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9E9AE97C-FDF2-49EC-A3F6-1FDB8565E579}" xr6:coauthVersionLast="47" xr6:coauthVersionMax="47" xr10:uidLastSave="{00000000-0000-0000-0000-000000000000}"/>
  <bookViews>
    <workbookView xWindow="-103" yWindow="-103" windowWidth="21806" windowHeight="13886" xr2:uid="{00000000-000D-0000-FFFF-FFFF00000000}"/>
  </bookViews>
  <sheets>
    <sheet name="1" sheetId="1" r:id="rId1"/>
    <sheet name="прайс-лист" sheetId="2" r:id="rId2"/>
  </sheets>
  <definedNames>
    <definedName name="_xlnm._FilterDatabase" localSheetId="1" hidden="1">'прайс-лист'!$B$9:$AD$2703</definedName>
    <definedName name="Склады" localSheetId="1">#REF!</definedName>
    <definedName name="Склады">#REF!</definedName>
    <definedName name="условия" localSheetId="1">#REF!</definedName>
    <definedName name="условия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685" i="2" l="1"/>
  <c r="AD686" i="2"/>
  <c r="AD687" i="2"/>
  <c r="AD688" i="2"/>
  <c r="AD689" i="2"/>
  <c r="AD690" i="2"/>
  <c r="AD691" i="2"/>
  <c r="AD692" i="2"/>
  <c r="AD693" i="2"/>
  <c r="AD694" i="2"/>
  <c r="AD695" i="2"/>
  <c r="AD696" i="2"/>
  <c r="AD697" i="2"/>
  <c r="AD698" i="2"/>
  <c r="AD699" i="2"/>
  <c r="AD700" i="2"/>
  <c r="AD701" i="2"/>
  <c r="AD702" i="2"/>
  <c r="AD703" i="2"/>
  <c r="AD704" i="2"/>
  <c r="AD705" i="2"/>
  <c r="AD706" i="2"/>
  <c r="AD707" i="2"/>
  <c r="AD708" i="2"/>
  <c r="AD709" i="2"/>
  <c r="AD710" i="2"/>
  <c r="AD711" i="2"/>
  <c r="AD712" i="2"/>
  <c r="AD713" i="2"/>
  <c r="AD714" i="2"/>
  <c r="AD715" i="2"/>
  <c r="AD716" i="2"/>
  <c r="AD717" i="2"/>
  <c r="AD718" i="2"/>
  <c r="AD719" i="2"/>
  <c r="AD720" i="2"/>
  <c r="AD721" i="2"/>
  <c r="AD722" i="2"/>
  <c r="AD723" i="2"/>
  <c r="AD724" i="2"/>
  <c r="AD725" i="2"/>
  <c r="AD726" i="2"/>
  <c r="AD727" i="2"/>
  <c r="AD728" i="2"/>
  <c r="AD729" i="2"/>
  <c r="AD730" i="2"/>
  <c r="AD731" i="2"/>
  <c r="AD732" i="2"/>
  <c r="AD733" i="2"/>
  <c r="AD734" i="2"/>
  <c r="AD735" i="2"/>
  <c r="AD736" i="2"/>
  <c r="AD737" i="2"/>
  <c r="AD738" i="2"/>
  <c r="AD739" i="2"/>
  <c r="AD740" i="2"/>
  <c r="AD741" i="2"/>
  <c r="AD742" i="2"/>
  <c r="AD743" i="2"/>
  <c r="AD744" i="2"/>
  <c r="AD745" i="2"/>
  <c r="AD746" i="2"/>
  <c r="AD747" i="2"/>
  <c r="AD748" i="2"/>
  <c r="AD749" i="2"/>
  <c r="AD750" i="2"/>
  <c r="AD751" i="2"/>
  <c r="AD752" i="2"/>
  <c r="AD753" i="2"/>
  <c r="AD754" i="2"/>
  <c r="AD755" i="2"/>
  <c r="AD756" i="2"/>
  <c r="AD757" i="2"/>
  <c r="AD758" i="2"/>
  <c r="AD759" i="2"/>
  <c r="AD760" i="2"/>
  <c r="AD761" i="2"/>
  <c r="AD762" i="2"/>
  <c r="AD763" i="2"/>
  <c r="AD764" i="2"/>
  <c r="AD765" i="2"/>
  <c r="AD766" i="2"/>
  <c r="AD767" i="2"/>
  <c r="AD768" i="2"/>
  <c r="AD769" i="2"/>
  <c r="AD770" i="2"/>
  <c r="AD771" i="2"/>
  <c r="AD772" i="2"/>
  <c r="AD773" i="2"/>
  <c r="AD774" i="2"/>
  <c r="AD775" i="2"/>
  <c r="AD776" i="2"/>
  <c r="AD777" i="2"/>
  <c r="AD778" i="2"/>
  <c r="AD779" i="2"/>
  <c r="AD780" i="2"/>
  <c r="AD781" i="2"/>
  <c r="AD782" i="2"/>
  <c r="AD783" i="2"/>
  <c r="AD784" i="2"/>
  <c r="AD785" i="2"/>
  <c r="AD786" i="2"/>
  <c r="AD787" i="2"/>
  <c r="AD788" i="2"/>
  <c r="AD789" i="2"/>
  <c r="AD790" i="2"/>
  <c r="AD791" i="2"/>
  <c r="AD792" i="2"/>
  <c r="AD793" i="2"/>
  <c r="AD794" i="2"/>
  <c r="AD795" i="2"/>
  <c r="AD796" i="2"/>
  <c r="AD797" i="2"/>
  <c r="AD798" i="2"/>
  <c r="AD799" i="2"/>
  <c r="AD800" i="2"/>
  <c r="AD801" i="2"/>
  <c r="AD802" i="2"/>
  <c r="AD803" i="2"/>
  <c r="AD804" i="2"/>
  <c r="AD805" i="2"/>
  <c r="AD806" i="2"/>
  <c r="AD807" i="2"/>
  <c r="AD808" i="2"/>
  <c r="AD809" i="2"/>
  <c r="AD810" i="2"/>
  <c r="AD811" i="2"/>
  <c r="AD812" i="2"/>
  <c r="AD813" i="2"/>
  <c r="AD814" i="2"/>
  <c r="AD815" i="2"/>
  <c r="AD816" i="2"/>
  <c r="AD817" i="2"/>
  <c r="AD818" i="2"/>
  <c r="AD819" i="2"/>
  <c r="AD820" i="2"/>
  <c r="AD821" i="2"/>
  <c r="AD822" i="2"/>
  <c r="AD823" i="2"/>
  <c r="AD824" i="2"/>
  <c r="AD825" i="2"/>
  <c r="AD826" i="2"/>
  <c r="AD827" i="2"/>
  <c r="AD828" i="2"/>
  <c r="AD829" i="2"/>
  <c r="AD830" i="2"/>
  <c r="AD831" i="2"/>
  <c r="AD832" i="2"/>
  <c r="AD833" i="2"/>
  <c r="AD834" i="2"/>
  <c r="AD835" i="2"/>
  <c r="AD836" i="2"/>
  <c r="AD837" i="2"/>
  <c r="AD838" i="2"/>
  <c r="AD839" i="2"/>
  <c r="AD840" i="2"/>
  <c r="AD841" i="2"/>
  <c r="AD842" i="2"/>
  <c r="AD843" i="2"/>
  <c r="AD844" i="2"/>
  <c r="AD845" i="2"/>
  <c r="AD846" i="2"/>
  <c r="AD847" i="2"/>
  <c r="AD848" i="2"/>
  <c r="AD849" i="2"/>
  <c r="AD850" i="2"/>
  <c r="AD851" i="2"/>
  <c r="AD852" i="2"/>
  <c r="AD853" i="2"/>
  <c r="AD854" i="2"/>
  <c r="AD855" i="2"/>
  <c r="AD856" i="2"/>
  <c r="AD857" i="2"/>
  <c r="AD858" i="2"/>
  <c r="AD859" i="2"/>
  <c r="AD860" i="2"/>
  <c r="AD861" i="2"/>
  <c r="AD862" i="2"/>
  <c r="AD863" i="2"/>
  <c r="AD864" i="2"/>
  <c r="AD865" i="2"/>
  <c r="AD866" i="2"/>
  <c r="AD867" i="2"/>
  <c r="AD868" i="2"/>
  <c r="AD869" i="2"/>
  <c r="AD870" i="2"/>
  <c r="AD871" i="2"/>
  <c r="AD872" i="2"/>
  <c r="AD873" i="2"/>
  <c r="AD874" i="2"/>
  <c r="AD875" i="2"/>
  <c r="AD876" i="2"/>
  <c r="AD877" i="2"/>
  <c r="AD878" i="2"/>
  <c r="AD879" i="2"/>
  <c r="AD880" i="2"/>
  <c r="AD881" i="2"/>
  <c r="AD882" i="2"/>
  <c r="AD883" i="2"/>
  <c r="AD884" i="2"/>
  <c r="AD885" i="2"/>
  <c r="AD886" i="2"/>
  <c r="AD887" i="2"/>
  <c r="AD888" i="2"/>
  <c r="AD889" i="2"/>
  <c r="AD890" i="2"/>
  <c r="AD891" i="2"/>
  <c r="AD892" i="2"/>
  <c r="AD893" i="2"/>
  <c r="AD894" i="2"/>
  <c r="AD895" i="2"/>
  <c r="AD896" i="2"/>
  <c r="AD897" i="2"/>
  <c r="AD898" i="2"/>
  <c r="AD899" i="2"/>
  <c r="AD900" i="2"/>
  <c r="AD901" i="2"/>
  <c r="AD902" i="2"/>
  <c r="AD903" i="2"/>
  <c r="AD904" i="2"/>
  <c r="AD905" i="2"/>
  <c r="AD906" i="2"/>
  <c r="AD907" i="2"/>
  <c r="AD908" i="2"/>
  <c r="AD909" i="2"/>
  <c r="AD910" i="2"/>
  <c r="AD911" i="2"/>
  <c r="AD912" i="2"/>
  <c r="AD913" i="2"/>
  <c r="AD914" i="2"/>
  <c r="AD915" i="2"/>
  <c r="AD916" i="2"/>
  <c r="AD917" i="2"/>
  <c r="AD918" i="2"/>
  <c r="AD919" i="2"/>
  <c r="AD920" i="2"/>
  <c r="AD921" i="2"/>
  <c r="AD922" i="2"/>
  <c r="AD923" i="2"/>
  <c r="AD924" i="2"/>
  <c r="AD925" i="2"/>
  <c r="AD926" i="2"/>
  <c r="AD927" i="2"/>
  <c r="AD928" i="2"/>
  <c r="AD929" i="2"/>
  <c r="AD930" i="2"/>
  <c r="AD931" i="2"/>
  <c r="AD932" i="2"/>
  <c r="AD933" i="2"/>
  <c r="AD934" i="2"/>
  <c r="AD935" i="2"/>
  <c r="AD936" i="2"/>
  <c r="AD937" i="2"/>
  <c r="AD938" i="2"/>
  <c r="AD939" i="2"/>
  <c r="AD940" i="2"/>
  <c r="AD941" i="2"/>
  <c r="AD942" i="2"/>
  <c r="AD943" i="2"/>
  <c r="AD944" i="2"/>
  <c r="AD945" i="2"/>
  <c r="AD946" i="2"/>
  <c r="AD947" i="2"/>
  <c r="AD948" i="2"/>
  <c r="AD949" i="2"/>
  <c r="AD950" i="2"/>
  <c r="AD951" i="2"/>
  <c r="AD952" i="2"/>
  <c r="AD953" i="2"/>
  <c r="AD954" i="2"/>
  <c r="AD955" i="2"/>
  <c r="AD956" i="2"/>
  <c r="AD957" i="2"/>
  <c r="AD958" i="2"/>
  <c r="AD959" i="2"/>
  <c r="AD960" i="2"/>
  <c r="AD961" i="2"/>
  <c r="AD962" i="2"/>
  <c r="AD963" i="2"/>
  <c r="AD964" i="2"/>
  <c r="AD965" i="2"/>
  <c r="AD966" i="2"/>
  <c r="AD967" i="2"/>
  <c r="AD968" i="2"/>
  <c r="AD969" i="2"/>
  <c r="AD970" i="2"/>
  <c r="AD971" i="2"/>
  <c r="AD972" i="2"/>
  <c r="AD973" i="2"/>
  <c r="AD974" i="2"/>
  <c r="AD975" i="2"/>
  <c r="AD976" i="2"/>
  <c r="AD977" i="2"/>
  <c r="AD978" i="2"/>
  <c r="AD979" i="2"/>
  <c r="AD980" i="2"/>
  <c r="AD981" i="2"/>
  <c r="AD982" i="2"/>
  <c r="AD984" i="2"/>
  <c r="AD985" i="2"/>
  <c r="AD986" i="2"/>
  <c r="AD987" i="2"/>
  <c r="AD988" i="2"/>
  <c r="AD989" i="2"/>
  <c r="AD990" i="2"/>
  <c r="AD991" i="2"/>
  <c r="AD992" i="2"/>
  <c r="AD993" i="2"/>
  <c r="AD994" i="2"/>
  <c r="AD995" i="2"/>
  <c r="AD996" i="2"/>
  <c r="AD997" i="2"/>
  <c r="AD998" i="2"/>
  <c r="AD999" i="2"/>
  <c r="AD1000" i="2"/>
  <c r="AD1001" i="2"/>
  <c r="AD1002" i="2"/>
  <c r="AD1003" i="2"/>
  <c r="AD1004" i="2"/>
  <c r="AD1005" i="2"/>
  <c r="AD1006" i="2"/>
  <c r="AD1007" i="2"/>
  <c r="AD1008" i="2"/>
  <c r="AD1009" i="2"/>
  <c r="AD1010" i="2"/>
  <c r="AD1011" i="2"/>
  <c r="AD1012" i="2"/>
  <c r="AD1013" i="2"/>
  <c r="AD1014" i="2"/>
  <c r="AD1015" i="2"/>
  <c r="AD1016" i="2"/>
  <c r="AD1017" i="2"/>
  <c r="AD1018" i="2"/>
  <c r="AD1019" i="2"/>
  <c r="AD1020" i="2"/>
  <c r="AD1021" i="2"/>
  <c r="AD1022" i="2"/>
  <c r="AD1023" i="2"/>
  <c r="AD1024" i="2"/>
  <c r="AD1025" i="2"/>
  <c r="AD1026" i="2"/>
  <c r="AD1027" i="2"/>
  <c r="AD1028" i="2"/>
  <c r="AD1029" i="2"/>
  <c r="AD1030" i="2"/>
  <c r="AD1031" i="2"/>
  <c r="AD1032" i="2"/>
  <c r="AD1033" i="2"/>
  <c r="AD1034" i="2"/>
  <c r="AD1035" i="2"/>
  <c r="AD1036" i="2"/>
  <c r="AD1037" i="2"/>
  <c r="AD1038" i="2"/>
  <c r="AD1039" i="2"/>
  <c r="AD1040" i="2"/>
  <c r="AD1041" i="2"/>
  <c r="AD1042" i="2"/>
  <c r="AD1043" i="2"/>
  <c r="AD1044" i="2"/>
  <c r="AD1045" i="2"/>
  <c r="AD1046" i="2"/>
  <c r="AD1047" i="2"/>
  <c r="AD1048" i="2"/>
  <c r="AD1049" i="2"/>
  <c r="AD1050" i="2"/>
  <c r="AD1051" i="2"/>
  <c r="AD1052" i="2"/>
  <c r="AD1053" i="2"/>
  <c r="AD1054" i="2"/>
  <c r="AD1055" i="2"/>
  <c r="AD1056" i="2"/>
  <c r="AD1057" i="2"/>
  <c r="AD1058" i="2"/>
  <c r="AD1059" i="2"/>
  <c r="AD1060" i="2"/>
  <c r="AD1061" i="2"/>
  <c r="AD1062" i="2"/>
  <c r="AD1063" i="2"/>
  <c r="AD1064" i="2"/>
  <c r="AD1065" i="2"/>
  <c r="AD1066" i="2"/>
  <c r="AD1067" i="2"/>
  <c r="AD1068" i="2"/>
  <c r="AD1069" i="2"/>
  <c r="AD1070" i="2"/>
  <c r="AD1071" i="2"/>
  <c r="AD1072" i="2"/>
  <c r="AD1073" i="2"/>
  <c r="AD1074" i="2"/>
  <c r="AD1075" i="2"/>
  <c r="AD1076" i="2"/>
  <c r="AD1077" i="2"/>
  <c r="AD1078" i="2"/>
  <c r="AD1079" i="2"/>
  <c r="AD1080" i="2"/>
  <c r="AD1081" i="2"/>
  <c r="AD1082" i="2"/>
  <c r="AD1083" i="2"/>
  <c r="AD1084" i="2"/>
  <c r="AD1085" i="2"/>
  <c r="AD1086" i="2"/>
  <c r="AD1087" i="2"/>
  <c r="AD1088" i="2"/>
  <c r="AD1089" i="2"/>
  <c r="AD1090" i="2"/>
  <c r="AD1091" i="2"/>
  <c r="AD1092" i="2"/>
  <c r="AD1093" i="2"/>
  <c r="AD1094" i="2"/>
  <c r="AD1095" i="2"/>
  <c r="AD1096" i="2"/>
  <c r="AD1097" i="2"/>
  <c r="AD1098" i="2"/>
  <c r="AD1099" i="2"/>
  <c r="AD1100" i="2"/>
  <c r="AD1101" i="2"/>
  <c r="AD1102" i="2"/>
  <c r="AD1103" i="2"/>
  <c r="AD1104" i="2"/>
  <c r="AD1105" i="2"/>
  <c r="AD1106" i="2"/>
  <c r="AD1107" i="2"/>
  <c r="AD1108" i="2"/>
  <c r="AD1109" i="2"/>
  <c r="AD1110" i="2"/>
  <c r="AD1111" i="2"/>
  <c r="AD1112" i="2"/>
  <c r="AD1113" i="2"/>
  <c r="AD1114" i="2"/>
  <c r="AD1115" i="2"/>
  <c r="AD1116" i="2"/>
  <c r="AD1117" i="2"/>
  <c r="AD1118" i="2"/>
  <c r="AD1119" i="2"/>
  <c r="AD1120" i="2"/>
  <c r="AD1121" i="2"/>
  <c r="AD1122" i="2"/>
  <c r="AD1123" i="2"/>
  <c r="AD1124" i="2"/>
  <c r="AD1125" i="2"/>
  <c r="AD1126" i="2"/>
  <c r="AD1127" i="2"/>
  <c r="AD1128" i="2"/>
  <c r="AD1129" i="2"/>
  <c r="AD1130" i="2"/>
  <c r="AD1131" i="2"/>
  <c r="AD1132" i="2"/>
  <c r="AD1133" i="2"/>
  <c r="AD1134" i="2"/>
  <c r="AD1135" i="2"/>
  <c r="AD1136" i="2"/>
  <c r="AD1137" i="2"/>
  <c r="AD1138" i="2"/>
  <c r="AD1139" i="2"/>
  <c r="AD1140" i="2"/>
  <c r="AD1141" i="2"/>
  <c r="AD1142" i="2"/>
  <c r="AD1143" i="2"/>
  <c r="AD1144" i="2"/>
  <c r="AD1145" i="2"/>
  <c r="AD1146" i="2"/>
  <c r="AD1147" i="2"/>
  <c r="AD1148" i="2"/>
  <c r="AD1149" i="2"/>
  <c r="AD1150" i="2"/>
  <c r="AD1151" i="2"/>
  <c r="AD1152" i="2"/>
  <c r="AD1153" i="2"/>
  <c r="AD1154" i="2"/>
  <c r="AD1155" i="2"/>
  <c r="AD1156" i="2"/>
  <c r="AD1157" i="2"/>
  <c r="AD1158" i="2"/>
  <c r="AD1159" i="2"/>
  <c r="AD1160" i="2"/>
  <c r="AD1161" i="2"/>
  <c r="AD1162" i="2"/>
  <c r="AD1163" i="2"/>
  <c r="AD1164" i="2"/>
  <c r="AD1165" i="2"/>
  <c r="AD1166" i="2"/>
  <c r="AD1167" i="2"/>
  <c r="AD1168" i="2"/>
  <c r="AD1169" i="2"/>
  <c r="AD1170" i="2"/>
  <c r="AD1171" i="2"/>
  <c r="AD1172" i="2"/>
  <c r="AD1173" i="2"/>
  <c r="AD1174" i="2"/>
  <c r="AD1175" i="2"/>
  <c r="AD1176" i="2"/>
  <c r="AD1177" i="2"/>
  <c r="AD1178" i="2"/>
  <c r="AD1179" i="2"/>
  <c r="AD1180" i="2"/>
  <c r="AD1181" i="2"/>
  <c r="AD1182" i="2"/>
  <c r="AD1183" i="2"/>
  <c r="AD1184" i="2"/>
  <c r="AD1185" i="2"/>
  <c r="AD1186" i="2"/>
  <c r="AD1187" i="2"/>
  <c r="AD1188" i="2"/>
  <c r="AD1189" i="2"/>
  <c r="AD1190" i="2"/>
  <c r="AD1191" i="2"/>
  <c r="AD1192" i="2"/>
  <c r="AD1193" i="2"/>
  <c r="AD1194" i="2"/>
  <c r="AD1195" i="2"/>
  <c r="AD1196" i="2"/>
  <c r="AD1197" i="2"/>
  <c r="AD1198" i="2"/>
  <c r="AD1199" i="2"/>
  <c r="AD1200" i="2"/>
  <c r="AD1201" i="2"/>
  <c r="AD1202" i="2"/>
  <c r="AD1203" i="2"/>
  <c r="AD1204" i="2"/>
  <c r="AD1205" i="2"/>
  <c r="AD1206" i="2"/>
  <c r="AD1207" i="2"/>
  <c r="AD1208" i="2"/>
  <c r="AD1209" i="2"/>
  <c r="AD1210" i="2"/>
  <c r="AD1211" i="2"/>
  <c r="AD1212" i="2"/>
  <c r="AD1213" i="2"/>
  <c r="AD1214" i="2"/>
  <c r="AD1215" i="2"/>
  <c r="AD1216" i="2"/>
  <c r="AD1217" i="2"/>
  <c r="AD1218" i="2"/>
  <c r="AD1219" i="2"/>
  <c r="AD1220" i="2"/>
  <c r="AD1221" i="2"/>
  <c r="AD1222" i="2"/>
  <c r="AD1223" i="2"/>
  <c r="AD1224" i="2"/>
  <c r="AD1225" i="2"/>
  <c r="AD1226" i="2"/>
  <c r="AD1227" i="2"/>
  <c r="AD1228" i="2"/>
  <c r="AD1229" i="2"/>
  <c r="AD1230" i="2"/>
  <c r="AD1231" i="2"/>
  <c r="AD1232" i="2"/>
  <c r="AD1233" i="2"/>
  <c r="AD1234" i="2"/>
  <c r="AD1235" i="2"/>
  <c r="AD1236" i="2"/>
  <c r="AD1237" i="2"/>
  <c r="AD1238" i="2"/>
  <c r="AD1239" i="2"/>
  <c r="AD1240" i="2"/>
  <c r="AD1241" i="2"/>
  <c r="AD1242" i="2"/>
  <c r="AD1243" i="2"/>
  <c r="AD1244" i="2"/>
  <c r="AD1245" i="2"/>
  <c r="AD1246" i="2"/>
  <c r="AD1247" i="2"/>
  <c r="AD1248" i="2"/>
  <c r="AD1249" i="2"/>
  <c r="AD1250" i="2"/>
  <c r="AD1251" i="2"/>
  <c r="AD1252" i="2"/>
  <c r="AD1253" i="2"/>
  <c r="AD1254" i="2"/>
  <c r="AD1255" i="2"/>
  <c r="AD1256" i="2"/>
  <c r="AD1257" i="2"/>
  <c r="AD1258" i="2"/>
  <c r="AD1259" i="2"/>
  <c r="AD1260" i="2"/>
  <c r="AD1261" i="2"/>
  <c r="AD1262" i="2"/>
  <c r="AD1263" i="2"/>
  <c r="AD1264" i="2"/>
  <c r="AD1265" i="2"/>
  <c r="AD1266" i="2"/>
  <c r="AD1267" i="2"/>
  <c r="AD1268" i="2"/>
  <c r="AD1269" i="2"/>
  <c r="AD1270" i="2"/>
  <c r="AD1271" i="2"/>
  <c r="AD1272" i="2"/>
  <c r="AD1273" i="2"/>
  <c r="AD1274" i="2"/>
  <c r="AD1275" i="2"/>
  <c r="AD1276" i="2"/>
  <c r="AD1277" i="2"/>
  <c r="AD1278" i="2"/>
  <c r="AD1279" i="2"/>
  <c r="AD1280" i="2"/>
  <c r="AD1281" i="2"/>
  <c r="AD1282" i="2"/>
  <c r="AD1283" i="2"/>
  <c r="AD1284" i="2"/>
  <c r="AD1285" i="2"/>
  <c r="AD1286" i="2"/>
  <c r="AD1287" i="2"/>
  <c r="AD1288" i="2"/>
  <c r="AD1289" i="2"/>
  <c r="AD1290" i="2"/>
  <c r="AD1291" i="2"/>
  <c r="AD1292" i="2"/>
  <c r="AD1293" i="2"/>
  <c r="AD1294" i="2"/>
  <c r="AD1295" i="2"/>
  <c r="AD1296" i="2"/>
  <c r="AD1297" i="2"/>
  <c r="AD1298" i="2"/>
  <c r="AD1299" i="2"/>
  <c r="AD1300" i="2"/>
  <c r="AD1301" i="2"/>
  <c r="AD1302" i="2"/>
  <c r="AD1303" i="2"/>
  <c r="AD1304" i="2"/>
  <c r="AD1305" i="2"/>
  <c r="AD1306" i="2"/>
  <c r="AD1307" i="2"/>
  <c r="AD1308" i="2"/>
  <c r="AD1309" i="2"/>
  <c r="AD1310" i="2"/>
  <c r="AD1311" i="2"/>
  <c r="AD1312" i="2"/>
  <c r="AD1313" i="2"/>
  <c r="AD1314" i="2"/>
  <c r="AD1315" i="2"/>
  <c r="AD1316" i="2"/>
  <c r="AD1317" i="2"/>
  <c r="AD1318" i="2"/>
  <c r="AD1319" i="2"/>
  <c r="AD1320" i="2"/>
  <c r="AD1321" i="2"/>
  <c r="AD1322" i="2"/>
  <c r="AD1323" i="2"/>
  <c r="AD1324" i="2"/>
  <c r="AD1325" i="2"/>
  <c r="AD1326" i="2"/>
  <c r="AD1327" i="2"/>
  <c r="AD1328" i="2"/>
  <c r="AD1329" i="2"/>
  <c r="AD1330" i="2"/>
  <c r="AD1331" i="2"/>
  <c r="AD1332" i="2"/>
  <c r="AD1333" i="2"/>
  <c r="AD1334" i="2"/>
  <c r="AD1335" i="2"/>
  <c r="AD1336" i="2"/>
  <c r="AD1337" i="2"/>
  <c r="AD1338" i="2"/>
  <c r="AD1339" i="2"/>
  <c r="AD1340" i="2"/>
  <c r="AD1341" i="2"/>
  <c r="AD1342" i="2"/>
  <c r="AD1343" i="2"/>
  <c r="AD1344" i="2"/>
  <c r="AD1345" i="2"/>
  <c r="AD1346" i="2"/>
  <c r="AD1347" i="2"/>
  <c r="AD1348" i="2"/>
  <c r="AD1349" i="2"/>
  <c r="AD1350" i="2"/>
  <c r="AD1351" i="2"/>
  <c r="AD1352" i="2"/>
  <c r="AD1353" i="2"/>
  <c r="AD1354" i="2"/>
  <c r="AD1355" i="2"/>
  <c r="AD1356" i="2"/>
  <c r="AD1357" i="2"/>
  <c r="AD1358" i="2"/>
  <c r="AD1359" i="2"/>
  <c r="AD1360" i="2"/>
  <c r="AD1361" i="2"/>
  <c r="AD1362" i="2"/>
  <c r="AD1363" i="2"/>
  <c r="AD1364" i="2"/>
  <c r="AD1365" i="2"/>
  <c r="AD1366" i="2"/>
  <c r="AD1367" i="2"/>
  <c r="AD1368" i="2"/>
  <c r="AD1369" i="2"/>
  <c r="AD1370" i="2"/>
  <c r="AD1371" i="2"/>
  <c r="AD1372" i="2"/>
  <c r="AD1373" i="2"/>
  <c r="AD1374" i="2"/>
  <c r="AD1375" i="2"/>
  <c r="AD1376" i="2"/>
  <c r="AD1377" i="2"/>
  <c r="AD1378" i="2"/>
  <c r="AD1379" i="2"/>
  <c r="AD1380" i="2"/>
  <c r="AD1381" i="2"/>
  <c r="AD1382" i="2"/>
  <c r="AD1383" i="2"/>
  <c r="AD1384" i="2"/>
  <c r="AD1385" i="2"/>
  <c r="AD1386" i="2"/>
  <c r="AD1387" i="2"/>
  <c r="AD1388" i="2"/>
  <c r="AD1389" i="2"/>
  <c r="AD1390" i="2"/>
  <c r="AD1391" i="2"/>
  <c r="AD1392" i="2"/>
  <c r="AD1393" i="2"/>
  <c r="AD1394" i="2"/>
  <c r="AD1395" i="2"/>
  <c r="AD1396" i="2"/>
  <c r="AD1397" i="2"/>
  <c r="AD1398" i="2"/>
  <c r="AD1399" i="2"/>
  <c r="AD1400" i="2"/>
  <c r="AD1401" i="2"/>
  <c r="AD1402" i="2"/>
  <c r="AD1403" i="2"/>
  <c r="AD1404" i="2"/>
  <c r="AD1405" i="2"/>
  <c r="AD1406" i="2"/>
  <c r="AD1407" i="2"/>
  <c r="AD1408" i="2"/>
  <c r="AD1409" i="2"/>
  <c r="AD1410" i="2"/>
  <c r="AD1411" i="2"/>
  <c r="AD1412" i="2"/>
  <c r="AD1413" i="2"/>
  <c r="AD1414" i="2"/>
  <c r="AD1415" i="2"/>
  <c r="AD1416" i="2"/>
  <c r="AD1417" i="2"/>
  <c r="AD1418" i="2"/>
  <c r="AD1419" i="2"/>
  <c r="AD1420" i="2"/>
  <c r="AD1421" i="2"/>
  <c r="AD1422" i="2"/>
  <c r="AD1423" i="2"/>
  <c r="AD1424" i="2"/>
  <c r="AD1425" i="2"/>
  <c r="AD1426" i="2"/>
  <c r="AD1427" i="2"/>
  <c r="AD1428" i="2"/>
  <c r="AD1429" i="2"/>
  <c r="AD1430" i="2"/>
  <c r="AD1431" i="2"/>
  <c r="AD1432" i="2"/>
  <c r="AD1433" i="2"/>
  <c r="AD1434" i="2"/>
  <c r="AD1435" i="2"/>
  <c r="AD1436" i="2"/>
  <c r="AD1437" i="2"/>
  <c r="AD1438" i="2"/>
  <c r="AD1439" i="2"/>
  <c r="AD1440" i="2"/>
  <c r="AD1441" i="2"/>
  <c r="AD1442" i="2"/>
  <c r="AD1443" i="2"/>
  <c r="AD1444" i="2"/>
  <c r="AD1445" i="2"/>
  <c r="AD1446" i="2"/>
  <c r="AD1447" i="2"/>
  <c r="AD1448" i="2"/>
  <c r="AD1449" i="2"/>
  <c r="AD1450" i="2"/>
  <c r="AD1451" i="2"/>
  <c r="AD1452" i="2"/>
  <c r="AD1453" i="2"/>
  <c r="AD1454" i="2"/>
  <c r="AD1455" i="2"/>
  <c r="AD1456" i="2"/>
  <c r="AD1457" i="2"/>
  <c r="AD1458" i="2"/>
  <c r="AD1459" i="2"/>
  <c r="AD1460" i="2"/>
  <c r="AD1461" i="2"/>
  <c r="AD1462" i="2"/>
  <c r="AD1463" i="2"/>
  <c r="AD1464" i="2"/>
  <c r="AD1465" i="2"/>
  <c r="AD1466" i="2"/>
  <c r="AD1467" i="2"/>
  <c r="AD1468" i="2"/>
  <c r="AD1469" i="2"/>
  <c r="AD1470" i="2"/>
  <c r="AD1471" i="2"/>
  <c r="AD1472" i="2"/>
  <c r="AD1473" i="2"/>
  <c r="AD1474" i="2"/>
  <c r="AD1475" i="2"/>
  <c r="AD1476" i="2"/>
  <c r="AD1477" i="2"/>
  <c r="AD1478" i="2"/>
  <c r="AD1479" i="2"/>
  <c r="AD1480" i="2"/>
  <c r="AD1481" i="2"/>
  <c r="AD1482" i="2"/>
  <c r="AD1483" i="2"/>
  <c r="AD1484" i="2"/>
  <c r="AD1485" i="2"/>
  <c r="AD1486" i="2"/>
  <c r="AD1487" i="2"/>
  <c r="AD1488" i="2"/>
  <c r="AD1489" i="2"/>
  <c r="AD1490" i="2"/>
  <c r="AD1491" i="2"/>
  <c r="AD1492" i="2"/>
  <c r="AD1493" i="2"/>
  <c r="AD1494" i="2"/>
  <c r="AD1495" i="2"/>
  <c r="AD1496" i="2"/>
  <c r="AD1497" i="2"/>
  <c r="AD1498" i="2"/>
  <c r="AD1499" i="2"/>
  <c r="AD1500" i="2"/>
  <c r="AD1501" i="2"/>
  <c r="AD1502" i="2"/>
  <c r="AD1503" i="2"/>
  <c r="AD1504" i="2"/>
  <c r="AD1505" i="2"/>
  <c r="AD1506" i="2"/>
  <c r="AD1507" i="2"/>
  <c r="AD1508" i="2"/>
  <c r="AD1509" i="2"/>
  <c r="AD1510" i="2"/>
  <c r="AD1511" i="2"/>
  <c r="AD1512" i="2"/>
  <c r="AD1513" i="2"/>
  <c r="AD1514" i="2"/>
  <c r="AD1515" i="2"/>
  <c r="AD1516" i="2"/>
  <c r="AD1517" i="2"/>
  <c r="AD1518" i="2"/>
  <c r="AD1519" i="2"/>
  <c r="AD1520" i="2"/>
  <c r="AD1521" i="2"/>
  <c r="AD1522" i="2"/>
  <c r="AD1523" i="2"/>
  <c r="AD1524" i="2"/>
  <c r="AD1525" i="2"/>
  <c r="AD1526" i="2"/>
  <c r="AD1527" i="2"/>
  <c r="AD1528" i="2"/>
  <c r="AD1529" i="2"/>
  <c r="AD1530" i="2"/>
  <c r="AD1531" i="2"/>
  <c r="AD1532" i="2"/>
  <c r="AD1533" i="2"/>
  <c r="AD1535" i="2"/>
  <c r="AD1536" i="2"/>
  <c r="AD1537" i="2"/>
  <c r="AD1538" i="2"/>
  <c r="AD1539" i="2"/>
  <c r="AD1540" i="2"/>
  <c r="AD1541" i="2"/>
  <c r="AD1542" i="2"/>
  <c r="AD1543" i="2"/>
  <c r="AD1544" i="2"/>
  <c r="AD1545" i="2"/>
  <c r="AD1546" i="2"/>
  <c r="AD1547" i="2"/>
  <c r="AD1548" i="2"/>
  <c r="AD1549" i="2"/>
  <c r="AD1550" i="2"/>
  <c r="AD1551" i="2"/>
  <c r="AD1552" i="2"/>
  <c r="AD1553" i="2"/>
  <c r="AD1554" i="2"/>
  <c r="AD1555" i="2"/>
  <c r="AD1556" i="2"/>
  <c r="AD1557" i="2"/>
  <c r="AD1558" i="2"/>
  <c r="AD1559" i="2"/>
  <c r="AD1560" i="2"/>
  <c r="AD1561" i="2"/>
  <c r="AD1562" i="2"/>
  <c r="AD1563" i="2"/>
  <c r="AD1564" i="2"/>
  <c r="AD1565" i="2"/>
  <c r="AD1566" i="2"/>
  <c r="AD1567" i="2"/>
  <c r="AD1568" i="2"/>
  <c r="AD1569" i="2"/>
  <c r="AD1570" i="2"/>
  <c r="AD1571" i="2"/>
  <c r="AD1572" i="2"/>
  <c r="AD1573" i="2"/>
  <c r="AD1574" i="2"/>
  <c r="AD1575" i="2"/>
  <c r="AD1576" i="2"/>
  <c r="AD1577" i="2"/>
  <c r="AD1578" i="2"/>
  <c r="AD1579" i="2"/>
  <c r="AD1580" i="2"/>
  <c r="AD1581" i="2"/>
  <c r="AD1582" i="2"/>
  <c r="AD1583" i="2"/>
  <c r="AD1584" i="2"/>
  <c r="AD1585" i="2"/>
  <c r="AD1586" i="2"/>
  <c r="AD1587" i="2"/>
  <c r="AD1588" i="2"/>
  <c r="AD1589" i="2"/>
  <c r="AD1590" i="2"/>
  <c r="AD1591" i="2"/>
  <c r="AD1592" i="2"/>
  <c r="AD1593" i="2"/>
  <c r="AD1594" i="2"/>
  <c r="AD1595" i="2"/>
  <c r="AD1596" i="2"/>
  <c r="AD1597" i="2"/>
  <c r="AD1598" i="2"/>
  <c r="AD1599" i="2"/>
  <c r="AD1600" i="2"/>
  <c r="AD1601" i="2"/>
  <c r="AD1602" i="2"/>
  <c r="AD1603" i="2"/>
  <c r="AD1604" i="2"/>
  <c r="AD1605" i="2"/>
  <c r="AD1606" i="2"/>
  <c r="AD1607" i="2"/>
  <c r="AD1608" i="2"/>
  <c r="AD1609" i="2"/>
  <c r="AD1610" i="2"/>
  <c r="AD1611" i="2"/>
  <c r="AD1612" i="2"/>
  <c r="AD1613" i="2"/>
  <c r="AD1614" i="2"/>
  <c r="AD1615" i="2"/>
  <c r="AD1616" i="2"/>
  <c r="AD1618" i="2"/>
  <c r="AD1619" i="2"/>
  <c r="AD1620" i="2"/>
  <c r="AD1621" i="2"/>
  <c r="AD1622" i="2"/>
  <c r="AD1623" i="2"/>
  <c r="AD1624" i="2"/>
  <c r="AD1625" i="2"/>
  <c r="AD1626" i="2"/>
  <c r="AD1627" i="2"/>
  <c r="AD1628" i="2"/>
  <c r="AD1629" i="2"/>
  <c r="AD1630" i="2"/>
  <c r="AD1631" i="2"/>
  <c r="AD1632" i="2"/>
  <c r="AD1633" i="2"/>
  <c r="AD1634" i="2"/>
  <c r="AD1635" i="2"/>
  <c r="AD1636" i="2"/>
  <c r="AD1637" i="2"/>
  <c r="AD1638" i="2"/>
  <c r="AD1639" i="2"/>
  <c r="AD1640" i="2"/>
  <c r="AD1641" i="2"/>
  <c r="AD1642" i="2"/>
  <c r="AD1643" i="2"/>
  <c r="AD1644" i="2"/>
  <c r="AD1645" i="2"/>
  <c r="AD1646" i="2"/>
  <c r="AD1647" i="2"/>
  <c r="AD1648" i="2"/>
  <c r="AD1649" i="2"/>
  <c r="AD1650" i="2"/>
  <c r="AD1651" i="2"/>
  <c r="AD1652" i="2"/>
  <c r="AD1653" i="2"/>
  <c r="AD1654" i="2"/>
  <c r="AD1655" i="2"/>
  <c r="AD1656" i="2"/>
  <c r="AD1657" i="2"/>
  <c r="AD1658" i="2"/>
  <c r="AD1659" i="2"/>
  <c r="AD1660" i="2"/>
  <c r="AD1661" i="2"/>
  <c r="AD1662" i="2"/>
  <c r="AD1663" i="2"/>
  <c r="AD1664" i="2"/>
  <c r="AD1665" i="2"/>
  <c r="AD1666" i="2"/>
  <c r="AD1667" i="2"/>
  <c r="AD1668" i="2"/>
  <c r="AD1669" i="2"/>
  <c r="AD1670" i="2"/>
  <c r="AD1671" i="2"/>
  <c r="AD1672" i="2"/>
  <c r="AD1673" i="2"/>
  <c r="AD1674" i="2"/>
  <c r="AD1675" i="2"/>
  <c r="AD1676" i="2"/>
  <c r="AD1677" i="2"/>
  <c r="AD1678" i="2"/>
  <c r="AD1679" i="2"/>
  <c r="AD1680" i="2"/>
  <c r="AD1681" i="2"/>
  <c r="AD1682" i="2"/>
  <c r="AD1683" i="2"/>
  <c r="AD1684" i="2"/>
  <c r="AD1685" i="2"/>
  <c r="AD1686" i="2"/>
  <c r="AD1687" i="2"/>
  <c r="AD1688" i="2"/>
  <c r="AD1689" i="2"/>
  <c r="AD1690" i="2"/>
  <c r="AD1691" i="2"/>
  <c r="AD1692" i="2"/>
  <c r="AD1693" i="2"/>
  <c r="AD1694" i="2"/>
  <c r="AD1695" i="2"/>
  <c r="AD1696" i="2"/>
  <c r="AD1697" i="2"/>
  <c r="AD1698" i="2"/>
  <c r="AD1699" i="2"/>
  <c r="AD1700" i="2"/>
  <c r="AD1701" i="2"/>
  <c r="AD1702" i="2"/>
  <c r="AD1703" i="2"/>
  <c r="AD1704" i="2"/>
  <c r="AD1705" i="2"/>
  <c r="AD1706" i="2"/>
  <c r="AD1707" i="2"/>
  <c r="AD1708" i="2"/>
  <c r="AD1709" i="2"/>
  <c r="AD1710" i="2"/>
  <c r="AD1711" i="2"/>
  <c r="AD1712" i="2"/>
  <c r="AD1713" i="2"/>
  <c r="AD1714" i="2"/>
  <c r="AD1715" i="2"/>
  <c r="AD1716" i="2"/>
  <c r="AD1717" i="2"/>
  <c r="AD1718" i="2"/>
  <c r="AD1719" i="2"/>
  <c r="AD1720" i="2"/>
  <c r="AD1721" i="2"/>
  <c r="AD1722" i="2"/>
  <c r="AD1723" i="2"/>
  <c r="AD1724" i="2"/>
  <c r="AD1725" i="2"/>
  <c r="AD1726" i="2"/>
  <c r="AD1727" i="2"/>
  <c r="AD1728" i="2"/>
  <c r="AD1729" i="2"/>
  <c r="AD1730" i="2"/>
  <c r="AD1731" i="2"/>
  <c r="AD1732" i="2"/>
  <c r="AD1733" i="2"/>
  <c r="AD1734" i="2"/>
  <c r="AD1735" i="2"/>
  <c r="AD1736" i="2"/>
  <c r="AD1737" i="2"/>
  <c r="AD1738" i="2"/>
  <c r="AD1739" i="2"/>
  <c r="AD1740" i="2"/>
  <c r="AD1741" i="2"/>
  <c r="AD1742" i="2"/>
  <c r="AD1743" i="2"/>
  <c r="AD1744" i="2"/>
  <c r="AD1745" i="2"/>
  <c r="AD1746" i="2"/>
  <c r="AD1747" i="2"/>
  <c r="AD1748" i="2"/>
  <c r="AD1749" i="2"/>
  <c r="AD1750" i="2"/>
  <c r="AD1751" i="2"/>
  <c r="AD1752" i="2"/>
  <c r="AD1753" i="2"/>
  <c r="AD1754" i="2"/>
  <c r="AD1755" i="2"/>
  <c r="AD1756" i="2"/>
  <c r="AD1757" i="2"/>
  <c r="AD1758" i="2"/>
  <c r="AD1759" i="2"/>
  <c r="AD1760" i="2"/>
  <c r="AD1761" i="2"/>
  <c r="AD1762" i="2"/>
  <c r="AD1763" i="2"/>
  <c r="AD1764" i="2"/>
  <c r="AD1765" i="2"/>
  <c r="AD1766" i="2"/>
  <c r="AD1767" i="2"/>
  <c r="AD1768" i="2"/>
  <c r="AD1769" i="2"/>
  <c r="AD1770" i="2"/>
  <c r="AD1771" i="2"/>
  <c r="AD1772" i="2"/>
  <c r="AD1773" i="2"/>
  <c r="AD1774" i="2"/>
  <c r="AD1775" i="2"/>
  <c r="AD1776" i="2"/>
  <c r="AD1777" i="2"/>
  <c r="AD1778" i="2"/>
  <c r="AD1779" i="2"/>
  <c r="AD1780" i="2"/>
  <c r="AD1781" i="2"/>
  <c r="AD1782" i="2"/>
  <c r="AD1783" i="2"/>
  <c r="AD1784" i="2"/>
  <c r="AD1785" i="2"/>
  <c r="AD1786" i="2"/>
  <c r="AD1787" i="2"/>
  <c r="AD1788" i="2"/>
  <c r="AD1789" i="2"/>
  <c r="AD1790" i="2"/>
  <c r="AD1791" i="2"/>
  <c r="AD1792" i="2"/>
  <c r="AD1793" i="2"/>
  <c r="AD1794" i="2"/>
  <c r="AD1795" i="2"/>
  <c r="AD1796" i="2"/>
  <c r="AD1797" i="2"/>
  <c r="AD1798" i="2"/>
  <c r="AD1799" i="2"/>
  <c r="AD1800" i="2"/>
  <c r="AD1801" i="2"/>
  <c r="AD1802" i="2"/>
  <c r="AD1803" i="2"/>
  <c r="AD1804" i="2"/>
  <c r="AD1805" i="2"/>
  <c r="AD1806" i="2"/>
  <c r="AD1807" i="2"/>
  <c r="AD1808" i="2"/>
  <c r="AD1809" i="2"/>
  <c r="AD1810" i="2"/>
  <c r="AD1811" i="2"/>
  <c r="AD1812" i="2"/>
  <c r="AD1813" i="2"/>
  <c r="AD1814" i="2"/>
  <c r="AD1815" i="2"/>
  <c r="AD1816" i="2"/>
  <c r="AD1817" i="2"/>
  <c r="AD1818" i="2"/>
  <c r="AD1819" i="2"/>
  <c r="AD1820" i="2"/>
  <c r="AD1821" i="2"/>
  <c r="AD1822" i="2"/>
  <c r="AD1823" i="2"/>
  <c r="AD1824" i="2"/>
  <c r="AD1825" i="2"/>
  <c r="AD1826" i="2"/>
  <c r="AD1827" i="2"/>
  <c r="AD1828" i="2"/>
  <c r="AD1829" i="2"/>
  <c r="AD1830" i="2"/>
  <c r="AD1831" i="2"/>
  <c r="AD1832" i="2"/>
  <c r="AD1833" i="2"/>
  <c r="AD1834" i="2"/>
  <c r="AD1835" i="2"/>
  <c r="AD1836" i="2"/>
  <c r="AD1837" i="2"/>
  <c r="AD1838" i="2"/>
  <c r="AD1839" i="2"/>
  <c r="AD1840" i="2"/>
  <c r="AD1841" i="2"/>
  <c r="AD1842" i="2"/>
  <c r="AD1843" i="2"/>
  <c r="AD1844" i="2"/>
  <c r="AD1845" i="2"/>
  <c r="AD1846" i="2"/>
  <c r="AD1847" i="2"/>
  <c r="AD1848" i="2"/>
  <c r="AD1849" i="2"/>
  <c r="AD1850" i="2"/>
  <c r="AD1851" i="2"/>
  <c r="AD1852" i="2"/>
  <c r="AD1853" i="2"/>
  <c r="AD1854" i="2"/>
  <c r="AD1855" i="2"/>
  <c r="AD1856" i="2"/>
  <c r="AD1857" i="2"/>
  <c r="AD1858" i="2"/>
  <c r="AD1859" i="2"/>
  <c r="AD1860" i="2"/>
  <c r="AD1861" i="2"/>
  <c r="AD1862" i="2"/>
  <c r="AD1863" i="2"/>
  <c r="AD1864" i="2"/>
  <c r="AD1865" i="2"/>
  <c r="AD1866" i="2"/>
  <c r="AD1867" i="2"/>
  <c r="AD1868" i="2"/>
  <c r="AD1869" i="2"/>
  <c r="AD1870" i="2"/>
  <c r="AD1871" i="2"/>
  <c r="AD1872" i="2"/>
  <c r="AD1873" i="2"/>
  <c r="AD1874" i="2"/>
  <c r="AD1875" i="2"/>
  <c r="AD1876" i="2"/>
  <c r="AD1877" i="2"/>
  <c r="AD1878" i="2"/>
  <c r="AD1879" i="2"/>
  <c r="AD1880" i="2"/>
  <c r="AD1881" i="2"/>
  <c r="AD1882" i="2"/>
  <c r="AD1883" i="2"/>
  <c r="AD1884" i="2"/>
  <c r="AD1885" i="2"/>
  <c r="AD1886" i="2"/>
  <c r="AD1887" i="2"/>
  <c r="AD1888" i="2"/>
  <c r="AD1889" i="2"/>
  <c r="AD1890" i="2"/>
  <c r="AD1891" i="2"/>
  <c r="AD1892" i="2"/>
  <c r="AD1893" i="2"/>
  <c r="AD1894" i="2"/>
  <c r="AD1895" i="2"/>
  <c r="AD1896" i="2"/>
  <c r="AD1897" i="2"/>
  <c r="AD1898" i="2"/>
  <c r="AD1899" i="2"/>
  <c r="AD1900" i="2"/>
  <c r="AD1901" i="2"/>
  <c r="AD1902" i="2"/>
  <c r="AD1903" i="2"/>
  <c r="AD1904" i="2"/>
  <c r="AD1905" i="2"/>
  <c r="AD1906" i="2"/>
  <c r="AD1907" i="2"/>
  <c r="AD1908" i="2"/>
  <c r="AD1909" i="2"/>
  <c r="AD1910" i="2"/>
  <c r="AD1911" i="2"/>
  <c r="AD1912" i="2"/>
  <c r="AD1913" i="2"/>
  <c r="AD1914" i="2"/>
  <c r="AD1915" i="2"/>
  <c r="AD1916" i="2"/>
  <c r="AD1917" i="2"/>
  <c r="AD1918" i="2"/>
  <c r="AD1919" i="2"/>
  <c r="AD1920" i="2"/>
  <c r="AD1921" i="2"/>
  <c r="AD1922" i="2"/>
  <c r="AD1923" i="2"/>
  <c r="AD1924" i="2"/>
  <c r="AD1925" i="2"/>
  <c r="AD1926" i="2"/>
  <c r="AD1927" i="2"/>
  <c r="AD1928" i="2"/>
  <c r="AD1929" i="2"/>
  <c r="AD1930" i="2"/>
  <c r="AD1931" i="2"/>
  <c r="AD1932" i="2"/>
  <c r="AD1933" i="2"/>
  <c r="AD1934" i="2"/>
  <c r="AD1935" i="2"/>
  <c r="AD1936" i="2"/>
  <c r="AD1937" i="2"/>
  <c r="AD1938" i="2"/>
  <c r="AD1939" i="2"/>
  <c r="AD1940" i="2"/>
  <c r="AD1941" i="2"/>
  <c r="AD1942" i="2"/>
  <c r="AD1943" i="2"/>
  <c r="AD1944" i="2"/>
  <c r="AD1945" i="2"/>
  <c r="AD1946" i="2"/>
  <c r="AD1947" i="2"/>
  <c r="AD1948" i="2"/>
  <c r="AD1949" i="2"/>
  <c r="AD1950" i="2"/>
  <c r="AD1951" i="2"/>
  <c r="AD1952" i="2"/>
  <c r="AD1953" i="2"/>
  <c r="AD1954" i="2"/>
  <c r="AD1955" i="2"/>
  <c r="AD1956" i="2"/>
  <c r="AD1957" i="2"/>
  <c r="AD1958" i="2"/>
  <c r="AD1959" i="2"/>
  <c r="AD1960" i="2"/>
  <c r="AD1961" i="2"/>
  <c r="AD1962" i="2"/>
  <c r="AD1963" i="2"/>
  <c r="AD1964" i="2"/>
  <c r="AD1965" i="2"/>
  <c r="AD1966" i="2"/>
  <c r="AD1967" i="2"/>
  <c r="AD1968" i="2"/>
  <c r="AD1969" i="2"/>
  <c r="AD1970" i="2"/>
  <c r="AD1971" i="2"/>
  <c r="AD1972" i="2"/>
  <c r="AD1973" i="2"/>
  <c r="AD1974" i="2"/>
  <c r="AD1975" i="2"/>
  <c r="AD1976" i="2"/>
  <c r="AD1977" i="2"/>
  <c r="AD1978" i="2"/>
  <c r="AD1979" i="2"/>
  <c r="AD1980" i="2"/>
  <c r="AD1981" i="2"/>
  <c r="AD1982" i="2"/>
  <c r="AD1983" i="2"/>
  <c r="AD1984" i="2"/>
  <c r="AD1985" i="2"/>
  <c r="AD1986" i="2"/>
  <c r="AD1987" i="2"/>
  <c r="AD1988" i="2"/>
  <c r="AD1989" i="2"/>
  <c r="AD1990" i="2"/>
  <c r="AD1991" i="2"/>
  <c r="AD1992" i="2"/>
  <c r="AD1993" i="2"/>
  <c r="AD1994" i="2"/>
  <c r="AD1995" i="2"/>
  <c r="AD1996" i="2"/>
  <c r="AD1997" i="2"/>
  <c r="AD1998" i="2"/>
  <c r="AD1999" i="2"/>
  <c r="AD2000" i="2"/>
  <c r="AD2001" i="2"/>
  <c r="AD2002" i="2"/>
  <c r="AD2003" i="2"/>
  <c r="AD2004" i="2"/>
  <c r="AD2005" i="2"/>
  <c r="AD2006" i="2"/>
  <c r="AD2007" i="2"/>
  <c r="AD2008" i="2"/>
  <c r="AD2009" i="2"/>
  <c r="AD2010" i="2"/>
  <c r="AD2011" i="2"/>
  <c r="AD2012" i="2"/>
  <c r="AD2013" i="2"/>
  <c r="AD2014" i="2"/>
  <c r="AD2015" i="2"/>
  <c r="AD2016" i="2"/>
  <c r="AD2017" i="2"/>
  <c r="AD2018" i="2"/>
  <c r="AD2019" i="2"/>
  <c r="AD2020" i="2"/>
  <c r="AD2021" i="2"/>
  <c r="AD2022" i="2"/>
  <c r="AD2023" i="2"/>
  <c r="AD2024" i="2"/>
  <c r="AD2025" i="2"/>
  <c r="AD2026" i="2"/>
  <c r="AD2027" i="2"/>
  <c r="AD2028" i="2"/>
  <c r="AD2029" i="2"/>
  <c r="AD2030" i="2"/>
  <c r="AD2031" i="2"/>
  <c r="AD2032" i="2"/>
  <c r="AD2033" i="2"/>
  <c r="AD2034" i="2"/>
  <c r="AD2035" i="2"/>
  <c r="AD2036" i="2"/>
  <c r="AD2037" i="2"/>
  <c r="AD2038" i="2"/>
  <c r="AD2039" i="2"/>
  <c r="AD2040" i="2"/>
  <c r="AD2041" i="2"/>
  <c r="AD2042" i="2"/>
  <c r="AD2043" i="2"/>
  <c r="AD2044" i="2"/>
  <c r="AD2045" i="2"/>
  <c r="AD2046" i="2"/>
  <c r="AD2047" i="2"/>
  <c r="AD2048" i="2"/>
  <c r="AD2049" i="2"/>
  <c r="AD2050" i="2"/>
  <c r="AD2051" i="2"/>
  <c r="AD2052" i="2"/>
  <c r="AD2053" i="2"/>
  <c r="AD2054" i="2"/>
  <c r="AD2055" i="2"/>
  <c r="AD2056" i="2"/>
  <c r="AD2057" i="2"/>
  <c r="AD2058" i="2"/>
  <c r="AD2059" i="2"/>
  <c r="AD2060" i="2"/>
  <c r="AD2061" i="2"/>
  <c r="AD2062" i="2"/>
  <c r="AD2063" i="2"/>
  <c r="AD2064" i="2"/>
  <c r="AD2065" i="2"/>
  <c r="AD2066" i="2"/>
  <c r="AD2067" i="2"/>
  <c r="AD2068" i="2"/>
  <c r="AD2069" i="2"/>
  <c r="AD2070" i="2"/>
  <c r="AD2071" i="2"/>
  <c r="AD2072" i="2"/>
  <c r="AD2073" i="2"/>
  <c r="AD2074" i="2"/>
  <c r="AD2075" i="2"/>
  <c r="AD2076" i="2"/>
  <c r="AD2077" i="2"/>
  <c r="AD2078" i="2"/>
  <c r="AD2079" i="2"/>
  <c r="AD2080" i="2"/>
  <c r="AD2081" i="2"/>
  <c r="AD2082" i="2"/>
  <c r="AD2083" i="2"/>
  <c r="AD2084" i="2"/>
  <c r="AD2085" i="2"/>
  <c r="AD2086" i="2"/>
  <c r="AD2087" i="2"/>
  <c r="AD2088" i="2"/>
  <c r="AD2089" i="2"/>
  <c r="AD2090" i="2"/>
  <c r="AD2091" i="2"/>
  <c r="AD2092" i="2"/>
  <c r="AD2093" i="2"/>
  <c r="AD2094" i="2"/>
  <c r="AD2095" i="2"/>
  <c r="AD2096" i="2"/>
  <c r="AD2097" i="2"/>
  <c r="AD2098" i="2"/>
  <c r="AD2099" i="2"/>
  <c r="AD2100" i="2"/>
  <c r="AD2101" i="2"/>
  <c r="AD2102" i="2"/>
  <c r="AD2103" i="2"/>
  <c r="AD2104" i="2"/>
  <c r="AD2105" i="2"/>
  <c r="AD2106" i="2"/>
  <c r="AD2107" i="2"/>
  <c r="AD2108" i="2"/>
  <c r="AD2109" i="2"/>
  <c r="AD2110" i="2"/>
  <c r="AD2111" i="2"/>
  <c r="AD2112" i="2"/>
  <c r="AD2113" i="2"/>
  <c r="AD2114" i="2"/>
  <c r="AD2115" i="2"/>
  <c r="AD2116" i="2"/>
  <c r="AD2117" i="2"/>
  <c r="AD2118" i="2"/>
  <c r="AD2119" i="2"/>
  <c r="AD2120" i="2"/>
  <c r="AD2121" i="2"/>
  <c r="AD2122" i="2"/>
  <c r="AD2123" i="2"/>
  <c r="AD2124" i="2"/>
  <c r="AD2125" i="2"/>
  <c r="AD2126" i="2"/>
  <c r="AD2127" i="2"/>
  <c r="AD2128" i="2"/>
  <c r="AD2129" i="2"/>
  <c r="AD2130" i="2"/>
  <c r="AD2131" i="2"/>
  <c r="AD2132" i="2"/>
  <c r="AD2133" i="2"/>
  <c r="AD2134" i="2"/>
  <c r="AD2135" i="2"/>
  <c r="AD2136" i="2"/>
  <c r="AD2137" i="2"/>
  <c r="AD2138" i="2"/>
  <c r="AD2139" i="2"/>
  <c r="AD2140" i="2"/>
  <c r="AD2141" i="2"/>
  <c r="AD2142" i="2"/>
  <c r="AD2143" i="2"/>
  <c r="AD2144" i="2"/>
  <c r="AD2145" i="2"/>
  <c r="AD2146" i="2"/>
  <c r="AD2147" i="2"/>
  <c r="AD2148" i="2"/>
  <c r="AD2149" i="2"/>
  <c r="AD2150" i="2"/>
  <c r="AD2151" i="2"/>
  <c r="AD2152" i="2"/>
  <c r="AD2153" i="2"/>
  <c r="AD2154" i="2"/>
  <c r="AD2155" i="2"/>
  <c r="AD2156" i="2"/>
  <c r="AD2157" i="2"/>
  <c r="AD2158" i="2"/>
  <c r="AD2159" i="2"/>
  <c r="AD2160" i="2"/>
  <c r="AD2161" i="2"/>
  <c r="AD2162" i="2"/>
  <c r="AD2163" i="2"/>
  <c r="AD2164" i="2"/>
  <c r="AD2165" i="2"/>
  <c r="AD2166" i="2"/>
  <c r="AD2167" i="2"/>
  <c r="AD2168" i="2"/>
  <c r="AD2169" i="2"/>
  <c r="AD2170" i="2"/>
  <c r="AD2171" i="2"/>
  <c r="AD2172" i="2"/>
  <c r="AD2173" i="2"/>
  <c r="AD2174" i="2"/>
  <c r="AD2175" i="2"/>
  <c r="AD2176" i="2"/>
  <c r="AD2177" i="2"/>
  <c r="AD2178" i="2"/>
  <c r="AD2179" i="2"/>
  <c r="AD2180" i="2"/>
  <c r="AD2181" i="2"/>
  <c r="AD2182" i="2"/>
  <c r="AD2183" i="2"/>
  <c r="AD2184" i="2"/>
  <c r="AD2185" i="2"/>
  <c r="AD2186" i="2"/>
  <c r="AD2187" i="2"/>
  <c r="AD2188" i="2"/>
  <c r="AD2189" i="2"/>
  <c r="AD2190" i="2"/>
  <c r="AD2191" i="2"/>
  <c r="AD2192" i="2"/>
  <c r="AD2193" i="2"/>
  <c r="AD2194" i="2"/>
  <c r="AD2195" i="2"/>
  <c r="AD2196" i="2"/>
  <c r="AD2198" i="2"/>
  <c r="AD2199" i="2"/>
  <c r="AD2200" i="2"/>
  <c r="AD2201" i="2"/>
  <c r="AD2202" i="2"/>
  <c r="AD2203" i="2"/>
  <c r="AD2204" i="2"/>
  <c r="AD2205" i="2"/>
  <c r="AD2206" i="2"/>
  <c r="AD2207" i="2"/>
  <c r="AD2208" i="2"/>
  <c r="AD2209" i="2"/>
  <c r="AD2210" i="2"/>
  <c r="AD2211" i="2"/>
  <c r="AD2212" i="2"/>
  <c r="AD2213" i="2"/>
  <c r="AD2214" i="2"/>
  <c r="AD2215" i="2"/>
  <c r="AD2216" i="2"/>
  <c r="AD2217" i="2"/>
  <c r="AD2218" i="2"/>
  <c r="AD2219" i="2"/>
  <c r="AD2220" i="2"/>
  <c r="AD2221" i="2"/>
  <c r="AD2222" i="2"/>
  <c r="AD2223" i="2"/>
  <c r="AD2224" i="2"/>
  <c r="AD2225" i="2"/>
  <c r="AD2226" i="2"/>
  <c r="AD2227" i="2"/>
  <c r="AD2228" i="2"/>
  <c r="AD2229" i="2"/>
  <c r="AD2230" i="2"/>
  <c r="AD2231" i="2"/>
  <c r="AD2232" i="2"/>
  <c r="AD2233" i="2"/>
  <c r="AD2234" i="2"/>
  <c r="AD2235" i="2"/>
  <c r="AD2236" i="2"/>
  <c r="AD2237" i="2"/>
  <c r="AD2238" i="2"/>
  <c r="AD2239" i="2"/>
  <c r="AD2240" i="2"/>
  <c r="AD2241" i="2"/>
  <c r="AD2242" i="2"/>
  <c r="AD2243" i="2"/>
  <c r="AD2244" i="2"/>
  <c r="AD2245" i="2"/>
  <c r="AD2246" i="2"/>
  <c r="AD2247" i="2"/>
  <c r="AD2248" i="2"/>
  <c r="AD2249" i="2"/>
  <c r="AD2250" i="2"/>
  <c r="AD2251" i="2"/>
  <c r="AD2252" i="2"/>
  <c r="AD2253" i="2"/>
  <c r="AD2254" i="2"/>
  <c r="AD2255" i="2"/>
  <c r="AD2256" i="2"/>
  <c r="AD2257" i="2"/>
  <c r="AD2258" i="2"/>
  <c r="AD2259" i="2"/>
  <c r="AD2260" i="2"/>
  <c r="AD2261" i="2"/>
  <c r="AD2262" i="2"/>
  <c r="AD2263" i="2"/>
  <c r="AD2264" i="2"/>
  <c r="AD2265" i="2"/>
  <c r="AD2266" i="2"/>
  <c r="AD2267" i="2"/>
  <c r="AD2268" i="2"/>
  <c r="AD2269" i="2"/>
  <c r="AD2270" i="2"/>
  <c r="AD2271" i="2"/>
  <c r="AD2272" i="2"/>
  <c r="AD2273" i="2"/>
  <c r="AD2274" i="2"/>
  <c r="AD2275" i="2"/>
  <c r="AD2276" i="2"/>
  <c r="AD2277" i="2"/>
  <c r="AD2278" i="2"/>
  <c r="AD2279" i="2"/>
  <c r="AD2280" i="2"/>
  <c r="AD2281" i="2"/>
  <c r="AD2282" i="2"/>
  <c r="AD2283" i="2"/>
  <c r="AD2284" i="2"/>
  <c r="AD2285" i="2"/>
  <c r="AD2286" i="2"/>
  <c r="AD2287" i="2"/>
  <c r="AD2288" i="2"/>
  <c r="AD2289" i="2"/>
  <c r="AD2290" i="2"/>
  <c r="AD2291" i="2"/>
  <c r="AD2292" i="2"/>
  <c r="AD2293" i="2"/>
  <c r="AD2294" i="2"/>
  <c r="AD2295" i="2"/>
  <c r="AD2296" i="2"/>
  <c r="AD2297" i="2"/>
  <c r="AD2298" i="2"/>
  <c r="AD2299" i="2"/>
  <c r="AD2300" i="2"/>
  <c r="AD2301" i="2"/>
  <c r="AD2302" i="2"/>
  <c r="AD2303" i="2"/>
  <c r="AD2304" i="2"/>
  <c r="AD2305" i="2"/>
  <c r="AD2306" i="2"/>
  <c r="AD2307" i="2"/>
  <c r="AD2308" i="2"/>
  <c r="AD2309" i="2"/>
  <c r="AD2310" i="2"/>
  <c r="AD2311" i="2"/>
  <c r="AD2312" i="2"/>
  <c r="AD2313" i="2"/>
  <c r="AD2314" i="2"/>
  <c r="AD2315" i="2"/>
  <c r="AD2316" i="2"/>
  <c r="AD2317" i="2"/>
  <c r="AD2318" i="2"/>
  <c r="AD2319" i="2"/>
  <c r="AD2320" i="2"/>
  <c r="AD2321" i="2"/>
  <c r="AD2322" i="2"/>
  <c r="AD2323" i="2"/>
  <c r="AD2324" i="2"/>
  <c r="AD2325" i="2"/>
  <c r="AD2326" i="2"/>
  <c r="AD2327" i="2"/>
  <c r="AD2328" i="2"/>
  <c r="AD2329" i="2"/>
  <c r="AD2330" i="2"/>
  <c r="AD2331" i="2"/>
  <c r="AD2332" i="2"/>
  <c r="AD2333" i="2"/>
  <c r="AD2334" i="2"/>
  <c r="AD2335" i="2"/>
  <c r="AD2336" i="2"/>
  <c r="AD2337" i="2"/>
  <c r="AD2338" i="2"/>
  <c r="AD2339" i="2"/>
  <c r="AD2340" i="2"/>
  <c r="AD2341" i="2"/>
  <c r="AD2342" i="2"/>
  <c r="AD2343" i="2"/>
  <c r="AD2344" i="2"/>
  <c r="AD2345" i="2"/>
  <c r="AD2346" i="2"/>
  <c r="AD2347" i="2"/>
  <c r="AD2348" i="2"/>
  <c r="AD2349" i="2"/>
  <c r="AD2350" i="2"/>
  <c r="AD2351" i="2"/>
  <c r="AD2352" i="2"/>
  <c r="AD2353" i="2"/>
  <c r="AD2354" i="2"/>
  <c r="AD2355" i="2"/>
  <c r="AD2356" i="2"/>
  <c r="AD2357" i="2"/>
  <c r="AD2358" i="2"/>
  <c r="AD2359" i="2"/>
  <c r="AD2360" i="2"/>
  <c r="AD2361" i="2"/>
  <c r="AD2362" i="2"/>
  <c r="AD2363" i="2"/>
  <c r="AD2364" i="2"/>
  <c r="AD2365" i="2"/>
  <c r="AD2366" i="2"/>
  <c r="AD2367" i="2"/>
  <c r="AD2368" i="2"/>
  <c r="AD2369" i="2"/>
  <c r="AD2370" i="2"/>
  <c r="AD2371" i="2"/>
  <c r="AD2372" i="2"/>
  <c r="AD2373" i="2"/>
  <c r="AD2374" i="2"/>
  <c r="AD2375" i="2"/>
  <c r="AD2376" i="2"/>
  <c r="AD2377" i="2"/>
  <c r="AD2378" i="2"/>
  <c r="AD2379" i="2"/>
  <c r="AD2380" i="2"/>
  <c r="AD2381" i="2"/>
  <c r="AD2382" i="2"/>
  <c r="AD2383" i="2"/>
  <c r="AD2384" i="2"/>
  <c r="AD2385" i="2"/>
  <c r="AD2386" i="2"/>
  <c r="AD2387" i="2"/>
  <c r="AD2388" i="2"/>
  <c r="AD2389" i="2"/>
  <c r="AD2390" i="2"/>
  <c r="AD2391" i="2"/>
  <c r="AD2392" i="2"/>
  <c r="AD2393" i="2"/>
  <c r="AD2394" i="2"/>
  <c r="AD2395" i="2"/>
  <c r="AD2396" i="2"/>
  <c r="AD2397" i="2"/>
  <c r="AD2398" i="2"/>
  <c r="AD2399" i="2"/>
  <c r="AD2400" i="2"/>
  <c r="AD2401" i="2"/>
  <c r="AD2402" i="2"/>
  <c r="AD2403" i="2"/>
  <c r="AD2404" i="2"/>
  <c r="AD2405" i="2"/>
  <c r="AD2406" i="2"/>
  <c r="AD2407" i="2"/>
  <c r="AD2408" i="2"/>
  <c r="AD2409" i="2"/>
  <c r="AD2410" i="2"/>
  <c r="AD2411" i="2"/>
  <c r="AD2412" i="2"/>
  <c r="AD2413" i="2"/>
  <c r="AD2414" i="2"/>
  <c r="AD2415" i="2"/>
  <c r="AD2416" i="2"/>
  <c r="AD2417" i="2"/>
  <c r="AD2418" i="2"/>
  <c r="AD2419" i="2"/>
  <c r="AD2420" i="2"/>
  <c r="AD2421" i="2"/>
  <c r="AD2422" i="2"/>
  <c r="AD2423" i="2"/>
  <c r="AD2424" i="2"/>
  <c r="AD2425" i="2"/>
  <c r="AD2426" i="2"/>
  <c r="AD2427" i="2"/>
  <c r="AD2428" i="2"/>
  <c r="AD2429" i="2"/>
  <c r="AD2430" i="2"/>
  <c r="AD2431" i="2"/>
  <c r="AD2432" i="2"/>
  <c r="AD2433" i="2"/>
  <c r="AD2434" i="2"/>
  <c r="AD2435" i="2"/>
  <c r="AD2436" i="2"/>
  <c r="AD2437" i="2"/>
  <c r="AD2438" i="2"/>
  <c r="AD2439" i="2"/>
  <c r="AD2440" i="2"/>
  <c r="AD2441" i="2"/>
  <c r="AD2442" i="2"/>
  <c r="AD2443" i="2"/>
  <c r="AD2444" i="2"/>
  <c r="AD2445" i="2"/>
  <c r="AD2446" i="2"/>
  <c r="AD2447" i="2"/>
  <c r="AD2448" i="2"/>
  <c r="AD2449" i="2"/>
  <c r="AD2450" i="2"/>
  <c r="AD2451" i="2"/>
  <c r="AD2452" i="2"/>
  <c r="AD2453" i="2"/>
  <c r="AD2454" i="2"/>
  <c r="AD2455" i="2"/>
  <c r="AD2456" i="2"/>
  <c r="AD2457" i="2"/>
  <c r="AD2458" i="2"/>
  <c r="AD2459" i="2"/>
  <c r="AD2460" i="2"/>
  <c r="AD2461" i="2"/>
  <c r="AD2462" i="2"/>
  <c r="AD2463" i="2"/>
  <c r="AD2464" i="2"/>
  <c r="AD2465" i="2"/>
  <c r="AD2466" i="2"/>
  <c r="AD2467" i="2"/>
  <c r="AD2468" i="2"/>
  <c r="AD2469" i="2"/>
  <c r="AD2470" i="2"/>
  <c r="AD2471" i="2"/>
  <c r="AD2472" i="2"/>
  <c r="AD2473" i="2"/>
  <c r="AD2474" i="2"/>
  <c r="AD2475" i="2"/>
  <c r="AD2476" i="2"/>
  <c r="AD2477" i="2"/>
  <c r="AD2478" i="2"/>
  <c r="AD2479" i="2"/>
  <c r="AD2480" i="2"/>
  <c r="AD2481" i="2"/>
  <c r="AD2482" i="2"/>
  <c r="AD2483" i="2"/>
  <c r="AD2484" i="2"/>
  <c r="AD2485" i="2"/>
  <c r="AD2486" i="2"/>
  <c r="AD2487" i="2"/>
  <c r="AD2488" i="2"/>
  <c r="AD2489" i="2"/>
  <c r="AD2490" i="2"/>
  <c r="AD2491" i="2"/>
  <c r="AD2492" i="2"/>
  <c r="AD2493" i="2"/>
  <c r="AD2494" i="2"/>
  <c r="AD2495" i="2"/>
  <c r="AD2496" i="2"/>
  <c r="AD2497" i="2"/>
  <c r="AD2498" i="2"/>
  <c r="AD2499" i="2"/>
  <c r="AD2500" i="2"/>
  <c r="AD2501" i="2"/>
  <c r="AD2502" i="2"/>
  <c r="AD2503" i="2"/>
  <c r="AD2504" i="2"/>
  <c r="AD2505" i="2"/>
  <c r="AD2506" i="2"/>
  <c r="AD2507" i="2"/>
  <c r="AD2508" i="2"/>
  <c r="AD2509" i="2"/>
  <c r="AD2510" i="2"/>
  <c r="AD2511" i="2"/>
  <c r="AD2512" i="2"/>
  <c r="AD2513" i="2"/>
  <c r="AD2514" i="2"/>
  <c r="AD2515" i="2"/>
  <c r="AD2516" i="2"/>
  <c r="AD2517" i="2"/>
  <c r="AD2518" i="2"/>
  <c r="AD2519" i="2"/>
  <c r="AD2520" i="2"/>
  <c r="AD2521" i="2"/>
  <c r="AD2522" i="2"/>
  <c r="AD2523" i="2"/>
  <c r="AD2524" i="2"/>
  <c r="AD2525" i="2"/>
  <c r="AD2526" i="2"/>
  <c r="AD2527" i="2"/>
  <c r="AD2528" i="2"/>
  <c r="AD2529" i="2"/>
  <c r="AD2530" i="2"/>
  <c r="AD2531" i="2"/>
  <c r="AD2532" i="2"/>
  <c r="AD2533" i="2"/>
  <c r="AD2534" i="2"/>
  <c r="AD2535" i="2"/>
  <c r="AD2536" i="2"/>
  <c r="AD2537" i="2"/>
  <c r="AD2538" i="2"/>
  <c r="AD2539" i="2"/>
  <c r="AD2540" i="2"/>
  <c r="AD2541" i="2"/>
  <c r="AD2542" i="2"/>
  <c r="AD2543" i="2"/>
  <c r="AD2544" i="2"/>
  <c r="AD2545" i="2"/>
  <c r="AD2546" i="2"/>
  <c r="AD2547" i="2"/>
  <c r="AD2548" i="2"/>
  <c r="AD2549" i="2"/>
  <c r="AD2550" i="2"/>
  <c r="AD2551" i="2"/>
  <c r="AD2552" i="2"/>
  <c r="AD2553" i="2"/>
  <c r="AD2554" i="2"/>
  <c r="AD2555" i="2"/>
  <c r="AD2556" i="2"/>
  <c r="AD2557" i="2"/>
  <c r="AD2558" i="2"/>
  <c r="AD2559" i="2"/>
  <c r="AD2560" i="2"/>
  <c r="AD2561" i="2"/>
  <c r="AD2562" i="2"/>
  <c r="AD2563" i="2"/>
  <c r="AD2564" i="2"/>
  <c r="AD2565" i="2"/>
  <c r="AD2566" i="2"/>
  <c r="AD2567" i="2"/>
  <c r="AD2568" i="2"/>
  <c r="AD2569" i="2"/>
  <c r="AD2570" i="2"/>
  <c r="AD2571" i="2"/>
  <c r="AD2572" i="2"/>
  <c r="AD2573" i="2"/>
  <c r="AD2574" i="2"/>
  <c r="AD2575" i="2"/>
  <c r="AD2576" i="2"/>
  <c r="AD2577" i="2"/>
  <c r="AD2578" i="2"/>
  <c r="AD2579" i="2"/>
  <c r="AD2580" i="2"/>
  <c r="AD2581" i="2"/>
  <c r="AD2582" i="2"/>
  <c r="AD2583" i="2"/>
  <c r="AD2584" i="2"/>
  <c r="AD2585" i="2"/>
  <c r="AD2586" i="2"/>
  <c r="AD2587" i="2"/>
  <c r="AD2588" i="2"/>
  <c r="AD2589" i="2"/>
  <c r="AD2590" i="2"/>
  <c r="AD2591" i="2"/>
  <c r="AD2592" i="2"/>
  <c r="AD2593" i="2"/>
  <c r="AD2594" i="2"/>
  <c r="AD2595" i="2"/>
  <c r="AD2596" i="2"/>
  <c r="AD2597" i="2"/>
  <c r="AD2598" i="2"/>
  <c r="AD2599" i="2"/>
  <c r="AD2600" i="2"/>
  <c r="AD2601" i="2"/>
  <c r="AD2602" i="2"/>
  <c r="AD2603" i="2"/>
  <c r="AD2604" i="2"/>
  <c r="AD2605" i="2"/>
  <c r="AD2606" i="2"/>
  <c r="AD2607" i="2"/>
  <c r="AD2608" i="2"/>
  <c r="AD2609" i="2"/>
  <c r="AD2610" i="2"/>
  <c r="AD2611" i="2"/>
  <c r="AD2612" i="2"/>
  <c r="AD2613" i="2"/>
  <c r="AD2614" i="2"/>
  <c r="AD2615" i="2"/>
  <c r="AD2616" i="2"/>
  <c r="AD2617" i="2"/>
  <c r="AD2618" i="2"/>
  <c r="AD2619" i="2"/>
  <c r="AD2620" i="2"/>
  <c r="AD2621" i="2"/>
  <c r="AD2622" i="2"/>
  <c r="AD2623" i="2"/>
  <c r="AD2624" i="2"/>
  <c r="AD2625" i="2"/>
  <c r="AD2626" i="2"/>
  <c r="AD2627" i="2"/>
  <c r="AD2628" i="2"/>
  <c r="AD2629" i="2"/>
  <c r="AD2630" i="2"/>
  <c r="AD2631" i="2"/>
  <c r="AD2632" i="2"/>
  <c r="AD2633" i="2"/>
  <c r="AD2634" i="2"/>
  <c r="AD2635" i="2"/>
  <c r="AD2636" i="2"/>
  <c r="AD2637" i="2"/>
  <c r="AD2638" i="2"/>
  <c r="AD2639" i="2"/>
  <c r="AD2640" i="2"/>
  <c r="AD2641" i="2"/>
  <c r="AD2642" i="2"/>
  <c r="AD2643" i="2"/>
  <c r="AD2644" i="2"/>
  <c r="AD2645" i="2"/>
  <c r="AD2646" i="2"/>
  <c r="AD2647" i="2"/>
  <c r="AD2648" i="2"/>
  <c r="AD2649" i="2"/>
  <c r="AD2650" i="2"/>
  <c r="AD2651" i="2"/>
  <c r="AD2652" i="2"/>
  <c r="AD2653" i="2"/>
  <c r="AD2654" i="2"/>
  <c r="AD2655" i="2"/>
  <c r="AD2656" i="2"/>
  <c r="AD2657" i="2"/>
  <c r="AD2658" i="2"/>
  <c r="AD2659" i="2"/>
  <c r="AD2660" i="2"/>
  <c r="AD2661" i="2"/>
  <c r="AD2662" i="2"/>
  <c r="AD2663" i="2"/>
  <c r="AD2664" i="2"/>
  <c r="AD2665" i="2"/>
  <c r="AD2666" i="2"/>
  <c r="AD2667" i="2"/>
  <c r="AD2668" i="2"/>
  <c r="AD2669" i="2"/>
  <c r="AD2670" i="2"/>
  <c r="AD2672" i="2"/>
  <c r="AD2673" i="2"/>
  <c r="AD2674" i="2"/>
  <c r="AD2675" i="2"/>
  <c r="AD2676" i="2"/>
  <c r="AD2677" i="2"/>
  <c r="AD2678" i="2"/>
  <c r="AD2679" i="2"/>
  <c r="AD2681" i="2"/>
  <c r="AD2682" i="2"/>
  <c r="AD2683" i="2"/>
  <c r="AD2684" i="2"/>
  <c r="AD2685" i="2"/>
  <c r="AD2686" i="2"/>
  <c r="AD2687" i="2"/>
  <c r="AD2688" i="2"/>
  <c r="AD2689" i="2"/>
  <c r="AD2690" i="2"/>
  <c r="AD2691" i="2"/>
  <c r="AD2692" i="2"/>
  <c r="AD2693" i="2"/>
  <c r="AD2694" i="2"/>
  <c r="AD2695" i="2"/>
  <c r="AD2696" i="2"/>
  <c r="AD2697" i="2"/>
  <c r="AD2698" i="2"/>
  <c r="AD2699" i="2"/>
  <c r="AD2700" i="2"/>
  <c r="AD2701" i="2"/>
  <c r="AD2702" i="2"/>
  <c r="AD2703" i="2"/>
  <c r="Y685" i="2"/>
  <c r="R685" i="2"/>
  <c r="Y686" i="2"/>
  <c r="R686" i="2"/>
  <c r="Y687" i="2"/>
  <c r="Y688" i="2"/>
  <c r="Y689" i="2"/>
  <c r="Y690" i="2"/>
  <c r="R690" i="2"/>
  <c r="Y691" i="2"/>
  <c r="R691" i="2"/>
  <c r="Y692" i="2"/>
  <c r="R692" i="2"/>
  <c r="Y693" i="2"/>
  <c r="Y694" i="2"/>
  <c r="Y695" i="2"/>
  <c r="Y696" i="2"/>
  <c r="Y697" i="2"/>
  <c r="R697" i="2"/>
  <c r="Y698" i="2"/>
  <c r="Y699" i="2"/>
  <c r="Y700" i="2"/>
  <c r="R700" i="2"/>
  <c r="Y701" i="2"/>
  <c r="R701" i="2"/>
  <c r="Y702" i="2"/>
  <c r="R702" i="2"/>
  <c r="Y703" i="2"/>
  <c r="Y704" i="2"/>
  <c r="Y705" i="2"/>
  <c r="Y706" i="2"/>
  <c r="R706" i="2"/>
  <c r="Y707" i="2"/>
  <c r="R707" i="2"/>
  <c r="Y708" i="2"/>
  <c r="R708" i="2"/>
  <c r="Y709" i="2"/>
  <c r="Y710" i="2"/>
  <c r="Y711" i="2"/>
  <c r="Y712" i="2"/>
  <c r="Y713" i="2"/>
  <c r="R713" i="2"/>
  <c r="Y714" i="2"/>
  <c r="Y715" i="2"/>
  <c r="Y716" i="2"/>
  <c r="R716" i="2"/>
  <c r="Y717" i="2"/>
  <c r="R717" i="2"/>
  <c r="Y718" i="2"/>
  <c r="R718" i="2"/>
  <c r="Y719" i="2"/>
  <c r="Y720" i="2"/>
  <c r="Y721" i="2"/>
  <c r="R721" i="2"/>
  <c r="Y722" i="2"/>
  <c r="R722" i="2"/>
  <c r="Y723" i="2"/>
  <c r="R723" i="2"/>
  <c r="Y724" i="2"/>
  <c r="R724" i="2"/>
  <c r="Y725" i="2"/>
  <c r="Y726" i="2"/>
  <c r="Y727" i="2"/>
  <c r="Y728" i="2"/>
  <c r="Y729" i="2"/>
  <c r="R729" i="2"/>
  <c r="Y730" i="2"/>
  <c r="Y731" i="2"/>
  <c r="Y732" i="2"/>
  <c r="R732" i="2"/>
  <c r="Y733" i="2"/>
  <c r="R733" i="2"/>
  <c r="Y734" i="2"/>
  <c r="R734" i="2"/>
  <c r="Y735" i="2"/>
  <c r="Y736" i="2"/>
  <c r="Y737" i="2"/>
  <c r="R737" i="2"/>
  <c r="Y738" i="2"/>
  <c r="R738" i="2"/>
  <c r="Y739" i="2"/>
  <c r="R739" i="2"/>
  <c r="Y740" i="2"/>
  <c r="R740" i="2"/>
  <c r="Y741" i="2"/>
  <c r="Y742" i="2"/>
  <c r="R742" i="2"/>
  <c r="Y743" i="2"/>
  <c r="Y744" i="2"/>
  <c r="Y745" i="2"/>
  <c r="R745" i="2"/>
  <c r="Y746" i="2"/>
  <c r="Y747" i="2"/>
  <c r="Y748" i="2"/>
  <c r="R748" i="2"/>
  <c r="Y749" i="2"/>
  <c r="R749" i="2"/>
  <c r="Y750" i="2"/>
  <c r="R750" i="2"/>
  <c r="Y751" i="2"/>
  <c r="Y752" i="2"/>
  <c r="Y753" i="2"/>
  <c r="R753" i="2"/>
  <c r="Y754" i="2"/>
  <c r="R754" i="2"/>
  <c r="Y755" i="2"/>
  <c r="R755" i="2"/>
  <c r="Y756" i="2"/>
  <c r="R756" i="2"/>
  <c r="Y757" i="2"/>
  <c r="R757" i="2"/>
  <c r="Y758" i="2"/>
  <c r="R758" i="2"/>
  <c r="Y759" i="2"/>
  <c r="Y760" i="2"/>
  <c r="Y761" i="2"/>
  <c r="R761" i="2"/>
  <c r="Y762" i="2"/>
  <c r="Y763" i="2"/>
  <c r="Y764" i="2"/>
  <c r="R764" i="2"/>
  <c r="Y765" i="2"/>
  <c r="R765" i="2"/>
  <c r="Y766" i="2"/>
  <c r="R766" i="2"/>
  <c r="Y767" i="2"/>
  <c r="Y768" i="2"/>
  <c r="Y769" i="2"/>
  <c r="R769" i="2"/>
  <c r="Y770" i="2"/>
  <c r="R770" i="2"/>
  <c r="Y771" i="2"/>
  <c r="Y772" i="2"/>
  <c r="R772" i="2"/>
  <c r="Y773" i="2"/>
  <c r="R773" i="2"/>
  <c r="Y774" i="2"/>
  <c r="R774" i="2"/>
  <c r="Y775" i="2"/>
  <c r="Y776" i="2"/>
  <c r="Y777" i="2"/>
  <c r="R777" i="2"/>
  <c r="Y778" i="2"/>
  <c r="Y779" i="2"/>
  <c r="Y780" i="2"/>
  <c r="R780" i="2"/>
  <c r="Y781" i="2"/>
  <c r="R781" i="2"/>
  <c r="Y782" i="2"/>
  <c r="R782" i="2"/>
  <c r="Y783" i="2"/>
  <c r="Y784" i="2"/>
  <c r="Y785" i="2"/>
  <c r="Y786" i="2"/>
  <c r="R786" i="2"/>
  <c r="Y787" i="2"/>
  <c r="Y788" i="2"/>
  <c r="R788" i="2"/>
  <c r="Y789" i="2"/>
  <c r="R789" i="2"/>
  <c r="Y790" i="2"/>
  <c r="R790" i="2"/>
  <c r="Y791" i="2"/>
  <c r="Y792" i="2"/>
  <c r="Y793" i="2"/>
  <c r="R793" i="2"/>
  <c r="Y794" i="2"/>
  <c r="Y795" i="2"/>
  <c r="Y796" i="2"/>
  <c r="R796" i="2"/>
  <c r="Y797" i="2"/>
  <c r="R797" i="2"/>
  <c r="Y798" i="2"/>
  <c r="R798" i="2"/>
  <c r="Y799" i="2"/>
  <c r="Y800" i="2"/>
  <c r="Y801" i="2"/>
  <c r="Y802" i="2"/>
  <c r="R802" i="2"/>
  <c r="Y803" i="2"/>
  <c r="Y804" i="2"/>
  <c r="R804" i="2"/>
  <c r="Y805" i="2"/>
  <c r="R805" i="2"/>
  <c r="Y806" i="2"/>
  <c r="R806" i="2"/>
  <c r="Y807" i="2"/>
  <c r="Y808" i="2"/>
  <c r="Y809" i="2"/>
  <c r="Y810" i="2"/>
  <c r="Y811" i="2"/>
  <c r="Y812" i="2"/>
  <c r="R812" i="2"/>
  <c r="Y813" i="2"/>
  <c r="R813" i="2"/>
  <c r="Y814" i="2"/>
  <c r="R814" i="2"/>
  <c r="Y815" i="2"/>
  <c r="Y816" i="2"/>
  <c r="Y817" i="2"/>
  <c r="R817" i="2"/>
  <c r="Y818" i="2"/>
  <c r="R818" i="2"/>
  <c r="Y819" i="2"/>
  <c r="Y820" i="2"/>
  <c r="Y821" i="2"/>
  <c r="Y822" i="2"/>
  <c r="R822" i="2"/>
  <c r="Y823" i="2"/>
  <c r="Y824" i="2"/>
  <c r="Y825" i="2"/>
  <c r="R825" i="2"/>
  <c r="Y826" i="2"/>
  <c r="Y827" i="2"/>
  <c r="Y828" i="2"/>
  <c r="R828" i="2"/>
  <c r="Y829" i="2"/>
  <c r="R829" i="2"/>
  <c r="Y830" i="2"/>
  <c r="R830" i="2"/>
  <c r="Y831" i="2"/>
  <c r="Y832" i="2"/>
  <c r="Y833" i="2"/>
  <c r="R833" i="2"/>
  <c r="Y834" i="2"/>
  <c r="Y835" i="2"/>
  <c r="Y836" i="2"/>
  <c r="R836" i="2"/>
  <c r="Y837" i="2"/>
  <c r="Y838" i="2"/>
  <c r="R838" i="2"/>
  <c r="Y839" i="2"/>
  <c r="Y840" i="2"/>
  <c r="Y841" i="2"/>
  <c r="R841" i="2"/>
  <c r="Y842" i="2"/>
  <c r="Y843" i="2"/>
  <c r="Y844" i="2"/>
  <c r="R844" i="2"/>
  <c r="Y845" i="2"/>
  <c r="R845" i="2"/>
  <c r="Y846" i="2"/>
  <c r="R846" i="2"/>
  <c r="Y847" i="2"/>
  <c r="Y848" i="2"/>
  <c r="Y849" i="2"/>
  <c r="Y850" i="2"/>
  <c r="R850" i="2"/>
  <c r="Y851" i="2"/>
  <c r="Y852" i="2"/>
  <c r="R852" i="2"/>
  <c r="Y853" i="2"/>
  <c r="R853" i="2"/>
  <c r="Y854" i="2"/>
  <c r="R854" i="2"/>
  <c r="Y855" i="2"/>
  <c r="Y856" i="2"/>
  <c r="Y857" i="2"/>
  <c r="R857" i="2"/>
  <c r="Y858" i="2"/>
  <c r="Y859" i="2"/>
  <c r="Y860" i="2"/>
  <c r="R860" i="2"/>
  <c r="Y861" i="2"/>
  <c r="R861" i="2"/>
  <c r="Y862" i="2"/>
  <c r="R862" i="2"/>
  <c r="Y863" i="2"/>
  <c r="Y864" i="2"/>
  <c r="Y865" i="2"/>
  <c r="Y866" i="2"/>
  <c r="R866" i="2"/>
  <c r="Y867" i="2"/>
  <c r="Y868" i="2"/>
  <c r="R868" i="2"/>
  <c r="Y869" i="2"/>
  <c r="Y870" i="2"/>
  <c r="R870" i="2"/>
  <c r="Y871" i="2"/>
  <c r="Y872" i="2"/>
  <c r="Y873" i="2"/>
  <c r="R873" i="2"/>
  <c r="Y874" i="2"/>
  <c r="Y875" i="2"/>
  <c r="Y876" i="2"/>
  <c r="R876" i="2"/>
  <c r="Y877" i="2"/>
  <c r="R877" i="2"/>
  <c r="Y878" i="2"/>
  <c r="R878" i="2"/>
  <c r="Y879" i="2"/>
  <c r="Y880" i="2"/>
  <c r="Y881" i="2"/>
  <c r="Y882" i="2"/>
  <c r="R882" i="2"/>
  <c r="Y883" i="2"/>
  <c r="Y884" i="2"/>
  <c r="R884" i="2"/>
  <c r="Y885" i="2"/>
  <c r="R885" i="2"/>
  <c r="Y886" i="2"/>
  <c r="Y887" i="2"/>
  <c r="Y888" i="2"/>
  <c r="Y889" i="2"/>
  <c r="R889" i="2"/>
  <c r="Y890" i="2"/>
  <c r="Y891" i="2"/>
  <c r="R891" i="2"/>
  <c r="Y892" i="2"/>
  <c r="R892" i="2"/>
  <c r="Y893" i="2"/>
  <c r="R893" i="2"/>
  <c r="Y894" i="2"/>
  <c r="R894" i="2"/>
  <c r="Y895" i="2"/>
  <c r="Y896" i="2"/>
  <c r="R896" i="2"/>
  <c r="Y897" i="2"/>
  <c r="Y898" i="2"/>
  <c r="R898" i="2"/>
  <c r="Y899" i="2"/>
  <c r="Y900" i="2"/>
  <c r="R900" i="2"/>
  <c r="Y901" i="2"/>
  <c r="Y902" i="2"/>
  <c r="R902" i="2"/>
  <c r="Y903" i="2"/>
  <c r="Y904" i="2"/>
  <c r="Y905" i="2"/>
  <c r="R905" i="2"/>
  <c r="Y906" i="2"/>
  <c r="Y907" i="2"/>
  <c r="Y908" i="2"/>
  <c r="Y909" i="2"/>
  <c r="R909" i="2"/>
  <c r="Y910" i="2"/>
  <c r="R910" i="2"/>
  <c r="Y911" i="2"/>
  <c r="Y912" i="2"/>
  <c r="R912" i="2"/>
  <c r="Y913" i="2"/>
  <c r="Y914" i="2"/>
  <c r="R914" i="2"/>
  <c r="Y915" i="2"/>
  <c r="Y916" i="2"/>
  <c r="R916" i="2"/>
  <c r="Y917" i="2"/>
  <c r="Y918" i="2"/>
  <c r="Y919" i="2"/>
  <c r="Y920" i="2"/>
  <c r="Y921" i="2"/>
  <c r="R921" i="2"/>
  <c r="Y922" i="2"/>
  <c r="Y923" i="2"/>
  <c r="Y924" i="2"/>
  <c r="R924" i="2"/>
  <c r="Y925" i="2"/>
  <c r="R925" i="2"/>
  <c r="Y926" i="2"/>
  <c r="R926" i="2"/>
  <c r="Y927" i="2"/>
  <c r="Y928" i="2"/>
  <c r="R928" i="2"/>
  <c r="Y929" i="2"/>
  <c r="Y930" i="2"/>
  <c r="R930" i="2"/>
  <c r="Y931" i="2"/>
  <c r="Y932" i="2"/>
  <c r="R932" i="2"/>
  <c r="Y933" i="2"/>
  <c r="R933" i="2"/>
  <c r="Y934" i="2"/>
  <c r="Y935" i="2"/>
  <c r="Y936" i="2"/>
  <c r="Y937" i="2"/>
  <c r="R937" i="2"/>
  <c r="Y938" i="2"/>
  <c r="Y939" i="2"/>
  <c r="Y940" i="2"/>
  <c r="Y941" i="2"/>
  <c r="R941" i="2"/>
  <c r="Y942" i="2"/>
  <c r="R942" i="2"/>
  <c r="Y943" i="2"/>
  <c r="Y944" i="2"/>
  <c r="R944" i="2"/>
  <c r="Y945" i="2"/>
  <c r="Y946" i="2"/>
  <c r="R946" i="2"/>
  <c r="Y947" i="2"/>
  <c r="Y948" i="2"/>
  <c r="R948" i="2"/>
  <c r="Y949" i="2"/>
  <c r="R949" i="2"/>
  <c r="Y950" i="2"/>
  <c r="R950" i="2"/>
  <c r="Y951" i="2"/>
  <c r="Y952" i="2"/>
  <c r="Y953" i="2"/>
  <c r="Y954" i="2"/>
  <c r="Y955" i="2"/>
  <c r="R955" i="2"/>
  <c r="Y956" i="2"/>
  <c r="R956" i="2"/>
  <c r="Y957" i="2"/>
  <c r="R957" i="2"/>
  <c r="Y958" i="2"/>
  <c r="R958" i="2"/>
  <c r="Y959" i="2"/>
  <c r="Y960" i="2"/>
  <c r="Y961" i="2"/>
  <c r="R961" i="2"/>
  <c r="Y962" i="2"/>
  <c r="R962" i="2"/>
  <c r="Y963" i="2"/>
  <c r="Y964" i="2"/>
  <c r="Y965" i="2"/>
  <c r="R965" i="2"/>
  <c r="Y966" i="2"/>
  <c r="R966" i="2"/>
  <c r="Y967" i="2"/>
  <c r="Y968" i="2"/>
  <c r="Y969" i="2"/>
  <c r="R969" i="2"/>
  <c r="Y970" i="2"/>
  <c r="Y971" i="2"/>
  <c r="R971" i="2"/>
  <c r="Y972" i="2"/>
  <c r="R972" i="2"/>
  <c r="Y973" i="2"/>
  <c r="R973" i="2"/>
  <c r="Y974" i="2"/>
  <c r="R974" i="2"/>
  <c r="Y975" i="2"/>
  <c r="Y976" i="2"/>
  <c r="Y977" i="2"/>
  <c r="R977" i="2"/>
  <c r="Y978" i="2"/>
  <c r="R978" i="2"/>
  <c r="Y979" i="2"/>
  <c r="R979" i="2"/>
  <c r="Y980" i="2"/>
  <c r="R980" i="2"/>
  <c r="Y981" i="2"/>
  <c r="R981" i="2"/>
  <c r="Y982" i="2"/>
  <c r="R982" i="2"/>
  <c r="Y984" i="2"/>
  <c r="Y985" i="2"/>
  <c r="Y986" i="2"/>
  <c r="Y987" i="2"/>
  <c r="Y988" i="2"/>
  <c r="Y989" i="2"/>
  <c r="R989" i="2"/>
  <c r="Y990" i="2"/>
  <c r="R990" i="2"/>
  <c r="Y991" i="2"/>
  <c r="R991" i="2"/>
  <c r="Y992" i="2"/>
  <c r="Y993" i="2"/>
  <c r="Y994" i="2"/>
  <c r="R994" i="2"/>
  <c r="Y995" i="2"/>
  <c r="R995" i="2"/>
  <c r="Y996" i="2"/>
  <c r="R996" i="2"/>
  <c r="Y997" i="2"/>
  <c r="R997" i="2"/>
  <c r="Y998" i="2"/>
  <c r="R998" i="2"/>
  <c r="Y999" i="2"/>
  <c r="R999" i="2"/>
  <c r="Y1000" i="2"/>
  <c r="R1000" i="2"/>
  <c r="Y1001" i="2"/>
  <c r="Y1002" i="2"/>
  <c r="R1002" i="2"/>
  <c r="Y1003" i="2"/>
  <c r="Y1004" i="2"/>
  <c r="Y1005" i="2"/>
  <c r="Y1006" i="2"/>
  <c r="R1006" i="2"/>
  <c r="Y1007" i="2"/>
  <c r="R1007" i="2"/>
  <c r="Y1008" i="2"/>
  <c r="Y1009" i="2"/>
  <c r="R1009" i="2"/>
  <c r="Y1010" i="2"/>
  <c r="R1010" i="2"/>
  <c r="Y1011" i="2"/>
  <c r="R1011" i="2"/>
  <c r="Y1012" i="2"/>
  <c r="R1012" i="2"/>
  <c r="Y1013" i="2"/>
  <c r="R1013" i="2"/>
  <c r="Y1014" i="2"/>
  <c r="R1014" i="2"/>
  <c r="Y1015" i="2"/>
  <c r="Y1016" i="2"/>
  <c r="Y1017" i="2"/>
  <c r="Y1018" i="2"/>
  <c r="R1018" i="2"/>
  <c r="Y1019" i="2"/>
  <c r="Y1020" i="2"/>
  <c r="R1020" i="2"/>
  <c r="Y1021" i="2"/>
  <c r="Y1022" i="2"/>
  <c r="R1022" i="2"/>
  <c r="Y1023" i="2"/>
  <c r="R1023" i="2"/>
  <c r="Y1024" i="2"/>
  <c r="Y1025" i="2"/>
  <c r="Y1026" i="2"/>
  <c r="Y1027" i="2"/>
  <c r="R1027" i="2"/>
  <c r="Y1028" i="2"/>
  <c r="R1028" i="2"/>
  <c r="Y1029" i="2"/>
  <c r="R1029" i="2"/>
  <c r="Y1030" i="2"/>
  <c r="R1030" i="2"/>
  <c r="Y1031" i="2"/>
  <c r="R1031" i="2"/>
  <c r="Y1032" i="2"/>
  <c r="Y1033" i="2"/>
  <c r="Y1034" i="2"/>
  <c r="R1034" i="2"/>
  <c r="Y1035" i="2"/>
  <c r="Y1036" i="2"/>
  <c r="Y1037" i="2"/>
  <c r="Y1038" i="2"/>
  <c r="R1038" i="2"/>
  <c r="Y1039" i="2"/>
  <c r="R1039" i="2"/>
  <c r="Y1040" i="2"/>
  <c r="Y1041" i="2"/>
  <c r="Y1042" i="2"/>
  <c r="R1042" i="2"/>
  <c r="Y1043" i="2"/>
  <c r="R1043" i="2"/>
  <c r="Y1044" i="2"/>
  <c r="R1044" i="2"/>
  <c r="Y1045" i="2"/>
  <c r="R1045" i="2"/>
  <c r="Y1046" i="2"/>
  <c r="R1046" i="2"/>
  <c r="Y1047" i="2"/>
  <c r="R1047" i="2"/>
  <c r="Y1048" i="2"/>
  <c r="Y1049" i="2"/>
  <c r="Y1050" i="2"/>
  <c r="R1050" i="2"/>
  <c r="Y1051" i="2"/>
  <c r="Y1052" i="2"/>
  <c r="R1052" i="2"/>
  <c r="Y1053" i="2"/>
  <c r="Y1054" i="2"/>
  <c r="R1054" i="2"/>
  <c r="Y1055" i="2"/>
  <c r="R1055" i="2"/>
  <c r="Y1056" i="2"/>
  <c r="Y1057" i="2"/>
  <c r="Y1058" i="2"/>
  <c r="R1058" i="2"/>
  <c r="Y1059" i="2"/>
  <c r="R1059" i="2"/>
  <c r="Y1060" i="2"/>
  <c r="R1060" i="2"/>
  <c r="Y1061" i="2"/>
  <c r="R1061" i="2"/>
  <c r="Y1062" i="2"/>
  <c r="Y1063" i="2"/>
  <c r="R1063" i="2"/>
  <c r="Y1064" i="2"/>
  <c r="Y1065" i="2"/>
  <c r="Y1066" i="2"/>
  <c r="R1066" i="2"/>
  <c r="Y1067" i="2"/>
  <c r="Y1068" i="2"/>
  <c r="R1068" i="2"/>
  <c r="Y1069" i="2"/>
  <c r="Y1070" i="2"/>
  <c r="R1070" i="2"/>
  <c r="Y1071" i="2"/>
  <c r="R1071" i="2"/>
  <c r="Y1072" i="2"/>
  <c r="Y1073" i="2"/>
  <c r="Y1074" i="2"/>
  <c r="Y1075" i="2"/>
  <c r="R1075" i="2"/>
  <c r="Y1076" i="2"/>
  <c r="R1076" i="2"/>
  <c r="Y1077" i="2"/>
  <c r="R1077" i="2"/>
  <c r="Y1078" i="2"/>
  <c r="Y1079" i="2"/>
  <c r="R1079" i="2"/>
  <c r="Y1080" i="2"/>
  <c r="Y1081" i="2"/>
  <c r="Y1082" i="2"/>
  <c r="R1082" i="2"/>
  <c r="Y1083" i="2"/>
  <c r="Y1084" i="2"/>
  <c r="R1084" i="2"/>
  <c r="Y1085" i="2"/>
  <c r="Y1086" i="2"/>
  <c r="R1086" i="2"/>
  <c r="Y1087" i="2"/>
  <c r="R1087" i="2"/>
  <c r="Y1088" i="2"/>
  <c r="Y1089" i="2"/>
  <c r="Y1090" i="2"/>
  <c r="R1090" i="2"/>
  <c r="Y1091" i="2"/>
  <c r="R1091" i="2"/>
  <c r="Y1092" i="2"/>
  <c r="R1092" i="2"/>
  <c r="Y1093" i="2"/>
  <c r="R1093" i="2"/>
  <c r="Y1094" i="2"/>
  <c r="R1094" i="2"/>
  <c r="Y1095" i="2"/>
  <c r="Y1096" i="2"/>
  <c r="Y1097" i="2"/>
  <c r="Y1098" i="2"/>
  <c r="R1098" i="2"/>
  <c r="Y1099" i="2"/>
  <c r="Y1100" i="2"/>
  <c r="R1100" i="2"/>
  <c r="Y1101" i="2"/>
  <c r="Y1102" i="2"/>
  <c r="R1102" i="2"/>
  <c r="Y1103" i="2"/>
  <c r="R1103" i="2"/>
  <c r="Y1104" i="2"/>
  <c r="Y1105" i="2"/>
  <c r="Y1106" i="2"/>
  <c r="Y1107" i="2"/>
  <c r="R1107" i="2"/>
  <c r="Y1108" i="2"/>
  <c r="R1108" i="2"/>
  <c r="Y1109" i="2"/>
  <c r="R1109" i="2"/>
  <c r="Y1110" i="2"/>
  <c r="R1110" i="2"/>
  <c r="Y1111" i="2"/>
  <c r="R1111" i="2"/>
  <c r="Y1112" i="2"/>
  <c r="Y1113" i="2"/>
  <c r="Y1114" i="2"/>
  <c r="R1114" i="2"/>
  <c r="Y1115" i="2"/>
  <c r="Y1116" i="2"/>
  <c r="Y1117" i="2"/>
  <c r="R1117" i="2"/>
  <c r="Y1118" i="2"/>
  <c r="R1118" i="2"/>
  <c r="Y1119" i="2"/>
  <c r="R1119" i="2"/>
  <c r="Y1120" i="2"/>
  <c r="Y1121" i="2"/>
  <c r="Y1122" i="2"/>
  <c r="R1122" i="2"/>
  <c r="Y1123" i="2"/>
  <c r="R1123" i="2"/>
  <c r="Y1124" i="2"/>
  <c r="R1124" i="2"/>
  <c r="Y1125" i="2"/>
  <c r="R1125" i="2"/>
  <c r="Y1126" i="2"/>
  <c r="Y1127" i="2"/>
  <c r="R1127" i="2"/>
  <c r="Y1128" i="2"/>
  <c r="Y1129" i="2"/>
  <c r="Y1130" i="2"/>
  <c r="R1130" i="2"/>
  <c r="Y1131" i="2"/>
  <c r="Y1132" i="2"/>
  <c r="R1132" i="2"/>
  <c r="Y1133" i="2"/>
  <c r="Y1134" i="2"/>
  <c r="R1134" i="2"/>
  <c r="Y1135" i="2"/>
  <c r="R1135" i="2"/>
  <c r="Y1136" i="2"/>
  <c r="Y1137" i="2"/>
  <c r="Y1138" i="2"/>
  <c r="R1138" i="2"/>
  <c r="Y1139" i="2"/>
  <c r="R1139" i="2"/>
  <c r="Y1140" i="2"/>
  <c r="R1140" i="2"/>
  <c r="Y1141" i="2"/>
  <c r="R1141" i="2"/>
  <c r="Y1142" i="2"/>
  <c r="Y1143" i="2"/>
  <c r="R1143" i="2"/>
  <c r="Y1144" i="2"/>
  <c r="Y1145" i="2"/>
  <c r="Y1146" i="2"/>
  <c r="R1146" i="2"/>
  <c r="Y1147" i="2"/>
  <c r="Y1148" i="2"/>
  <c r="R1148" i="2"/>
  <c r="Y1149" i="2"/>
  <c r="R1149" i="2"/>
  <c r="Y1150" i="2"/>
  <c r="R1150" i="2"/>
  <c r="Y1151" i="2"/>
  <c r="R1151" i="2"/>
  <c r="Y1152" i="2"/>
  <c r="Y1153" i="2"/>
  <c r="Y1154" i="2"/>
  <c r="Y1155" i="2"/>
  <c r="R1155" i="2"/>
  <c r="Y1156" i="2"/>
  <c r="R1156" i="2"/>
  <c r="Y1157" i="2"/>
  <c r="R1157" i="2"/>
  <c r="Y1158" i="2"/>
  <c r="R1158" i="2"/>
  <c r="Y1159" i="2"/>
  <c r="R1159" i="2"/>
  <c r="Y1160" i="2"/>
  <c r="R1160" i="2"/>
  <c r="Y1161" i="2"/>
  <c r="Y1162" i="2"/>
  <c r="R1162" i="2"/>
  <c r="Y1163" i="2"/>
  <c r="Y1164" i="2"/>
  <c r="R1164" i="2"/>
  <c r="Y1165" i="2"/>
  <c r="R1165" i="2"/>
  <c r="Y1166" i="2"/>
  <c r="R1166" i="2"/>
  <c r="Y1167" i="2"/>
  <c r="R1167" i="2"/>
  <c r="Y1168" i="2"/>
  <c r="Y1169" i="2"/>
  <c r="Y1170" i="2"/>
  <c r="Y1171" i="2"/>
  <c r="R1171" i="2"/>
  <c r="Y1172" i="2"/>
  <c r="R1172" i="2"/>
  <c r="Y1173" i="2"/>
  <c r="R1173" i="2"/>
  <c r="Y1174" i="2"/>
  <c r="R1174" i="2"/>
  <c r="Y1175" i="2"/>
  <c r="R1175" i="2"/>
  <c r="Y1176" i="2"/>
  <c r="R1176" i="2"/>
  <c r="Y1177" i="2"/>
  <c r="Y1178" i="2"/>
  <c r="R1178" i="2"/>
  <c r="Y1179" i="2"/>
  <c r="R1179" i="2"/>
  <c r="Y1180" i="2"/>
  <c r="R1180" i="2"/>
  <c r="Y1181" i="2"/>
  <c r="Y1182" i="2"/>
  <c r="R1182" i="2"/>
  <c r="Y1183" i="2"/>
  <c r="R1183" i="2"/>
  <c r="Y1184" i="2"/>
  <c r="Y1185" i="2"/>
  <c r="Y1186" i="2"/>
  <c r="R1186" i="2"/>
  <c r="Y1187" i="2"/>
  <c r="R1187" i="2"/>
  <c r="Y1188" i="2"/>
  <c r="R1188" i="2"/>
  <c r="Y1189" i="2"/>
  <c r="R1189" i="2"/>
  <c r="Y1190" i="2"/>
  <c r="R1190" i="2"/>
  <c r="Y1191" i="2"/>
  <c r="Y1192" i="2"/>
  <c r="R1192" i="2"/>
  <c r="Y1193" i="2"/>
  <c r="Y1194" i="2"/>
  <c r="R1194" i="2"/>
  <c r="Y1195" i="2"/>
  <c r="Y1196" i="2"/>
  <c r="R1196" i="2"/>
  <c r="Y1197" i="2"/>
  <c r="R1197" i="2"/>
  <c r="Y1198" i="2"/>
  <c r="R1198" i="2"/>
  <c r="Y1199" i="2"/>
  <c r="R1199" i="2"/>
  <c r="Y1200" i="2"/>
  <c r="Y1201" i="2"/>
  <c r="Y1202" i="2"/>
  <c r="Y1203" i="2"/>
  <c r="R1203" i="2"/>
  <c r="Y1204" i="2"/>
  <c r="R1204" i="2"/>
  <c r="Y1205" i="2"/>
  <c r="R1205" i="2"/>
  <c r="Y1206" i="2"/>
  <c r="Y1207" i="2"/>
  <c r="R1207" i="2"/>
  <c r="Y1208" i="2"/>
  <c r="R1208" i="2"/>
  <c r="Y1209" i="2"/>
  <c r="Y1210" i="2"/>
  <c r="R1210" i="2"/>
  <c r="Y1211" i="2"/>
  <c r="Y1212" i="2"/>
  <c r="R1212" i="2"/>
  <c r="Y1213" i="2"/>
  <c r="Y1214" i="2"/>
  <c r="R1214" i="2"/>
  <c r="Y1215" i="2"/>
  <c r="R1215" i="2"/>
  <c r="Y1216" i="2"/>
  <c r="Y1217" i="2"/>
  <c r="Y1218" i="2"/>
  <c r="R1218" i="2"/>
  <c r="Y1219" i="2"/>
  <c r="R1219" i="2"/>
  <c r="Y1220" i="2"/>
  <c r="R1220" i="2"/>
  <c r="Y1221" i="2"/>
  <c r="R1221" i="2"/>
  <c r="Y1222" i="2"/>
  <c r="R1222" i="2"/>
  <c r="Y1223" i="2"/>
  <c r="R1223" i="2"/>
  <c r="Y1224" i="2"/>
  <c r="R1224" i="2"/>
  <c r="Y1225" i="2"/>
  <c r="Y1226" i="2"/>
  <c r="R1226" i="2"/>
  <c r="Y1227" i="2"/>
  <c r="Y1228" i="2"/>
  <c r="R1228" i="2"/>
  <c r="Y1229" i="2"/>
  <c r="Y1230" i="2"/>
  <c r="R1230" i="2"/>
  <c r="Y1231" i="2"/>
  <c r="R1231" i="2"/>
  <c r="Y1232" i="2"/>
  <c r="Y1233" i="2"/>
  <c r="Y1234" i="2"/>
  <c r="R1234" i="2"/>
  <c r="Y1235" i="2"/>
  <c r="R1235" i="2"/>
  <c r="Y1236" i="2"/>
  <c r="R1236" i="2"/>
  <c r="Y1237" i="2"/>
  <c r="R1237" i="2"/>
  <c r="Y1238" i="2"/>
  <c r="R1238" i="2"/>
  <c r="Y1239" i="2"/>
  <c r="R1239" i="2"/>
  <c r="Y1240" i="2"/>
  <c r="Y1241" i="2"/>
  <c r="Y1242" i="2"/>
  <c r="R1242" i="2"/>
  <c r="Y1243" i="2"/>
  <c r="R1243" i="2"/>
  <c r="Y1244" i="2"/>
  <c r="Y1245" i="2"/>
  <c r="Y1246" i="2"/>
  <c r="R1246" i="2"/>
  <c r="Y1247" i="2"/>
  <c r="R1247" i="2"/>
  <c r="Y1248" i="2"/>
  <c r="Y1249" i="2"/>
  <c r="R1249" i="2"/>
  <c r="Y1250" i="2"/>
  <c r="Y1251" i="2"/>
  <c r="R1251" i="2"/>
  <c r="Y1252" i="2"/>
  <c r="R1252" i="2"/>
  <c r="Y1253" i="2"/>
  <c r="R1253" i="2"/>
  <c r="Y1254" i="2"/>
  <c r="R1254" i="2"/>
  <c r="Y1255" i="2"/>
  <c r="R1255" i="2"/>
  <c r="Y1256" i="2"/>
  <c r="R1256" i="2"/>
  <c r="Y1257" i="2"/>
  <c r="Y1258" i="2"/>
  <c r="R1258" i="2"/>
  <c r="Y1259" i="2"/>
  <c r="Y1260" i="2"/>
  <c r="R1260" i="2"/>
  <c r="Y1261" i="2"/>
  <c r="Y1262" i="2"/>
  <c r="R1262" i="2"/>
  <c r="Y1263" i="2"/>
  <c r="R1263" i="2"/>
  <c r="Y1264" i="2"/>
  <c r="Y1265" i="2"/>
  <c r="Y1266" i="2"/>
  <c r="Y1267" i="2"/>
  <c r="R1267" i="2"/>
  <c r="Y1268" i="2"/>
  <c r="R1268" i="2"/>
  <c r="Y1269" i="2"/>
  <c r="R1269" i="2"/>
  <c r="Y1270" i="2"/>
  <c r="R1270" i="2"/>
  <c r="Y1271" i="2"/>
  <c r="R1271" i="2"/>
  <c r="Y1272" i="2"/>
  <c r="R1272" i="2"/>
  <c r="Y1273" i="2"/>
  <c r="Y1274" i="2"/>
  <c r="R1274" i="2"/>
  <c r="Y1275" i="2"/>
  <c r="Y1276" i="2"/>
  <c r="R1276" i="2"/>
  <c r="Y1277" i="2"/>
  <c r="R1277" i="2"/>
  <c r="Y1278" i="2"/>
  <c r="R1278" i="2"/>
  <c r="Y1279" i="2"/>
  <c r="R1279" i="2"/>
  <c r="Y1280" i="2"/>
  <c r="Y1281" i="2"/>
  <c r="R1281" i="2"/>
  <c r="Y1282" i="2"/>
  <c r="Y1283" i="2"/>
  <c r="R1283" i="2"/>
  <c r="Y1284" i="2"/>
  <c r="R1284" i="2"/>
  <c r="Y1285" i="2"/>
  <c r="R1285" i="2"/>
  <c r="Y1286" i="2"/>
  <c r="Y1287" i="2"/>
  <c r="R1287" i="2"/>
  <c r="Y1288" i="2"/>
  <c r="R1288" i="2"/>
  <c r="Y1289" i="2"/>
  <c r="Y1290" i="2"/>
  <c r="R1290" i="2"/>
  <c r="Y1291" i="2"/>
  <c r="Y1292" i="2"/>
  <c r="R1292" i="2"/>
  <c r="Y1293" i="2"/>
  <c r="R1293" i="2"/>
  <c r="Y1294" i="2"/>
  <c r="R1294" i="2"/>
  <c r="Y1295" i="2"/>
  <c r="R1295" i="2"/>
  <c r="Y1296" i="2"/>
  <c r="Y1297" i="2"/>
  <c r="R1297" i="2"/>
  <c r="Y1298" i="2"/>
  <c r="R1298" i="2"/>
  <c r="Y1299" i="2"/>
  <c r="R1299" i="2"/>
  <c r="Y1300" i="2"/>
  <c r="R1300" i="2"/>
  <c r="Y1301" i="2"/>
  <c r="R1301" i="2"/>
  <c r="Y1302" i="2"/>
  <c r="Y1303" i="2"/>
  <c r="Y1304" i="2"/>
  <c r="R1304" i="2"/>
  <c r="Y1305" i="2"/>
  <c r="Y1306" i="2"/>
  <c r="R1306" i="2"/>
  <c r="Y1307" i="2"/>
  <c r="Y1308" i="2"/>
  <c r="Y1309" i="2"/>
  <c r="R1309" i="2"/>
  <c r="Y1310" i="2"/>
  <c r="R1310" i="2"/>
  <c r="Y1311" i="2"/>
  <c r="R1311" i="2"/>
  <c r="Y1312" i="2"/>
  <c r="Y1313" i="2"/>
  <c r="Y1314" i="2"/>
  <c r="R1314" i="2"/>
  <c r="Y1315" i="2"/>
  <c r="R1315" i="2"/>
  <c r="Y1316" i="2"/>
  <c r="R1316" i="2"/>
  <c r="Y1317" i="2"/>
  <c r="Y1318" i="2"/>
  <c r="R1318" i="2"/>
  <c r="Y1319" i="2"/>
  <c r="R1319" i="2"/>
  <c r="Y1320" i="2"/>
  <c r="R1320" i="2"/>
  <c r="Y1321" i="2"/>
  <c r="R1321" i="2"/>
  <c r="Y1322" i="2"/>
  <c r="R1322" i="2"/>
  <c r="Y1323" i="2"/>
  <c r="Y1324" i="2"/>
  <c r="Y1325" i="2"/>
  <c r="R1325" i="2"/>
  <c r="Y1326" i="2"/>
  <c r="R1326" i="2"/>
  <c r="Y1327" i="2"/>
  <c r="R1327" i="2"/>
  <c r="Y1328" i="2"/>
  <c r="Y1329" i="2"/>
  <c r="Y1330" i="2"/>
  <c r="R1330" i="2"/>
  <c r="Y1331" i="2"/>
  <c r="R1331" i="2"/>
  <c r="Y1332" i="2"/>
  <c r="R1332" i="2"/>
  <c r="Y1333" i="2"/>
  <c r="R1333" i="2"/>
  <c r="Y1334" i="2"/>
  <c r="R1334" i="2"/>
  <c r="Y1335" i="2"/>
  <c r="R1335" i="2"/>
  <c r="Y1336" i="2"/>
  <c r="R1336" i="2"/>
  <c r="Y1337" i="2"/>
  <c r="R1337" i="2"/>
  <c r="Y1338" i="2"/>
  <c r="R1338" i="2"/>
  <c r="Y1339" i="2"/>
  <c r="Y1340" i="2"/>
  <c r="Y1341" i="2"/>
  <c r="R1341" i="2"/>
  <c r="Y1342" i="2"/>
  <c r="R1342" i="2"/>
  <c r="Y1343" i="2"/>
  <c r="R1343" i="2"/>
  <c r="Y1344" i="2"/>
  <c r="Y1345" i="2"/>
  <c r="R1345" i="2"/>
  <c r="Y1346" i="2"/>
  <c r="R1346" i="2"/>
  <c r="Y1347" i="2"/>
  <c r="R1347" i="2"/>
  <c r="Y1348" i="2"/>
  <c r="R1348" i="2"/>
  <c r="Y1349" i="2"/>
  <c r="R1349" i="2"/>
  <c r="Y1350" i="2"/>
  <c r="R1350" i="2"/>
  <c r="Y1351" i="2"/>
  <c r="R1351" i="2"/>
  <c r="Y1352" i="2"/>
  <c r="R1352" i="2"/>
  <c r="Y1353" i="2"/>
  <c r="R1353" i="2"/>
  <c r="Y1354" i="2"/>
  <c r="R1354" i="2"/>
  <c r="Y1355" i="2"/>
  <c r="R1355" i="2"/>
  <c r="Y1356" i="2"/>
  <c r="R1356" i="2"/>
  <c r="Y1357" i="2"/>
  <c r="R1357" i="2"/>
  <c r="Y1358" i="2"/>
  <c r="R1358" i="2"/>
  <c r="Y1359" i="2"/>
  <c r="R1359" i="2"/>
  <c r="Y1360" i="2"/>
  <c r="Y1361" i="2"/>
  <c r="R1361" i="2"/>
  <c r="Y1362" i="2"/>
  <c r="R1362" i="2"/>
  <c r="Y1363" i="2"/>
  <c r="R1363" i="2"/>
  <c r="Y1364" i="2"/>
  <c r="Y1365" i="2"/>
  <c r="R1365" i="2"/>
  <c r="Y1366" i="2"/>
  <c r="R1366" i="2"/>
  <c r="Y1367" i="2"/>
  <c r="Y1368" i="2"/>
  <c r="R1368" i="2"/>
  <c r="Y1369" i="2"/>
  <c r="R1369" i="2"/>
  <c r="Y1370" i="2"/>
  <c r="R1370" i="2"/>
  <c r="Y1371" i="2"/>
  <c r="Y1372" i="2"/>
  <c r="R1372" i="2"/>
  <c r="Y1373" i="2"/>
  <c r="R1373" i="2"/>
  <c r="Y1374" i="2"/>
  <c r="R1374" i="2"/>
  <c r="Y1375" i="2"/>
  <c r="R1375" i="2"/>
  <c r="Y1376" i="2"/>
  <c r="R1376" i="2"/>
  <c r="Y1377" i="2"/>
  <c r="R1377" i="2"/>
  <c r="Y1378" i="2"/>
  <c r="R1378" i="2"/>
  <c r="Y1379" i="2"/>
  <c r="R1379" i="2"/>
  <c r="Y1380" i="2"/>
  <c r="R1380" i="2"/>
  <c r="Y1381" i="2"/>
  <c r="R1381" i="2"/>
  <c r="Y1382" i="2"/>
  <c r="R1382" i="2"/>
  <c r="Y1383" i="2"/>
  <c r="R1383" i="2"/>
  <c r="Y1384" i="2"/>
  <c r="R1384" i="2"/>
  <c r="Y1385" i="2"/>
  <c r="R1385" i="2"/>
  <c r="Y1386" i="2"/>
  <c r="R1386" i="2"/>
  <c r="Y1387" i="2"/>
  <c r="R1387" i="2"/>
  <c r="Y1388" i="2"/>
  <c r="R1388" i="2"/>
  <c r="Y1389" i="2"/>
  <c r="R1389" i="2"/>
  <c r="Y1390" i="2"/>
  <c r="R1390" i="2"/>
  <c r="Y1391" i="2"/>
  <c r="R1391" i="2"/>
  <c r="Y1392" i="2"/>
  <c r="R1392" i="2"/>
  <c r="Y1393" i="2"/>
  <c r="Y1394" i="2"/>
  <c r="R1394" i="2"/>
  <c r="Y1395" i="2"/>
  <c r="R1395" i="2"/>
  <c r="Y1396" i="2"/>
  <c r="R1396" i="2"/>
  <c r="Y1397" i="2"/>
  <c r="R1397" i="2"/>
  <c r="Y1398" i="2"/>
  <c r="R1398" i="2"/>
  <c r="Y1399" i="2"/>
  <c r="Y1400" i="2"/>
  <c r="R1400" i="2"/>
  <c r="Y1401" i="2"/>
  <c r="R1401" i="2"/>
  <c r="Y1402" i="2"/>
  <c r="R1402" i="2"/>
  <c r="Y1403" i="2"/>
  <c r="Y1404" i="2"/>
  <c r="R1404" i="2"/>
  <c r="Y1405" i="2"/>
  <c r="Y1406" i="2"/>
  <c r="R1406" i="2"/>
  <c r="Y1407" i="2"/>
  <c r="R1407" i="2"/>
  <c r="Y1408" i="2"/>
  <c r="Y1409" i="2"/>
  <c r="Y1410" i="2"/>
  <c r="Y1411" i="2"/>
  <c r="R1411" i="2"/>
  <c r="Y1412" i="2"/>
  <c r="Y1413" i="2"/>
  <c r="R1413" i="2"/>
  <c r="Y1414" i="2"/>
  <c r="R1414" i="2"/>
  <c r="Y1415" i="2"/>
  <c r="R1415" i="2"/>
  <c r="Y1416" i="2"/>
  <c r="R1416" i="2"/>
  <c r="Y1417" i="2"/>
  <c r="R1417" i="2"/>
  <c r="Y1418" i="2"/>
  <c r="R1418" i="2"/>
  <c r="Y1419" i="2"/>
  <c r="Y1420" i="2"/>
  <c r="R1420" i="2"/>
  <c r="Y1421" i="2"/>
  <c r="R1421" i="2"/>
  <c r="Y1422" i="2"/>
  <c r="R1422" i="2"/>
  <c r="Y1423" i="2"/>
  <c r="Y1424" i="2"/>
  <c r="Y1425" i="2"/>
  <c r="R1425" i="2"/>
  <c r="Y1426" i="2"/>
  <c r="R1426" i="2"/>
  <c r="Y1427" i="2"/>
  <c r="R1427" i="2"/>
  <c r="Y1428" i="2"/>
  <c r="R1428" i="2"/>
  <c r="Y1429" i="2"/>
  <c r="R1429" i="2"/>
  <c r="Y1430" i="2"/>
  <c r="R1430" i="2"/>
  <c r="Y1431" i="2"/>
  <c r="R1431" i="2"/>
  <c r="Y1432" i="2"/>
  <c r="R1432" i="2"/>
  <c r="Y1433" i="2"/>
  <c r="R1433" i="2"/>
  <c r="Y1434" i="2"/>
  <c r="R1434" i="2"/>
  <c r="Y1435" i="2"/>
  <c r="Y1436" i="2"/>
  <c r="R1436" i="2"/>
  <c r="Y1437" i="2"/>
  <c r="R1437" i="2"/>
  <c r="Y1438" i="2"/>
  <c r="R1438" i="2"/>
  <c r="Y1439" i="2"/>
  <c r="R1439" i="2"/>
  <c r="Y1440" i="2"/>
  <c r="Y1441" i="2"/>
  <c r="Y1442" i="2"/>
  <c r="R1442" i="2"/>
  <c r="Y1443" i="2"/>
  <c r="R1443" i="2"/>
  <c r="Y1444" i="2"/>
  <c r="R1444" i="2"/>
  <c r="Y1445" i="2"/>
  <c r="R1445" i="2"/>
  <c r="Y1446" i="2"/>
  <c r="R1446" i="2"/>
  <c r="Y1447" i="2"/>
  <c r="R1447" i="2"/>
  <c r="Y1448" i="2"/>
  <c r="R1448" i="2"/>
  <c r="Y1449" i="2"/>
  <c r="R1449" i="2"/>
  <c r="Y1450" i="2"/>
  <c r="R1450" i="2"/>
  <c r="Y1451" i="2"/>
  <c r="Y1452" i="2"/>
  <c r="R1452" i="2"/>
  <c r="Y1453" i="2"/>
  <c r="R1453" i="2"/>
  <c r="Y1454" i="2"/>
  <c r="R1454" i="2"/>
  <c r="Y1455" i="2"/>
  <c r="R1455" i="2"/>
  <c r="Y1456" i="2"/>
  <c r="Y1457" i="2"/>
  <c r="Y1458" i="2"/>
  <c r="Y1459" i="2"/>
  <c r="R1459" i="2"/>
  <c r="Y1460" i="2"/>
  <c r="R1460" i="2"/>
  <c r="Y1461" i="2"/>
  <c r="R1461" i="2"/>
  <c r="Y1462" i="2"/>
  <c r="R1462" i="2"/>
  <c r="Y1463" i="2"/>
  <c r="R1463" i="2"/>
  <c r="Y1464" i="2"/>
  <c r="Y1465" i="2"/>
  <c r="R1465" i="2"/>
  <c r="Y1466" i="2"/>
  <c r="R1466" i="2"/>
  <c r="Y1467" i="2"/>
  <c r="R1467" i="2"/>
  <c r="Y1468" i="2"/>
  <c r="Y1469" i="2"/>
  <c r="R1469" i="2"/>
  <c r="Y1470" i="2"/>
  <c r="R1470" i="2"/>
  <c r="Y1471" i="2"/>
  <c r="R1471" i="2"/>
  <c r="Y1472" i="2"/>
  <c r="Y1473" i="2"/>
  <c r="Y1474" i="2"/>
  <c r="R1474" i="2"/>
  <c r="Y1475" i="2"/>
  <c r="R1475" i="2"/>
  <c r="Y1476" i="2"/>
  <c r="R1476" i="2"/>
  <c r="Y1477" i="2"/>
  <c r="R1477" i="2"/>
  <c r="Y1478" i="2"/>
  <c r="R1478" i="2"/>
  <c r="Y1479" i="2"/>
  <c r="Y1480" i="2"/>
  <c r="R1480" i="2"/>
  <c r="Y1481" i="2"/>
  <c r="R1481" i="2"/>
  <c r="Y1482" i="2"/>
  <c r="R1482" i="2"/>
  <c r="Y1483" i="2"/>
  <c r="Y1484" i="2"/>
  <c r="R1484" i="2"/>
  <c r="Y1485" i="2"/>
  <c r="R1485" i="2"/>
  <c r="Y1486" i="2"/>
  <c r="R1486" i="2"/>
  <c r="Y1487" i="2"/>
  <c r="Y1488" i="2"/>
  <c r="Y1489" i="2"/>
  <c r="R1489" i="2"/>
  <c r="Y1490" i="2"/>
  <c r="R1490" i="2"/>
  <c r="Y1491" i="2"/>
  <c r="R1491" i="2"/>
  <c r="Y1492" i="2"/>
  <c r="R1492" i="2"/>
  <c r="Y1493" i="2"/>
  <c r="R1493" i="2"/>
  <c r="Y1494" i="2"/>
  <c r="Y1495" i="2"/>
  <c r="R1495" i="2"/>
  <c r="Y1496" i="2"/>
  <c r="R1496" i="2"/>
  <c r="Y1497" i="2"/>
  <c r="R1497" i="2"/>
  <c r="Y1498" i="2"/>
  <c r="R1498" i="2"/>
  <c r="Y1499" i="2"/>
  <c r="Y1500" i="2"/>
  <c r="R1500" i="2"/>
  <c r="Y1501" i="2"/>
  <c r="R1501" i="2"/>
  <c r="Y1502" i="2"/>
  <c r="R1502" i="2"/>
  <c r="Y1503" i="2"/>
  <c r="R1503" i="2"/>
  <c r="Y1504" i="2"/>
  <c r="Y1505" i="2"/>
  <c r="R1505" i="2"/>
  <c r="Y1506" i="2"/>
  <c r="Y1507" i="2"/>
  <c r="R1507" i="2"/>
  <c r="Y1508" i="2"/>
  <c r="R1508" i="2"/>
  <c r="Y1509" i="2"/>
  <c r="R1509" i="2"/>
  <c r="Y1510" i="2"/>
  <c r="R1510" i="2"/>
  <c r="Y1511" i="2"/>
  <c r="R1511" i="2"/>
  <c r="Y1512" i="2"/>
  <c r="Y1513" i="2"/>
  <c r="R1513" i="2"/>
  <c r="Y1514" i="2"/>
  <c r="R1514" i="2"/>
  <c r="Y1515" i="2"/>
  <c r="R1515" i="2"/>
  <c r="Y1516" i="2"/>
  <c r="R1516" i="2"/>
  <c r="Y1517" i="2"/>
  <c r="R1517" i="2"/>
  <c r="Y1518" i="2"/>
  <c r="R1518" i="2"/>
  <c r="Y1519" i="2"/>
  <c r="R1519" i="2"/>
  <c r="Y1520" i="2"/>
  <c r="Y1521" i="2"/>
  <c r="Y1522" i="2"/>
  <c r="Y1523" i="2"/>
  <c r="R1523" i="2"/>
  <c r="Y1524" i="2"/>
  <c r="Y1525" i="2"/>
  <c r="R1525" i="2"/>
  <c r="Y1526" i="2"/>
  <c r="Y1527" i="2"/>
  <c r="R1527" i="2"/>
  <c r="Y1528" i="2"/>
  <c r="R1528" i="2"/>
  <c r="Y1529" i="2"/>
  <c r="R1529" i="2"/>
  <c r="Y1530" i="2"/>
  <c r="R1530" i="2"/>
  <c r="Y1531" i="2"/>
  <c r="R1531" i="2"/>
  <c r="Y1532" i="2"/>
  <c r="Y1533" i="2"/>
  <c r="R1533" i="2"/>
  <c r="Y1535" i="2"/>
  <c r="R1535" i="2"/>
  <c r="Y1536" i="2"/>
  <c r="R1536" i="2"/>
  <c r="Y1537" i="2"/>
  <c r="R1537" i="2"/>
  <c r="Y1538" i="2"/>
  <c r="Y1539" i="2"/>
  <c r="R1539" i="2"/>
  <c r="Y1540" i="2"/>
  <c r="R1540" i="2"/>
  <c r="Y1541" i="2"/>
  <c r="R1541" i="2"/>
  <c r="Y1542" i="2"/>
  <c r="R1542" i="2"/>
  <c r="Y1543" i="2"/>
  <c r="Y1544" i="2"/>
  <c r="R1544" i="2"/>
  <c r="Y1545" i="2"/>
  <c r="R1545" i="2"/>
  <c r="Y1546" i="2"/>
  <c r="R1546" i="2"/>
  <c r="Y1547" i="2"/>
  <c r="R1547" i="2"/>
  <c r="Y1548" i="2"/>
  <c r="R1548" i="2"/>
  <c r="Y1549" i="2"/>
  <c r="Y1550" i="2"/>
  <c r="R1550" i="2"/>
  <c r="Y1551" i="2"/>
  <c r="R1551" i="2"/>
  <c r="Y1552" i="2"/>
  <c r="Y1553" i="2"/>
  <c r="Y1554" i="2"/>
  <c r="R1554" i="2"/>
  <c r="Y1555" i="2"/>
  <c r="R1555" i="2"/>
  <c r="Y1556" i="2"/>
  <c r="R1556" i="2"/>
  <c r="Y1557" i="2"/>
  <c r="Y1558" i="2"/>
  <c r="R1558" i="2"/>
  <c r="Y1559" i="2"/>
  <c r="Y1560" i="2"/>
  <c r="R1560" i="2"/>
  <c r="Y1561" i="2"/>
  <c r="R1561" i="2"/>
  <c r="Y1562" i="2"/>
  <c r="R1562" i="2"/>
  <c r="Y1563" i="2"/>
  <c r="R1563" i="2"/>
  <c r="Y1564" i="2"/>
  <c r="R1564" i="2"/>
  <c r="Y1565" i="2"/>
  <c r="R1565" i="2"/>
  <c r="Y1566" i="2"/>
  <c r="R1566" i="2"/>
  <c r="Y1567" i="2"/>
  <c r="R1567" i="2"/>
  <c r="Y1568" i="2"/>
  <c r="R1568" i="2"/>
  <c r="Y1569" i="2"/>
  <c r="Y1570" i="2"/>
  <c r="R1570" i="2"/>
  <c r="Y1571" i="2"/>
  <c r="Y1572" i="2"/>
  <c r="R1572" i="2"/>
  <c r="Y1573" i="2"/>
  <c r="Y1574" i="2"/>
  <c r="R1574" i="2"/>
  <c r="Y1575" i="2"/>
  <c r="R1575" i="2"/>
  <c r="Y1576" i="2"/>
  <c r="R1576" i="2"/>
  <c r="Y1577" i="2"/>
  <c r="R1577" i="2"/>
  <c r="Y1578" i="2"/>
  <c r="R1578" i="2"/>
  <c r="Y1579" i="2"/>
  <c r="R1579" i="2"/>
  <c r="Y1580" i="2"/>
  <c r="R1580" i="2"/>
  <c r="Y1581" i="2"/>
  <c r="R1581" i="2"/>
  <c r="Y1582" i="2"/>
  <c r="R1582" i="2"/>
  <c r="Y1583" i="2"/>
  <c r="R1583" i="2"/>
  <c r="Y1584" i="2"/>
  <c r="R1584" i="2"/>
  <c r="Y1585" i="2"/>
  <c r="Y1586" i="2"/>
  <c r="Y1587" i="2"/>
  <c r="Y1588" i="2"/>
  <c r="R1588" i="2"/>
  <c r="Y1589" i="2"/>
  <c r="R1589" i="2"/>
  <c r="Y1590" i="2"/>
  <c r="R1590" i="2"/>
  <c r="Y1591" i="2"/>
  <c r="R1591" i="2"/>
  <c r="Y1592" i="2"/>
  <c r="R1592" i="2"/>
  <c r="Y1593" i="2"/>
  <c r="Y1594" i="2"/>
  <c r="R1594" i="2"/>
  <c r="Y1595" i="2"/>
  <c r="Y1596" i="2"/>
  <c r="R1596" i="2"/>
  <c r="Y1597" i="2"/>
  <c r="R1597" i="2"/>
  <c r="Y1598" i="2"/>
  <c r="R1598" i="2"/>
  <c r="Y1599" i="2"/>
  <c r="R1599" i="2"/>
  <c r="Y1600" i="2"/>
  <c r="R1600" i="2"/>
  <c r="Y1601" i="2"/>
  <c r="Y1602" i="2"/>
  <c r="Y1603" i="2"/>
  <c r="Y1604" i="2"/>
  <c r="R1604" i="2"/>
  <c r="Y1605" i="2"/>
  <c r="R1605" i="2"/>
  <c r="Y1606" i="2"/>
  <c r="R1606" i="2"/>
  <c r="Y1607" i="2"/>
  <c r="Y1608" i="2"/>
  <c r="R1608" i="2"/>
  <c r="Y1609" i="2"/>
  <c r="Y1610" i="2"/>
  <c r="R1610" i="2"/>
  <c r="Y1611" i="2"/>
  <c r="R1611" i="2"/>
  <c r="Y1612" i="2"/>
  <c r="R1612" i="2"/>
  <c r="Y1613" i="2"/>
  <c r="Y1614" i="2"/>
  <c r="R1614" i="2"/>
  <c r="Y1615" i="2"/>
  <c r="R1615" i="2"/>
  <c r="Y1616" i="2"/>
  <c r="R1616" i="2"/>
  <c r="Y1618" i="2"/>
  <c r="R1618" i="2"/>
  <c r="Y1619" i="2"/>
  <c r="R1619" i="2"/>
  <c r="Y1620" i="2"/>
  <c r="R1620" i="2"/>
  <c r="Y1621" i="2"/>
  <c r="R1621" i="2"/>
  <c r="Y1622" i="2"/>
  <c r="R1622" i="2"/>
  <c r="Y1623" i="2"/>
  <c r="R1623" i="2"/>
  <c r="Y1624" i="2"/>
  <c r="R1624" i="2"/>
  <c r="Y1625" i="2"/>
  <c r="Y1626" i="2"/>
  <c r="R1626" i="2"/>
  <c r="Y1627" i="2"/>
  <c r="R1627" i="2"/>
  <c r="Y1628" i="2"/>
  <c r="R1628" i="2"/>
  <c r="Y1629" i="2"/>
  <c r="Y1630" i="2"/>
  <c r="R1630" i="2"/>
  <c r="Y1631" i="2"/>
  <c r="R1631" i="2"/>
  <c r="Y1632" i="2"/>
  <c r="R1632" i="2"/>
  <c r="Y1633" i="2"/>
  <c r="R1633" i="2"/>
  <c r="Y1634" i="2"/>
  <c r="Y1635" i="2"/>
  <c r="Y1636" i="2"/>
  <c r="Y1637" i="2"/>
  <c r="R1637" i="2"/>
  <c r="Y1638" i="2"/>
  <c r="Y1639" i="2"/>
  <c r="R1639" i="2"/>
  <c r="Y1640" i="2"/>
  <c r="Y1641" i="2"/>
  <c r="R1641" i="2"/>
  <c r="Y1642" i="2"/>
  <c r="R1642" i="2"/>
  <c r="Y1643" i="2"/>
  <c r="R1643" i="2"/>
  <c r="Y1644" i="2"/>
  <c r="R1644" i="2"/>
  <c r="Y1645" i="2"/>
  <c r="Y1646" i="2"/>
  <c r="R1646" i="2"/>
  <c r="Y1647" i="2"/>
  <c r="R1647" i="2"/>
  <c r="Y1648" i="2"/>
  <c r="R1648" i="2"/>
  <c r="Y1649" i="2"/>
  <c r="R1649" i="2"/>
  <c r="Y1650" i="2"/>
  <c r="Y1651" i="2"/>
  <c r="Y1652" i="2"/>
  <c r="Y1653" i="2"/>
  <c r="R1653" i="2"/>
  <c r="Y1654" i="2"/>
  <c r="Y1655" i="2"/>
  <c r="R1655" i="2"/>
  <c r="Y1656" i="2"/>
  <c r="R1656" i="2"/>
  <c r="Y1657" i="2"/>
  <c r="R1657" i="2"/>
  <c r="Y1658" i="2"/>
  <c r="R1658" i="2"/>
  <c r="Y1659" i="2"/>
  <c r="Y1660" i="2"/>
  <c r="R1660" i="2"/>
  <c r="Y1661" i="2"/>
  <c r="Y1662" i="2"/>
  <c r="R1662" i="2"/>
  <c r="Y1663" i="2"/>
  <c r="R1663" i="2"/>
  <c r="Y1664" i="2"/>
  <c r="Y1665" i="2"/>
  <c r="Y1666" i="2"/>
  <c r="R1666" i="2"/>
  <c r="Y1667" i="2"/>
  <c r="Y1668" i="2"/>
  <c r="R1668" i="2"/>
  <c r="Y1669" i="2"/>
  <c r="Y1670" i="2"/>
  <c r="R1670" i="2"/>
  <c r="Y1671" i="2"/>
  <c r="R1671" i="2"/>
  <c r="Y1672" i="2"/>
  <c r="R1672" i="2"/>
  <c r="Y1673" i="2"/>
  <c r="Y1674" i="2"/>
  <c r="R1674" i="2"/>
  <c r="Y1675" i="2"/>
  <c r="R1675" i="2"/>
  <c r="Y1676" i="2"/>
  <c r="R1676" i="2"/>
  <c r="Y1677" i="2"/>
  <c r="R1677" i="2"/>
  <c r="Y1678" i="2"/>
  <c r="R1678" i="2"/>
  <c r="Y1679" i="2"/>
  <c r="R1679" i="2"/>
  <c r="Y1680" i="2"/>
  <c r="R1680" i="2"/>
  <c r="Y1681" i="2"/>
  <c r="R1681" i="2"/>
  <c r="Y1682" i="2"/>
  <c r="Y1683" i="2"/>
  <c r="R1683" i="2"/>
  <c r="Y1684" i="2"/>
  <c r="Y1685" i="2"/>
  <c r="R1685" i="2"/>
  <c r="Y1686" i="2"/>
  <c r="R1686" i="2"/>
  <c r="Y1687" i="2"/>
  <c r="R1687" i="2"/>
  <c r="Y1688" i="2"/>
  <c r="R1688" i="2"/>
  <c r="Y1689" i="2"/>
  <c r="Y1690" i="2"/>
  <c r="R1690" i="2"/>
  <c r="Y1691" i="2"/>
  <c r="R1691" i="2"/>
  <c r="Y1692" i="2"/>
  <c r="R1692" i="2"/>
  <c r="Y1693" i="2"/>
  <c r="Y1694" i="2"/>
  <c r="R1694" i="2"/>
  <c r="Y1695" i="2"/>
  <c r="R1695" i="2"/>
  <c r="Y1696" i="2"/>
  <c r="R1696" i="2"/>
  <c r="Y1697" i="2"/>
  <c r="R1697" i="2"/>
  <c r="Y1698" i="2"/>
  <c r="Y1699" i="2"/>
  <c r="Y1700" i="2"/>
  <c r="R1700" i="2"/>
  <c r="Y1701" i="2"/>
  <c r="R1701" i="2"/>
  <c r="Y1702" i="2"/>
  <c r="R1702" i="2"/>
  <c r="Y1703" i="2"/>
  <c r="R1703" i="2"/>
  <c r="Y1704" i="2"/>
  <c r="R1704" i="2"/>
  <c r="Y1705" i="2"/>
  <c r="Y1706" i="2"/>
  <c r="Y1707" i="2"/>
  <c r="R1707" i="2"/>
  <c r="Y1708" i="2"/>
  <c r="R1708" i="2"/>
  <c r="Y1709" i="2"/>
  <c r="Y1710" i="2"/>
  <c r="R1710" i="2"/>
  <c r="Y1711" i="2"/>
  <c r="R1711" i="2"/>
  <c r="Y1712" i="2"/>
  <c r="Y1713" i="2"/>
  <c r="R1713" i="2"/>
  <c r="Y1714" i="2"/>
  <c r="Y1715" i="2"/>
  <c r="Y1716" i="2"/>
  <c r="Y1717" i="2"/>
  <c r="R1717" i="2"/>
  <c r="Y1718" i="2"/>
  <c r="R1718" i="2"/>
  <c r="Y1719" i="2"/>
  <c r="R1719" i="2"/>
  <c r="Y1720" i="2"/>
  <c r="R1720" i="2"/>
  <c r="Y1721" i="2"/>
  <c r="R1721" i="2"/>
  <c r="Y1722" i="2"/>
  <c r="R1722" i="2"/>
  <c r="Y1723" i="2"/>
  <c r="R1723" i="2"/>
  <c r="Y1724" i="2"/>
  <c r="Y1725" i="2"/>
  <c r="Y1726" i="2"/>
  <c r="Y1727" i="2"/>
  <c r="R1727" i="2"/>
  <c r="Y1728" i="2"/>
  <c r="Y1729" i="2"/>
  <c r="R1729" i="2"/>
  <c r="Y1730" i="2"/>
  <c r="Y1731" i="2"/>
  <c r="R1731" i="2"/>
  <c r="Y1732" i="2"/>
  <c r="Y1733" i="2"/>
  <c r="Y1734" i="2"/>
  <c r="R1734" i="2"/>
  <c r="Y1735" i="2"/>
  <c r="R1735" i="2"/>
  <c r="Y1736" i="2"/>
  <c r="Y1737" i="2"/>
  <c r="R1737" i="2"/>
  <c r="Y1738" i="2"/>
  <c r="R1738" i="2"/>
  <c r="Y1739" i="2"/>
  <c r="R1739" i="2"/>
  <c r="Y1740" i="2"/>
  <c r="R1740" i="2"/>
  <c r="Y1741" i="2"/>
  <c r="Y1742" i="2"/>
  <c r="R1742" i="2"/>
  <c r="Y1743" i="2"/>
  <c r="R1743" i="2"/>
  <c r="Y1744" i="2"/>
  <c r="R1744" i="2"/>
  <c r="Y1745" i="2"/>
  <c r="R1745" i="2"/>
  <c r="Y1746" i="2"/>
  <c r="Y1747" i="2"/>
  <c r="R1747" i="2"/>
  <c r="Y1748" i="2"/>
  <c r="Y1749" i="2"/>
  <c r="R1749" i="2"/>
  <c r="Y1750" i="2"/>
  <c r="R1750" i="2"/>
  <c r="Y1751" i="2"/>
  <c r="R1751" i="2"/>
  <c r="Y1752" i="2"/>
  <c r="Y1753" i="2"/>
  <c r="R1753" i="2"/>
  <c r="Y1754" i="2"/>
  <c r="R1754" i="2"/>
  <c r="Y1755" i="2"/>
  <c r="R1755" i="2"/>
  <c r="Y1756" i="2"/>
  <c r="R1756" i="2"/>
  <c r="Y1757" i="2"/>
  <c r="Y1758" i="2"/>
  <c r="R1758" i="2"/>
  <c r="Y1759" i="2"/>
  <c r="R1759" i="2"/>
  <c r="Y1760" i="2"/>
  <c r="R1760" i="2"/>
  <c r="Y1761" i="2"/>
  <c r="Y1762" i="2"/>
  <c r="Y1763" i="2"/>
  <c r="Y1764" i="2"/>
  <c r="R1764" i="2"/>
  <c r="Y1765" i="2"/>
  <c r="Y1766" i="2"/>
  <c r="R1766" i="2"/>
  <c r="Y1767" i="2"/>
  <c r="R1767" i="2"/>
  <c r="Y1768" i="2"/>
  <c r="Y1769" i="2"/>
  <c r="R1769" i="2"/>
  <c r="Y1770" i="2"/>
  <c r="R1770" i="2"/>
  <c r="Y1771" i="2"/>
  <c r="R1771" i="2"/>
  <c r="Y1772" i="2"/>
  <c r="R1772" i="2"/>
  <c r="Y1773" i="2"/>
  <c r="R1773" i="2"/>
  <c r="Y1774" i="2"/>
  <c r="R1774" i="2"/>
  <c r="Y1775" i="2"/>
  <c r="R1775" i="2"/>
  <c r="Y1776" i="2"/>
  <c r="R1776" i="2"/>
  <c r="Y1777" i="2"/>
  <c r="Y1778" i="2"/>
  <c r="Y1779" i="2"/>
  <c r="Y1780" i="2"/>
  <c r="R1780" i="2"/>
  <c r="Y1781" i="2"/>
  <c r="R1781" i="2"/>
  <c r="Y1782" i="2"/>
  <c r="R1782" i="2"/>
  <c r="Y1783" i="2"/>
  <c r="R1783" i="2"/>
  <c r="Y1784" i="2"/>
  <c r="R1784" i="2"/>
  <c r="Y1785" i="2"/>
  <c r="Y1786" i="2"/>
  <c r="R1786" i="2"/>
  <c r="Y1787" i="2"/>
  <c r="R1787" i="2"/>
  <c r="Y1788" i="2"/>
  <c r="R1788" i="2"/>
  <c r="Y1789" i="2"/>
  <c r="Y1790" i="2"/>
  <c r="R1790" i="2"/>
  <c r="Y1791" i="2"/>
  <c r="R1791" i="2"/>
  <c r="Y1792" i="2"/>
  <c r="R1792" i="2"/>
  <c r="Y1793" i="2"/>
  <c r="Y1794" i="2"/>
  <c r="Y1795" i="2"/>
  <c r="Y1796" i="2"/>
  <c r="Y1797" i="2"/>
  <c r="Y1798" i="2"/>
  <c r="R1798" i="2"/>
  <c r="Y1799" i="2"/>
  <c r="R1799" i="2"/>
  <c r="Y1800" i="2"/>
  <c r="R1800" i="2"/>
  <c r="Y1801" i="2"/>
  <c r="Y1802" i="2"/>
  <c r="R1802" i="2"/>
  <c r="Y1803" i="2"/>
  <c r="R1803" i="2"/>
  <c r="Y1804" i="2"/>
  <c r="R1804" i="2"/>
  <c r="Y1805" i="2"/>
  <c r="Y1806" i="2"/>
  <c r="R1806" i="2"/>
  <c r="Y1807" i="2"/>
  <c r="R1807" i="2"/>
  <c r="Y1808" i="2"/>
  <c r="R1808" i="2"/>
  <c r="Y1809" i="2"/>
  <c r="R1809" i="2"/>
  <c r="Y1810" i="2"/>
  <c r="Y1811" i="2"/>
  <c r="R1811" i="2"/>
  <c r="Y1812" i="2"/>
  <c r="Y1813" i="2"/>
  <c r="R1813" i="2"/>
  <c r="Y1814" i="2"/>
  <c r="R1814" i="2"/>
  <c r="Y1815" i="2"/>
  <c r="R1815" i="2"/>
  <c r="Y1816" i="2"/>
  <c r="R1816" i="2"/>
  <c r="Y1817" i="2"/>
  <c r="Y1818" i="2"/>
  <c r="R1818" i="2"/>
  <c r="Y1819" i="2"/>
  <c r="Y1820" i="2"/>
  <c r="R1820" i="2"/>
  <c r="Y1821" i="2"/>
  <c r="Y1822" i="2"/>
  <c r="R1822" i="2"/>
  <c r="Y1823" i="2"/>
  <c r="R1823" i="2"/>
  <c r="Y1824" i="2"/>
  <c r="R1824" i="2"/>
  <c r="Y1825" i="2"/>
  <c r="R1825" i="2"/>
  <c r="Y1826" i="2"/>
  <c r="Y1827" i="2"/>
  <c r="Y1828" i="2"/>
  <c r="Y1829" i="2"/>
  <c r="R1829" i="2"/>
  <c r="Y1830" i="2"/>
  <c r="R1830" i="2"/>
  <c r="Y1831" i="2"/>
  <c r="R1831" i="2"/>
  <c r="Y1832" i="2"/>
  <c r="R1832" i="2"/>
  <c r="Y1833" i="2"/>
  <c r="Y1834" i="2"/>
  <c r="R1834" i="2"/>
  <c r="Y1835" i="2"/>
  <c r="R1835" i="2"/>
  <c r="Y1836" i="2"/>
  <c r="R1836" i="2"/>
  <c r="Y1837" i="2"/>
  <c r="Y1838" i="2"/>
  <c r="R1838" i="2"/>
  <c r="Y1839" i="2"/>
  <c r="R1839" i="2"/>
  <c r="Y1840" i="2"/>
  <c r="R1840" i="2"/>
  <c r="Y1841" i="2"/>
  <c r="R1841" i="2"/>
  <c r="Y1842" i="2"/>
  <c r="Y1843" i="2"/>
  <c r="R1843" i="2"/>
  <c r="Y1844" i="2"/>
  <c r="R1844" i="2"/>
  <c r="Y1845" i="2"/>
  <c r="R1845" i="2"/>
  <c r="Y1846" i="2"/>
  <c r="R1846" i="2"/>
  <c r="Y1847" i="2"/>
  <c r="R1847" i="2"/>
  <c r="Y1848" i="2"/>
  <c r="R1848" i="2"/>
  <c r="Y1849" i="2"/>
  <c r="Y1850" i="2"/>
  <c r="R1850" i="2"/>
  <c r="Y1851" i="2"/>
  <c r="R1851" i="2"/>
  <c r="Y1852" i="2"/>
  <c r="R1852" i="2"/>
  <c r="Y1853" i="2"/>
  <c r="R1853" i="2"/>
  <c r="Y1854" i="2"/>
  <c r="R1854" i="2"/>
  <c r="Y1855" i="2"/>
  <c r="R1855" i="2"/>
  <c r="Y1856" i="2"/>
  <c r="R1856" i="2"/>
  <c r="Y1857" i="2"/>
  <c r="R1857" i="2"/>
  <c r="Y1858" i="2"/>
  <c r="Y1859" i="2"/>
  <c r="R1859" i="2"/>
  <c r="Y1860" i="2"/>
  <c r="R1860" i="2"/>
  <c r="Y1861" i="2"/>
  <c r="R1861" i="2"/>
  <c r="Y1862" i="2"/>
  <c r="R1862" i="2"/>
  <c r="Y1863" i="2"/>
  <c r="R1863" i="2"/>
  <c r="Y1864" i="2"/>
  <c r="R1864" i="2"/>
  <c r="Y1865" i="2"/>
  <c r="Y1866" i="2"/>
  <c r="R1866" i="2"/>
  <c r="Y1867" i="2"/>
  <c r="R1867" i="2"/>
  <c r="Y1868" i="2"/>
  <c r="R1868" i="2"/>
  <c r="Y1869" i="2"/>
  <c r="R1869" i="2"/>
  <c r="Y1870" i="2"/>
  <c r="R1870" i="2"/>
  <c r="Y1871" i="2"/>
  <c r="R1871" i="2"/>
  <c r="Y1872" i="2"/>
  <c r="R1872" i="2"/>
  <c r="Y1873" i="2"/>
  <c r="R1873" i="2"/>
  <c r="Y1874" i="2"/>
  <c r="Y1875" i="2"/>
  <c r="Y1876" i="2"/>
  <c r="Y1877" i="2"/>
  <c r="R1877" i="2"/>
  <c r="Y1878" i="2"/>
  <c r="Y1879" i="2"/>
  <c r="R1879" i="2"/>
  <c r="Y1880" i="2"/>
  <c r="Y1881" i="2"/>
  <c r="R1881" i="2"/>
  <c r="Y1882" i="2"/>
  <c r="Y1883" i="2"/>
  <c r="R1883" i="2"/>
  <c r="Y1884" i="2"/>
  <c r="R1884" i="2"/>
  <c r="Y1885" i="2"/>
  <c r="Y1886" i="2"/>
  <c r="Y1887" i="2"/>
  <c r="R1887" i="2"/>
  <c r="Y1888" i="2"/>
  <c r="R1888" i="2"/>
  <c r="Y1889" i="2"/>
  <c r="R1889" i="2"/>
  <c r="Y1890" i="2"/>
  <c r="Y1891" i="2"/>
  <c r="R1891" i="2"/>
  <c r="Y1892" i="2"/>
  <c r="Y1893" i="2"/>
  <c r="R1893" i="2"/>
  <c r="Y1894" i="2"/>
  <c r="R1894" i="2"/>
  <c r="Y1895" i="2"/>
  <c r="R1895" i="2"/>
  <c r="Y1896" i="2"/>
  <c r="R1896" i="2"/>
  <c r="Y1897" i="2"/>
  <c r="R1897" i="2"/>
  <c r="Y1898" i="2"/>
  <c r="R1898" i="2"/>
  <c r="Y1899" i="2"/>
  <c r="R1899" i="2"/>
  <c r="Y1900" i="2"/>
  <c r="R1900" i="2"/>
  <c r="Y1901" i="2"/>
  <c r="R1901" i="2"/>
  <c r="Y1902" i="2"/>
  <c r="Y1903" i="2"/>
  <c r="R1903" i="2"/>
  <c r="Y1904" i="2"/>
  <c r="Y1905" i="2"/>
  <c r="R1905" i="2"/>
  <c r="Y1906" i="2"/>
  <c r="Y1907" i="2"/>
  <c r="R1907" i="2"/>
  <c r="Y1908" i="2"/>
  <c r="R1908" i="2"/>
  <c r="Y1909" i="2"/>
  <c r="R1909" i="2"/>
  <c r="Y1910" i="2"/>
  <c r="Y1911" i="2"/>
  <c r="R1911" i="2"/>
  <c r="Y1912" i="2"/>
  <c r="R1912" i="2"/>
  <c r="Y1913" i="2"/>
  <c r="Y1914" i="2"/>
  <c r="R1914" i="2"/>
  <c r="Y1915" i="2"/>
  <c r="R1915" i="2"/>
  <c r="Y1916" i="2"/>
  <c r="R1916" i="2"/>
  <c r="Y1917" i="2"/>
  <c r="R1917" i="2"/>
  <c r="Y1918" i="2"/>
  <c r="R1918" i="2"/>
  <c r="Y1919" i="2"/>
  <c r="R1919" i="2"/>
  <c r="Y1920" i="2"/>
  <c r="R1920" i="2"/>
  <c r="Y1921" i="2"/>
  <c r="R1921" i="2"/>
  <c r="Y1922" i="2"/>
  <c r="R1922" i="2"/>
  <c r="Y1923" i="2"/>
  <c r="Y1924" i="2"/>
  <c r="R1924" i="2"/>
  <c r="Y1925" i="2"/>
  <c r="R1925" i="2"/>
  <c r="Y1926" i="2"/>
  <c r="R1926" i="2"/>
  <c r="Y1927" i="2"/>
  <c r="R1927" i="2"/>
  <c r="Y1928" i="2"/>
  <c r="Y1929" i="2"/>
  <c r="Y1930" i="2"/>
  <c r="R1930" i="2"/>
  <c r="Y1931" i="2"/>
  <c r="R1931" i="2"/>
  <c r="Y1932" i="2"/>
  <c r="R1932" i="2"/>
  <c r="Y1933" i="2"/>
  <c r="R1933" i="2"/>
  <c r="Y1934" i="2"/>
  <c r="Y1935" i="2"/>
  <c r="R1935" i="2"/>
  <c r="Y1936" i="2"/>
  <c r="R1936" i="2"/>
  <c r="Y1937" i="2"/>
  <c r="R1937" i="2"/>
  <c r="Y1938" i="2"/>
  <c r="Y1939" i="2"/>
  <c r="R1939" i="2"/>
  <c r="Y1940" i="2"/>
  <c r="R1940" i="2"/>
  <c r="Y1941" i="2"/>
  <c r="R1941" i="2"/>
  <c r="Y1942" i="2"/>
  <c r="R1942" i="2"/>
  <c r="Y1943" i="2"/>
  <c r="R1943" i="2"/>
  <c r="Y1944" i="2"/>
  <c r="Y1945" i="2"/>
  <c r="Y1946" i="2"/>
  <c r="R1946" i="2"/>
  <c r="Y1947" i="2"/>
  <c r="R1947" i="2"/>
  <c r="Y1948" i="2"/>
  <c r="R1948" i="2"/>
  <c r="Y1949" i="2"/>
  <c r="Y1950" i="2"/>
  <c r="Y1951" i="2"/>
  <c r="R1951" i="2"/>
  <c r="Y1952" i="2"/>
  <c r="Y1953" i="2"/>
  <c r="R1953" i="2"/>
  <c r="Y1954" i="2"/>
  <c r="Y1955" i="2"/>
  <c r="Y1956" i="2"/>
  <c r="Y1957" i="2"/>
  <c r="R1957" i="2"/>
  <c r="Y1958" i="2"/>
  <c r="R1958" i="2"/>
  <c r="Y1959" i="2"/>
  <c r="R1959" i="2"/>
  <c r="Y1960" i="2"/>
  <c r="R1960" i="2"/>
  <c r="Y1961" i="2"/>
  <c r="Y1962" i="2"/>
  <c r="R1962" i="2"/>
  <c r="Y1963" i="2"/>
  <c r="R1963" i="2"/>
  <c r="Y1964" i="2"/>
  <c r="R1964" i="2"/>
  <c r="Y1965" i="2"/>
  <c r="R1965" i="2"/>
  <c r="Y1966" i="2"/>
  <c r="R1966" i="2"/>
  <c r="Y1967" i="2"/>
  <c r="R1967" i="2"/>
  <c r="Y1968" i="2"/>
  <c r="R1968" i="2"/>
  <c r="Y1969" i="2"/>
  <c r="R1969" i="2"/>
  <c r="Y1970" i="2"/>
  <c r="Y1971" i="2"/>
  <c r="Y1972" i="2"/>
  <c r="R1972" i="2"/>
  <c r="Y1973" i="2"/>
  <c r="R1973" i="2"/>
  <c r="Y1974" i="2"/>
  <c r="Y1975" i="2"/>
  <c r="R1975" i="2"/>
  <c r="Y1976" i="2"/>
  <c r="Y1977" i="2"/>
  <c r="R1977" i="2"/>
  <c r="Y1978" i="2"/>
  <c r="R1978" i="2"/>
  <c r="Y1979" i="2"/>
  <c r="Y1980" i="2"/>
  <c r="R1980" i="2"/>
  <c r="Y1981" i="2"/>
  <c r="Y1982" i="2"/>
  <c r="R1982" i="2"/>
  <c r="Y1983" i="2"/>
  <c r="R1983" i="2"/>
  <c r="Y1984" i="2"/>
  <c r="R1984" i="2"/>
  <c r="Y1985" i="2"/>
  <c r="R1985" i="2"/>
  <c r="Y1986" i="2"/>
  <c r="Y1987" i="2"/>
  <c r="Y1988" i="2"/>
  <c r="Y1989" i="2"/>
  <c r="R1989" i="2"/>
  <c r="Y1990" i="2"/>
  <c r="R1990" i="2"/>
  <c r="Y1991" i="2"/>
  <c r="R1991" i="2"/>
  <c r="Y1992" i="2"/>
  <c r="Y1993" i="2"/>
  <c r="R1993" i="2"/>
  <c r="Y1994" i="2"/>
  <c r="R1994" i="2"/>
  <c r="Y1995" i="2"/>
  <c r="R1995" i="2"/>
  <c r="Y1996" i="2"/>
  <c r="R1996" i="2"/>
  <c r="Y1997" i="2"/>
  <c r="R1997" i="2"/>
  <c r="Y1998" i="2"/>
  <c r="R1998" i="2"/>
  <c r="Y1999" i="2"/>
  <c r="R1999" i="2"/>
  <c r="Y2000" i="2"/>
  <c r="R2000" i="2"/>
  <c r="Y2001" i="2"/>
  <c r="R2001" i="2"/>
  <c r="Y2002" i="2"/>
  <c r="Y2003" i="2"/>
  <c r="Y2004" i="2"/>
  <c r="Y2005" i="2"/>
  <c r="R2005" i="2"/>
  <c r="Y2006" i="2"/>
  <c r="R2006" i="2"/>
  <c r="Y2007" i="2"/>
  <c r="R2007" i="2"/>
  <c r="Y2008" i="2"/>
  <c r="R2008" i="2"/>
  <c r="Y2009" i="2"/>
  <c r="Y2010" i="2"/>
  <c r="Y2011" i="2"/>
  <c r="R2011" i="2"/>
  <c r="Y2012" i="2"/>
  <c r="R2012" i="2"/>
  <c r="Y2013" i="2"/>
  <c r="R2013" i="2"/>
  <c r="Y2014" i="2"/>
  <c r="R2014" i="2"/>
  <c r="Y2015" i="2"/>
  <c r="Y2016" i="2"/>
  <c r="R2016" i="2"/>
  <c r="Y2017" i="2"/>
  <c r="R2017" i="2"/>
  <c r="Y2018" i="2"/>
  <c r="Y2019" i="2"/>
  <c r="Y2020" i="2"/>
  <c r="Y2021" i="2"/>
  <c r="R2021" i="2"/>
  <c r="Y2022" i="2"/>
  <c r="R2022" i="2"/>
  <c r="Y2023" i="2"/>
  <c r="R2023" i="2"/>
  <c r="Y2024" i="2"/>
  <c r="R2024" i="2"/>
  <c r="Y2025" i="2"/>
  <c r="Y2026" i="2"/>
  <c r="R2026" i="2"/>
  <c r="Y2027" i="2"/>
  <c r="R2027" i="2"/>
  <c r="Y2028" i="2"/>
  <c r="R2028" i="2"/>
  <c r="Y2029" i="2"/>
  <c r="Y2030" i="2"/>
  <c r="R2030" i="2"/>
  <c r="Y2031" i="2"/>
  <c r="Y2032" i="2"/>
  <c r="R2032" i="2"/>
  <c r="Y2033" i="2"/>
  <c r="R2033" i="2"/>
  <c r="Y2034" i="2"/>
  <c r="Y2035" i="2"/>
  <c r="Y2036" i="2"/>
  <c r="Y2037" i="2"/>
  <c r="R2037" i="2"/>
  <c r="Y2038" i="2"/>
  <c r="R2038" i="2"/>
  <c r="Y2039" i="2"/>
  <c r="R2039" i="2"/>
  <c r="Y2040" i="2"/>
  <c r="R2040" i="2"/>
  <c r="Y2041" i="2"/>
  <c r="R2041" i="2"/>
  <c r="Y2042" i="2"/>
  <c r="R2042" i="2"/>
  <c r="Y2043" i="2"/>
  <c r="R2043" i="2"/>
  <c r="Y2044" i="2"/>
  <c r="R2044" i="2"/>
  <c r="Y2045" i="2"/>
  <c r="R2045" i="2"/>
  <c r="Y2046" i="2"/>
  <c r="R2046" i="2"/>
  <c r="Y2047" i="2"/>
  <c r="R2047" i="2"/>
  <c r="Y2048" i="2"/>
  <c r="R2048" i="2"/>
  <c r="Y2049" i="2"/>
  <c r="R2049" i="2"/>
  <c r="Y2050" i="2"/>
  <c r="Y2051" i="2"/>
  <c r="R2051" i="2"/>
  <c r="Y2052" i="2"/>
  <c r="R2052" i="2"/>
  <c r="Y2053" i="2"/>
  <c r="R2053" i="2"/>
  <c r="Y2054" i="2"/>
  <c r="R2054" i="2"/>
  <c r="Y2055" i="2"/>
  <c r="R2055" i="2"/>
  <c r="Y2056" i="2"/>
  <c r="Y2057" i="2"/>
  <c r="R2057" i="2"/>
  <c r="Y2058" i="2"/>
  <c r="R2058" i="2"/>
  <c r="Y2059" i="2"/>
  <c r="R2059" i="2"/>
  <c r="Y2060" i="2"/>
  <c r="R2060" i="2"/>
  <c r="Y2061" i="2"/>
  <c r="Y2062" i="2"/>
  <c r="R2062" i="2"/>
  <c r="Y2063" i="2"/>
  <c r="R2063" i="2"/>
  <c r="Y2064" i="2"/>
  <c r="R2064" i="2"/>
  <c r="Y2065" i="2"/>
  <c r="R2065" i="2"/>
  <c r="Y2066" i="2"/>
  <c r="Y2067" i="2"/>
  <c r="Y2068" i="2"/>
  <c r="R2068" i="2"/>
  <c r="Y2069" i="2"/>
  <c r="R2069" i="2"/>
  <c r="Y2070" i="2"/>
  <c r="R2070" i="2"/>
  <c r="Y2071" i="2"/>
  <c r="R2071" i="2"/>
  <c r="Y2072" i="2"/>
  <c r="R2072" i="2"/>
  <c r="Y2073" i="2"/>
  <c r="Y2074" i="2"/>
  <c r="R2074" i="2"/>
  <c r="Y2075" i="2"/>
  <c r="R2075" i="2"/>
  <c r="Y2076" i="2"/>
  <c r="R2076" i="2"/>
  <c r="Y2077" i="2"/>
  <c r="Y2078" i="2"/>
  <c r="Y2079" i="2"/>
  <c r="R2079" i="2"/>
  <c r="Y2080" i="2"/>
  <c r="R2080" i="2"/>
  <c r="Y2081" i="2"/>
  <c r="R2081" i="2"/>
  <c r="Y2082" i="2"/>
  <c r="Y2083" i="2"/>
  <c r="Y2084" i="2"/>
  <c r="R2084" i="2"/>
  <c r="Y2085" i="2"/>
  <c r="R2085" i="2"/>
  <c r="Y2086" i="2"/>
  <c r="R2086" i="2"/>
  <c r="Y2087" i="2"/>
  <c r="R2087" i="2"/>
  <c r="Y2088" i="2"/>
  <c r="R2088" i="2"/>
  <c r="Y2089" i="2"/>
  <c r="R2089" i="2"/>
  <c r="Y2090" i="2"/>
  <c r="R2090" i="2"/>
  <c r="Y2091" i="2"/>
  <c r="R2091" i="2"/>
  <c r="Y2092" i="2"/>
  <c r="R2092" i="2"/>
  <c r="Y2093" i="2"/>
  <c r="R2093" i="2"/>
  <c r="Y2094" i="2"/>
  <c r="R2094" i="2"/>
  <c r="Y2095" i="2"/>
  <c r="R2095" i="2"/>
  <c r="Y2096" i="2"/>
  <c r="R2096" i="2"/>
  <c r="Y2097" i="2"/>
  <c r="R2097" i="2"/>
  <c r="Y2098" i="2"/>
  <c r="Y2099" i="2"/>
  <c r="R2099" i="2"/>
  <c r="Y2100" i="2"/>
  <c r="Y2101" i="2"/>
  <c r="R2101" i="2"/>
  <c r="Y2102" i="2"/>
  <c r="Y2103" i="2"/>
  <c r="R2103" i="2"/>
  <c r="Y2104" i="2"/>
  <c r="Y2105" i="2"/>
  <c r="R2105" i="2"/>
  <c r="Y2106" i="2"/>
  <c r="R2106" i="2"/>
  <c r="Y2107" i="2"/>
  <c r="R2107" i="2"/>
  <c r="Y2108" i="2"/>
  <c r="R2108" i="2"/>
  <c r="Y2109" i="2"/>
  <c r="R2109" i="2"/>
  <c r="Y2110" i="2"/>
  <c r="R2110" i="2"/>
  <c r="Y2111" i="2"/>
  <c r="R2111" i="2"/>
  <c r="Y2112" i="2"/>
  <c r="R2112" i="2"/>
  <c r="Y2113" i="2"/>
  <c r="R2113" i="2"/>
  <c r="Y2114" i="2"/>
  <c r="Y2115" i="2"/>
  <c r="R2115" i="2"/>
  <c r="Y2116" i="2"/>
  <c r="Y2117" i="2"/>
  <c r="R2117" i="2"/>
  <c r="Y2118" i="2"/>
  <c r="Y2119" i="2"/>
  <c r="R2119" i="2"/>
  <c r="Y2120" i="2"/>
  <c r="R2120" i="2"/>
  <c r="Y2121" i="2"/>
  <c r="Y2122" i="2"/>
  <c r="R2122" i="2"/>
  <c r="Y2123" i="2"/>
  <c r="R2123" i="2"/>
  <c r="Y2124" i="2"/>
  <c r="R2124" i="2"/>
  <c r="Y2125" i="2"/>
  <c r="Y2126" i="2"/>
  <c r="R2126" i="2"/>
  <c r="Y2127" i="2"/>
  <c r="R2127" i="2"/>
  <c r="Y2128" i="2"/>
  <c r="R2128" i="2"/>
  <c r="Y2129" i="2"/>
  <c r="R2129" i="2"/>
  <c r="Y2130" i="2"/>
  <c r="Y2131" i="2"/>
  <c r="Y2132" i="2"/>
  <c r="Y2133" i="2"/>
  <c r="R2133" i="2"/>
  <c r="Y2134" i="2"/>
  <c r="Y2135" i="2"/>
  <c r="R2135" i="2"/>
  <c r="Y2136" i="2"/>
  <c r="Y2137" i="2"/>
  <c r="R2137" i="2"/>
  <c r="Y2138" i="2"/>
  <c r="R2138" i="2"/>
  <c r="Y2139" i="2"/>
  <c r="R2139" i="2"/>
  <c r="Y2140" i="2"/>
  <c r="R2140" i="2"/>
  <c r="Y2141" i="2"/>
  <c r="R2141" i="2"/>
  <c r="Y2142" i="2"/>
  <c r="Y2143" i="2"/>
  <c r="R2143" i="2"/>
  <c r="Y2144" i="2"/>
  <c r="R2144" i="2"/>
  <c r="Y2145" i="2"/>
  <c r="R2145" i="2"/>
  <c r="Y2146" i="2"/>
  <c r="Y2147" i="2"/>
  <c r="R2147" i="2"/>
  <c r="Y2148" i="2"/>
  <c r="Y2149" i="2"/>
  <c r="R2149" i="2"/>
  <c r="Y2150" i="2"/>
  <c r="R2150" i="2"/>
  <c r="Y2151" i="2"/>
  <c r="R2151" i="2"/>
  <c r="Y2152" i="2"/>
  <c r="R2152" i="2"/>
  <c r="Y2153" i="2"/>
  <c r="R2153" i="2"/>
  <c r="Y2154" i="2"/>
  <c r="R2154" i="2"/>
  <c r="Y2155" i="2"/>
  <c r="R2155" i="2"/>
  <c r="Y2156" i="2"/>
  <c r="R2156" i="2"/>
  <c r="Y2157" i="2"/>
  <c r="Y2158" i="2"/>
  <c r="R2158" i="2"/>
  <c r="Y2159" i="2"/>
  <c r="R2159" i="2"/>
  <c r="Y2160" i="2"/>
  <c r="R2160" i="2"/>
  <c r="Y2161" i="2"/>
  <c r="R2161" i="2"/>
  <c r="Y2162" i="2"/>
  <c r="Y2163" i="2"/>
  <c r="Y2164" i="2"/>
  <c r="Y2165" i="2"/>
  <c r="R2165" i="2"/>
  <c r="Y2166" i="2"/>
  <c r="Y2167" i="2"/>
  <c r="R2167" i="2"/>
  <c r="Y2168" i="2"/>
  <c r="Y2169" i="2"/>
  <c r="R2169" i="2"/>
  <c r="Y2170" i="2"/>
  <c r="R2170" i="2"/>
  <c r="Y2171" i="2"/>
  <c r="R2171" i="2"/>
  <c r="Y2172" i="2"/>
  <c r="R2172" i="2"/>
  <c r="Y2173" i="2"/>
  <c r="R2173" i="2"/>
  <c r="Y2174" i="2"/>
  <c r="R2174" i="2"/>
  <c r="Y2175" i="2"/>
  <c r="R2175" i="2"/>
  <c r="Y2176" i="2"/>
  <c r="Y2177" i="2"/>
  <c r="R2177" i="2"/>
  <c r="Y2178" i="2"/>
  <c r="R2178" i="2"/>
  <c r="Y2179" i="2"/>
  <c r="Y2180" i="2"/>
  <c r="R2180" i="2"/>
  <c r="Y2181" i="2"/>
  <c r="R2181" i="2"/>
  <c r="Y2182" i="2"/>
  <c r="R2182" i="2"/>
  <c r="Y2183" i="2"/>
  <c r="R2183" i="2"/>
  <c r="Y2184" i="2"/>
  <c r="R2184" i="2"/>
  <c r="Y2185" i="2"/>
  <c r="R2185" i="2"/>
  <c r="Y2186" i="2"/>
  <c r="R2186" i="2"/>
  <c r="Y2187" i="2"/>
  <c r="R2187" i="2"/>
  <c r="Y2188" i="2"/>
  <c r="R2188" i="2"/>
  <c r="Y2189" i="2"/>
  <c r="Y2190" i="2"/>
  <c r="R2190" i="2"/>
  <c r="Y2191" i="2"/>
  <c r="R2191" i="2"/>
  <c r="Y2192" i="2"/>
  <c r="R2192" i="2"/>
  <c r="Y2193" i="2"/>
  <c r="R2193" i="2"/>
  <c r="Y2194" i="2"/>
  <c r="Y2195" i="2"/>
  <c r="Y2196" i="2"/>
  <c r="R2196" i="2"/>
  <c r="Y2198" i="2"/>
  <c r="R2198" i="2"/>
  <c r="Y2199" i="2"/>
  <c r="Y2200" i="2"/>
  <c r="R2200" i="2"/>
  <c r="Y2201" i="2"/>
  <c r="R2201" i="2"/>
  <c r="Y2202" i="2"/>
  <c r="R2202" i="2"/>
  <c r="Y2203" i="2"/>
  <c r="Y2204" i="2"/>
  <c r="R2204" i="2"/>
  <c r="Y2205" i="2"/>
  <c r="R2205" i="2"/>
  <c r="Y2206" i="2"/>
  <c r="R2206" i="2"/>
  <c r="Y2207" i="2"/>
  <c r="R2207" i="2"/>
  <c r="Y2208" i="2"/>
  <c r="R2208" i="2"/>
  <c r="Y2209" i="2"/>
  <c r="R2209" i="2"/>
  <c r="Y2210" i="2"/>
  <c r="R2210" i="2"/>
  <c r="Y2211" i="2"/>
  <c r="Y2212" i="2"/>
  <c r="Y2213" i="2"/>
  <c r="R2213" i="2"/>
  <c r="Y2214" i="2"/>
  <c r="R2214" i="2"/>
  <c r="Y2215" i="2"/>
  <c r="R2215" i="2"/>
  <c r="Y2216" i="2"/>
  <c r="Y2217" i="2"/>
  <c r="Y2218" i="2"/>
  <c r="R2218" i="2"/>
  <c r="Y2219" i="2"/>
  <c r="R2219" i="2"/>
  <c r="Y2220" i="2"/>
  <c r="R2220" i="2"/>
  <c r="Y2221" i="2"/>
  <c r="R2221" i="2"/>
  <c r="Y2222" i="2"/>
  <c r="Y2223" i="2"/>
  <c r="R2223" i="2"/>
  <c r="Y2224" i="2"/>
  <c r="R2224" i="2"/>
  <c r="Y2225" i="2"/>
  <c r="Y2226" i="2"/>
  <c r="R2226" i="2"/>
  <c r="Y2227" i="2"/>
  <c r="Y2228" i="2"/>
  <c r="Y2229" i="2"/>
  <c r="Y2230" i="2"/>
  <c r="R2230" i="2"/>
  <c r="Y2231" i="2"/>
  <c r="R2231" i="2"/>
  <c r="Y2232" i="2"/>
  <c r="R2232" i="2"/>
  <c r="Y2233" i="2"/>
  <c r="Y2234" i="2"/>
  <c r="Y2235" i="2"/>
  <c r="R2235" i="2"/>
  <c r="Y2236" i="2"/>
  <c r="R2236" i="2"/>
  <c r="Y2237" i="2"/>
  <c r="R2237" i="2"/>
  <c r="Y2238" i="2"/>
  <c r="Y2239" i="2"/>
  <c r="Y2240" i="2"/>
  <c r="R2240" i="2"/>
  <c r="Y2241" i="2"/>
  <c r="R2241" i="2"/>
  <c r="Y2242" i="2"/>
  <c r="R2242" i="2"/>
  <c r="Y2243" i="2"/>
  <c r="Y2244" i="2"/>
  <c r="Y2245" i="2"/>
  <c r="Y2246" i="2"/>
  <c r="R2246" i="2"/>
  <c r="Y2247" i="2"/>
  <c r="R2247" i="2"/>
  <c r="Y2248" i="2"/>
  <c r="Y2249" i="2"/>
  <c r="R2249" i="2"/>
  <c r="Y2250" i="2"/>
  <c r="Y2251" i="2"/>
  <c r="R2251" i="2"/>
  <c r="Y2252" i="2"/>
  <c r="R2252" i="2"/>
  <c r="Y2253" i="2"/>
  <c r="R2253" i="2"/>
  <c r="Y2254" i="2"/>
  <c r="Y2255" i="2"/>
  <c r="R2255" i="2"/>
  <c r="Y2256" i="2"/>
  <c r="R2256" i="2"/>
  <c r="Y2257" i="2"/>
  <c r="Y2258" i="2"/>
  <c r="R2258" i="2"/>
  <c r="Y2259" i="2"/>
  <c r="Y2260" i="2"/>
  <c r="R2260" i="2"/>
  <c r="Y2261" i="2"/>
  <c r="R2261" i="2"/>
  <c r="Y2262" i="2"/>
  <c r="R2262" i="2"/>
  <c r="Y2263" i="2"/>
  <c r="R2263" i="2"/>
  <c r="Y2264" i="2"/>
  <c r="R2264" i="2"/>
  <c r="Y2265" i="2"/>
  <c r="R2265" i="2"/>
  <c r="Y2266" i="2"/>
  <c r="R2266" i="2"/>
  <c r="Y2267" i="2"/>
  <c r="R2267" i="2"/>
  <c r="Y2268" i="2"/>
  <c r="R2268" i="2"/>
  <c r="Y2269" i="2"/>
  <c r="R2269" i="2"/>
  <c r="Y2270" i="2"/>
  <c r="R2270" i="2"/>
  <c r="Y2271" i="2"/>
  <c r="R2271" i="2"/>
  <c r="Y2272" i="2"/>
  <c r="R2272" i="2"/>
  <c r="Y2273" i="2"/>
  <c r="Y2274" i="2"/>
  <c r="R2274" i="2"/>
  <c r="Y2275" i="2"/>
  <c r="Y2276" i="2"/>
  <c r="R2276" i="2"/>
  <c r="Y2277" i="2"/>
  <c r="R2277" i="2"/>
  <c r="Y2278" i="2"/>
  <c r="R2278" i="2"/>
  <c r="Y2279" i="2"/>
  <c r="R2279" i="2"/>
  <c r="Y2280" i="2"/>
  <c r="R2280" i="2"/>
  <c r="Y2281" i="2"/>
  <c r="Y2282" i="2"/>
  <c r="Y2283" i="2"/>
  <c r="Y2284" i="2"/>
  <c r="R2284" i="2"/>
  <c r="Y2285" i="2"/>
  <c r="R2285" i="2"/>
  <c r="Y2286" i="2"/>
  <c r="Y2287" i="2"/>
  <c r="R2287" i="2"/>
  <c r="Y2288" i="2"/>
  <c r="R2288" i="2"/>
  <c r="Y2289" i="2"/>
  <c r="Y2290" i="2"/>
  <c r="R2290" i="2"/>
  <c r="Y2291" i="2"/>
  <c r="Y2292" i="2"/>
  <c r="R2292" i="2"/>
  <c r="Y2293" i="2"/>
  <c r="R2293" i="2"/>
  <c r="Y2294" i="2"/>
  <c r="R2294" i="2"/>
  <c r="Y2295" i="2"/>
  <c r="R2295" i="2"/>
  <c r="Y2296" i="2"/>
  <c r="R2296" i="2"/>
  <c r="Y2297" i="2"/>
  <c r="R2297" i="2"/>
  <c r="Y2298" i="2"/>
  <c r="R2298" i="2"/>
  <c r="Y2299" i="2"/>
  <c r="R2299" i="2"/>
  <c r="Y2300" i="2"/>
  <c r="R2300" i="2"/>
  <c r="Y2301" i="2"/>
  <c r="R2301" i="2"/>
  <c r="Y2302" i="2"/>
  <c r="Y2303" i="2"/>
  <c r="Y2304" i="2"/>
  <c r="R2304" i="2"/>
  <c r="Y2305" i="2"/>
  <c r="Y2306" i="2"/>
  <c r="R2306" i="2"/>
  <c r="Y2307" i="2"/>
  <c r="Y2308" i="2"/>
  <c r="Y2309" i="2"/>
  <c r="R2309" i="2"/>
  <c r="Y2310" i="2"/>
  <c r="R2310" i="2"/>
  <c r="Y2311" i="2"/>
  <c r="R2311" i="2"/>
  <c r="Y2312" i="2"/>
  <c r="R2312" i="2"/>
  <c r="Y2313" i="2"/>
  <c r="Y2314" i="2"/>
  <c r="R2314" i="2"/>
  <c r="Y2315" i="2"/>
  <c r="R2315" i="2"/>
  <c r="Y2316" i="2"/>
  <c r="R2316" i="2"/>
  <c r="Y2317" i="2"/>
  <c r="R2317" i="2"/>
  <c r="Y2318" i="2"/>
  <c r="R2318" i="2"/>
  <c r="Y2319" i="2"/>
  <c r="R2319" i="2"/>
  <c r="Y2320" i="2"/>
  <c r="R2320" i="2"/>
  <c r="Y2321" i="2"/>
  <c r="Y2322" i="2"/>
  <c r="Y2323" i="2"/>
  <c r="Y2324" i="2"/>
  <c r="R2324" i="2"/>
  <c r="Y2325" i="2"/>
  <c r="R2325" i="2"/>
  <c r="Y2326" i="2"/>
  <c r="R2326" i="2"/>
  <c r="Y2327" i="2"/>
  <c r="R2327" i="2"/>
  <c r="Y2328" i="2"/>
  <c r="R2328" i="2"/>
  <c r="Y2329" i="2"/>
  <c r="R2329" i="2"/>
  <c r="Y2330" i="2"/>
  <c r="R2330" i="2"/>
  <c r="Y2331" i="2"/>
  <c r="R2331" i="2"/>
  <c r="Y2332" i="2"/>
  <c r="R2332" i="2"/>
  <c r="Y2333" i="2"/>
  <c r="Y2334" i="2"/>
  <c r="R2334" i="2"/>
  <c r="Y2335" i="2"/>
  <c r="Y2336" i="2"/>
  <c r="R2336" i="2"/>
  <c r="Y2337" i="2"/>
  <c r="R2337" i="2"/>
  <c r="Y2338" i="2"/>
  <c r="R2338" i="2"/>
  <c r="Y2339" i="2"/>
  <c r="Y2340" i="2"/>
  <c r="R2340" i="2"/>
  <c r="Y2341" i="2"/>
  <c r="Y2342" i="2"/>
  <c r="R2342" i="2"/>
  <c r="Y2343" i="2"/>
  <c r="R2343" i="2"/>
  <c r="Y2344" i="2"/>
  <c r="R2344" i="2"/>
  <c r="Y2345" i="2"/>
  <c r="R2345" i="2"/>
  <c r="Y2346" i="2"/>
  <c r="R2346" i="2"/>
  <c r="Y2347" i="2"/>
  <c r="R2347" i="2"/>
  <c r="Y2348" i="2"/>
  <c r="R2348" i="2"/>
  <c r="Y2349" i="2"/>
  <c r="R2349" i="2"/>
  <c r="Y2350" i="2"/>
  <c r="Y2351" i="2"/>
  <c r="Y2352" i="2"/>
  <c r="R2352" i="2"/>
  <c r="Y2353" i="2"/>
  <c r="R2353" i="2"/>
  <c r="Y2354" i="2"/>
  <c r="Y2355" i="2"/>
  <c r="Y2356" i="2"/>
  <c r="R2356" i="2"/>
  <c r="Y2357" i="2"/>
  <c r="R2357" i="2"/>
  <c r="Y2358" i="2"/>
  <c r="R2358" i="2"/>
  <c r="Y2359" i="2"/>
  <c r="R2359" i="2"/>
  <c r="Y2360" i="2"/>
  <c r="R2360" i="2"/>
  <c r="Y2361" i="2"/>
  <c r="R2361" i="2"/>
  <c r="Y2362" i="2"/>
  <c r="R2362" i="2"/>
  <c r="Y2363" i="2"/>
  <c r="R2363" i="2"/>
  <c r="Y2364" i="2"/>
  <c r="R2364" i="2"/>
  <c r="Y2365" i="2"/>
  <c r="R2365" i="2"/>
  <c r="Y2366" i="2"/>
  <c r="R2366" i="2"/>
  <c r="Y2367" i="2"/>
  <c r="R2367" i="2"/>
  <c r="Y2368" i="2"/>
  <c r="R2368" i="2"/>
  <c r="Y2369" i="2"/>
  <c r="R2369" i="2"/>
  <c r="Y2370" i="2"/>
  <c r="R2370" i="2"/>
  <c r="Y2371" i="2"/>
  <c r="Y2372" i="2"/>
  <c r="Y2373" i="2"/>
  <c r="Y2374" i="2"/>
  <c r="R2374" i="2"/>
  <c r="Y2375" i="2"/>
  <c r="R2375" i="2"/>
  <c r="Y2376" i="2"/>
  <c r="R2376" i="2"/>
  <c r="Y2377" i="2"/>
  <c r="Y2378" i="2"/>
  <c r="R2378" i="2"/>
  <c r="Y2379" i="2"/>
  <c r="R2379" i="2"/>
  <c r="Y2380" i="2"/>
  <c r="R2380" i="2"/>
  <c r="Y2381" i="2"/>
  <c r="R2381" i="2"/>
  <c r="Y2382" i="2"/>
  <c r="R2382" i="2"/>
  <c r="Y2383" i="2"/>
  <c r="R2383" i="2"/>
  <c r="Y2384" i="2"/>
  <c r="R2384" i="2"/>
  <c r="Y2385" i="2"/>
  <c r="R2385" i="2"/>
  <c r="Y2386" i="2"/>
  <c r="R2386" i="2"/>
  <c r="Y2387" i="2"/>
  <c r="Y2388" i="2"/>
  <c r="Y2389" i="2"/>
  <c r="R2389" i="2"/>
  <c r="Y2390" i="2"/>
  <c r="R2390" i="2"/>
  <c r="Y2391" i="2"/>
  <c r="R2391" i="2"/>
  <c r="Y2392" i="2"/>
  <c r="R2392" i="2"/>
  <c r="Y2393" i="2"/>
  <c r="R2393" i="2"/>
  <c r="Y2394" i="2"/>
  <c r="R2394" i="2"/>
  <c r="Y2395" i="2"/>
  <c r="R2395" i="2"/>
  <c r="Y2396" i="2"/>
  <c r="R2396" i="2"/>
  <c r="Y2397" i="2"/>
  <c r="R2397" i="2"/>
  <c r="Y2398" i="2"/>
  <c r="Y2399" i="2"/>
  <c r="Y2400" i="2"/>
  <c r="R2400" i="2"/>
  <c r="Y2401" i="2"/>
  <c r="R2401" i="2"/>
  <c r="Y2402" i="2"/>
  <c r="R2402" i="2"/>
  <c r="Y2403" i="2"/>
  <c r="Y2404" i="2"/>
  <c r="Y2405" i="2"/>
  <c r="R2405" i="2"/>
  <c r="Y2406" i="2"/>
  <c r="Y2407" i="2"/>
  <c r="R2407" i="2"/>
  <c r="Y2408" i="2"/>
  <c r="Y2409" i="2"/>
  <c r="R2409" i="2"/>
  <c r="Y2410" i="2"/>
  <c r="R2410" i="2"/>
  <c r="Y2411" i="2"/>
  <c r="Y2412" i="2"/>
  <c r="R2412" i="2"/>
  <c r="Y2413" i="2"/>
  <c r="R2413" i="2"/>
  <c r="Y2414" i="2"/>
  <c r="R2414" i="2"/>
  <c r="Y2415" i="2"/>
  <c r="R2415" i="2"/>
  <c r="Y2416" i="2"/>
  <c r="R2416" i="2"/>
  <c r="Y2417" i="2"/>
  <c r="R2417" i="2"/>
  <c r="Y2418" i="2"/>
  <c r="R2418" i="2"/>
  <c r="Y2419" i="2"/>
  <c r="Y2420" i="2"/>
  <c r="R2420" i="2"/>
  <c r="Y2421" i="2"/>
  <c r="R2421" i="2"/>
  <c r="Y2422" i="2"/>
  <c r="R2422" i="2"/>
  <c r="Y2423" i="2"/>
  <c r="R2423" i="2"/>
  <c r="Y2424" i="2"/>
  <c r="R2424" i="2"/>
  <c r="Y2425" i="2"/>
  <c r="R2425" i="2"/>
  <c r="Y2426" i="2"/>
  <c r="R2426" i="2"/>
  <c r="Y2427" i="2"/>
  <c r="R2427" i="2"/>
  <c r="Y2428" i="2"/>
  <c r="R2428" i="2"/>
  <c r="Y2429" i="2"/>
  <c r="R2429" i="2"/>
  <c r="Y2430" i="2"/>
  <c r="R2430" i="2"/>
  <c r="Y2431" i="2"/>
  <c r="R2431" i="2"/>
  <c r="Y2432" i="2"/>
  <c r="R2432" i="2"/>
  <c r="Y2433" i="2"/>
  <c r="Y2434" i="2"/>
  <c r="R2434" i="2"/>
  <c r="Y2435" i="2"/>
  <c r="Y2436" i="2"/>
  <c r="Y2437" i="2"/>
  <c r="R2437" i="2"/>
  <c r="Y2438" i="2"/>
  <c r="R2438" i="2"/>
  <c r="Y2439" i="2"/>
  <c r="R2439" i="2"/>
  <c r="Y2440" i="2"/>
  <c r="Y2441" i="2"/>
  <c r="R2441" i="2"/>
  <c r="Y2442" i="2"/>
  <c r="R2442" i="2"/>
  <c r="Y2443" i="2"/>
  <c r="Y2444" i="2"/>
  <c r="R2444" i="2"/>
  <c r="Y2445" i="2"/>
  <c r="R2445" i="2"/>
  <c r="Y2446" i="2"/>
  <c r="R2446" i="2"/>
  <c r="Y2447" i="2"/>
  <c r="R2447" i="2"/>
  <c r="Y2448" i="2"/>
  <c r="R2448" i="2"/>
  <c r="Y2449" i="2"/>
  <c r="R2449" i="2"/>
  <c r="Y2450" i="2"/>
  <c r="R2450" i="2"/>
  <c r="Y2451" i="2"/>
  <c r="Y2452" i="2"/>
  <c r="Y2453" i="2"/>
  <c r="Y2454" i="2"/>
  <c r="R2454" i="2"/>
  <c r="Y2455" i="2"/>
  <c r="R2455" i="2"/>
  <c r="Y2456" i="2"/>
  <c r="R2456" i="2"/>
  <c r="Y2457" i="2"/>
  <c r="R2457" i="2"/>
  <c r="Y2458" i="2"/>
  <c r="R2458" i="2"/>
  <c r="Y2459" i="2"/>
  <c r="Y2460" i="2"/>
  <c r="R2460" i="2"/>
  <c r="Y2461" i="2"/>
  <c r="R2461" i="2"/>
  <c r="Y2462" i="2"/>
  <c r="R2462" i="2"/>
  <c r="Y2463" i="2"/>
  <c r="R2463" i="2"/>
  <c r="Y2464" i="2"/>
  <c r="R2464" i="2"/>
  <c r="Y2465" i="2"/>
  <c r="Y2466" i="2"/>
  <c r="R2466" i="2"/>
  <c r="Y2467" i="2"/>
  <c r="Y2468" i="2"/>
  <c r="R2468" i="2"/>
  <c r="Y2469" i="2"/>
  <c r="R2469" i="2"/>
  <c r="Y2470" i="2"/>
  <c r="Y2471" i="2"/>
  <c r="R2471" i="2"/>
  <c r="Y2472" i="2"/>
  <c r="Y2473" i="2"/>
  <c r="Y2474" i="2"/>
  <c r="Y2475" i="2"/>
  <c r="R2475" i="2"/>
  <c r="Y2476" i="2"/>
  <c r="R2476" i="2"/>
  <c r="Y2477" i="2"/>
  <c r="R2477" i="2"/>
  <c r="Y2478" i="2"/>
  <c r="R2478" i="2"/>
  <c r="Y2479" i="2"/>
  <c r="R2479" i="2"/>
  <c r="Y2480" i="2"/>
  <c r="R2480" i="2"/>
  <c r="Y2481" i="2"/>
  <c r="Y2482" i="2"/>
  <c r="R2482" i="2"/>
  <c r="Y2483" i="2"/>
  <c r="Y2484" i="2"/>
  <c r="R2484" i="2"/>
  <c r="Y2485" i="2"/>
  <c r="R2485" i="2"/>
  <c r="Y2486" i="2"/>
  <c r="R2486" i="2"/>
  <c r="Y2487" i="2"/>
  <c r="R2487" i="2"/>
  <c r="Y2488" i="2"/>
  <c r="R2488" i="2"/>
  <c r="Y2489" i="2"/>
  <c r="Y2490" i="2"/>
  <c r="R2490" i="2"/>
  <c r="Y2491" i="2"/>
  <c r="R2491" i="2"/>
  <c r="Y2492" i="2"/>
  <c r="R2492" i="2"/>
  <c r="Y2493" i="2"/>
  <c r="R2493" i="2"/>
  <c r="Y2494" i="2"/>
  <c r="R2494" i="2"/>
  <c r="Y2495" i="2"/>
  <c r="R2495" i="2"/>
  <c r="Y2496" i="2"/>
  <c r="R2496" i="2"/>
  <c r="Y2497" i="2"/>
  <c r="Y2498" i="2"/>
  <c r="R2498" i="2"/>
  <c r="Y2499" i="2"/>
  <c r="Y2500" i="2"/>
  <c r="R2500" i="2"/>
  <c r="Y2501" i="2"/>
  <c r="Y2502" i="2"/>
  <c r="R2502" i="2"/>
  <c r="Y2503" i="2"/>
  <c r="R2503" i="2"/>
  <c r="Y2504" i="2"/>
  <c r="R2504" i="2"/>
  <c r="Y2505" i="2"/>
  <c r="Y2506" i="2"/>
  <c r="R2506" i="2"/>
  <c r="Y2507" i="2"/>
  <c r="R2507" i="2"/>
  <c r="Y2508" i="2"/>
  <c r="R2508" i="2"/>
  <c r="Y2509" i="2"/>
  <c r="R2509" i="2"/>
  <c r="Y2510" i="2"/>
  <c r="R2510" i="2"/>
  <c r="Y2511" i="2"/>
  <c r="R2511" i="2"/>
  <c r="Y2512" i="2"/>
  <c r="Y2513" i="2"/>
  <c r="Y2514" i="2"/>
  <c r="R2514" i="2"/>
  <c r="Y2515" i="2"/>
  <c r="Y2516" i="2"/>
  <c r="R2516" i="2"/>
  <c r="Y2517" i="2"/>
  <c r="R2517" i="2"/>
  <c r="Y2518" i="2"/>
  <c r="R2518" i="2"/>
  <c r="Y2519" i="2"/>
  <c r="R2519" i="2"/>
  <c r="Y2520" i="2"/>
  <c r="Y2521" i="2"/>
  <c r="R2521" i="2"/>
  <c r="Y2522" i="2"/>
  <c r="R2522" i="2"/>
  <c r="Y2523" i="2"/>
  <c r="R2523" i="2"/>
  <c r="Y2524" i="2"/>
  <c r="R2524" i="2"/>
  <c r="Y2525" i="2"/>
  <c r="R2525" i="2"/>
  <c r="Y2526" i="2"/>
  <c r="R2526" i="2"/>
  <c r="Y2527" i="2"/>
  <c r="Y2528" i="2"/>
  <c r="R2528" i="2"/>
  <c r="Y2529" i="2"/>
  <c r="R2529" i="2"/>
  <c r="Y2530" i="2"/>
  <c r="R2530" i="2"/>
  <c r="Y2531" i="2"/>
  <c r="Y2532" i="2"/>
  <c r="Y2533" i="2"/>
  <c r="R2533" i="2"/>
  <c r="Y2534" i="2"/>
  <c r="R2534" i="2"/>
  <c r="Y2535" i="2"/>
  <c r="R2535" i="2"/>
  <c r="Y2536" i="2"/>
  <c r="R2536" i="2"/>
  <c r="Y2537" i="2"/>
  <c r="Y2538" i="2"/>
  <c r="R2538" i="2"/>
  <c r="Y2539" i="2"/>
  <c r="R2539" i="2"/>
  <c r="Y2540" i="2"/>
  <c r="R2540" i="2"/>
  <c r="Y2541" i="2"/>
  <c r="R2541" i="2"/>
  <c r="Y2542" i="2"/>
  <c r="R2542" i="2"/>
  <c r="Y2543" i="2"/>
  <c r="R2543" i="2"/>
  <c r="Y2544" i="2"/>
  <c r="R2544" i="2"/>
  <c r="Y2545" i="2"/>
  <c r="Y2546" i="2"/>
  <c r="R2546" i="2"/>
  <c r="Y2547" i="2"/>
  <c r="Y2548" i="2"/>
  <c r="R2548" i="2"/>
  <c r="Y2549" i="2"/>
  <c r="R2549" i="2"/>
  <c r="Y2550" i="2"/>
  <c r="R2550" i="2"/>
  <c r="Y2551" i="2"/>
  <c r="R2551" i="2"/>
  <c r="Y2552" i="2"/>
  <c r="Y2553" i="2"/>
  <c r="R2553" i="2"/>
  <c r="Y2554" i="2"/>
  <c r="R2554" i="2"/>
  <c r="Y2555" i="2"/>
  <c r="R2555" i="2"/>
  <c r="Y2556" i="2"/>
  <c r="R2556" i="2"/>
  <c r="Y2557" i="2"/>
  <c r="R2557" i="2"/>
  <c r="Y2558" i="2"/>
  <c r="Y2559" i="2"/>
  <c r="R2559" i="2"/>
  <c r="Y2560" i="2"/>
  <c r="R2560" i="2"/>
  <c r="Y2561" i="2"/>
  <c r="Y2562" i="2"/>
  <c r="R2562" i="2"/>
  <c r="Y2563" i="2"/>
  <c r="Y2564" i="2"/>
  <c r="R2564" i="2"/>
  <c r="Y2565" i="2"/>
  <c r="R2565" i="2"/>
  <c r="Y2566" i="2"/>
  <c r="R2566" i="2"/>
  <c r="Y2567" i="2"/>
  <c r="R2567" i="2"/>
  <c r="Y2568" i="2"/>
  <c r="Y2569" i="2"/>
  <c r="R2569" i="2"/>
  <c r="Y2570" i="2"/>
  <c r="R2570" i="2"/>
  <c r="Y2571" i="2"/>
  <c r="R2571" i="2"/>
  <c r="Y2572" i="2"/>
  <c r="R2572" i="2"/>
  <c r="Y2573" i="2"/>
  <c r="R2573" i="2"/>
  <c r="Y2574" i="2"/>
  <c r="R2574" i="2"/>
  <c r="Y2575" i="2"/>
  <c r="R2575" i="2"/>
  <c r="Y2576" i="2"/>
  <c r="R2576" i="2"/>
  <c r="Y2577" i="2"/>
  <c r="Y2578" i="2"/>
  <c r="R2578" i="2"/>
  <c r="Y2579" i="2"/>
  <c r="R2579" i="2"/>
  <c r="Y2580" i="2"/>
  <c r="R2580" i="2"/>
  <c r="Y2581" i="2"/>
  <c r="R2581" i="2"/>
  <c r="Y2582" i="2"/>
  <c r="R2582" i="2"/>
  <c r="Y2583" i="2"/>
  <c r="R2583" i="2"/>
  <c r="Y2584" i="2"/>
  <c r="R2584" i="2"/>
  <c r="Y2585" i="2"/>
  <c r="Y2586" i="2"/>
  <c r="R2586" i="2"/>
  <c r="Y2587" i="2"/>
  <c r="R2587" i="2"/>
  <c r="Y2588" i="2"/>
  <c r="R2588" i="2"/>
  <c r="Y2589" i="2"/>
  <c r="R2589" i="2"/>
  <c r="Y2590" i="2"/>
  <c r="R2590" i="2"/>
  <c r="Y2591" i="2"/>
  <c r="R2591" i="2"/>
  <c r="Y2592" i="2"/>
  <c r="R2592" i="2"/>
  <c r="Y2593" i="2"/>
  <c r="R2593" i="2"/>
  <c r="Y2594" i="2"/>
  <c r="R2594" i="2"/>
  <c r="Y2595" i="2"/>
  <c r="Y2596" i="2"/>
  <c r="R2596" i="2"/>
  <c r="Y2597" i="2"/>
  <c r="R2597" i="2"/>
  <c r="Y2598" i="2"/>
  <c r="R2598" i="2"/>
  <c r="Y2599" i="2"/>
  <c r="R2599" i="2"/>
  <c r="Y2600" i="2"/>
  <c r="Y2601" i="2"/>
  <c r="R2601" i="2"/>
  <c r="Y2602" i="2"/>
  <c r="R2602" i="2"/>
  <c r="Y2603" i="2"/>
  <c r="R2603" i="2"/>
  <c r="Y2604" i="2"/>
  <c r="R2604" i="2"/>
  <c r="Y2605" i="2"/>
  <c r="R2605" i="2"/>
  <c r="Y2606" i="2"/>
  <c r="Y2607" i="2"/>
  <c r="R2607" i="2"/>
  <c r="Y2608" i="2"/>
  <c r="R2608" i="2"/>
  <c r="Y2609" i="2"/>
  <c r="R2609" i="2"/>
  <c r="Y2610" i="2"/>
  <c r="R2610" i="2"/>
  <c r="Y2611" i="2"/>
  <c r="Y2612" i="2"/>
  <c r="R2612" i="2"/>
  <c r="Y2613" i="2"/>
  <c r="R2613" i="2"/>
  <c r="Y2614" i="2"/>
  <c r="R2614" i="2"/>
  <c r="Y2615" i="2"/>
  <c r="R2615" i="2"/>
  <c r="Y2616" i="2"/>
  <c r="R2616" i="2"/>
  <c r="Y2617" i="2"/>
  <c r="R2617" i="2"/>
  <c r="Y2618" i="2"/>
  <c r="R2618" i="2"/>
  <c r="Y2619" i="2"/>
  <c r="R2619" i="2"/>
  <c r="Y2620" i="2"/>
  <c r="R2620" i="2"/>
  <c r="Y2621" i="2"/>
  <c r="R2621" i="2"/>
  <c r="Y2622" i="2"/>
  <c r="Y2623" i="2"/>
  <c r="R2623" i="2"/>
  <c r="Y2624" i="2"/>
  <c r="R2624" i="2"/>
  <c r="Y2625" i="2"/>
  <c r="R2625" i="2"/>
  <c r="Y2626" i="2"/>
  <c r="R2626" i="2"/>
  <c r="Y2627" i="2"/>
  <c r="Y2628" i="2"/>
  <c r="R2628" i="2"/>
  <c r="Y2629" i="2"/>
  <c r="R2629" i="2"/>
  <c r="Y2630" i="2"/>
  <c r="Y2631" i="2"/>
  <c r="R2631" i="2"/>
  <c r="Y2632" i="2"/>
  <c r="R2632" i="2"/>
  <c r="Y2633" i="2"/>
  <c r="Y2634" i="2"/>
  <c r="R2634" i="2"/>
  <c r="Y2635" i="2"/>
  <c r="R2635" i="2"/>
  <c r="Y2636" i="2"/>
  <c r="R2636" i="2"/>
  <c r="Y2637" i="2"/>
  <c r="R2637" i="2"/>
  <c r="Y2638" i="2"/>
  <c r="Y2639" i="2"/>
  <c r="R2639" i="2"/>
  <c r="Y2640" i="2"/>
  <c r="R2640" i="2"/>
  <c r="Y2641" i="2"/>
  <c r="R2641" i="2"/>
  <c r="Y2642" i="2"/>
  <c r="Y2643" i="2"/>
  <c r="Y2644" i="2"/>
  <c r="R2644" i="2"/>
  <c r="Y2645" i="2"/>
  <c r="R2645" i="2"/>
  <c r="Y2646" i="2"/>
  <c r="R2646" i="2"/>
  <c r="Y2647" i="2"/>
  <c r="R2647" i="2"/>
  <c r="Y2648" i="2"/>
  <c r="Y2649" i="2"/>
  <c r="Y2650" i="2"/>
  <c r="R2650" i="2"/>
  <c r="Y2651" i="2"/>
  <c r="R2651" i="2"/>
  <c r="Y2652" i="2"/>
  <c r="R2652" i="2"/>
  <c r="Y2653" i="2"/>
  <c r="R2653" i="2"/>
  <c r="Y2654" i="2"/>
  <c r="R2654" i="2"/>
  <c r="Y2655" i="2"/>
  <c r="R2655" i="2"/>
  <c r="Y2656" i="2"/>
  <c r="R2656" i="2"/>
  <c r="Y2657" i="2"/>
  <c r="R2657" i="2"/>
  <c r="Y2658" i="2"/>
  <c r="R2658" i="2"/>
  <c r="Y2659" i="2"/>
  <c r="Y2660" i="2"/>
  <c r="R2660" i="2"/>
  <c r="Y2661" i="2"/>
  <c r="R2661" i="2"/>
  <c r="Y2662" i="2"/>
  <c r="R2662" i="2"/>
  <c r="Y2663" i="2"/>
  <c r="R2663" i="2"/>
  <c r="Y2664" i="2"/>
  <c r="R2664" i="2"/>
  <c r="Y2665" i="2"/>
  <c r="R2665" i="2"/>
  <c r="Y2666" i="2"/>
  <c r="R2666" i="2"/>
  <c r="Y2667" i="2"/>
  <c r="R2667" i="2"/>
  <c r="Y2668" i="2"/>
  <c r="R2668" i="2"/>
  <c r="Y2669" i="2"/>
  <c r="R2669" i="2"/>
  <c r="Y2670" i="2"/>
  <c r="Y2671" i="2"/>
  <c r="R2671" i="2"/>
  <c r="Y2672" i="2"/>
  <c r="R2672" i="2"/>
  <c r="Y2673" i="2"/>
  <c r="R2673" i="2"/>
  <c r="Y2674" i="2"/>
  <c r="R2674" i="2"/>
  <c r="Y2675" i="2"/>
  <c r="Y2676" i="2"/>
  <c r="R2676" i="2"/>
  <c r="Y2677" i="2"/>
  <c r="R2677" i="2"/>
  <c r="Y2678" i="2"/>
  <c r="R2678" i="2"/>
  <c r="Y2679" i="2"/>
  <c r="R2679" i="2"/>
  <c r="Y2681" i="2"/>
  <c r="R2681" i="2"/>
  <c r="Y2682" i="2"/>
  <c r="R2682" i="2"/>
  <c r="Y2683" i="2"/>
  <c r="R2683" i="2"/>
  <c r="Y2684" i="2"/>
  <c r="R2684" i="2"/>
  <c r="Y2685" i="2"/>
  <c r="R2685" i="2"/>
  <c r="Y2686" i="2"/>
  <c r="R2686" i="2"/>
  <c r="Y2687" i="2"/>
  <c r="R2687" i="2"/>
  <c r="Y2688" i="2"/>
  <c r="Y2689" i="2"/>
  <c r="R2689" i="2"/>
  <c r="Y2690" i="2"/>
  <c r="R2690" i="2"/>
  <c r="Y2691" i="2"/>
  <c r="R2691" i="2"/>
  <c r="Y2692" i="2"/>
  <c r="R2692" i="2"/>
  <c r="Y2693" i="2"/>
  <c r="R2693" i="2"/>
  <c r="Y2694" i="2"/>
  <c r="R2694" i="2"/>
  <c r="Y2695" i="2"/>
  <c r="Y2696" i="2"/>
  <c r="R2696" i="2"/>
  <c r="Y2697" i="2"/>
  <c r="Y2698" i="2"/>
  <c r="R2698" i="2"/>
  <c r="Y2699" i="2"/>
  <c r="R2699" i="2"/>
  <c r="Y2700" i="2"/>
  <c r="R2700" i="2"/>
  <c r="Y2701" i="2"/>
  <c r="R2701" i="2"/>
  <c r="Y2702" i="2"/>
  <c r="R2702" i="2"/>
  <c r="Y2703" i="2"/>
  <c r="R2703" i="2"/>
  <c r="R687" i="2"/>
  <c r="R688" i="2"/>
  <c r="R689" i="2"/>
  <c r="R693" i="2"/>
  <c r="R694" i="2"/>
  <c r="R695" i="2"/>
  <c r="R696" i="2"/>
  <c r="R698" i="2"/>
  <c r="R703" i="2"/>
  <c r="R704" i="2"/>
  <c r="R705" i="2"/>
  <c r="R709" i="2"/>
  <c r="R710" i="2"/>
  <c r="R711" i="2"/>
  <c r="R712" i="2"/>
  <c r="R714" i="2"/>
  <c r="R719" i="2"/>
  <c r="R720" i="2"/>
  <c r="R725" i="2"/>
  <c r="R726" i="2"/>
  <c r="R727" i="2"/>
  <c r="R728" i="2"/>
  <c r="R730" i="2"/>
  <c r="R735" i="2"/>
  <c r="R736" i="2"/>
  <c r="R741" i="2"/>
  <c r="R743" i="2"/>
  <c r="R744" i="2"/>
  <c r="R746" i="2"/>
  <c r="R751" i="2"/>
  <c r="R752" i="2"/>
  <c r="R760" i="2"/>
  <c r="R762" i="2"/>
  <c r="R767" i="2"/>
  <c r="R768" i="2"/>
  <c r="R775" i="2"/>
  <c r="R776" i="2"/>
  <c r="R778" i="2"/>
  <c r="R783" i="2"/>
  <c r="R784" i="2"/>
  <c r="R785" i="2"/>
  <c r="R792" i="2"/>
  <c r="R794" i="2"/>
  <c r="R799" i="2"/>
  <c r="R800" i="2"/>
  <c r="R801" i="2"/>
  <c r="R808" i="2"/>
  <c r="R809" i="2"/>
  <c r="R810" i="2"/>
  <c r="R815" i="2"/>
  <c r="R816" i="2"/>
  <c r="R820" i="2"/>
  <c r="R821" i="2"/>
  <c r="R824" i="2"/>
  <c r="R826" i="2"/>
  <c r="R831" i="2"/>
  <c r="R832" i="2"/>
  <c r="R834" i="2"/>
  <c r="R837" i="2"/>
  <c r="R840" i="2"/>
  <c r="R842" i="2"/>
  <c r="R847" i="2"/>
  <c r="R848" i="2"/>
  <c r="R855" i="2"/>
  <c r="R856" i="2"/>
  <c r="R858" i="2"/>
  <c r="R863" i="2"/>
  <c r="R864" i="2"/>
  <c r="R865" i="2"/>
  <c r="R869" i="2"/>
  <c r="R872" i="2"/>
  <c r="R874" i="2"/>
  <c r="R879" i="2"/>
  <c r="R880" i="2"/>
  <c r="R886" i="2"/>
  <c r="R888" i="2"/>
  <c r="R890" i="2"/>
  <c r="R895" i="2"/>
  <c r="R903" i="2"/>
  <c r="R904" i="2"/>
  <c r="R906" i="2"/>
  <c r="R911" i="2"/>
  <c r="R918" i="2"/>
  <c r="R919" i="2"/>
  <c r="R920" i="2"/>
  <c r="R922" i="2"/>
  <c r="R934" i="2"/>
  <c r="R935" i="2"/>
  <c r="R936" i="2"/>
  <c r="R938" i="2"/>
  <c r="R939" i="2"/>
  <c r="R943" i="2"/>
  <c r="R951" i="2"/>
  <c r="R952" i="2"/>
  <c r="R954" i="2"/>
  <c r="R959" i="2"/>
  <c r="R964" i="2"/>
  <c r="R967" i="2"/>
  <c r="R968" i="2"/>
  <c r="R970" i="2"/>
  <c r="R975" i="2"/>
  <c r="R984" i="2"/>
  <c r="R985" i="2"/>
  <c r="R986" i="2"/>
  <c r="R987" i="2"/>
  <c r="R988" i="2"/>
  <c r="R992" i="2"/>
  <c r="R1001" i="2"/>
  <c r="R1003" i="2"/>
  <c r="R1008" i="2"/>
  <c r="R1016" i="2"/>
  <c r="R1017" i="2"/>
  <c r="R1019" i="2"/>
  <c r="R1024" i="2"/>
  <c r="R1026" i="2"/>
  <c r="R1032" i="2"/>
  <c r="R1033" i="2"/>
  <c r="R1035" i="2"/>
  <c r="R1036" i="2"/>
  <c r="R1040" i="2"/>
  <c r="R1048" i="2"/>
  <c r="R1049" i="2"/>
  <c r="R1051" i="2"/>
  <c r="R1056" i="2"/>
  <c r="R1062" i="2"/>
  <c r="R1064" i="2"/>
  <c r="R1065" i="2"/>
  <c r="R1067" i="2"/>
  <c r="R1072" i="2"/>
  <c r="R1074" i="2"/>
  <c r="R1078" i="2"/>
  <c r="R1080" i="2"/>
  <c r="R1081" i="2"/>
  <c r="R1083" i="2"/>
  <c r="R1088" i="2"/>
  <c r="R1095" i="2"/>
  <c r="R1096" i="2"/>
  <c r="R1097" i="2"/>
  <c r="R1099" i="2"/>
  <c r="R1104" i="2"/>
  <c r="R1106" i="2"/>
  <c r="R1112" i="2"/>
  <c r="R1113" i="2"/>
  <c r="R1115" i="2"/>
  <c r="R1116" i="2"/>
  <c r="R1120" i="2"/>
  <c r="R1126" i="2"/>
  <c r="R1128" i="2"/>
  <c r="R1129" i="2"/>
  <c r="R1131" i="2"/>
  <c r="R1136" i="2"/>
  <c r="R1142" i="2"/>
  <c r="R1144" i="2"/>
  <c r="R1145" i="2"/>
  <c r="R1147" i="2"/>
  <c r="R1152" i="2"/>
  <c r="R1154" i="2"/>
  <c r="R1161" i="2"/>
  <c r="R1163" i="2"/>
  <c r="R1168" i="2"/>
  <c r="R1170" i="2"/>
  <c r="R1177" i="2"/>
  <c r="R1184" i="2"/>
  <c r="R1191" i="2"/>
  <c r="R1193" i="2"/>
  <c r="R1195" i="2"/>
  <c r="R1200" i="2"/>
  <c r="R1202" i="2"/>
  <c r="R1206" i="2"/>
  <c r="R1209" i="2"/>
  <c r="R1211" i="2"/>
  <c r="R1216" i="2"/>
  <c r="R1225" i="2"/>
  <c r="R1227" i="2"/>
  <c r="R1232" i="2"/>
  <c r="R1240" i="2"/>
  <c r="R1241" i="2"/>
  <c r="R1244" i="2"/>
  <c r="R1248" i="2"/>
  <c r="R1250" i="2"/>
  <c r="R1257" i="2"/>
  <c r="R1259" i="2"/>
  <c r="R1264" i="2"/>
  <c r="R1266" i="2"/>
  <c r="R1273" i="2"/>
  <c r="R1275" i="2"/>
  <c r="R1280" i="2"/>
  <c r="R1282" i="2"/>
  <c r="R1286" i="2"/>
  <c r="R1289" i="2"/>
  <c r="R1291" i="2"/>
  <c r="R1302" i="2"/>
  <c r="R1303" i="2"/>
  <c r="R1305" i="2"/>
  <c r="R1307" i="2"/>
  <c r="R1312" i="2"/>
  <c r="R1323" i="2"/>
  <c r="R1324" i="2"/>
  <c r="R1328" i="2"/>
  <c r="R1339" i="2"/>
  <c r="R1340" i="2"/>
  <c r="R1344" i="2"/>
  <c r="R1367" i="2"/>
  <c r="R1371" i="2"/>
  <c r="R1399" i="2"/>
  <c r="R1403" i="2"/>
  <c r="R1405" i="2"/>
  <c r="R1408" i="2"/>
  <c r="R1410" i="2"/>
  <c r="R1419" i="2"/>
  <c r="R1424" i="2"/>
  <c r="R1435" i="2"/>
  <c r="R1440" i="2"/>
  <c r="R1441" i="2"/>
  <c r="R1451" i="2"/>
  <c r="R1456" i="2"/>
  <c r="R1457" i="2"/>
  <c r="R1458" i="2"/>
  <c r="R1464" i="2"/>
  <c r="R1472" i="2"/>
  <c r="R1473" i="2"/>
  <c r="R1479" i="2"/>
  <c r="R1488" i="2"/>
  <c r="R1504" i="2"/>
  <c r="R1506" i="2"/>
  <c r="R1512" i="2"/>
  <c r="R1521" i="2"/>
  <c r="R1522" i="2"/>
  <c r="R1532" i="2"/>
  <c r="R1538" i="2"/>
  <c r="R1543" i="2"/>
  <c r="R1549" i="2"/>
  <c r="R1553" i="2"/>
  <c r="R1569" i="2"/>
  <c r="R1585" i="2"/>
  <c r="R1586" i="2"/>
  <c r="R1587" i="2"/>
  <c r="R1595" i="2"/>
  <c r="R1601" i="2"/>
  <c r="R1602" i="2"/>
  <c r="R1609" i="2"/>
  <c r="R1629" i="2"/>
  <c r="R1635" i="2"/>
  <c r="R1640" i="2"/>
  <c r="R1645" i="2"/>
  <c r="R1651" i="2"/>
  <c r="R1652" i="2"/>
  <c r="R1661" i="2"/>
  <c r="R1667" i="2"/>
  <c r="R1682" i="2"/>
  <c r="R1684" i="2"/>
  <c r="R1693" i="2"/>
  <c r="R1698" i="2"/>
  <c r="R1699" i="2"/>
  <c r="R1705" i="2"/>
  <c r="R1706" i="2"/>
  <c r="R1709" i="2"/>
  <c r="R1714" i="2"/>
  <c r="R1715" i="2"/>
  <c r="R1725" i="2"/>
  <c r="R1726" i="2"/>
  <c r="R1730" i="2"/>
  <c r="R1741" i="2"/>
  <c r="R1746" i="2"/>
  <c r="R1748" i="2"/>
  <c r="R1757" i="2"/>
  <c r="R1762" i="2"/>
  <c r="R1763" i="2"/>
  <c r="R1768" i="2"/>
  <c r="R1778" i="2"/>
  <c r="R1779" i="2"/>
  <c r="R1785" i="2"/>
  <c r="R1789" i="2"/>
  <c r="R1794" i="2"/>
  <c r="R1795" i="2"/>
  <c r="R1796" i="2"/>
  <c r="R1805" i="2"/>
  <c r="R1810" i="2"/>
  <c r="R1812" i="2"/>
  <c r="R1819" i="2"/>
  <c r="R1821" i="2"/>
  <c r="R1826" i="2"/>
  <c r="R1827" i="2"/>
  <c r="R1837" i="2"/>
  <c r="R1842" i="2"/>
  <c r="R1858" i="2"/>
  <c r="R1874" i="2"/>
  <c r="R1875" i="2"/>
  <c r="R1876" i="2"/>
  <c r="R1882" i="2"/>
  <c r="R1885" i="2"/>
  <c r="R1886" i="2"/>
  <c r="R1890" i="2"/>
  <c r="R1892" i="2"/>
  <c r="R1913" i="2"/>
  <c r="R1923" i="2"/>
  <c r="R1928" i="2"/>
  <c r="R1929" i="2"/>
  <c r="R1934" i="2"/>
  <c r="R1938" i="2"/>
  <c r="R1944" i="2"/>
  <c r="R1949" i="2"/>
  <c r="R1950" i="2"/>
  <c r="R1954" i="2"/>
  <c r="R1955" i="2"/>
  <c r="R1971" i="2"/>
  <c r="R1986" i="2"/>
  <c r="R1987" i="2"/>
  <c r="R1988" i="2"/>
  <c r="R2002" i="2"/>
  <c r="R2003" i="2"/>
  <c r="R2009" i="2"/>
  <c r="R2018" i="2"/>
  <c r="R2019" i="2"/>
  <c r="R2025" i="2"/>
  <c r="R2029" i="2"/>
  <c r="R2034" i="2"/>
  <c r="R2035" i="2"/>
  <c r="R2050" i="2"/>
  <c r="R2061" i="2"/>
  <c r="R2066" i="2"/>
  <c r="R2067" i="2"/>
  <c r="R2073" i="2"/>
  <c r="R2077" i="2"/>
  <c r="R2082" i="2"/>
  <c r="R2083" i="2"/>
  <c r="R2098" i="2"/>
  <c r="R2104" i="2"/>
  <c r="R2125" i="2"/>
  <c r="R2130" i="2"/>
  <c r="R2131" i="2"/>
  <c r="R2136" i="2"/>
  <c r="R2146" i="2"/>
  <c r="R2148" i="2"/>
  <c r="R2162" i="2"/>
  <c r="R2163" i="2"/>
  <c r="R2168" i="2"/>
  <c r="R2179" i="2"/>
  <c r="R2189" i="2"/>
  <c r="R2194" i="2"/>
  <c r="R2195" i="2"/>
  <c r="R2211" i="2"/>
  <c r="R2212" i="2"/>
  <c r="R2217" i="2"/>
  <c r="R2222" i="2"/>
  <c r="R2227" i="2"/>
  <c r="R2228" i="2"/>
  <c r="R2233" i="2"/>
  <c r="R2238" i="2"/>
  <c r="R2239" i="2"/>
  <c r="R2243" i="2"/>
  <c r="R2244" i="2"/>
  <c r="R2245" i="2"/>
  <c r="R2254" i="2"/>
  <c r="R2259" i="2"/>
  <c r="R2275" i="2"/>
  <c r="R2281" i="2"/>
  <c r="R2282" i="2"/>
  <c r="R2286" i="2"/>
  <c r="R2291" i="2"/>
  <c r="R2302" i="2"/>
  <c r="R2307" i="2"/>
  <c r="R2308" i="2"/>
  <c r="R2323" i="2"/>
  <c r="R2335" i="2"/>
  <c r="R2339" i="2"/>
  <c r="R2341" i="2"/>
  <c r="R2351" i="2"/>
  <c r="R2355" i="2"/>
  <c r="R2371" i="2"/>
  <c r="R2372" i="2"/>
  <c r="R2373" i="2"/>
  <c r="R2387" i="2"/>
  <c r="R2388" i="2"/>
  <c r="R2403" i="2"/>
  <c r="R2404" i="2"/>
  <c r="R2419" i="2"/>
  <c r="R2435" i="2"/>
  <c r="R2436" i="2"/>
  <c r="R2451" i="2"/>
  <c r="R2452" i="2"/>
  <c r="R2467" i="2"/>
  <c r="R2483" i="2"/>
  <c r="R2499" i="2"/>
  <c r="R2501" i="2"/>
  <c r="R2515" i="2"/>
  <c r="R2531" i="2"/>
  <c r="R2532" i="2"/>
  <c r="R2547" i="2"/>
  <c r="R2563" i="2"/>
  <c r="R2595" i="2"/>
  <c r="R2611" i="2"/>
  <c r="R2627" i="2"/>
  <c r="R2643" i="2"/>
  <c r="R2659" i="2"/>
  <c r="R2688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V1113" i="2" s="1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V1254" i="2" s="1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V1565" i="2" s="1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V1597" i="2" s="1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V1811" i="2" s="1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V1860" i="2" s="1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5" i="2"/>
  <c r="AD486" i="2"/>
  <c r="AD487" i="2"/>
  <c r="AD488" i="2"/>
  <c r="AD489" i="2"/>
  <c r="AD490" i="2"/>
  <c r="AD491" i="2"/>
  <c r="AD492" i="2"/>
  <c r="AD493" i="2"/>
  <c r="AD494" i="2"/>
  <c r="AD495" i="2"/>
  <c r="AD496" i="2"/>
  <c r="AD497" i="2"/>
  <c r="AD498" i="2"/>
  <c r="AD499" i="2"/>
  <c r="AD500" i="2"/>
  <c r="AD501" i="2"/>
  <c r="AD502" i="2"/>
  <c r="AD503" i="2"/>
  <c r="AD504" i="2"/>
  <c r="AD505" i="2"/>
  <c r="AD506" i="2"/>
  <c r="AD507" i="2"/>
  <c r="AD508" i="2"/>
  <c r="AD509" i="2"/>
  <c r="AD510" i="2"/>
  <c r="AD511" i="2"/>
  <c r="AD512" i="2"/>
  <c r="AD513" i="2"/>
  <c r="AD514" i="2"/>
  <c r="AD515" i="2"/>
  <c r="AD516" i="2"/>
  <c r="AD517" i="2"/>
  <c r="AD518" i="2"/>
  <c r="AD519" i="2"/>
  <c r="AD520" i="2"/>
  <c r="AD521" i="2"/>
  <c r="AD522" i="2"/>
  <c r="AD523" i="2"/>
  <c r="AD524" i="2"/>
  <c r="AD525" i="2"/>
  <c r="AD526" i="2"/>
  <c r="AD527" i="2"/>
  <c r="AD528" i="2"/>
  <c r="AD529" i="2"/>
  <c r="AD530" i="2"/>
  <c r="AD531" i="2"/>
  <c r="AD532" i="2"/>
  <c r="AD533" i="2"/>
  <c r="AD534" i="2"/>
  <c r="AD535" i="2"/>
  <c r="AD536" i="2"/>
  <c r="AD537" i="2"/>
  <c r="AD538" i="2"/>
  <c r="AD539" i="2"/>
  <c r="AD540" i="2"/>
  <c r="AD541" i="2"/>
  <c r="AD542" i="2"/>
  <c r="AD543" i="2"/>
  <c r="AD544" i="2"/>
  <c r="AD545" i="2"/>
  <c r="AD546" i="2"/>
  <c r="AD547" i="2"/>
  <c r="AD548" i="2"/>
  <c r="AD549" i="2"/>
  <c r="AD550" i="2"/>
  <c r="AD551" i="2"/>
  <c r="AD552" i="2"/>
  <c r="AD553" i="2"/>
  <c r="AD554" i="2"/>
  <c r="AD555" i="2"/>
  <c r="AD556" i="2"/>
  <c r="AD557" i="2"/>
  <c r="AD558" i="2"/>
  <c r="AD559" i="2"/>
  <c r="AD560" i="2"/>
  <c r="AD561" i="2"/>
  <c r="AD562" i="2"/>
  <c r="AD563" i="2"/>
  <c r="AD564" i="2"/>
  <c r="AD565" i="2"/>
  <c r="AD566" i="2"/>
  <c r="AD567" i="2"/>
  <c r="AD568" i="2"/>
  <c r="AD569" i="2"/>
  <c r="AD570" i="2"/>
  <c r="AD571" i="2"/>
  <c r="AD572" i="2"/>
  <c r="AD573" i="2"/>
  <c r="AD574" i="2"/>
  <c r="AD575" i="2"/>
  <c r="AD576" i="2"/>
  <c r="AD577" i="2"/>
  <c r="AD578" i="2"/>
  <c r="AD579" i="2"/>
  <c r="AD580" i="2"/>
  <c r="AD581" i="2"/>
  <c r="AD582" i="2"/>
  <c r="AD583" i="2"/>
  <c r="AD584" i="2"/>
  <c r="AD585" i="2"/>
  <c r="AD586" i="2"/>
  <c r="AD587" i="2"/>
  <c r="AD588" i="2"/>
  <c r="AD589" i="2"/>
  <c r="AD590" i="2"/>
  <c r="AD591" i="2"/>
  <c r="AD592" i="2"/>
  <c r="AD593" i="2"/>
  <c r="AD594" i="2"/>
  <c r="AD595" i="2"/>
  <c r="AD596" i="2"/>
  <c r="AD597" i="2"/>
  <c r="AD598" i="2"/>
  <c r="AD599" i="2"/>
  <c r="AD600" i="2"/>
  <c r="AD601" i="2"/>
  <c r="AD602" i="2"/>
  <c r="AD603" i="2"/>
  <c r="AD604" i="2"/>
  <c r="AD605" i="2"/>
  <c r="AD606" i="2"/>
  <c r="AD607" i="2"/>
  <c r="AD608" i="2"/>
  <c r="AD609" i="2"/>
  <c r="AD610" i="2"/>
  <c r="AD611" i="2"/>
  <c r="AD612" i="2"/>
  <c r="AD613" i="2"/>
  <c r="AD614" i="2"/>
  <c r="AD615" i="2"/>
  <c r="AD616" i="2"/>
  <c r="AD617" i="2"/>
  <c r="AD618" i="2"/>
  <c r="AD619" i="2"/>
  <c r="AD620" i="2"/>
  <c r="AD621" i="2"/>
  <c r="AD622" i="2"/>
  <c r="AD623" i="2"/>
  <c r="AD624" i="2"/>
  <c r="AD625" i="2"/>
  <c r="AD626" i="2"/>
  <c r="AD627" i="2"/>
  <c r="AD628" i="2"/>
  <c r="AD629" i="2"/>
  <c r="AD630" i="2"/>
  <c r="AD631" i="2"/>
  <c r="AD632" i="2"/>
  <c r="AD633" i="2"/>
  <c r="AD634" i="2"/>
  <c r="AD635" i="2"/>
  <c r="AD636" i="2"/>
  <c r="AD637" i="2"/>
  <c r="AD638" i="2"/>
  <c r="AD639" i="2"/>
  <c r="AD640" i="2"/>
  <c r="AD641" i="2"/>
  <c r="AD642" i="2"/>
  <c r="AD643" i="2"/>
  <c r="AD644" i="2"/>
  <c r="AD645" i="2"/>
  <c r="AD646" i="2"/>
  <c r="AD647" i="2"/>
  <c r="AD648" i="2"/>
  <c r="AD649" i="2"/>
  <c r="AD650" i="2"/>
  <c r="AD651" i="2"/>
  <c r="AD652" i="2"/>
  <c r="AD653" i="2"/>
  <c r="AD654" i="2"/>
  <c r="AD655" i="2"/>
  <c r="AD656" i="2"/>
  <c r="AD657" i="2"/>
  <c r="AD658" i="2"/>
  <c r="AD659" i="2"/>
  <c r="AD660" i="2"/>
  <c r="AD661" i="2"/>
  <c r="AD662" i="2"/>
  <c r="AD663" i="2"/>
  <c r="AD664" i="2"/>
  <c r="AD665" i="2"/>
  <c r="AD666" i="2"/>
  <c r="AD667" i="2"/>
  <c r="AD668" i="2"/>
  <c r="AD669" i="2"/>
  <c r="AD670" i="2"/>
  <c r="AD671" i="2"/>
  <c r="AD672" i="2"/>
  <c r="AD673" i="2"/>
  <c r="AD674" i="2"/>
  <c r="AD675" i="2"/>
  <c r="AD676" i="2"/>
  <c r="AD677" i="2"/>
  <c r="AD678" i="2"/>
  <c r="AD679" i="2"/>
  <c r="AD680" i="2"/>
  <c r="AD681" i="2"/>
  <c r="AD682" i="2"/>
  <c r="AD683" i="2"/>
  <c r="R11" i="2"/>
  <c r="AD11" i="2" s="1"/>
  <c r="R12" i="2"/>
  <c r="R14" i="2"/>
  <c r="R15" i="2"/>
  <c r="R17" i="2"/>
  <c r="R19" i="2"/>
  <c r="R20" i="2"/>
  <c r="R21" i="2"/>
  <c r="R22" i="2"/>
  <c r="R23" i="2"/>
  <c r="R25" i="2"/>
  <c r="R26" i="2"/>
  <c r="R28" i="2"/>
  <c r="R30" i="2"/>
  <c r="R31" i="2"/>
  <c r="R33" i="2"/>
  <c r="R35" i="2"/>
  <c r="R38" i="2"/>
  <c r="R39" i="2"/>
  <c r="R41" i="2"/>
  <c r="R42" i="2"/>
  <c r="R43" i="2"/>
  <c r="R44" i="2"/>
  <c r="R46" i="2"/>
  <c r="R47" i="2"/>
  <c r="R49" i="2"/>
  <c r="R52" i="2"/>
  <c r="R53" i="2"/>
  <c r="R54" i="2"/>
  <c r="R55" i="2"/>
  <c r="R57" i="2"/>
  <c r="R58" i="2"/>
  <c r="R60" i="2"/>
  <c r="R62" i="2"/>
  <c r="R63" i="2"/>
  <c r="R65" i="2"/>
  <c r="R67" i="2"/>
  <c r="R68" i="2"/>
  <c r="R70" i="2"/>
  <c r="R71" i="2"/>
  <c r="R73" i="2"/>
  <c r="R74" i="2"/>
  <c r="R78" i="2"/>
  <c r="R79" i="2"/>
  <c r="R81" i="2"/>
  <c r="R82" i="2"/>
  <c r="R84" i="2"/>
  <c r="R86" i="2"/>
  <c r="R87" i="2"/>
  <c r="R89" i="2"/>
  <c r="R90" i="2"/>
  <c r="R91" i="2"/>
  <c r="R92" i="2"/>
  <c r="R94" i="2"/>
  <c r="R95" i="2"/>
  <c r="R97" i="2"/>
  <c r="R100" i="2"/>
  <c r="R102" i="2"/>
  <c r="R103" i="2"/>
  <c r="R105" i="2"/>
  <c r="R106" i="2"/>
  <c r="R108" i="2"/>
  <c r="R110" i="2"/>
  <c r="R111" i="2"/>
  <c r="R113" i="2"/>
  <c r="R116" i="2"/>
  <c r="R118" i="2"/>
  <c r="R119" i="2"/>
  <c r="R121" i="2"/>
  <c r="R122" i="2"/>
  <c r="R123" i="2"/>
  <c r="R124" i="2"/>
  <c r="R125" i="2"/>
  <c r="R126" i="2"/>
  <c r="R127" i="2"/>
  <c r="R129" i="2"/>
  <c r="R132" i="2"/>
  <c r="R134" i="2"/>
  <c r="R135" i="2"/>
  <c r="R137" i="2"/>
  <c r="R138" i="2"/>
  <c r="R140" i="2"/>
  <c r="R142" i="2"/>
  <c r="R143" i="2"/>
  <c r="R145" i="2"/>
  <c r="R147" i="2"/>
  <c r="R148" i="2"/>
  <c r="R150" i="2"/>
  <c r="R151" i="2"/>
  <c r="R153" i="2"/>
  <c r="R154" i="2"/>
  <c r="R155" i="2"/>
  <c r="R156" i="2"/>
  <c r="R158" i="2"/>
  <c r="R159" i="2"/>
  <c r="R161" i="2"/>
  <c r="R162" i="2"/>
  <c r="R164" i="2"/>
  <c r="R166" i="2"/>
  <c r="R167" i="2"/>
  <c r="R169" i="2"/>
  <c r="R170" i="2"/>
  <c r="R172" i="2"/>
  <c r="R175" i="2"/>
  <c r="R177" i="2"/>
  <c r="R180" i="2"/>
  <c r="R182" i="2"/>
  <c r="R183" i="2"/>
  <c r="R185" i="2"/>
  <c r="R186" i="2"/>
  <c r="R187" i="2"/>
  <c r="R188" i="2"/>
  <c r="R190" i="2"/>
  <c r="R191" i="2"/>
  <c r="R193" i="2"/>
  <c r="R196" i="2"/>
  <c r="R197" i="2"/>
  <c r="R198" i="2"/>
  <c r="R199" i="2"/>
  <c r="R201" i="2"/>
  <c r="R202" i="2"/>
  <c r="R203" i="2"/>
  <c r="R204" i="2"/>
  <c r="R206" i="2"/>
  <c r="R207" i="2"/>
  <c r="R209" i="2"/>
  <c r="R212" i="2"/>
  <c r="R213" i="2"/>
  <c r="R214" i="2"/>
  <c r="R215" i="2"/>
  <c r="R217" i="2"/>
  <c r="R218" i="2"/>
  <c r="R219" i="2"/>
  <c r="R220" i="2"/>
  <c r="R221" i="2"/>
  <c r="R222" i="2"/>
  <c r="R223" i="2"/>
  <c r="R225" i="2"/>
  <c r="R228" i="2"/>
  <c r="R230" i="2"/>
  <c r="R231" i="2"/>
  <c r="R233" i="2"/>
  <c r="R234" i="2"/>
  <c r="R236" i="2"/>
  <c r="R238" i="2"/>
  <c r="R239" i="2"/>
  <c r="R241" i="2"/>
  <c r="R243" i="2"/>
  <c r="R244" i="2"/>
  <c r="R246" i="2"/>
  <c r="R247" i="2"/>
  <c r="R249" i="2"/>
  <c r="R250" i="2"/>
  <c r="R252" i="2"/>
  <c r="R254" i="2"/>
  <c r="R255" i="2"/>
  <c r="R257" i="2"/>
  <c r="R258" i="2"/>
  <c r="R260" i="2"/>
  <c r="R262" i="2"/>
  <c r="R263" i="2"/>
  <c r="R265" i="2"/>
  <c r="R266" i="2"/>
  <c r="R268" i="2"/>
  <c r="R270" i="2"/>
  <c r="R271" i="2"/>
  <c r="R273" i="2"/>
  <c r="R274" i="2"/>
  <c r="R276" i="2"/>
  <c r="R277" i="2"/>
  <c r="R278" i="2"/>
  <c r="R279" i="2"/>
  <c r="R281" i="2"/>
  <c r="R282" i="2"/>
  <c r="R284" i="2"/>
  <c r="R285" i="2"/>
  <c r="R286" i="2"/>
  <c r="R289" i="2"/>
  <c r="R290" i="2"/>
  <c r="R291" i="2"/>
  <c r="R292" i="2"/>
  <c r="R293" i="2"/>
  <c r="R294" i="2"/>
  <c r="R295" i="2"/>
  <c r="R297" i="2"/>
  <c r="R298" i="2"/>
  <c r="R300" i="2"/>
  <c r="R302" i="2"/>
  <c r="R303" i="2"/>
  <c r="R305" i="2"/>
  <c r="R307" i="2"/>
  <c r="R308" i="2"/>
  <c r="R310" i="2"/>
  <c r="R311" i="2"/>
  <c r="R313" i="2"/>
  <c r="R314" i="2"/>
  <c r="R315" i="2"/>
  <c r="R316" i="2"/>
  <c r="R317" i="2"/>
  <c r="R318" i="2"/>
  <c r="R319" i="2"/>
  <c r="R321" i="2"/>
  <c r="R322" i="2"/>
  <c r="R324" i="2"/>
  <c r="R325" i="2"/>
  <c r="R326" i="2"/>
  <c r="R327" i="2"/>
  <c r="R329" i="2"/>
  <c r="R330" i="2"/>
  <c r="R332" i="2"/>
  <c r="R334" i="2"/>
  <c r="R335" i="2"/>
  <c r="R337" i="2"/>
  <c r="R338" i="2"/>
  <c r="R340" i="2"/>
  <c r="R342" i="2"/>
  <c r="R343" i="2"/>
  <c r="R345" i="2"/>
  <c r="R346" i="2"/>
  <c r="R348" i="2"/>
  <c r="R350" i="2"/>
  <c r="R351" i="2"/>
  <c r="R353" i="2"/>
  <c r="R354" i="2"/>
  <c r="R355" i="2"/>
  <c r="R356" i="2"/>
  <c r="R357" i="2"/>
  <c r="R359" i="2"/>
  <c r="R361" i="2"/>
  <c r="R362" i="2"/>
  <c r="R363" i="2"/>
  <c r="R364" i="2"/>
  <c r="R366" i="2"/>
  <c r="R367" i="2"/>
  <c r="R369" i="2"/>
  <c r="R370" i="2"/>
  <c r="R372" i="2"/>
  <c r="R374" i="2"/>
  <c r="R375" i="2"/>
  <c r="R377" i="2"/>
  <c r="R378" i="2"/>
  <c r="R379" i="2"/>
  <c r="R380" i="2"/>
  <c r="R382" i="2"/>
  <c r="R383" i="2"/>
  <c r="R385" i="2"/>
  <c r="R386" i="2"/>
  <c r="R388" i="2"/>
  <c r="R390" i="2"/>
  <c r="R391" i="2"/>
  <c r="R393" i="2"/>
  <c r="R394" i="2"/>
  <c r="R396" i="2"/>
  <c r="R398" i="2"/>
  <c r="R399" i="2"/>
  <c r="R401" i="2"/>
  <c r="R402" i="2"/>
  <c r="R403" i="2"/>
  <c r="R404" i="2"/>
  <c r="R405" i="2"/>
  <c r="R406" i="2"/>
  <c r="R407" i="2"/>
  <c r="R409" i="2"/>
  <c r="R410" i="2"/>
  <c r="R412" i="2"/>
  <c r="R413" i="2"/>
  <c r="R414" i="2"/>
  <c r="R415" i="2"/>
  <c r="R417" i="2"/>
  <c r="R418" i="2"/>
  <c r="R419" i="2"/>
  <c r="R420" i="2"/>
  <c r="R421" i="2"/>
  <c r="R423" i="2"/>
  <c r="R425" i="2"/>
  <c r="R426" i="2"/>
  <c r="R428" i="2"/>
  <c r="R430" i="2"/>
  <c r="R431" i="2"/>
  <c r="R433" i="2"/>
  <c r="R435" i="2"/>
  <c r="R436" i="2"/>
  <c r="R437" i="2"/>
  <c r="R438" i="2"/>
  <c r="R439" i="2"/>
  <c r="R441" i="2"/>
  <c r="R442" i="2"/>
  <c r="R444" i="2"/>
  <c r="R445" i="2"/>
  <c r="R446" i="2"/>
  <c r="R447" i="2"/>
  <c r="R449" i="2"/>
  <c r="R450" i="2"/>
  <c r="R452" i="2"/>
  <c r="R453" i="2"/>
  <c r="R454" i="2"/>
  <c r="R455" i="2"/>
  <c r="R457" i="2"/>
  <c r="R458" i="2"/>
  <c r="R460" i="2"/>
  <c r="R462" i="2"/>
  <c r="R463" i="2"/>
  <c r="R465" i="2"/>
  <c r="R466" i="2"/>
  <c r="R468" i="2"/>
  <c r="R470" i="2"/>
  <c r="R471" i="2"/>
  <c r="R473" i="2"/>
  <c r="R474" i="2"/>
  <c r="R475" i="2"/>
  <c r="R476" i="2"/>
  <c r="R477" i="2"/>
  <c r="R478" i="2"/>
  <c r="R479" i="2"/>
  <c r="R481" i="2"/>
  <c r="R482" i="2"/>
  <c r="R484" i="2"/>
  <c r="R485" i="2"/>
  <c r="R486" i="2"/>
  <c r="R487" i="2"/>
  <c r="R489" i="2"/>
  <c r="R490" i="2"/>
  <c r="R491" i="2"/>
  <c r="R494" i="2"/>
  <c r="R495" i="2"/>
  <c r="R497" i="2"/>
  <c r="R498" i="2"/>
  <c r="R499" i="2"/>
  <c r="R500" i="2"/>
  <c r="R502" i="2"/>
  <c r="R505" i="2"/>
  <c r="R506" i="2"/>
  <c r="R507" i="2"/>
  <c r="R508" i="2"/>
  <c r="R510" i="2"/>
  <c r="R511" i="2"/>
  <c r="R513" i="2"/>
  <c r="R514" i="2"/>
  <c r="R516" i="2"/>
  <c r="R518" i="2"/>
  <c r="R519" i="2"/>
  <c r="R521" i="2"/>
  <c r="R522" i="2"/>
  <c r="R524" i="2"/>
  <c r="R526" i="2"/>
  <c r="R527" i="2"/>
  <c r="R529" i="2"/>
  <c r="R530" i="2"/>
  <c r="R531" i="2"/>
  <c r="R532" i="2"/>
  <c r="R533" i="2"/>
  <c r="R534" i="2"/>
  <c r="R535" i="2"/>
  <c r="R537" i="2"/>
  <c r="R538" i="2"/>
  <c r="R540" i="2"/>
  <c r="R541" i="2"/>
  <c r="R542" i="2"/>
  <c r="R543" i="2"/>
  <c r="R545" i="2"/>
  <c r="R546" i="2"/>
  <c r="R547" i="2"/>
  <c r="R548" i="2"/>
  <c r="R549" i="2"/>
  <c r="R550" i="2"/>
  <c r="R551" i="2"/>
  <c r="R553" i="2"/>
  <c r="R554" i="2"/>
  <c r="R556" i="2"/>
  <c r="R558" i="2"/>
  <c r="R559" i="2"/>
  <c r="R561" i="2"/>
  <c r="R562" i="2"/>
  <c r="R563" i="2"/>
  <c r="R564" i="2"/>
  <c r="R565" i="2"/>
  <c r="R566" i="2"/>
  <c r="R567" i="2"/>
  <c r="R569" i="2"/>
  <c r="R570" i="2"/>
  <c r="R572" i="2"/>
  <c r="R573" i="2"/>
  <c r="R574" i="2"/>
  <c r="R575" i="2"/>
  <c r="R577" i="2"/>
  <c r="R578" i="2"/>
  <c r="R580" i="2"/>
  <c r="R581" i="2"/>
  <c r="R582" i="2"/>
  <c r="R583" i="2"/>
  <c r="R585" i="2"/>
  <c r="R586" i="2"/>
  <c r="R587" i="2"/>
  <c r="R588" i="2"/>
  <c r="R590" i="2"/>
  <c r="R591" i="2"/>
  <c r="R593" i="2"/>
  <c r="R594" i="2"/>
  <c r="R595" i="2"/>
  <c r="R596" i="2"/>
  <c r="R598" i="2"/>
  <c r="R599" i="2"/>
  <c r="R601" i="2"/>
  <c r="R602" i="2"/>
  <c r="R604" i="2"/>
  <c r="R605" i="2"/>
  <c r="R606" i="2"/>
  <c r="R607" i="2"/>
  <c r="R609" i="2"/>
  <c r="R610" i="2"/>
  <c r="R612" i="2"/>
  <c r="R613" i="2"/>
  <c r="R614" i="2"/>
  <c r="R615" i="2"/>
  <c r="R617" i="2"/>
  <c r="R618" i="2"/>
  <c r="R619" i="2"/>
  <c r="R620" i="2"/>
  <c r="R622" i="2"/>
  <c r="R623" i="2"/>
  <c r="R625" i="2"/>
  <c r="R626" i="2"/>
  <c r="R628" i="2"/>
  <c r="R630" i="2"/>
  <c r="R631" i="2"/>
  <c r="R633" i="2"/>
  <c r="R634" i="2"/>
  <c r="R635" i="2"/>
  <c r="R636" i="2"/>
  <c r="R638" i="2"/>
  <c r="R639" i="2"/>
  <c r="R641" i="2"/>
  <c r="R642" i="2"/>
  <c r="R644" i="2"/>
  <c r="R645" i="2"/>
  <c r="R646" i="2"/>
  <c r="R647" i="2"/>
  <c r="R649" i="2"/>
  <c r="R650" i="2"/>
  <c r="R651" i="2"/>
  <c r="R652" i="2"/>
  <c r="R654" i="2"/>
  <c r="R655" i="2"/>
  <c r="R657" i="2"/>
  <c r="R658" i="2"/>
  <c r="R659" i="2"/>
  <c r="R660" i="2"/>
  <c r="R661" i="2"/>
  <c r="R662" i="2"/>
  <c r="R663" i="2"/>
  <c r="R665" i="2"/>
  <c r="R666" i="2"/>
  <c r="R668" i="2"/>
  <c r="R669" i="2"/>
  <c r="R670" i="2"/>
  <c r="R671" i="2"/>
  <c r="R673" i="2"/>
  <c r="R674" i="2"/>
  <c r="R676" i="2"/>
  <c r="R678" i="2"/>
  <c r="R679" i="2"/>
  <c r="R681" i="2"/>
  <c r="R682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R36" i="2"/>
  <c r="R76" i="2"/>
  <c r="R174" i="2"/>
  <c r="R287" i="2"/>
  <c r="R358" i="2"/>
  <c r="R422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N135" i="2"/>
  <c r="O135" i="2"/>
  <c r="N136" i="2"/>
  <c r="O136" i="2"/>
  <c r="N137" i="2"/>
  <c r="O137" i="2"/>
  <c r="N138" i="2"/>
  <c r="O138" i="2"/>
  <c r="N139" i="2"/>
  <c r="O139" i="2"/>
  <c r="N140" i="2"/>
  <c r="O140" i="2"/>
  <c r="N141" i="2"/>
  <c r="O141" i="2"/>
  <c r="N142" i="2"/>
  <c r="O142" i="2"/>
  <c r="N143" i="2"/>
  <c r="O143" i="2"/>
  <c r="N144" i="2"/>
  <c r="O144" i="2"/>
  <c r="N145" i="2"/>
  <c r="O145" i="2"/>
  <c r="N146" i="2"/>
  <c r="O146" i="2"/>
  <c r="N147" i="2"/>
  <c r="O147" i="2"/>
  <c r="N148" i="2"/>
  <c r="O148" i="2"/>
  <c r="N149" i="2"/>
  <c r="O149" i="2"/>
  <c r="N150" i="2"/>
  <c r="O150" i="2"/>
  <c r="N151" i="2"/>
  <c r="O151" i="2"/>
  <c r="N152" i="2"/>
  <c r="O152" i="2"/>
  <c r="N153" i="2"/>
  <c r="O153" i="2"/>
  <c r="N154" i="2"/>
  <c r="O154" i="2"/>
  <c r="N155" i="2"/>
  <c r="O155" i="2"/>
  <c r="N156" i="2"/>
  <c r="O156" i="2"/>
  <c r="N157" i="2"/>
  <c r="O157" i="2"/>
  <c r="N158" i="2"/>
  <c r="O158" i="2"/>
  <c r="N159" i="2"/>
  <c r="O159" i="2"/>
  <c r="N160" i="2"/>
  <c r="O160" i="2"/>
  <c r="N161" i="2"/>
  <c r="O161" i="2"/>
  <c r="N162" i="2"/>
  <c r="O162" i="2"/>
  <c r="N163" i="2"/>
  <c r="O163" i="2"/>
  <c r="N164" i="2"/>
  <c r="O164" i="2"/>
  <c r="N165" i="2"/>
  <c r="O165" i="2"/>
  <c r="N166" i="2"/>
  <c r="O166" i="2"/>
  <c r="N167" i="2"/>
  <c r="O167" i="2"/>
  <c r="N168" i="2"/>
  <c r="O168" i="2"/>
  <c r="N169" i="2"/>
  <c r="O169" i="2"/>
  <c r="N170" i="2"/>
  <c r="O170" i="2"/>
  <c r="N171" i="2"/>
  <c r="O171" i="2"/>
  <c r="N172" i="2"/>
  <c r="O172" i="2"/>
  <c r="N173" i="2"/>
  <c r="O173" i="2"/>
  <c r="N174" i="2"/>
  <c r="O174" i="2"/>
  <c r="N175" i="2"/>
  <c r="O175" i="2"/>
  <c r="N176" i="2"/>
  <c r="O176" i="2"/>
  <c r="N177" i="2"/>
  <c r="O177" i="2"/>
  <c r="N178" i="2"/>
  <c r="O178" i="2"/>
  <c r="N179" i="2"/>
  <c r="O179" i="2"/>
  <c r="N180" i="2"/>
  <c r="O180" i="2"/>
  <c r="N181" i="2"/>
  <c r="O181" i="2"/>
  <c r="N182" i="2"/>
  <c r="O182" i="2"/>
  <c r="N183" i="2"/>
  <c r="O183" i="2"/>
  <c r="N184" i="2"/>
  <c r="O184" i="2"/>
  <c r="N185" i="2"/>
  <c r="O185" i="2"/>
  <c r="N186" i="2"/>
  <c r="O186" i="2"/>
  <c r="N187" i="2"/>
  <c r="O187" i="2"/>
  <c r="N188" i="2"/>
  <c r="O188" i="2"/>
  <c r="N189" i="2"/>
  <c r="O189" i="2"/>
  <c r="N190" i="2"/>
  <c r="O190" i="2"/>
  <c r="N191" i="2"/>
  <c r="O191" i="2"/>
  <c r="N192" i="2"/>
  <c r="O192" i="2"/>
  <c r="N193" i="2"/>
  <c r="O193" i="2"/>
  <c r="N194" i="2"/>
  <c r="O194" i="2"/>
  <c r="N195" i="2"/>
  <c r="O195" i="2"/>
  <c r="N196" i="2"/>
  <c r="O196" i="2"/>
  <c r="N197" i="2"/>
  <c r="O197" i="2"/>
  <c r="N198" i="2"/>
  <c r="O198" i="2"/>
  <c r="N199" i="2"/>
  <c r="O199" i="2"/>
  <c r="N200" i="2"/>
  <c r="O200" i="2"/>
  <c r="N201" i="2"/>
  <c r="O201" i="2"/>
  <c r="N202" i="2"/>
  <c r="O202" i="2"/>
  <c r="N203" i="2"/>
  <c r="O203" i="2"/>
  <c r="N204" i="2"/>
  <c r="O204" i="2"/>
  <c r="N205" i="2"/>
  <c r="O205" i="2"/>
  <c r="N206" i="2"/>
  <c r="O206" i="2"/>
  <c r="N207" i="2"/>
  <c r="O207" i="2"/>
  <c r="N208" i="2"/>
  <c r="O208" i="2"/>
  <c r="N209" i="2"/>
  <c r="O209" i="2"/>
  <c r="N210" i="2"/>
  <c r="O210" i="2"/>
  <c r="N211" i="2"/>
  <c r="O211" i="2"/>
  <c r="N212" i="2"/>
  <c r="O212" i="2"/>
  <c r="N213" i="2"/>
  <c r="O213" i="2"/>
  <c r="N214" i="2"/>
  <c r="O214" i="2"/>
  <c r="N215" i="2"/>
  <c r="O215" i="2"/>
  <c r="N216" i="2"/>
  <c r="O216" i="2"/>
  <c r="N217" i="2"/>
  <c r="O217" i="2"/>
  <c r="N218" i="2"/>
  <c r="O218" i="2"/>
  <c r="N219" i="2"/>
  <c r="O219" i="2"/>
  <c r="N220" i="2"/>
  <c r="O220" i="2"/>
  <c r="N221" i="2"/>
  <c r="O221" i="2"/>
  <c r="N222" i="2"/>
  <c r="O222" i="2"/>
  <c r="N223" i="2"/>
  <c r="O223" i="2"/>
  <c r="N224" i="2"/>
  <c r="O224" i="2"/>
  <c r="N225" i="2"/>
  <c r="O225" i="2"/>
  <c r="N226" i="2"/>
  <c r="O226" i="2"/>
  <c r="N227" i="2"/>
  <c r="O227" i="2"/>
  <c r="N228" i="2"/>
  <c r="O228" i="2"/>
  <c r="N229" i="2"/>
  <c r="O229" i="2"/>
  <c r="N230" i="2"/>
  <c r="O230" i="2"/>
  <c r="N231" i="2"/>
  <c r="O231" i="2"/>
  <c r="N232" i="2"/>
  <c r="O232" i="2"/>
  <c r="N233" i="2"/>
  <c r="O233" i="2"/>
  <c r="N234" i="2"/>
  <c r="O234" i="2"/>
  <c r="N235" i="2"/>
  <c r="O235" i="2"/>
  <c r="N236" i="2"/>
  <c r="O236" i="2"/>
  <c r="N237" i="2"/>
  <c r="O237" i="2"/>
  <c r="N238" i="2"/>
  <c r="O238" i="2"/>
  <c r="N239" i="2"/>
  <c r="O239" i="2"/>
  <c r="N240" i="2"/>
  <c r="O240" i="2"/>
  <c r="N241" i="2"/>
  <c r="O241" i="2"/>
  <c r="N242" i="2"/>
  <c r="O242" i="2"/>
  <c r="N243" i="2"/>
  <c r="O243" i="2"/>
  <c r="N244" i="2"/>
  <c r="O244" i="2"/>
  <c r="N245" i="2"/>
  <c r="O245" i="2"/>
  <c r="N246" i="2"/>
  <c r="O246" i="2"/>
  <c r="N247" i="2"/>
  <c r="O247" i="2"/>
  <c r="N248" i="2"/>
  <c r="O248" i="2"/>
  <c r="N249" i="2"/>
  <c r="O249" i="2"/>
  <c r="N250" i="2"/>
  <c r="O250" i="2"/>
  <c r="N251" i="2"/>
  <c r="O251" i="2"/>
  <c r="N252" i="2"/>
  <c r="O252" i="2"/>
  <c r="N253" i="2"/>
  <c r="O253" i="2"/>
  <c r="N254" i="2"/>
  <c r="O254" i="2"/>
  <c r="N255" i="2"/>
  <c r="O255" i="2"/>
  <c r="N256" i="2"/>
  <c r="O256" i="2"/>
  <c r="N257" i="2"/>
  <c r="O257" i="2"/>
  <c r="N258" i="2"/>
  <c r="O258" i="2"/>
  <c r="N259" i="2"/>
  <c r="O259" i="2"/>
  <c r="N260" i="2"/>
  <c r="O260" i="2"/>
  <c r="N261" i="2"/>
  <c r="O261" i="2"/>
  <c r="N262" i="2"/>
  <c r="O262" i="2"/>
  <c r="N263" i="2"/>
  <c r="O263" i="2"/>
  <c r="N264" i="2"/>
  <c r="O264" i="2"/>
  <c r="N265" i="2"/>
  <c r="O265" i="2"/>
  <c r="N266" i="2"/>
  <c r="O266" i="2"/>
  <c r="N267" i="2"/>
  <c r="O267" i="2"/>
  <c r="N268" i="2"/>
  <c r="O268" i="2"/>
  <c r="N269" i="2"/>
  <c r="O269" i="2"/>
  <c r="N270" i="2"/>
  <c r="O270" i="2"/>
  <c r="N271" i="2"/>
  <c r="O271" i="2"/>
  <c r="N272" i="2"/>
  <c r="O272" i="2"/>
  <c r="N273" i="2"/>
  <c r="O273" i="2"/>
  <c r="N274" i="2"/>
  <c r="O274" i="2"/>
  <c r="N275" i="2"/>
  <c r="O275" i="2"/>
  <c r="N276" i="2"/>
  <c r="O276" i="2"/>
  <c r="N277" i="2"/>
  <c r="O277" i="2"/>
  <c r="N278" i="2"/>
  <c r="O278" i="2"/>
  <c r="N279" i="2"/>
  <c r="O279" i="2"/>
  <c r="N280" i="2"/>
  <c r="O280" i="2"/>
  <c r="N281" i="2"/>
  <c r="O281" i="2"/>
  <c r="N282" i="2"/>
  <c r="O282" i="2"/>
  <c r="N283" i="2"/>
  <c r="O283" i="2"/>
  <c r="N284" i="2"/>
  <c r="O284" i="2"/>
  <c r="N285" i="2"/>
  <c r="O285" i="2"/>
  <c r="N286" i="2"/>
  <c r="O286" i="2"/>
  <c r="N287" i="2"/>
  <c r="O287" i="2"/>
  <c r="N288" i="2"/>
  <c r="O288" i="2"/>
  <c r="N289" i="2"/>
  <c r="O289" i="2"/>
  <c r="N290" i="2"/>
  <c r="O290" i="2"/>
  <c r="N291" i="2"/>
  <c r="O291" i="2"/>
  <c r="N292" i="2"/>
  <c r="O292" i="2"/>
  <c r="N293" i="2"/>
  <c r="O293" i="2"/>
  <c r="N294" i="2"/>
  <c r="O294" i="2"/>
  <c r="N295" i="2"/>
  <c r="O295" i="2"/>
  <c r="N296" i="2"/>
  <c r="O296" i="2"/>
  <c r="N297" i="2"/>
  <c r="O297" i="2"/>
  <c r="N298" i="2"/>
  <c r="O298" i="2"/>
  <c r="N299" i="2"/>
  <c r="O299" i="2"/>
  <c r="N300" i="2"/>
  <c r="O300" i="2"/>
  <c r="N301" i="2"/>
  <c r="O301" i="2"/>
  <c r="N302" i="2"/>
  <c r="O302" i="2"/>
  <c r="N303" i="2"/>
  <c r="O303" i="2"/>
  <c r="N304" i="2"/>
  <c r="O304" i="2"/>
  <c r="N305" i="2"/>
  <c r="O305" i="2"/>
  <c r="N306" i="2"/>
  <c r="O306" i="2"/>
  <c r="N307" i="2"/>
  <c r="O307" i="2"/>
  <c r="N308" i="2"/>
  <c r="O308" i="2"/>
  <c r="N309" i="2"/>
  <c r="O309" i="2"/>
  <c r="N310" i="2"/>
  <c r="O310" i="2"/>
  <c r="N311" i="2"/>
  <c r="O311" i="2"/>
  <c r="N312" i="2"/>
  <c r="O312" i="2"/>
  <c r="N313" i="2"/>
  <c r="O313" i="2"/>
  <c r="N314" i="2"/>
  <c r="O314" i="2"/>
  <c r="N315" i="2"/>
  <c r="O315" i="2"/>
  <c r="N316" i="2"/>
  <c r="O316" i="2"/>
  <c r="N317" i="2"/>
  <c r="O317" i="2"/>
  <c r="N318" i="2"/>
  <c r="O318" i="2"/>
  <c r="N319" i="2"/>
  <c r="O319" i="2"/>
  <c r="N320" i="2"/>
  <c r="O320" i="2"/>
  <c r="N321" i="2"/>
  <c r="O321" i="2"/>
  <c r="N322" i="2"/>
  <c r="O322" i="2"/>
  <c r="N323" i="2"/>
  <c r="O323" i="2"/>
  <c r="N324" i="2"/>
  <c r="O324" i="2"/>
  <c r="N325" i="2"/>
  <c r="O325" i="2"/>
  <c r="N326" i="2"/>
  <c r="O326" i="2"/>
  <c r="N327" i="2"/>
  <c r="O327" i="2"/>
  <c r="N328" i="2"/>
  <c r="O328" i="2"/>
  <c r="N329" i="2"/>
  <c r="O329" i="2"/>
  <c r="N330" i="2"/>
  <c r="O330" i="2"/>
  <c r="N331" i="2"/>
  <c r="O331" i="2"/>
  <c r="N332" i="2"/>
  <c r="O332" i="2"/>
  <c r="N333" i="2"/>
  <c r="O333" i="2"/>
  <c r="N334" i="2"/>
  <c r="O334" i="2"/>
  <c r="N335" i="2"/>
  <c r="O335" i="2"/>
  <c r="N336" i="2"/>
  <c r="O336" i="2"/>
  <c r="N337" i="2"/>
  <c r="O337" i="2"/>
  <c r="N338" i="2"/>
  <c r="O338" i="2"/>
  <c r="N339" i="2"/>
  <c r="O339" i="2"/>
  <c r="N340" i="2"/>
  <c r="O340" i="2"/>
  <c r="N341" i="2"/>
  <c r="O341" i="2"/>
  <c r="N342" i="2"/>
  <c r="O342" i="2"/>
  <c r="N343" i="2"/>
  <c r="O343" i="2"/>
  <c r="N344" i="2"/>
  <c r="O344" i="2"/>
  <c r="N345" i="2"/>
  <c r="O345" i="2"/>
  <c r="N346" i="2"/>
  <c r="O346" i="2"/>
  <c r="N347" i="2"/>
  <c r="O347" i="2"/>
  <c r="N348" i="2"/>
  <c r="O348" i="2"/>
  <c r="N349" i="2"/>
  <c r="O349" i="2"/>
  <c r="N350" i="2"/>
  <c r="O350" i="2"/>
  <c r="N351" i="2"/>
  <c r="O351" i="2"/>
  <c r="N352" i="2"/>
  <c r="O352" i="2"/>
  <c r="N353" i="2"/>
  <c r="O353" i="2"/>
  <c r="N354" i="2"/>
  <c r="O354" i="2"/>
  <c r="N355" i="2"/>
  <c r="O355" i="2"/>
  <c r="N356" i="2"/>
  <c r="O356" i="2"/>
  <c r="N357" i="2"/>
  <c r="O357" i="2"/>
  <c r="N358" i="2"/>
  <c r="O358" i="2"/>
  <c r="N359" i="2"/>
  <c r="O359" i="2"/>
  <c r="N360" i="2"/>
  <c r="O360" i="2"/>
  <c r="N361" i="2"/>
  <c r="O361" i="2"/>
  <c r="N362" i="2"/>
  <c r="O362" i="2"/>
  <c r="N363" i="2"/>
  <c r="O363" i="2"/>
  <c r="N364" i="2"/>
  <c r="O364" i="2"/>
  <c r="N365" i="2"/>
  <c r="O365" i="2"/>
  <c r="N366" i="2"/>
  <c r="O366" i="2"/>
  <c r="N367" i="2"/>
  <c r="O367" i="2"/>
  <c r="N368" i="2"/>
  <c r="O368" i="2"/>
  <c r="N369" i="2"/>
  <c r="O369" i="2"/>
  <c r="N370" i="2"/>
  <c r="O370" i="2"/>
  <c r="N371" i="2"/>
  <c r="O371" i="2"/>
  <c r="N372" i="2"/>
  <c r="O372" i="2"/>
  <c r="N373" i="2"/>
  <c r="O373" i="2"/>
  <c r="N374" i="2"/>
  <c r="O374" i="2"/>
  <c r="N375" i="2"/>
  <c r="O375" i="2"/>
  <c r="N376" i="2"/>
  <c r="O376" i="2"/>
  <c r="N377" i="2"/>
  <c r="O377" i="2"/>
  <c r="N378" i="2"/>
  <c r="O378" i="2"/>
  <c r="N379" i="2"/>
  <c r="O379" i="2"/>
  <c r="N380" i="2"/>
  <c r="O380" i="2"/>
  <c r="N381" i="2"/>
  <c r="O381" i="2"/>
  <c r="N382" i="2"/>
  <c r="O382" i="2"/>
  <c r="N383" i="2"/>
  <c r="O383" i="2"/>
  <c r="N384" i="2"/>
  <c r="O384" i="2"/>
  <c r="N385" i="2"/>
  <c r="O385" i="2"/>
  <c r="N386" i="2"/>
  <c r="O386" i="2"/>
  <c r="N387" i="2"/>
  <c r="O387" i="2"/>
  <c r="N388" i="2"/>
  <c r="O388" i="2"/>
  <c r="N389" i="2"/>
  <c r="O389" i="2"/>
  <c r="N390" i="2"/>
  <c r="O390" i="2"/>
  <c r="N391" i="2"/>
  <c r="O391" i="2"/>
  <c r="N392" i="2"/>
  <c r="O392" i="2"/>
  <c r="N393" i="2"/>
  <c r="O393" i="2"/>
  <c r="N394" i="2"/>
  <c r="O394" i="2"/>
  <c r="N395" i="2"/>
  <c r="O395" i="2"/>
  <c r="N396" i="2"/>
  <c r="O396" i="2"/>
  <c r="N397" i="2"/>
  <c r="O397" i="2"/>
  <c r="N398" i="2"/>
  <c r="O398" i="2"/>
  <c r="N399" i="2"/>
  <c r="O399" i="2"/>
  <c r="N400" i="2"/>
  <c r="O400" i="2"/>
  <c r="N401" i="2"/>
  <c r="O401" i="2"/>
  <c r="N402" i="2"/>
  <c r="O402" i="2"/>
  <c r="N403" i="2"/>
  <c r="O403" i="2"/>
  <c r="N404" i="2"/>
  <c r="O404" i="2"/>
  <c r="N405" i="2"/>
  <c r="O405" i="2"/>
  <c r="N406" i="2"/>
  <c r="O406" i="2"/>
  <c r="N407" i="2"/>
  <c r="O407" i="2"/>
  <c r="N408" i="2"/>
  <c r="O408" i="2"/>
  <c r="N409" i="2"/>
  <c r="O409" i="2"/>
  <c r="N410" i="2"/>
  <c r="O410" i="2"/>
  <c r="N411" i="2"/>
  <c r="O411" i="2"/>
  <c r="N412" i="2"/>
  <c r="O412" i="2"/>
  <c r="N413" i="2"/>
  <c r="O413" i="2"/>
  <c r="N414" i="2"/>
  <c r="O414" i="2"/>
  <c r="N415" i="2"/>
  <c r="O415" i="2"/>
  <c r="N416" i="2"/>
  <c r="O416" i="2"/>
  <c r="N417" i="2"/>
  <c r="O417" i="2"/>
  <c r="N418" i="2"/>
  <c r="O418" i="2"/>
  <c r="N419" i="2"/>
  <c r="O419" i="2"/>
  <c r="N420" i="2"/>
  <c r="O420" i="2"/>
  <c r="N421" i="2"/>
  <c r="O421" i="2"/>
  <c r="N422" i="2"/>
  <c r="O422" i="2"/>
  <c r="N423" i="2"/>
  <c r="O423" i="2"/>
  <c r="N424" i="2"/>
  <c r="O424" i="2"/>
  <c r="N425" i="2"/>
  <c r="O425" i="2"/>
  <c r="N426" i="2"/>
  <c r="O426" i="2"/>
  <c r="N427" i="2"/>
  <c r="O427" i="2"/>
  <c r="N428" i="2"/>
  <c r="O428" i="2"/>
  <c r="N429" i="2"/>
  <c r="O429" i="2"/>
  <c r="N430" i="2"/>
  <c r="O430" i="2"/>
  <c r="N431" i="2"/>
  <c r="O431" i="2"/>
  <c r="N432" i="2"/>
  <c r="O432" i="2"/>
  <c r="N433" i="2"/>
  <c r="O433" i="2"/>
  <c r="N434" i="2"/>
  <c r="O434" i="2"/>
  <c r="N435" i="2"/>
  <c r="O435" i="2"/>
  <c r="N436" i="2"/>
  <c r="O436" i="2"/>
  <c r="N437" i="2"/>
  <c r="O437" i="2"/>
  <c r="N438" i="2"/>
  <c r="O438" i="2"/>
  <c r="N439" i="2"/>
  <c r="O439" i="2"/>
  <c r="N440" i="2"/>
  <c r="O440" i="2"/>
  <c r="N441" i="2"/>
  <c r="O441" i="2"/>
  <c r="N442" i="2"/>
  <c r="O442" i="2"/>
  <c r="N443" i="2"/>
  <c r="O443" i="2"/>
  <c r="N444" i="2"/>
  <c r="O444" i="2"/>
  <c r="N445" i="2"/>
  <c r="O445" i="2"/>
  <c r="N446" i="2"/>
  <c r="O446" i="2"/>
  <c r="N447" i="2"/>
  <c r="O447" i="2"/>
  <c r="N448" i="2"/>
  <c r="O448" i="2"/>
  <c r="N449" i="2"/>
  <c r="O449" i="2"/>
  <c r="N450" i="2"/>
  <c r="O450" i="2"/>
  <c r="N451" i="2"/>
  <c r="O451" i="2"/>
  <c r="N452" i="2"/>
  <c r="O452" i="2"/>
  <c r="N453" i="2"/>
  <c r="O453" i="2"/>
  <c r="N454" i="2"/>
  <c r="O454" i="2"/>
  <c r="N455" i="2"/>
  <c r="O455" i="2"/>
  <c r="V455" i="2" s="1"/>
  <c r="N456" i="2"/>
  <c r="O456" i="2"/>
  <c r="N457" i="2"/>
  <c r="O457" i="2"/>
  <c r="N458" i="2"/>
  <c r="O458" i="2"/>
  <c r="N459" i="2"/>
  <c r="O459" i="2"/>
  <c r="N460" i="2"/>
  <c r="O460" i="2"/>
  <c r="N461" i="2"/>
  <c r="O461" i="2"/>
  <c r="N462" i="2"/>
  <c r="O462" i="2"/>
  <c r="N463" i="2"/>
  <c r="O463" i="2"/>
  <c r="N464" i="2"/>
  <c r="O464" i="2"/>
  <c r="N465" i="2"/>
  <c r="O465" i="2"/>
  <c r="N466" i="2"/>
  <c r="O466" i="2"/>
  <c r="N467" i="2"/>
  <c r="O467" i="2"/>
  <c r="N468" i="2"/>
  <c r="O468" i="2"/>
  <c r="N469" i="2"/>
  <c r="O469" i="2"/>
  <c r="N470" i="2"/>
  <c r="O470" i="2"/>
  <c r="N471" i="2"/>
  <c r="O471" i="2"/>
  <c r="N472" i="2"/>
  <c r="O472" i="2"/>
  <c r="N473" i="2"/>
  <c r="O473" i="2"/>
  <c r="N474" i="2"/>
  <c r="O474" i="2"/>
  <c r="N475" i="2"/>
  <c r="O475" i="2"/>
  <c r="N476" i="2"/>
  <c r="O476" i="2"/>
  <c r="N477" i="2"/>
  <c r="O477" i="2"/>
  <c r="N478" i="2"/>
  <c r="O478" i="2"/>
  <c r="N479" i="2"/>
  <c r="O479" i="2"/>
  <c r="N480" i="2"/>
  <c r="O480" i="2"/>
  <c r="N481" i="2"/>
  <c r="O481" i="2"/>
  <c r="N482" i="2"/>
  <c r="O482" i="2"/>
  <c r="N483" i="2"/>
  <c r="O483" i="2"/>
  <c r="N484" i="2"/>
  <c r="O484" i="2"/>
  <c r="N485" i="2"/>
  <c r="O485" i="2"/>
  <c r="N486" i="2"/>
  <c r="O486" i="2"/>
  <c r="N487" i="2"/>
  <c r="O487" i="2"/>
  <c r="V487" i="2" s="1"/>
  <c r="N488" i="2"/>
  <c r="O488" i="2"/>
  <c r="N489" i="2"/>
  <c r="O489" i="2"/>
  <c r="N490" i="2"/>
  <c r="O490" i="2"/>
  <c r="N491" i="2"/>
  <c r="O491" i="2"/>
  <c r="N492" i="2"/>
  <c r="O492" i="2"/>
  <c r="N493" i="2"/>
  <c r="O493" i="2"/>
  <c r="N494" i="2"/>
  <c r="O494" i="2"/>
  <c r="N495" i="2"/>
  <c r="O495" i="2"/>
  <c r="N496" i="2"/>
  <c r="O496" i="2"/>
  <c r="N497" i="2"/>
  <c r="O497" i="2"/>
  <c r="N498" i="2"/>
  <c r="O498" i="2"/>
  <c r="N499" i="2"/>
  <c r="O499" i="2"/>
  <c r="N500" i="2"/>
  <c r="O500" i="2"/>
  <c r="N501" i="2"/>
  <c r="O501" i="2"/>
  <c r="N502" i="2"/>
  <c r="O502" i="2"/>
  <c r="N503" i="2"/>
  <c r="O503" i="2"/>
  <c r="N504" i="2"/>
  <c r="O504" i="2"/>
  <c r="N505" i="2"/>
  <c r="O505" i="2"/>
  <c r="N506" i="2"/>
  <c r="O506" i="2"/>
  <c r="N507" i="2"/>
  <c r="O507" i="2"/>
  <c r="N508" i="2"/>
  <c r="O508" i="2"/>
  <c r="N509" i="2"/>
  <c r="O509" i="2"/>
  <c r="N510" i="2"/>
  <c r="O510" i="2"/>
  <c r="N511" i="2"/>
  <c r="O511" i="2"/>
  <c r="V511" i="2" s="1"/>
  <c r="N512" i="2"/>
  <c r="O512" i="2"/>
  <c r="N513" i="2"/>
  <c r="O513" i="2"/>
  <c r="N514" i="2"/>
  <c r="O514" i="2"/>
  <c r="N515" i="2"/>
  <c r="O515" i="2"/>
  <c r="N516" i="2"/>
  <c r="O516" i="2"/>
  <c r="N517" i="2"/>
  <c r="O517" i="2"/>
  <c r="N518" i="2"/>
  <c r="O518" i="2"/>
  <c r="N519" i="2"/>
  <c r="O519" i="2"/>
  <c r="V519" i="2" s="1"/>
  <c r="N520" i="2"/>
  <c r="O520" i="2"/>
  <c r="N521" i="2"/>
  <c r="O521" i="2"/>
  <c r="N522" i="2"/>
  <c r="O522" i="2"/>
  <c r="N523" i="2"/>
  <c r="O523" i="2"/>
  <c r="N524" i="2"/>
  <c r="O524" i="2"/>
  <c r="N525" i="2"/>
  <c r="O525" i="2"/>
  <c r="N526" i="2"/>
  <c r="O526" i="2"/>
  <c r="N527" i="2"/>
  <c r="O527" i="2"/>
  <c r="V527" i="2" s="1"/>
  <c r="N528" i="2"/>
  <c r="O528" i="2"/>
  <c r="N529" i="2"/>
  <c r="O529" i="2"/>
  <c r="N530" i="2"/>
  <c r="O530" i="2"/>
  <c r="N531" i="2"/>
  <c r="O531" i="2"/>
  <c r="N532" i="2"/>
  <c r="O532" i="2"/>
  <c r="N533" i="2"/>
  <c r="O533" i="2"/>
  <c r="N534" i="2"/>
  <c r="O534" i="2"/>
  <c r="N535" i="2"/>
  <c r="O535" i="2"/>
  <c r="N536" i="2"/>
  <c r="O536" i="2"/>
  <c r="N537" i="2"/>
  <c r="O537" i="2"/>
  <c r="N538" i="2"/>
  <c r="O538" i="2"/>
  <c r="N539" i="2"/>
  <c r="O539" i="2"/>
  <c r="N540" i="2"/>
  <c r="O540" i="2"/>
  <c r="N541" i="2"/>
  <c r="O541" i="2"/>
  <c r="N542" i="2"/>
  <c r="O542" i="2"/>
  <c r="N543" i="2"/>
  <c r="O543" i="2"/>
  <c r="N544" i="2"/>
  <c r="O544" i="2"/>
  <c r="N545" i="2"/>
  <c r="O545" i="2"/>
  <c r="N546" i="2"/>
  <c r="O546" i="2"/>
  <c r="N547" i="2"/>
  <c r="O547" i="2"/>
  <c r="N548" i="2"/>
  <c r="O548" i="2"/>
  <c r="N549" i="2"/>
  <c r="O549" i="2"/>
  <c r="N550" i="2"/>
  <c r="O550" i="2"/>
  <c r="N551" i="2"/>
  <c r="O551" i="2"/>
  <c r="N552" i="2"/>
  <c r="O552" i="2"/>
  <c r="N553" i="2"/>
  <c r="O553" i="2"/>
  <c r="N554" i="2"/>
  <c r="O554" i="2"/>
  <c r="N555" i="2"/>
  <c r="O555" i="2"/>
  <c r="N556" i="2"/>
  <c r="O556" i="2"/>
  <c r="N557" i="2"/>
  <c r="O557" i="2"/>
  <c r="N558" i="2"/>
  <c r="O558" i="2"/>
  <c r="N559" i="2"/>
  <c r="O559" i="2"/>
  <c r="V559" i="2" s="1"/>
  <c r="N560" i="2"/>
  <c r="O560" i="2"/>
  <c r="N561" i="2"/>
  <c r="O561" i="2"/>
  <c r="N562" i="2"/>
  <c r="O562" i="2"/>
  <c r="N563" i="2"/>
  <c r="O563" i="2"/>
  <c r="N564" i="2"/>
  <c r="O564" i="2"/>
  <c r="N565" i="2"/>
  <c r="O565" i="2"/>
  <c r="N566" i="2"/>
  <c r="O566" i="2"/>
  <c r="N567" i="2"/>
  <c r="O567" i="2"/>
  <c r="V567" i="2" s="1"/>
  <c r="N568" i="2"/>
  <c r="O568" i="2"/>
  <c r="N569" i="2"/>
  <c r="O569" i="2"/>
  <c r="N570" i="2"/>
  <c r="O570" i="2"/>
  <c r="N571" i="2"/>
  <c r="O571" i="2"/>
  <c r="N572" i="2"/>
  <c r="O572" i="2"/>
  <c r="N573" i="2"/>
  <c r="O573" i="2"/>
  <c r="N574" i="2"/>
  <c r="O574" i="2"/>
  <c r="N575" i="2"/>
  <c r="O575" i="2"/>
  <c r="N576" i="2"/>
  <c r="O576" i="2"/>
  <c r="N577" i="2"/>
  <c r="O577" i="2"/>
  <c r="N578" i="2"/>
  <c r="O578" i="2"/>
  <c r="N579" i="2"/>
  <c r="O579" i="2"/>
  <c r="N580" i="2"/>
  <c r="O580" i="2"/>
  <c r="N581" i="2"/>
  <c r="O581" i="2"/>
  <c r="N582" i="2"/>
  <c r="O582" i="2"/>
  <c r="N583" i="2"/>
  <c r="O583" i="2"/>
  <c r="V583" i="2" s="1"/>
  <c r="N584" i="2"/>
  <c r="O584" i="2"/>
  <c r="N585" i="2"/>
  <c r="O585" i="2"/>
  <c r="N586" i="2"/>
  <c r="O586" i="2"/>
  <c r="N587" i="2"/>
  <c r="O587" i="2"/>
  <c r="N588" i="2"/>
  <c r="O588" i="2"/>
  <c r="N589" i="2"/>
  <c r="O589" i="2"/>
  <c r="N590" i="2"/>
  <c r="O590" i="2"/>
  <c r="N591" i="2"/>
  <c r="O591" i="2"/>
  <c r="V591" i="2" s="1"/>
  <c r="N592" i="2"/>
  <c r="O592" i="2"/>
  <c r="N593" i="2"/>
  <c r="O593" i="2"/>
  <c r="N594" i="2"/>
  <c r="O594" i="2"/>
  <c r="N595" i="2"/>
  <c r="O595" i="2"/>
  <c r="N596" i="2"/>
  <c r="O596" i="2"/>
  <c r="N597" i="2"/>
  <c r="O597" i="2"/>
  <c r="N598" i="2"/>
  <c r="O598" i="2"/>
  <c r="N599" i="2"/>
  <c r="O599" i="2"/>
  <c r="V599" i="2" s="1"/>
  <c r="N600" i="2"/>
  <c r="O600" i="2"/>
  <c r="N601" i="2"/>
  <c r="O601" i="2"/>
  <c r="N602" i="2"/>
  <c r="O602" i="2"/>
  <c r="N603" i="2"/>
  <c r="O603" i="2"/>
  <c r="N604" i="2"/>
  <c r="O604" i="2"/>
  <c r="N605" i="2"/>
  <c r="O605" i="2"/>
  <c r="N606" i="2"/>
  <c r="O606" i="2"/>
  <c r="N607" i="2"/>
  <c r="O607" i="2"/>
  <c r="V607" i="2" s="1"/>
  <c r="N608" i="2"/>
  <c r="O608" i="2"/>
  <c r="N609" i="2"/>
  <c r="O609" i="2"/>
  <c r="N610" i="2"/>
  <c r="O610" i="2"/>
  <c r="N611" i="2"/>
  <c r="O611" i="2"/>
  <c r="N612" i="2"/>
  <c r="O612" i="2"/>
  <c r="N613" i="2"/>
  <c r="O613" i="2"/>
  <c r="N614" i="2"/>
  <c r="O614" i="2"/>
  <c r="N615" i="2"/>
  <c r="O615" i="2"/>
  <c r="V615" i="2" s="1"/>
  <c r="N616" i="2"/>
  <c r="O616" i="2"/>
  <c r="N617" i="2"/>
  <c r="O617" i="2"/>
  <c r="N618" i="2"/>
  <c r="O618" i="2"/>
  <c r="N619" i="2"/>
  <c r="O619" i="2"/>
  <c r="N620" i="2"/>
  <c r="O620" i="2"/>
  <c r="N621" i="2"/>
  <c r="O621" i="2"/>
  <c r="N622" i="2"/>
  <c r="O622" i="2"/>
  <c r="N623" i="2"/>
  <c r="O623" i="2"/>
  <c r="N624" i="2"/>
  <c r="O624" i="2"/>
  <c r="N625" i="2"/>
  <c r="O625" i="2"/>
  <c r="N626" i="2"/>
  <c r="O626" i="2"/>
  <c r="N627" i="2"/>
  <c r="O627" i="2"/>
  <c r="N628" i="2"/>
  <c r="O628" i="2"/>
  <c r="N629" i="2"/>
  <c r="O629" i="2"/>
  <c r="N630" i="2"/>
  <c r="O630" i="2"/>
  <c r="N631" i="2"/>
  <c r="O631" i="2"/>
  <c r="V631" i="2" s="1"/>
  <c r="N632" i="2"/>
  <c r="O632" i="2"/>
  <c r="N633" i="2"/>
  <c r="O633" i="2"/>
  <c r="N634" i="2"/>
  <c r="O634" i="2"/>
  <c r="N635" i="2"/>
  <c r="O635" i="2"/>
  <c r="N636" i="2"/>
  <c r="O636" i="2"/>
  <c r="N637" i="2"/>
  <c r="O637" i="2"/>
  <c r="N638" i="2"/>
  <c r="O638" i="2"/>
  <c r="N639" i="2"/>
  <c r="O639" i="2"/>
  <c r="V639" i="2" s="1"/>
  <c r="N640" i="2"/>
  <c r="O640" i="2"/>
  <c r="N641" i="2"/>
  <c r="O641" i="2"/>
  <c r="N642" i="2"/>
  <c r="O642" i="2"/>
  <c r="N643" i="2"/>
  <c r="O643" i="2"/>
  <c r="N644" i="2"/>
  <c r="O644" i="2"/>
  <c r="N645" i="2"/>
  <c r="O645" i="2"/>
  <c r="N646" i="2"/>
  <c r="O646" i="2"/>
  <c r="N647" i="2"/>
  <c r="O647" i="2"/>
  <c r="V647" i="2" s="1"/>
  <c r="N648" i="2"/>
  <c r="O648" i="2"/>
  <c r="N649" i="2"/>
  <c r="O649" i="2"/>
  <c r="N650" i="2"/>
  <c r="O650" i="2"/>
  <c r="N651" i="2"/>
  <c r="O651" i="2"/>
  <c r="N652" i="2"/>
  <c r="O652" i="2"/>
  <c r="N653" i="2"/>
  <c r="O653" i="2"/>
  <c r="N654" i="2"/>
  <c r="O654" i="2"/>
  <c r="N655" i="2"/>
  <c r="O655" i="2"/>
  <c r="V655" i="2" s="1"/>
  <c r="N656" i="2"/>
  <c r="O656" i="2"/>
  <c r="N657" i="2"/>
  <c r="O657" i="2"/>
  <c r="N658" i="2"/>
  <c r="O658" i="2"/>
  <c r="N659" i="2"/>
  <c r="O659" i="2"/>
  <c r="N660" i="2"/>
  <c r="O660" i="2"/>
  <c r="N661" i="2"/>
  <c r="O661" i="2"/>
  <c r="N662" i="2"/>
  <c r="O662" i="2"/>
  <c r="N663" i="2"/>
  <c r="O663" i="2"/>
  <c r="N664" i="2"/>
  <c r="O664" i="2"/>
  <c r="N665" i="2"/>
  <c r="O665" i="2"/>
  <c r="N666" i="2"/>
  <c r="O666" i="2"/>
  <c r="N667" i="2"/>
  <c r="O667" i="2"/>
  <c r="N668" i="2"/>
  <c r="O668" i="2"/>
  <c r="N669" i="2"/>
  <c r="O669" i="2"/>
  <c r="N670" i="2"/>
  <c r="O670" i="2"/>
  <c r="N671" i="2"/>
  <c r="O671" i="2"/>
  <c r="N672" i="2"/>
  <c r="O672" i="2"/>
  <c r="N673" i="2"/>
  <c r="O673" i="2"/>
  <c r="N674" i="2"/>
  <c r="O674" i="2"/>
  <c r="N675" i="2"/>
  <c r="O675" i="2"/>
  <c r="N676" i="2"/>
  <c r="O676" i="2"/>
  <c r="N677" i="2"/>
  <c r="O677" i="2"/>
  <c r="N678" i="2"/>
  <c r="O678" i="2"/>
  <c r="N679" i="2"/>
  <c r="O679" i="2"/>
  <c r="N680" i="2"/>
  <c r="O680" i="2"/>
  <c r="N681" i="2"/>
  <c r="O681" i="2"/>
  <c r="N682" i="2"/>
  <c r="O682" i="2"/>
  <c r="N683" i="2"/>
  <c r="O683" i="2"/>
  <c r="S11" i="2" l="1"/>
  <c r="U11" i="2" s="1"/>
  <c r="S306" i="2"/>
  <c r="U306" i="2" s="1"/>
  <c r="S683" i="2"/>
  <c r="U683" i="2" s="1"/>
  <c r="S675" i="2"/>
  <c r="U675" i="2" s="1"/>
  <c r="S667" i="2"/>
  <c r="U667" i="2" s="1"/>
  <c r="S643" i="2"/>
  <c r="U643" i="2" s="1"/>
  <c r="S627" i="2"/>
  <c r="U627" i="2" s="1"/>
  <c r="S611" i="2"/>
  <c r="U611" i="2" s="1"/>
  <c r="S603" i="2"/>
  <c r="U603" i="2" s="1"/>
  <c r="S579" i="2"/>
  <c r="U579" i="2" s="1"/>
  <c r="S571" i="2"/>
  <c r="U571" i="2" s="1"/>
  <c r="S555" i="2"/>
  <c r="U555" i="2" s="1"/>
  <c r="S539" i="2"/>
  <c r="U539" i="2" s="1"/>
  <c r="S523" i="2"/>
  <c r="U523" i="2" s="1"/>
  <c r="S515" i="2"/>
  <c r="U515" i="2" s="1"/>
  <c r="S483" i="2"/>
  <c r="U483" i="2" s="1"/>
  <c r="S467" i="2"/>
  <c r="U467" i="2" s="1"/>
  <c r="S459" i="2"/>
  <c r="U459" i="2" s="1"/>
  <c r="S451" i="2"/>
  <c r="U451" i="2" s="1"/>
  <c r="S443" i="2"/>
  <c r="U443" i="2" s="1"/>
  <c r="S427" i="2"/>
  <c r="U427" i="2" s="1"/>
  <c r="S411" i="2"/>
  <c r="U411" i="2" s="1"/>
  <c r="S395" i="2"/>
  <c r="U395" i="2" s="1"/>
  <c r="S387" i="2"/>
  <c r="U387" i="2" s="1"/>
  <c r="S371" i="2"/>
  <c r="U371" i="2" s="1"/>
  <c r="S347" i="2"/>
  <c r="U347" i="2" s="1"/>
  <c r="S339" i="2"/>
  <c r="U339" i="2" s="1"/>
  <c r="S331" i="2"/>
  <c r="U331" i="2" s="1"/>
  <c r="S323" i="2"/>
  <c r="U323" i="2" s="1"/>
  <c r="S299" i="2"/>
  <c r="U299" i="2" s="1"/>
  <c r="S283" i="2"/>
  <c r="U283" i="2" s="1"/>
  <c r="S275" i="2"/>
  <c r="U275" i="2" s="1"/>
  <c r="S267" i="2"/>
  <c r="U267" i="2" s="1"/>
  <c r="S259" i="2"/>
  <c r="U259" i="2" s="1"/>
  <c r="S251" i="2"/>
  <c r="U251" i="2" s="1"/>
  <c r="S235" i="2"/>
  <c r="U235" i="2" s="1"/>
  <c r="S227" i="2"/>
  <c r="U227" i="2" s="1"/>
  <c r="S219" i="2"/>
  <c r="U219" i="2" s="1"/>
  <c r="S211" i="2"/>
  <c r="U211" i="2" s="1"/>
  <c r="S195" i="2"/>
  <c r="U195" i="2" s="1"/>
  <c r="S179" i="2"/>
  <c r="U179" i="2" s="1"/>
  <c r="S171" i="2"/>
  <c r="U171" i="2" s="1"/>
  <c r="S163" i="2"/>
  <c r="U163" i="2" s="1"/>
  <c r="S147" i="2"/>
  <c r="U147" i="2" s="1"/>
  <c r="S139" i="2"/>
  <c r="U139" i="2" s="1"/>
  <c r="S131" i="2"/>
  <c r="U131" i="2" s="1"/>
  <c r="S115" i="2"/>
  <c r="U115" i="2" s="1"/>
  <c r="S107" i="2"/>
  <c r="U107" i="2" s="1"/>
  <c r="S99" i="2"/>
  <c r="U99" i="2" s="1"/>
  <c r="S83" i="2"/>
  <c r="U83" i="2" s="1"/>
  <c r="S75" i="2"/>
  <c r="U75" i="2" s="1"/>
  <c r="S59" i="2"/>
  <c r="U59" i="2" s="1"/>
  <c r="S51" i="2"/>
  <c r="U51" i="2" s="1"/>
  <c r="S35" i="2"/>
  <c r="U35" i="2" s="1"/>
  <c r="S27" i="2"/>
  <c r="U27" i="2" s="1"/>
  <c r="O947" i="2"/>
  <c r="O931" i="2"/>
  <c r="O915" i="2"/>
  <c r="S883" i="2"/>
  <c r="O867" i="2"/>
  <c r="S851" i="2"/>
  <c r="O835" i="2"/>
  <c r="S819" i="2"/>
  <c r="O803" i="2"/>
  <c r="O787" i="2"/>
  <c r="S2505" i="2"/>
  <c r="U2505" i="2" s="1"/>
  <c r="V958" i="2"/>
  <c r="V2021" i="2"/>
  <c r="V661" i="2"/>
  <c r="V613" i="2"/>
  <c r="V573" i="2"/>
  <c r="W549" i="2"/>
  <c r="V533" i="2"/>
  <c r="V357" i="2"/>
  <c r="V293" i="2"/>
  <c r="W605" i="2"/>
  <c r="W581" i="2"/>
  <c r="V565" i="2"/>
  <c r="V541" i="2"/>
  <c r="V645" i="2"/>
  <c r="V669" i="2"/>
  <c r="V1717" i="2"/>
  <c r="V1336" i="2"/>
  <c r="V1241" i="2"/>
  <c r="S2577" i="2"/>
  <c r="O2561" i="2"/>
  <c r="O2545" i="2"/>
  <c r="S2513" i="2"/>
  <c r="U2513" i="2" s="1"/>
  <c r="O2497" i="2"/>
  <c r="S2481" i="2"/>
  <c r="O2321" i="2"/>
  <c r="O2305" i="2"/>
  <c r="S2289" i="2"/>
  <c r="O2273" i="2"/>
  <c r="S2257" i="2"/>
  <c r="O2225" i="2"/>
  <c r="S2176" i="2"/>
  <c r="U2176" i="2" s="1"/>
  <c r="R899" i="2"/>
  <c r="R306" i="2"/>
  <c r="W306" i="2" s="1"/>
  <c r="R931" i="2"/>
  <c r="R867" i="2"/>
  <c r="S835" i="2"/>
  <c r="R835" i="2"/>
  <c r="R803" i="2"/>
  <c r="S915" i="2"/>
  <c r="U915" i="2" s="1"/>
  <c r="R771" i="2"/>
  <c r="O851" i="2"/>
  <c r="R947" i="2"/>
  <c r="R915" i="2"/>
  <c r="R883" i="2"/>
  <c r="V602" i="2"/>
  <c r="V546" i="2"/>
  <c r="W522" i="2"/>
  <c r="U851" i="2"/>
  <c r="V458" i="2"/>
  <c r="V682" i="2"/>
  <c r="R851" i="2"/>
  <c r="R819" i="2"/>
  <c r="R787" i="2"/>
  <c r="V678" i="2"/>
  <c r="W494" i="2"/>
  <c r="V374" i="2"/>
  <c r="W246" i="2"/>
  <c r="V94" i="2"/>
  <c r="V662" i="2"/>
  <c r="W598" i="2"/>
  <c r="V566" i="2"/>
  <c r="V2492" i="2"/>
  <c r="S1885" i="2"/>
  <c r="U1885" i="2" s="1"/>
  <c r="V646" i="2"/>
  <c r="S1364" i="2"/>
  <c r="V486" i="2"/>
  <c r="V262" i="2"/>
  <c r="W150" i="2"/>
  <c r="V2187" i="2"/>
  <c r="R2545" i="2"/>
  <c r="S2305" i="2"/>
  <c r="U2305" i="2" s="1"/>
  <c r="R2176" i="2"/>
  <c r="V2176" i="2" s="1"/>
  <c r="V610" i="2"/>
  <c r="O2257" i="2"/>
  <c r="S2497" i="2"/>
  <c r="U2497" i="2" s="1"/>
  <c r="S680" i="2"/>
  <c r="U680" i="2" s="1"/>
  <c r="S672" i="2"/>
  <c r="U672" i="2" s="1"/>
  <c r="S664" i="2"/>
  <c r="U664" i="2" s="1"/>
  <c r="S656" i="2"/>
  <c r="U656" i="2" s="1"/>
  <c r="S648" i="2"/>
  <c r="U648" i="2" s="1"/>
  <c r="S640" i="2"/>
  <c r="U640" i="2" s="1"/>
  <c r="S632" i="2"/>
  <c r="U632" i="2" s="1"/>
  <c r="S624" i="2"/>
  <c r="U624" i="2" s="1"/>
  <c r="S616" i="2"/>
  <c r="U616" i="2" s="1"/>
  <c r="S608" i="2"/>
  <c r="U608" i="2" s="1"/>
  <c r="S600" i="2"/>
  <c r="U600" i="2" s="1"/>
  <c r="S592" i="2"/>
  <c r="U592" i="2" s="1"/>
  <c r="S584" i="2"/>
  <c r="U584" i="2" s="1"/>
  <c r="S576" i="2"/>
  <c r="U576" i="2" s="1"/>
  <c r="S568" i="2"/>
  <c r="U568" i="2" s="1"/>
  <c r="S560" i="2"/>
  <c r="U560" i="2" s="1"/>
  <c r="S552" i="2"/>
  <c r="U552" i="2" s="1"/>
  <c r="S544" i="2"/>
  <c r="U544" i="2" s="1"/>
  <c r="S536" i="2"/>
  <c r="U536" i="2" s="1"/>
  <c r="S528" i="2"/>
  <c r="U528" i="2" s="1"/>
  <c r="S520" i="2"/>
  <c r="U520" i="2" s="1"/>
  <c r="S512" i="2"/>
  <c r="U512" i="2" s="1"/>
  <c r="S504" i="2"/>
  <c r="U504" i="2" s="1"/>
  <c r="S496" i="2"/>
  <c r="U496" i="2" s="1"/>
  <c r="S488" i="2"/>
  <c r="U488" i="2" s="1"/>
  <c r="S480" i="2"/>
  <c r="U480" i="2" s="1"/>
  <c r="S472" i="2"/>
  <c r="U472" i="2" s="1"/>
  <c r="S464" i="2"/>
  <c r="U464" i="2" s="1"/>
  <c r="S456" i="2"/>
  <c r="U456" i="2" s="1"/>
  <c r="S448" i="2"/>
  <c r="U448" i="2" s="1"/>
  <c r="S440" i="2"/>
  <c r="U440" i="2" s="1"/>
  <c r="S432" i="2"/>
  <c r="U432" i="2" s="1"/>
  <c r="S424" i="2"/>
  <c r="U424" i="2" s="1"/>
  <c r="S416" i="2"/>
  <c r="U416" i="2" s="1"/>
  <c r="S408" i="2"/>
  <c r="U408" i="2" s="1"/>
  <c r="S400" i="2"/>
  <c r="U400" i="2" s="1"/>
  <c r="S392" i="2"/>
  <c r="U392" i="2" s="1"/>
  <c r="S384" i="2"/>
  <c r="U384" i="2" s="1"/>
  <c r="S376" i="2"/>
  <c r="U376" i="2" s="1"/>
  <c r="S368" i="2"/>
  <c r="U368" i="2" s="1"/>
  <c r="S360" i="2"/>
  <c r="U360" i="2" s="1"/>
  <c r="S352" i="2"/>
  <c r="U352" i="2" s="1"/>
  <c r="S344" i="2"/>
  <c r="U344" i="2" s="1"/>
  <c r="S336" i="2"/>
  <c r="U336" i="2" s="1"/>
  <c r="S328" i="2"/>
  <c r="U328" i="2" s="1"/>
  <c r="S320" i="2"/>
  <c r="U320" i="2" s="1"/>
  <c r="V876" i="2"/>
  <c r="V514" i="2"/>
  <c r="R227" i="2"/>
  <c r="V227" i="2" s="1"/>
  <c r="V1028" i="2"/>
  <c r="S2166" i="2"/>
  <c r="S2134" i="2"/>
  <c r="S2118" i="2"/>
  <c r="S2102" i="2"/>
  <c r="O1910" i="2"/>
  <c r="S1654" i="2"/>
  <c r="O1638" i="2"/>
  <c r="S1589" i="2"/>
  <c r="U1589" i="2" s="1"/>
  <c r="S1573" i="2"/>
  <c r="S1524" i="2"/>
  <c r="U1524" i="2" s="1"/>
  <c r="V749" i="2"/>
  <c r="S173" i="2"/>
  <c r="U173" i="2" s="1"/>
  <c r="S2186" i="2"/>
  <c r="U2186" i="2" s="1"/>
  <c r="S1930" i="2"/>
  <c r="S2642" i="2"/>
  <c r="U2642" i="2" s="1"/>
  <c r="V1667" i="2"/>
  <c r="V670" i="2"/>
  <c r="V622" i="2"/>
  <c r="V558" i="2"/>
  <c r="S307" i="2"/>
  <c r="U307" i="2" s="1"/>
  <c r="V756" i="2"/>
  <c r="V1590" i="2"/>
  <c r="V250" i="2"/>
  <c r="V554" i="2"/>
  <c r="V868" i="2"/>
  <c r="V937" i="2"/>
  <c r="V2461" i="2"/>
  <c r="V1568" i="2"/>
  <c r="V2085" i="2"/>
  <c r="S1995" i="2"/>
  <c r="U1995" i="2" s="1"/>
  <c r="S1659" i="2"/>
  <c r="U1659" i="2" s="1"/>
  <c r="S1610" i="2"/>
  <c r="U1610" i="2" s="1"/>
  <c r="S415" i="2"/>
  <c r="U415" i="2" s="1"/>
  <c r="O1654" i="2"/>
  <c r="S2561" i="2"/>
  <c r="R2497" i="2"/>
  <c r="V2497" i="2" s="1"/>
  <c r="R2305" i="2"/>
  <c r="V2305" i="2" s="1"/>
  <c r="V626" i="2"/>
  <c r="V618" i="2"/>
  <c r="V594" i="2"/>
  <c r="V578" i="2"/>
  <c r="V530" i="2"/>
  <c r="V490" i="2"/>
  <c r="R2561" i="2"/>
  <c r="V2561" i="2" s="1"/>
  <c r="S1910" i="2"/>
  <c r="V674" i="2"/>
  <c r="V386" i="2"/>
  <c r="V330" i="2"/>
  <c r="V290" i="2"/>
  <c r="V1396" i="2"/>
  <c r="V765" i="2"/>
  <c r="O2577" i="2"/>
  <c r="R2257" i="2"/>
  <c r="R1910" i="2"/>
  <c r="W1910" i="2" s="1"/>
  <c r="R1524" i="2"/>
  <c r="V1524" i="2" s="1"/>
  <c r="V665" i="2"/>
  <c r="W633" i="2"/>
  <c r="V601" i="2"/>
  <c r="V561" i="2"/>
  <c r="V521" i="2"/>
  <c r="V409" i="2"/>
  <c r="R2465" i="2"/>
  <c r="V2465" i="2" s="1"/>
  <c r="S2321" i="2"/>
  <c r="U2321" i="2" s="1"/>
  <c r="R1638" i="2"/>
  <c r="V1638" i="2" s="1"/>
  <c r="V649" i="2"/>
  <c r="V617" i="2"/>
  <c r="V585" i="2"/>
  <c r="V553" i="2"/>
  <c r="W505" i="2"/>
  <c r="V481" i="2"/>
  <c r="V441" i="2"/>
  <c r="V377" i="2"/>
  <c r="V345" i="2"/>
  <c r="W321" i="2"/>
  <c r="V177" i="2"/>
  <c r="O2289" i="2"/>
  <c r="O2134" i="2"/>
  <c r="R2513" i="2"/>
  <c r="R2321" i="2"/>
  <c r="R2166" i="2"/>
  <c r="V2166" i="2" s="1"/>
  <c r="V681" i="2"/>
  <c r="V657" i="2"/>
  <c r="V625" i="2"/>
  <c r="W593" i="2"/>
  <c r="W569" i="2"/>
  <c r="W513" i="2"/>
  <c r="W473" i="2"/>
  <c r="V1343" i="2"/>
  <c r="S2273" i="2"/>
  <c r="U2273" i="2" s="1"/>
  <c r="R2118" i="2"/>
  <c r="V1877" i="2"/>
  <c r="R1364" i="2"/>
  <c r="V673" i="2"/>
  <c r="V641" i="2"/>
  <c r="V609" i="2"/>
  <c r="V577" i="2"/>
  <c r="V545" i="2"/>
  <c r="W529" i="2"/>
  <c r="W497" i="2"/>
  <c r="O1573" i="2"/>
  <c r="W1573" i="2" s="1"/>
  <c r="V1444" i="2"/>
  <c r="O2481" i="2"/>
  <c r="R2577" i="2"/>
  <c r="R2433" i="2"/>
  <c r="R2273" i="2"/>
  <c r="W2273" i="2" s="1"/>
  <c r="R1412" i="2"/>
  <c r="V1412" i="2" s="1"/>
  <c r="V679" i="2"/>
  <c r="O2118" i="2"/>
  <c r="V1987" i="2"/>
  <c r="R1654" i="2"/>
  <c r="V1654" i="2" s="1"/>
  <c r="V623" i="2"/>
  <c r="V535" i="2"/>
  <c r="V383" i="2"/>
  <c r="V351" i="2"/>
  <c r="V327" i="2"/>
  <c r="V287" i="2"/>
  <c r="W127" i="2"/>
  <c r="W71" i="2"/>
  <c r="R395" i="2"/>
  <c r="V395" i="2" s="1"/>
  <c r="V1507" i="2"/>
  <c r="V2316" i="2"/>
  <c r="R1573" i="2"/>
  <c r="S2670" i="2"/>
  <c r="S2638" i="2"/>
  <c r="U2638" i="2" s="1"/>
  <c r="O2622" i="2"/>
  <c r="S2606" i="2"/>
  <c r="S2093" i="2"/>
  <c r="U2093" i="2" s="1"/>
  <c r="V671" i="2"/>
  <c r="V582" i="2"/>
  <c r="V574" i="2"/>
  <c r="V510" i="2"/>
  <c r="V438" i="2"/>
  <c r="V406" i="2"/>
  <c r="O1364" i="2"/>
  <c r="W1364" i="2" s="1"/>
  <c r="V1311" i="2"/>
  <c r="R2225" i="2"/>
  <c r="V2225" i="2" s="1"/>
  <c r="V663" i="2"/>
  <c r="V638" i="2"/>
  <c r="V1178" i="2"/>
  <c r="O2102" i="2"/>
  <c r="R2481" i="2"/>
  <c r="V2481" i="2" s="1"/>
  <c r="R2289" i="2"/>
  <c r="R2134" i="2"/>
  <c r="V2134" i="2" s="1"/>
  <c r="O2648" i="2"/>
  <c r="S2616" i="2"/>
  <c r="U2616" i="2" s="1"/>
  <c r="O2552" i="2"/>
  <c r="S2536" i="2"/>
  <c r="O2472" i="2"/>
  <c r="V2504" i="2"/>
  <c r="V2591" i="2"/>
  <c r="V2553" i="2"/>
  <c r="R467" i="2"/>
  <c r="R2552" i="2"/>
  <c r="V2552" i="2" s="1"/>
  <c r="R539" i="2"/>
  <c r="W539" i="2" s="1"/>
  <c r="R2648" i="2"/>
  <c r="V586" i="2"/>
  <c r="V570" i="2"/>
  <c r="V2666" i="2"/>
  <c r="V2295" i="2"/>
  <c r="R2472" i="2"/>
  <c r="S595" i="2"/>
  <c r="U595" i="2" s="1"/>
  <c r="V2702" i="2"/>
  <c r="S563" i="2"/>
  <c r="U563" i="2" s="1"/>
  <c r="S666" i="2"/>
  <c r="U666" i="2" s="1"/>
  <c r="S634" i="2"/>
  <c r="U634" i="2" s="1"/>
  <c r="R2642" i="2"/>
  <c r="R2600" i="2"/>
  <c r="V1889" i="2"/>
  <c r="W518" i="2"/>
  <c r="R323" i="2"/>
  <c r="V323" i="2" s="1"/>
  <c r="S503" i="2"/>
  <c r="U503" i="2" s="1"/>
  <c r="S367" i="2"/>
  <c r="U367" i="2" s="1"/>
  <c r="R2568" i="2"/>
  <c r="V2568" i="2" s="1"/>
  <c r="R2520" i="2"/>
  <c r="V2520" i="2" s="1"/>
  <c r="O2440" i="2"/>
  <c r="R2440" i="2"/>
  <c r="V2440" i="2" s="1"/>
  <c r="O2502" i="2"/>
  <c r="W2502" i="2" s="1"/>
  <c r="O2470" i="2"/>
  <c r="O2262" i="2"/>
  <c r="W2262" i="2" s="1"/>
  <c r="S2117" i="2"/>
  <c r="U2117" i="2" s="1"/>
  <c r="S1957" i="2"/>
  <c r="U1957" i="2" s="1"/>
  <c r="S1358" i="2"/>
  <c r="R2102" i="2"/>
  <c r="S2533" i="2"/>
  <c r="U2533" i="2" s="1"/>
  <c r="S2399" i="2"/>
  <c r="O2142" i="2"/>
  <c r="S1998" i="2"/>
  <c r="S1934" i="2"/>
  <c r="V2468" i="2"/>
  <c r="S2201" i="2"/>
  <c r="U2201" i="2" s="1"/>
  <c r="O2189" i="2"/>
  <c r="R443" i="2"/>
  <c r="V443" i="2" s="1"/>
  <c r="R299" i="2"/>
  <c r="V299" i="2" s="1"/>
  <c r="R179" i="2"/>
  <c r="V179" i="2" s="1"/>
  <c r="R75" i="2"/>
  <c r="V75" i="2" s="1"/>
  <c r="S651" i="2"/>
  <c r="U651" i="2" s="1"/>
  <c r="S507" i="2"/>
  <c r="U507" i="2" s="1"/>
  <c r="S435" i="2"/>
  <c r="U435" i="2" s="1"/>
  <c r="S379" i="2"/>
  <c r="U379" i="2" s="1"/>
  <c r="S203" i="2"/>
  <c r="U203" i="2" s="1"/>
  <c r="S444" i="2"/>
  <c r="U444" i="2" s="1"/>
  <c r="V676" i="2"/>
  <c r="V628" i="2"/>
  <c r="R675" i="2"/>
  <c r="V675" i="2" s="1"/>
  <c r="R603" i="2"/>
  <c r="V603" i="2" s="1"/>
  <c r="R579" i="2"/>
  <c r="V579" i="2" s="1"/>
  <c r="R371" i="2"/>
  <c r="V371" i="2" s="1"/>
  <c r="R347" i="2"/>
  <c r="R267" i="2"/>
  <c r="V267" i="2" s="1"/>
  <c r="R211" i="2"/>
  <c r="R107" i="2"/>
  <c r="V107" i="2" s="1"/>
  <c r="S635" i="2"/>
  <c r="U635" i="2" s="1"/>
  <c r="S491" i="2"/>
  <c r="U491" i="2" s="1"/>
  <c r="S419" i="2"/>
  <c r="U419" i="2" s="1"/>
  <c r="S363" i="2"/>
  <c r="U363" i="2" s="1"/>
  <c r="S291" i="2"/>
  <c r="U291" i="2" s="1"/>
  <c r="S187" i="2"/>
  <c r="U187" i="2" s="1"/>
  <c r="S67" i="2"/>
  <c r="U67" i="2" s="1"/>
  <c r="V651" i="2"/>
  <c r="V620" i="2"/>
  <c r="V588" i="2"/>
  <c r="V580" i="2"/>
  <c r="R627" i="2"/>
  <c r="V627" i="2" s="1"/>
  <c r="R555" i="2"/>
  <c r="V555" i="2" s="1"/>
  <c r="R515" i="2"/>
  <c r="V515" i="2" s="1"/>
  <c r="R139" i="2"/>
  <c r="S547" i="2"/>
  <c r="U547" i="2" s="1"/>
  <c r="S602" i="2"/>
  <c r="U602" i="2" s="1"/>
  <c r="S570" i="2"/>
  <c r="U570" i="2" s="1"/>
  <c r="S538" i="2"/>
  <c r="U538" i="2" s="1"/>
  <c r="S506" i="2"/>
  <c r="U506" i="2" s="1"/>
  <c r="S466" i="2"/>
  <c r="U466" i="2" s="1"/>
  <c r="S450" i="2"/>
  <c r="U450" i="2" s="1"/>
  <c r="S434" i="2"/>
  <c r="U434" i="2" s="1"/>
  <c r="S418" i="2"/>
  <c r="U418" i="2" s="1"/>
  <c r="S402" i="2"/>
  <c r="U402" i="2" s="1"/>
  <c r="S386" i="2"/>
  <c r="U386" i="2" s="1"/>
  <c r="S370" i="2"/>
  <c r="U370" i="2" s="1"/>
  <c r="S354" i="2"/>
  <c r="U354" i="2" s="1"/>
  <c r="S338" i="2"/>
  <c r="U338" i="2" s="1"/>
  <c r="S322" i="2"/>
  <c r="U322" i="2" s="1"/>
  <c r="S290" i="2"/>
  <c r="U290" i="2" s="1"/>
  <c r="S274" i="2"/>
  <c r="U274" i="2" s="1"/>
  <c r="S258" i="2"/>
  <c r="U258" i="2" s="1"/>
  <c r="S162" i="2"/>
  <c r="U162" i="2" s="1"/>
  <c r="S82" i="2"/>
  <c r="U82" i="2" s="1"/>
  <c r="S66" i="2"/>
  <c r="U66" i="2" s="1"/>
  <c r="V659" i="2"/>
  <c r="V635" i="2"/>
  <c r="R259" i="2"/>
  <c r="V259" i="2" s="1"/>
  <c r="R171" i="2"/>
  <c r="V171" i="2" s="1"/>
  <c r="R27" i="2"/>
  <c r="S619" i="2"/>
  <c r="U619" i="2" s="1"/>
  <c r="S475" i="2"/>
  <c r="U475" i="2" s="1"/>
  <c r="S155" i="2"/>
  <c r="U155" i="2" s="1"/>
  <c r="W44" i="2"/>
  <c r="R459" i="2"/>
  <c r="V459" i="2" s="1"/>
  <c r="R411" i="2"/>
  <c r="V411" i="2" s="1"/>
  <c r="R339" i="2"/>
  <c r="V339" i="2" s="1"/>
  <c r="R99" i="2"/>
  <c r="S531" i="2"/>
  <c r="U531" i="2" s="1"/>
  <c r="S403" i="2"/>
  <c r="U403" i="2" s="1"/>
  <c r="S243" i="2"/>
  <c r="U243" i="2" s="1"/>
  <c r="R2695" i="2"/>
  <c r="V2695" i="2" s="1"/>
  <c r="R2630" i="2"/>
  <c r="V2630" i="2" s="1"/>
  <c r="V595" i="2"/>
  <c r="W531" i="2"/>
  <c r="V634" i="2"/>
  <c r="V467" i="2"/>
  <c r="V435" i="2"/>
  <c r="V403" i="2"/>
  <c r="R387" i="2"/>
  <c r="V387" i="2" s="1"/>
  <c r="S315" i="2"/>
  <c r="U315" i="2" s="1"/>
  <c r="S123" i="2"/>
  <c r="U123" i="2" s="1"/>
  <c r="S19" i="2"/>
  <c r="U19" i="2" s="1"/>
  <c r="W507" i="2"/>
  <c r="W538" i="2"/>
  <c r="W363" i="2"/>
  <c r="W315" i="2"/>
  <c r="R667" i="2"/>
  <c r="V667" i="2" s="1"/>
  <c r="R571" i="2"/>
  <c r="V571" i="2" s="1"/>
  <c r="R483" i="2"/>
  <c r="V483" i="2" s="1"/>
  <c r="R251" i="2"/>
  <c r="R163" i="2"/>
  <c r="R131" i="2"/>
  <c r="R59" i="2"/>
  <c r="V59" i="2" s="1"/>
  <c r="S659" i="2"/>
  <c r="U659" i="2" s="1"/>
  <c r="V587" i="2"/>
  <c r="V562" i="2"/>
  <c r="W418" i="2"/>
  <c r="R643" i="2"/>
  <c r="R195" i="2"/>
  <c r="V195" i="2" s="1"/>
  <c r="S587" i="2"/>
  <c r="U587" i="2" s="1"/>
  <c r="S91" i="2"/>
  <c r="U91" i="2" s="1"/>
  <c r="V547" i="2"/>
  <c r="V491" i="2"/>
  <c r="R451" i="2"/>
  <c r="R427" i="2"/>
  <c r="S499" i="2"/>
  <c r="U499" i="2" s="1"/>
  <c r="R683" i="2"/>
  <c r="V683" i="2" s="1"/>
  <c r="R331" i="2"/>
  <c r="V331" i="2" s="1"/>
  <c r="R283" i="2"/>
  <c r="R51" i="2"/>
  <c r="W51" i="2" s="1"/>
  <c r="W563" i="2"/>
  <c r="W499" i="2"/>
  <c r="S355" i="2"/>
  <c r="U355" i="2" s="1"/>
  <c r="R235" i="2"/>
  <c r="R83" i="2"/>
  <c r="V83" i="2" s="1"/>
  <c r="S43" i="2"/>
  <c r="U43" i="2" s="1"/>
  <c r="R611" i="2"/>
  <c r="V611" i="2" s="1"/>
  <c r="R523" i="2"/>
  <c r="W523" i="2" s="1"/>
  <c r="R275" i="2"/>
  <c r="V275" i="2" s="1"/>
  <c r="V619" i="2"/>
  <c r="V654" i="2"/>
  <c r="V630" i="2"/>
  <c r="R115" i="2"/>
  <c r="W115" i="2" s="1"/>
  <c r="V1128" i="2"/>
  <c r="V2652" i="2"/>
  <c r="R2377" i="2"/>
  <c r="V2377" i="2" s="1"/>
  <c r="O1998" i="2"/>
  <c r="W1998" i="2" s="1"/>
  <c r="R1004" i="2"/>
  <c r="R2121" i="2"/>
  <c r="R1865" i="2"/>
  <c r="R1849" i="2"/>
  <c r="V1849" i="2" s="1"/>
  <c r="S2100" i="2"/>
  <c r="U2100" i="2" s="1"/>
  <c r="R2004" i="2"/>
  <c r="V2004" i="2" s="1"/>
  <c r="S1876" i="2"/>
  <c r="U1876" i="2" s="1"/>
  <c r="S1748" i="2"/>
  <c r="U1748" i="2" s="1"/>
  <c r="R1636" i="2"/>
  <c r="R1603" i="2"/>
  <c r="R1571" i="2"/>
  <c r="V1571" i="2" s="1"/>
  <c r="R945" i="2"/>
  <c r="R929" i="2"/>
  <c r="V929" i="2" s="1"/>
  <c r="R913" i="2"/>
  <c r="V913" i="2" s="1"/>
  <c r="R897" i="2"/>
  <c r="V897" i="2" s="1"/>
  <c r="R881" i="2"/>
  <c r="O1961" i="2"/>
  <c r="R1961" i="2"/>
  <c r="O1945" i="2"/>
  <c r="W1945" i="2" s="1"/>
  <c r="R1945" i="2"/>
  <c r="R1833" i="2"/>
  <c r="V1833" i="2" s="1"/>
  <c r="R1817" i="2"/>
  <c r="V1817" i="2" s="1"/>
  <c r="R1801" i="2"/>
  <c r="R1625" i="2"/>
  <c r="O2073" i="2"/>
  <c r="W2073" i="2" s="1"/>
  <c r="R1308" i="2"/>
  <c r="V1308" i="2" s="1"/>
  <c r="R923" i="2"/>
  <c r="R907" i="2"/>
  <c r="R2585" i="2"/>
  <c r="V2585" i="2" s="1"/>
  <c r="S2649" i="2"/>
  <c r="U2649" i="2" s="1"/>
  <c r="O2500" i="2"/>
  <c r="R2056" i="2"/>
  <c r="V2056" i="2" s="1"/>
  <c r="R1992" i="2"/>
  <c r="V1992" i="2" s="1"/>
  <c r="R1976" i="2"/>
  <c r="R1880" i="2"/>
  <c r="R1752" i="2"/>
  <c r="V1752" i="2" s="1"/>
  <c r="R1736" i="2"/>
  <c r="V1736" i="2" s="1"/>
  <c r="R1607" i="2"/>
  <c r="R1559" i="2"/>
  <c r="R1526" i="2"/>
  <c r="V1526" i="2" s="1"/>
  <c r="V2071" i="2"/>
  <c r="V2657" i="2"/>
  <c r="R2537" i="2"/>
  <c r="V2537" i="2" s="1"/>
  <c r="R2505" i="2"/>
  <c r="O2399" i="2"/>
  <c r="V2221" i="2"/>
  <c r="R2116" i="2"/>
  <c r="R1956" i="2"/>
  <c r="V1956" i="2" s="1"/>
  <c r="R1673" i="2"/>
  <c r="R2142" i="2"/>
  <c r="R849" i="2"/>
  <c r="V849" i="2" s="1"/>
  <c r="R2489" i="2"/>
  <c r="V2489" i="2" s="1"/>
  <c r="R2399" i="2"/>
  <c r="R2020" i="2"/>
  <c r="V1888" i="2"/>
  <c r="O2670" i="2"/>
  <c r="O1934" i="2"/>
  <c r="W1934" i="2" s="1"/>
  <c r="R2473" i="2"/>
  <c r="R1689" i="2"/>
  <c r="V1689" i="2" s="1"/>
  <c r="R1468" i="2"/>
  <c r="S2675" i="2"/>
  <c r="U2675" i="2" s="1"/>
  <c r="S2659" i="2"/>
  <c r="O2398" i="2"/>
  <c r="O2206" i="2"/>
  <c r="W2206" i="2" s="1"/>
  <c r="S1409" i="2"/>
  <c r="U1409" i="2" s="1"/>
  <c r="S1393" i="2"/>
  <c r="U1393" i="2" s="1"/>
  <c r="S1313" i="2"/>
  <c r="U1313" i="2" s="1"/>
  <c r="V1901" i="2"/>
  <c r="O1350" i="2"/>
  <c r="W1350" i="2" s="1"/>
  <c r="S2312" i="2"/>
  <c r="U2312" i="2" s="1"/>
  <c r="S1650" i="2"/>
  <c r="U1650" i="2" s="1"/>
  <c r="S1634" i="2"/>
  <c r="U1634" i="2" s="1"/>
  <c r="S2402" i="2"/>
  <c r="U2402" i="2" s="1"/>
  <c r="S2354" i="2"/>
  <c r="U2354" i="2" s="1"/>
  <c r="S2322" i="2"/>
  <c r="U2322" i="2" s="1"/>
  <c r="S2290" i="2"/>
  <c r="U2290" i="2" s="1"/>
  <c r="O2242" i="2"/>
  <c r="W2242" i="2" s="1"/>
  <c r="S2135" i="2"/>
  <c r="U2135" i="2" s="1"/>
  <c r="S2119" i="2"/>
  <c r="U2119" i="2" s="1"/>
  <c r="O2391" i="2"/>
  <c r="W2391" i="2" s="1"/>
  <c r="S1724" i="2"/>
  <c r="S1676" i="2"/>
  <c r="U1676" i="2" s="1"/>
  <c r="S2396" i="2"/>
  <c r="U2396" i="2" s="1"/>
  <c r="S2422" i="2"/>
  <c r="S1952" i="2"/>
  <c r="S1904" i="2"/>
  <c r="U1904" i="2" s="1"/>
  <c r="O1696" i="2"/>
  <c r="W1696" i="2" s="1"/>
  <c r="S1680" i="2"/>
  <c r="V1866" i="2"/>
  <c r="O2159" i="2"/>
  <c r="W2159" i="2" s="1"/>
  <c r="S2095" i="2"/>
  <c r="U2095" i="2" s="1"/>
  <c r="S2031" i="2"/>
  <c r="O2015" i="2"/>
  <c r="W2015" i="2" s="1"/>
  <c r="O1309" i="2"/>
  <c r="W1309" i="2" s="1"/>
  <c r="V614" i="2"/>
  <c r="W590" i="2"/>
  <c r="V342" i="2"/>
  <c r="S492" i="2"/>
  <c r="U492" i="2" s="1"/>
  <c r="S388" i="2"/>
  <c r="U388" i="2" s="1"/>
  <c r="W673" i="2"/>
  <c r="V563" i="2"/>
  <c r="V2688" i="2"/>
  <c r="V2677" i="2"/>
  <c r="V2663" i="2"/>
  <c r="V2576" i="2"/>
  <c r="V2445" i="2"/>
  <c r="V2400" i="2"/>
  <c r="V2384" i="2"/>
  <c r="V2358" i="2"/>
  <c r="V2342" i="2"/>
  <c r="V2311" i="2"/>
  <c r="V2263" i="2"/>
  <c r="V2245" i="2"/>
  <c r="V2198" i="2"/>
  <c r="V2156" i="2"/>
  <c r="V2103" i="2"/>
  <c r="V1988" i="2"/>
  <c r="V1975" i="2"/>
  <c r="V1934" i="2"/>
  <c r="V1905" i="2"/>
  <c r="V1891" i="2"/>
  <c r="V1822" i="2"/>
  <c r="V1096" i="2"/>
  <c r="V2687" i="2"/>
  <c r="V2676" i="2"/>
  <c r="V2662" i="2"/>
  <c r="V2647" i="2"/>
  <c r="V2521" i="2"/>
  <c r="V2506" i="2"/>
  <c r="V2482" i="2"/>
  <c r="V2457" i="2"/>
  <c r="V2428" i="2"/>
  <c r="V2415" i="2"/>
  <c r="U2399" i="2"/>
  <c r="V2369" i="2"/>
  <c r="V2291" i="2"/>
  <c r="V2276" i="2"/>
  <c r="V2262" i="2"/>
  <c r="V2244" i="2"/>
  <c r="V2184" i="2"/>
  <c r="V2170" i="2"/>
  <c r="V2128" i="2"/>
  <c r="V2116" i="2"/>
  <c r="V2060" i="2"/>
  <c r="V2011" i="2"/>
  <c r="V1999" i="2"/>
  <c r="V1972" i="2"/>
  <c r="V1850" i="2"/>
  <c r="V1837" i="2"/>
  <c r="V1787" i="2"/>
  <c r="V1504" i="2"/>
  <c r="V2700" i="2"/>
  <c r="V2494" i="2"/>
  <c r="U2481" i="2"/>
  <c r="V2323" i="2"/>
  <c r="V2309" i="2"/>
  <c r="V2243" i="2"/>
  <c r="V2228" i="2"/>
  <c r="V2169" i="2"/>
  <c r="V2155" i="2"/>
  <c r="V2140" i="2"/>
  <c r="V2088" i="2"/>
  <c r="V2072" i="2"/>
  <c r="V2059" i="2"/>
  <c r="U1998" i="2"/>
  <c r="V1944" i="2"/>
  <c r="V2533" i="2"/>
  <c r="V2414" i="2"/>
  <c r="V2355" i="2"/>
  <c r="V2340" i="2"/>
  <c r="V2308" i="2"/>
  <c r="U2289" i="2"/>
  <c r="V2275" i="2"/>
  <c r="V2260" i="2"/>
  <c r="V2227" i="2"/>
  <c r="V2213" i="2"/>
  <c r="V2183" i="2"/>
  <c r="V2154" i="2"/>
  <c r="V2127" i="2"/>
  <c r="V1917" i="2"/>
  <c r="V1874" i="2"/>
  <c r="V1729" i="2"/>
  <c r="V1518" i="2"/>
  <c r="V2671" i="2"/>
  <c r="V2603" i="2"/>
  <c r="V2493" i="2"/>
  <c r="V2480" i="2"/>
  <c r="V2455" i="2"/>
  <c r="V2413" i="2"/>
  <c r="V2396" i="2"/>
  <c r="V2381" i="2"/>
  <c r="V2365" i="2"/>
  <c r="V2307" i="2"/>
  <c r="V2289" i="2"/>
  <c r="V2259" i="2"/>
  <c r="V2241" i="2"/>
  <c r="V2212" i="2"/>
  <c r="U2166" i="2"/>
  <c r="V2153" i="2"/>
  <c r="V2112" i="2"/>
  <c r="V2099" i="2"/>
  <c r="V2087" i="2"/>
  <c r="V2032" i="2"/>
  <c r="V2020" i="2"/>
  <c r="V2008" i="2"/>
  <c r="V1969" i="2"/>
  <c r="V1957" i="2"/>
  <c r="V1766" i="2"/>
  <c r="V1272" i="2"/>
  <c r="V2698" i="2"/>
  <c r="V2658" i="2"/>
  <c r="V2572" i="2"/>
  <c r="V2557" i="2"/>
  <c r="V2545" i="2"/>
  <c r="V2479" i="2"/>
  <c r="V2337" i="2"/>
  <c r="V2320" i="2"/>
  <c r="V2288" i="2"/>
  <c r="V2240" i="2"/>
  <c r="V2124" i="2"/>
  <c r="V2057" i="2"/>
  <c r="V2044" i="2"/>
  <c r="V1996" i="2"/>
  <c r="V1900" i="2"/>
  <c r="V2669" i="2"/>
  <c r="V2643" i="2"/>
  <c r="V2544" i="2"/>
  <c r="V2478" i="2"/>
  <c r="V2424" i="2"/>
  <c r="V2410" i="2"/>
  <c r="V2378" i="2"/>
  <c r="V2364" i="2"/>
  <c r="V2352" i="2"/>
  <c r="V2336" i="2"/>
  <c r="V2319" i="2"/>
  <c r="V2287" i="2"/>
  <c r="U2257" i="2"/>
  <c r="V2239" i="2"/>
  <c r="V2070" i="2"/>
  <c r="V1859" i="2"/>
  <c r="V1782" i="2"/>
  <c r="V889" i="2"/>
  <c r="V2696" i="2"/>
  <c r="V2477" i="2"/>
  <c r="V2438" i="2"/>
  <c r="V2394" i="2"/>
  <c r="V2363" i="2"/>
  <c r="V2351" i="2"/>
  <c r="V2335" i="2"/>
  <c r="V2272" i="2"/>
  <c r="V2223" i="2"/>
  <c r="V2097" i="2"/>
  <c r="V1886" i="2"/>
  <c r="V1816" i="2"/>
  <c r="V1323" i="2"/>
  <c r="V1303" i="2"/>
  <c r="V1285" i="2"/>
  <c r="V2684" i="2"/>
  <c r="V2627" i="2"/>
  <c r="V2584" i="2"/>
  <c r="V2529" i="2"/>
  <c r="V2501" i="2"/>
  <c r="V2436" i="2"/>
  <c r="V2422" i="2"/>
  <c r="V2409" i="2"/>
  <c r="V2393" i="2"/>
  <c r="V2376" i="2"/>
  <c r="V2349" i="2"/>
  <c r="V2317" i="2"/>
  <c r="V2284" i="2"/>
  <c r="V2256" i="2"/>
  <c r="V2208" i="2"/>
  <c r="V2190" i="2"/>
  <c r="V2179" i="2"/>
  <c r="U2134" i="2"/>
  <c r="V2122" i="2"/>
  <c r="V2096" i="2"/>
  <c r="V2068" i="2"/>
  <c r="V1966" i="2"/>
  <c r="V1885" i="2"/>
  <c r="V1831" i="2"/>
  <c r="V2683" i="2"/>
  <c r="V2641" i="2"/>
  <c r="V2541" i="2"/>
  <c r="V2528" i="2"/>
  <c r="V2500" i="2"/>
  <c r="V2476" i="2"/>
  <c r="V2463" i="2"/>
  <c r="V2450" i="2"/>
  <c r="V2392" i="2"/>
  <c r="V2375" i="2"/>
  <c r="V2362" i="2"/>
  <c r="V2348" i="2"/>
  <c r="V2332" i="2"/>
  <c r="V2300" i="2"/>
  <c r="V2282" i="2"/>
  <c r="V2189" i="2"/>
  <c r="V2162" i="2"/>
  <c r="V2148" i="2"/>
  <c r="V2083" i="2"/>
  <c r="V2054" i="2"/>
  <c r="V2017" i="2"/>
  <c r="V1993" i="2"/>
  <c r="V1983" i="2"/>
  <c r="V1954" i="2"/>
  <c r="V1926" i="2"/>
  <c r="V1857" i="2"/>
  <c r="V1339" i="2"/>
  <c r="S188" i="2"/>
  <c r="U188" i="2" s="1"/>
  <c r="S132" i="2"/>
  <c r="U132" i="2" s="1"/>
  <c r="V2611" i="2"/>
  <c r="V2582" i="2"/>
  <c r="V2514" i="2"/>
  <c r="V2488" i="2"/>
  <c r="V2449" i="2"/>
  <c r="V2435" i="2"/>
  <c r="V2405" i="2"/>
  <c r="V2347" i="2"/>
  <c r="V2299" i="2"/>
  <c r="V2254" i="2"/>
  <c r="V2108" i="2"/>
  <c r="V2067" i="2"/>
  <c r="V2052" i="2"/>
  <c r="V1982" i="2"/>
  <c r="V1965" i="2"/>
  <c r="V1953" i="2"/>
  <c r="V1938" i="2"/>
  <c r="V1795" i="2"/>
  <c r="V1648" i="2"/>
  <c r="V1635" i="2"/>
  <c r="V1581" i="2"/>
  <c r="V2625" i="2"/>
  <c r="V2595" i="2"/>
  <c r="V2567" i="2"/>
  <c r="V2540" i="2"/>
  <c r="V2473" i="2"/>
  <c r="V2434" i="2"/>
  <c r="V2420" i="2"/>
  <c r="V2404" i="2"/>
  <c r="V2373" i="2"/>
  <c r="V2361" i="2"/>
  <c r="V2331" i="2"/>
  <c r="V2315" i="2"/>
  <c r="V2253" i="2"/>
  <c r="V2236" i="2"/>
  <c r="V2205" i="2"/>
  <c r="V2175" i="2"/>
  <c r="V2146" i="2"/>
  <c r="V2120" i="2"/>
  <c r="V2081" i="2"/>
  <c r="V2025" i="2"/>
  <c r="V2003" i="2"/>
  <c r="V1980" i="2"/>
  <c r="V1951" i="2"/>
  <c r="U1910" i="2"/>
  <c r="V2681" i="2"/>
  <c r="V2665" i="2"/>
  <c r="V2639" i="2"/>
  <c r="V2594" i="2"/>
  <c r="V2581" i="2"/>
  <c r="V2566" i="2"/>
  <c r="V2525" i="2"/>
  <c r="V2513" i="2"/>
  <c r="V2498" i="2"/>
  <c r="V2487" i="2"/>
  <c r="V2448" i="2"/>
  <c r="V2433" i="2"/>
  <c r="V2403" i="2"/>
  <c r="V2360" i="2"/>
  <c r="V2297" i="2"/>
  <c r="V2280" i="2"/>
  <c r="V2220" i="2"/>
  <c r="V2204" i="2"/>
  <c r="V2160" i="2"/>
  <c r="V2131" i="2"/>
  <c r="V2080" i="2"/>
  <c r="V2051" i="2"/>
  <c r="V1978" i="2"/>
  <c r="V1964" i="2"/>
  <c r="V1950" i="2"/>
  <c r="V1812" i="2"/>
  <c r="V1684" i="2"/>
  <c r="V1416" i="2"/>
  <c r="V2691" i="2"/>
  <c r="V2651" i="2"/>
  <c r="V2636" i="2"/>
  <c r="V2593" i="2"/>
  <c r="V2485" i="2"/>
  <c r="V2296" i="2"/>
  <c r="V2279" i="2"/>
  <c r="V2265" i="2"/>
  <c r="V2251" i="2"/>
  <c r="U2118" i="2"/>
  <c r="V2092" i="2"/>
  <c r="V2077" i="2"/>
  <c r="V2065" i="2"/>
  <c r="V2039" i="2"/>
  <c r="V2024" i="2"/>
  <c r="V2014" i="2"/>
  <c r="V1825" i="2"/>
  <c r="V2679" i="2"/>
  <c r="V2664" i="2"/>
  <c r="V2635" i="2"/>
  <c r="V2623" i="2"/>
  <c r="V2592" i="2"/>
  <c r="V2578" i="2"/>
  <c r="V2524" i="2"/>
  <c r="V2343" i="2"/>
  <c r="V2312" i="2"/>
  <c r="V2278" i="2"/>
  <c r="V2233" i="2"/>
  <c r="V2186" i="2"/>
  <c r="V2143" i="2"/>
  <c r="V2130" i="2"/>
  <c r="V2118" i="2"/>
  <c r="V2104" i="2"/>
  <c r="V2064" i="2"/>
  <c r="V1879" i="2"/>
  <c r="V1853" i="2"/>
  <c r="V1222" i="2"/>
  <c r="V2703" i="2"/>
  <c r="V2689" i="2"/>
  <c r="V2678" i="2"/>
  <c r="V2620" i="2"/>
  <c r="V2577" i="2"/>
  <c r="V2496" i="2"/>
  <c r="V2469" i="2"/>
  <c r="V2458" i="2"/>
  <c r="V2446" i="2"/>
  <c r="V2417" i="2"/>
  <c r="V2387" i="2"/>
  <c r="V2217" i="2"/>
  <c r="V2201" i="2"/>
  <c r="V2185" i="2"/>
  <c r="V2173" i="2"/>
  <c r="V2091" i="2"/>
  <c r="V1754" i="2"/>
  <c r="V1486" i="2"/>
  <c r="V1468" i="2"/>
  <c r="V1276" i="2"/>
  <c r="V1003" i="2"/>
  <c r="V801" i="2"/>
  <c r="V732" i="2"/>
  <c r="V2119" i="2"/>
  <c r="V2107" i="2"/>
  <c r="V2028" i="2"/>
  <c r="V1941" i="2"/>
  <c r="V1928" i="2"/>
  <c r="V1914" i="2"/>
  <c r="V1838" i="2"/>
  <c r="V1813" i="2"/>
  <c r="V1796" i="2"/>
  <c r="V1764" i="2"/>
  <c r="V1595" i="2"/>
  <c r="V1567" i="2"/>
  <c r="V1533" i="2"/>
  <c r="V1502" i="2"/>
  <c r="V1466" i="2"/>
  <c r="V1415" i="2"/>
  <c r="V1379" i="2"/>
  <c r="V1357" i="2"/>
  <c r="V1338" i="2"/>
  <c r="V1190" i="2"/>
  <c r="V1157" i="2"/>
  <c r="V1132" i="2"/>
  <c r="V1044" i="2"/>
  <c r="V971" i="2"/>
  <c r="V954" i="2"/>
  <c r="V786" i="2"/>
  <c r="V757" i="2"/>
  <c r="V744" i="2"/>
  <c r="V705" i="2"/>
  <c r="V1851" i="2"/>
  <c r="V1824" i="2"/>
  <c r="V1781" i="2"/>
  <c r="V1746" i="2"/>
  <c r="V1609" i="2"/>
  <c r="V1592" i="2"/>
  <c r="V1501" i="2"/>
  <c r="V1485" i="2"/>
  <c r="V1451" i="2"/>
  <c r="V1221" i="2"/>
  <c r="V1199" i="2"/>
  <c r="V1167" i="2"/>
  <c r="V1119" i="2"/>
  <c r="V1016" i="2"/>
  <c r="V1001" i="2"/>
  <c r="V986" i="2"/>
  <c r="V970" i="2"/>
  <c r="V907" i="2"/>
  <c r="V800" i="2"/>
  <c r="V771" i="2"/>
  <c r="V1762" i="2"/>
  <c r="V1691" i="2"/>
  <c r="V1657" i="2"/>
  <c r="V1641" i="2"/>
  <c r="V1626" i="2"/>
  <c r="V1577" i="2"/>
  <c r="V1532" i="2"/>
  <c r="V1516" i="2"/>
  <c r="V1464" i="2"/>
  <c r="V1448" i="2"/>
  <c r="V1411" i="2"/>
  <c r="V1375" i="2"/>
  <c r="V1354" i="2"/>
  <c r="V1319" i="2"/>
  <c r="V1231" i="2"/>
  <c r="V1210" i="2"/>
  <c r="V936" i="2"/>
  <c r="V729" i="2"/>
  <c r="V1836" i="2"/>
  <c r="V1743" i="2"/>
  <c r="V1723" i="2"/>
  <c r="V1705" i="2"/>
  <c r="V1591" i="2"/>
  <c r="V1498" i="2"/>
  <c r="V1282" i="2"/>
  <c r="V1253" i="2"/>
  <c r="V1220" i="2"/>
  <c r="V1198" i="2"/>
  <c r="V1166" i="2"/>
  <c r="V1042" i="2"/>
  <c r="V865" i="2"/>
  <c r="V810" i="2"/>
  <c r="V1911" i="2"/>
  <c r="V1673" i="2"/>
  <c r="V1655" i="2"/>
  <c r="V1639" i="2"/>
  <c r="V1625" i="2"/>
  <c r="V1607" i="2"/>
  <c r="V1514" i="2"/>
  <c r="V1481" i="2"/>
  <c r="V1240" i="2"/>
  <c r="V1230" i="2"/>
  <c r="V1197" i="2"/>
  <c r="V1188" i="2"/>
  <c r="V1165" i="2"/>
  <c r="V1154" i="2"/>
  <c r="V1080" i="2"/>
  <c r="V1013" i="2"/>
  <c r="V984" i="2"/>
  <c r="V968" i="2"/>
  <c r="V879" i="2"/>
  <c r="V837" i="2"/>
  <c r="V741" i="2"/>
  <c r="V702" i="2"/>
  <c r="V687" i="2"/>
  <c r="V1791" i="2"/>
  <c r="V1721" i="2"/>
  <c r="V1703" i="2"/>
  <c r="U1654" i="2"/>
  <c r="V1605" i="2"/>
  <c r="U1573" i="2"/>
  <c r="V1562" i="2"/>
  <c r="V1513" i="2"/>
  <c r="V1461" i="2"/>
  <c r="V1312" i="2"/>
  <c r="V1267" i="2"/>
  <c r="V1252" i="2"/>
  <c r="V1208" i="2"/>
  <c r="V1177" i="2"/>
  <c r="V1152" i="2"/>
  <c r="V1104" i="2"/>
  <c r="V1039" i="2"/>
  <c r="V997" i="2"/>
  <c r="V850" i="2"/>
  <c r="V836" i="2"/>
  <c r="V783" i="2"/>
  <c r="V2673" i="2"/>
  <c r="V2661" i="2"/>
  <c r="V2646" i="2"/>
  <c r="V2619" i="2"/>
  <c r="V2590" i="2"/>
  <c r="V2574" i="2"/>
  <c r="V2562" i="2"/>
  <c r="V2509" i="2"/>
  <c r="V2484" i="2"/>
  <c r="V2472" i="2"/>
  <c r="V2447" i="2"/>
  <c r="V2431" i="2"/>
  <c r="V2419" i="2"/>
  <c r="V2345" i="2"/>
  <c r="V2330" i="2"/>
  <c r="V2268" i="2"/>
  <c r="V2211" i="2"/>
  <c r="V2193" i="2"/>
  <c r="V2137" i="2"/>
  <c r="V2115" i="2"/>
  <c r="U2102" i="2"/>
  <c r="V2089" i="2"/>
  <c r="V2076" i="2"/>
  <c r="V2001" i="2"/>
  <c r="V1895" i="2"/>
  <c r="V1757" i="2"/>
  <c r="V1741" i="2"/>
  <c r="V1702" i="2"/>
  <c r="V1687" i="2"/>
  <c r="V1671" i="2"/>
  <c r="V1604" i="2"/>
  <c r="V1573" i="2"/>
  <c r="V1547" i="2"/>
  <c r="V1496" i="2"/>
  <c r="V1295" i="2"/>
  <c r="V1266" i="2"/>
  <c r="V1092" i="2"/>
  <c r="V1065" i="2"/>
  <c r="V1027" i="2"/>
  <c r="V877" i="2"/>
  <c r="U835" i="2"/>
  <c r="V713" i="2"/>
  <c r="V2686" i="2"/>
  <c r="V2672" i="2"/>
  <c r="V2660" i="2"/>
  <c r="V2605" i="2"/>
  <c r="V2589" i="2"/>
  <c r="U2561" i="2"/>
  <c r="V2549" i="2"/>
  <c r="V2536" i="2"/>
  <c r="V2522" i="2"/>
  <c r="V2471" i="2"/>
  <c r="V2460" i="2"/>
  <c r="V2401" i="2"/>
  <c r="V2371" i="2"/>
  <c r="V2359" i="2"/>
  <c r="V2344" i="2"/>
  <c r="V2328" i="2"/>
  <c r="V2314" i="2"/>
  <c r="V2298" i="2"/>
  <c r="V2281" i="2"/>
  <c r="V2192" i="2"/>
  <c r="V2151" i="2"/>
  <c r="V2075" i="2"/>
  <c r="V2062" i="2"/>
  <c r="V2038" i="2"/>
  <c r="V1949" i="2"/>
  <c r="V1909" i="2"/>
  <c r="V1870" i="2"/>
  <c r="V1847" i="2"/>
  <c r="V1818" i="2"/>
  <c r="V1806" i="2"/>
  <c r="V1773" i="2"/>
  <c r="V1701" i="2"/>
  <c r="V1686" i="2"/>
  <c r="V1637" i="2"/>
  <c r="V1622" i="2"/>
  <c r="V1572" i="2"/>
  <c r="V1561" i="2"/>
  <c r="V1545" i="2"/>
  <c r="V1512" i="2"/>
  <c r="V1349" i="2"/>
  <c r="V1332" i="2"/>
  <c r="V1309" i="2"/>
  <c r="V1127" i="2"/>
  <c r="V1103" i="2"/>
  <c r="V1051" i="2"/>
  <c r="V1011" i="2"/>
  <c r="V965" i="2"/>
  <c r="V947" i="2"/>
  <c r="V862" i="2"/>
  <c r="V820" i="2"/>
  <c r="V698" i="2"/>
  <c r="V685" i="2"/>
  <c r="V2266" i="2"/>
  <c r="V2209" i="2"/>
  <c r="V2073" i="2"/>
  <c r="V2048" i="2"/>
  <c r="V1961" i="2"/>
  <c r="V1893" i="2"/>
  <c r="V1700" i="2"/>
  <c r="V1670" i="2"/>
  <c r="V1587" i="2"/>
  <c r="V1544" i="2"/>
  <c r="V1331" i="2"/>
  <c r="V1292" i="2"/>
  <c r="V1263" i="2"/>
  <c r="V1248" i="2"/>
  <c r="V1226" i="2"/>
  <c r="V1216" i="2"/>
  <c r="V1162" i="2"/>
  <c r="V1126" i="2"/>
  <c r="V1114" i="2"/>
  <c r="V1077" i="2"/>
  <c r="V1050" i="2"/>
  <c r="V1010" i="2"/>
  <c r="V861" i="2"/>
  <c r="U819" i="2"/>
  <c r="V724" i="2"/>
  <c r="V1960" i="2"/>
  <c r="U1934" i="2"/>
  <c r="V1921" i="2"/>
  <c r="V1869" i="2"/>
  <c r="V1845" i="2"/>
  <c r="V1772" i="2"/>
  <c r="V1737" i="2"/>
  <c r="V1602" i="2"/>
  <c r="V1543" i="2"/>
  <c r="V1386" i="2"/>
  <c r="V1347" i="2"/>
  <c r="V1328" i="2"/>
  <c r="V1291" i="2"/>
  <c r="V1138" i="2"/>
  <c r="V1102" i="2"/>
  <c r="V1076" i="2"/>
  <c r="V915" i="2"/>
  <c r="V711" i="2"/>
  <c r="V1620" i="2"/>
  <c r="V1474" i="2"/>
  <c r="V1420" i="2"/>
  <c r="V1402" i="2"/>
  <c r="V1365" i="2"/>
  <c r="V1344" i="2"/>
  <c r="V1307" i="2"/>
  <c r="V1290" i="2"/>
  <c r="V1247" i="2"/>
  <c r="V1237" i="2"/>
  <c r="V1173" i="2"/>
  <c r="V1149" i="2"/>
  <c r="V1136" i="2"/>
  <c r="V1125" i="2"/>
  <c r="V1100" i="2"/>
  <c r="V1035" i="2"/>
  <c r="V945" i="2"/>
  <c r="V914" i="2"/>
  <c r="V899" i="2"/>
  <c r="V858" i="2"/>
  <c r="V2614" i="2"/>
  <c r="V2467" i="2"/>
  <c r="V2456" i="2"/>
  <c r="V2444" i="2"/>
  <c r="V2427" i="2"/>
  <c r="V2399" i="2"/>
  <c r="V2356" i="2"/>
  <c r="V2341" i="2"/>
  <c r="V2324" i="2"/>
  <c r="V2310" i="2"/>
  <c r="V2277" i="2"/>
  <c r="V2264" i="2"/>
  <c r="V2206" i="2"/>
  <c r="V2123" i="2"/>
  <c r="V2111" i="2"/>
  <c r="V2045" i="2"/>
  <c r="V2033" i="2"/>
  <c r="V2009" i="2"/>
  <c r="V1998" i="2"/>
  <c r="V1971" i="2"/>
  <c r="V1959" i="2"/>
  <c r="V1945" i="2"/>
  <c r="V1842" i="2"/>
  <c r="V1829" i="2"/>
  <c r="V1815" i="2"/>
  <c r="V1735" i="2"/>
  <c r="V1715" i="2"/>
  <c r="V1647" i="2"/>
  <c r="V1619" i="2"/>
  <c r="V1601" i="2"/>
  <c r="V1585" i="2"/>
  <c r="V1419" i="2"/>
  <c r="V1384" i="2"/>
  <c r="V1364" i="2"/>
  <c r="V1193" i="2"/>
  <c r="V1148" i="2"/>
  <c r="V1074" i="2"/>
  <c r="V1061" i="2"/>
  <c r="V1048" i="2"/>
  <c r="V1801" i="2"/>
  <c r="V1768" i="2"/>
  <c r="V1751" i="2"/>
  <c r="V1734" i="2"/>
  <c r="V1714" i="2"/>
  <c r="V1682" i="2"/>
  <c r="V1646" i="2"/>
  <c r="V1631" i="2"/>
  <c r="V1584" i="2"/>
  <c r="V1539" i="2"/>
  <c r="V1522" i="2"/>
  <c r="V1472" i="2"/>
  <c r="V1418" i="2"/>
  <c r="V1400" i="2"/>
  <c r="V1383" i="2"/>
  <c r="V1363" i="2"/>
  <c r="V1305" i="2"/>
  <c r="V1288" i="2"/>
  <c r="V1203" i="2"/>
  <c r="V1072" i="2"/>
  <c r="V1047" i="2"/>
  <c r="V942" i="2"/>
  <c r="V870" i="2"/>
  <c r="V831" i="2"/>
  <c r="V775" i="2"/>
  <c r="V708" i="2"/>
  <c r="V1854" i="2"/>
  <c r="V1841" i="2"/>
  <c r="V1827" i="2"/>
  <c r="V1800" i="2"/>
  <c r="V1750" i="2"/>
  <c r="V1731" i="2"/>
  <c r="V1695" i="2"/>
  <c r="V1681" i="2"/>
  <c r="V1662" i="2"/>
  <c r="V1645" i="2"/>
  <c r="V1630" i="2"/>
  <c r="V1506" i="2"/>
  <c r="V1490" i="2"/>
  <c r="V1399" i="2"/>
  <c r="V1362" i="2"/>
  <c r="V1341" i="2"/>
  <c r="V1257" i="2"/>
  <c r="V1170" i="2"/>
  <c r="V1159" i="2"/>
  <c r="V1123" i="2"/>
  <c r="V1111" i="2"/>
  <c r="V1098" i="2"/>
  <c r="V1086" i="2"/>
  <c r="V957" i="2"/>
  <c r="U883" i="2"/>
  <c r="V869" i="2"/>
  <c r="V830" i="2"/>
  <c r="V2694" i="2"/>
  <c r="V2682" i="2"/>
  <c r="V2655" i="2"/>
  <c r="V2598" i="2"/>
  <c r="V2583" i="2"/>
  <c r="V2569" i="2"/>
  <c r="V2517" i="2"/>
  <c r="V2466" i="2"/>
  <c r="V2454" i="2"/>
  <c r="V2441" i="2"/>
  <c r="V2425" i="2"/>
  <c r="V2412" i="2"/>
  <c r="V2395" i="2"/>
  <c r="V2379" i="2"/>
  <c r="V2339" i="2"/>
  <c r="V2321" i="2"/>
  <c r="V2247" i="2"/>
  <c r="V2231" i="2"/>
  <c r="V2219" i="2"/>
  <c r="V2202" i="2"/>
  <c r="V2159" i="2"/>
  <c r="V2144" i="2"/>
  <c r="V2121" i="2"/>
  <c r="V2095" i="2"/>
  <c r="V2084" i="2"/>
  <c r="V1916" i="2"/>
  <c r="V1876" i="2"/>
  <c r="V1730" i="2"/>
  <c r="V1710" i="2"/>
  <c r="V1694" i="2"/>
  <c r="V1629" i="2"/>
  <c r="V1614" i="2"/>
  <c r="V1582" i="2"/>
  <c r="V1505" i="2"/>
  <c r="V1324" i="2"/>
  <c r="V1256" i="2"/>
  <c r="V1202" i="2"/>
  <c r="V1180" i="2"/>
  <c r="V1158" i="2"/>
  <c r="V1146" i="2"/>
  <c r="V1122" i="2"/>
  <c r="V1110" i="2"/>
  <c r="V1004" i="2"/>
  <c r="V988" i="2"/>
  <c r="V955" i="2"/>
  <c r="V941" i="2"/>
  <c r="V883" i="2"/>
  <c r="V692" i="2"/>
  <c r="V2041" i="2"/>
  <c r="V2027" i="2"/>
  <c r="V2018" i="2"/>
  <c r="V1985" i="2"/>
  <c r="V1968" i="2"/>
  <c r="V1943" i="2"/>
  <c r="V1907" i="2"/>
  <c r="V1834" i="2"/>
  <c r="V1819" i="2"/>
  <c r="V1808" i="2"/>
  <c r="V1790" i="2"/>
  <c r="V1725" i="2"/>
  <c r="V1676" i="2"/>
  <c r="V1642" i="2"/>
  <c r="V1627" i="2"/>
  <c r="V1583" i="2"/>
  <c r="V1569" i="2"/>
  <c r="V1555" i="2"/>
  <c r="V1540" i="2"/>
  <c r="V1523" i="2"/>
  <c r="V1492" i="2"/>
  <c r="V1475" i="2"/>
  <c r="V1442" i="2"/>
  <c r="V1333" i="2"/>
  <c r="V1315" i="2"/>
  <c r="V1300" i="2"/>
  <c r="V1234" i="2"/>
  <c r="V1212" i="2"/>
  <c r="V1184" i="2"/>
  <c r="V1163" i="2"/>
  <c r="V1081" i="2"/>
  <c r="V1030" i="2"/>
  <c r="V992" i="2"/>
  <c r="V977" i="2"/>
  <c r="V961" i="2"/>
  <c r="V903" i="2"/>
  <c r="V853" i="2"/>
  <c r="V841" i="2"/>
  <c r="V739" i="2"/>
  <c r="V727" i="2"/>
  <c r="V703" i="2"/>
  <c r="V689" i="2"/>
  <c r="V1503" i="2"/>
  <c r="V1471" i="2"/>
  <c r="R1423" i="2"/>
  <c r="V1423" i="2" s="1"/>
  <c r="V1359" i="2"/>
  <c r="V1327" i="2"/>
  <c r="V2150" i="2"/>
  <c r="V1541" i="2"/>
  <c r="V2040" i="2"/>
  <c r="V2016" i="2"/>
  <c r="V1994" i="2"/>
  <c r="V1984" i="2"/>
  <c r="V1967" i="2"/>
  <c r="V1955" i="2"/>
  <c r="V1942" i="2"/>
  <c r="V1929" i="2"/>
  <c r="V1903" i="2"/>
  <c r="V1890" i="2"/>
  <c r="V1880" i="2"/>
  <c r="V1856" i="2"/>
  <c r="V1805" i="2"/>
  <c r="V1789" i="2"/>
  <c r="V1742" i="2"/>
  <c r="V1656" i="2"/>
  <c r="V1608" i="2"/>
  <c r="V1538" i="2"/>
  <c r="V1456" i="2"/>
  <c r="V1440" i="2"/>
  <c r="V1387" i="2"/>
  <c r="V1367" i="2"/>
  <c r="V1348" i="2"/>
  <c r="V1280" i="2"/>
  <c r="V1268" i="2"/>
  <c r="V1242" i="2"/>
  <c r="V1192" i="2"/>
  <c r="V1183" i="2"/>
  <c r="V1151" i="2"/>
  <c r="V1079" i="2"/>
  <c r="V1066" i="2"/>
  <c r="V1043" i="2"/>
  <c r="V1029" i="2"/>
  <c r="V975" i="2"/>
  <c r="V959" i="2"/>
  <c r="V878" i="2"/>
  <c r="V813" i="2"/>
  <c r="V787" i="2"/>
  <c r="V750" i="2"/>
  <c r="V725" i="2"/>
  <c r="S2480" i="2"/>
  <c r="U2480" i="2" s="1"/>
  <c r="O2427" i="2"/>
  <c r="W2427" i="2" s="1"/>
  <c r="U2422" i="2"/>
  <c r="O2411" i="2"/>
  <c r="S2406" i="2"/>
  <c r="U2406" i="2" s="1"/>
  <c r="V2432" i="2"/>
  <c r="U1952" i="2"/>
  <c r="V2304" i="2"/>
  <c r="V2224" i="2"/>
  <c r="V799" i="2"/>
  <c r="V736" i="2"/>
  <c r="V2575" i="2"/>
  <c r="S2527" i="2"/>
  <c r="U2527" i="2" s="1"/>
  <c r="V2074" i="2"/>
  <c r="V2617" i="2"/>
  <c r="V2564" i="2"/>
  <c r="V1807" i="2"/>
  <c r="V1711" i="2"/>
  <c r="V1038" i="2"/>
  <c r="V1026" i="2"/>
  <c r="V952" i="2"/>
  <c r="V885" i="2"/>
  <c r="V835" i="2"/>
  <c r="V822" i="2"/>
  <c r="V770" i="2"/>
  <c r="V721" i="2"/>
  <c r="V710" i="2"/>
  <c r="U2670" i="2"/>
  <c r="V2654" i="2"/>
  <c r="U2606" i="2"/>
  <c r="V2367" i="2"/>
  <c r="V2012" i="2"/>
  <c r="V1977" i="2"/>
  <c r="V1963" i="2"/>
  <c r="V1937" i="2"/>
  <c r="V1925" i="2"/>
  <c r="V1898" i="2"/>
  <c r="V1887" i="2"/>
  <c r="V1863" i="2"/>
  <c r="V1826" i="2"/>
  <c r="V1799" i="2"/>
  <c r="V1767" i="2"/>
  <c r="V1698" i="2"/>
  <c r="V1685" i="2"/>
  <c r="V1636" i="2"/>
  <c r="V1621" i="2"/>
  <c r="V1563" i="2"/>
  <c r="V1549" i="2"/>
  <c r="V1530" i="2"/>
  <c r="V1500" i="2"/>
  <c r="V1432" i="2"/>
  <c r="V1340" i="2"/>
  <c r="V1325" i="2"/>
  <c r="V1306" i="2"/>
  <c r="V1289" i="2"/>
  <c r="V1275" i="2"/>
  <c r="V1262" i="2"/>
  <c r="V1218" i="2"/>
  <c r="V1189" i="2"/>
  <c r="V1179" i="2"/>
  <c r="V1168" i="2"/>
  <c r="V1147" i="2"/>
  <c r="V1135" i="2"/>
  <c r="V1124" i="2"/>
  <c r="V1049" i="2"/>
  <c r="V1024" i="2"/>
  <c r="V998" i="2"/>
  <c r="V985" i="2"/>
  <c r="V969" i="2"/>
  <c r="V951" i="2"/>
  <c r="V884" i="2"/>
  <c r="V872" i="2"/>
  <c r="V834" i="2"/>
  <c r="V796" i="2"/>
  <c r="V769" i="2"/>
  <c r="V733" i="2"/>
  <c r="V696" i="2"/>
  <c r="V2692" i="2"/>
  <c r="U2659" i="2"/>
  <c r="V2292" i="2"/>
  <c r="O2195" i="2"/>
  <c r="W2195" i="2" s="1"/>
  <c r="V2329" i="2"/>
  <c r="V2653" i="2"/>
  <c r="V2637" i="2"/>
  <c r="V2621" i="2"/>
  <c r="U2536" i="2"/>
  <c r="V1480" i="2"/>
  <c r="V1463" i="2"/>
  <c r="V1428" i="2"/>
  <c r="V1378" i="2"/>
  <c r="V1356" i="2"/>
  <c r="V1337" i="2"/>
  <c r="V1321" i="2"/>
  <c r="V1273" i="2"/>
  <c r="V1258" i="2"/>
  <c r="V1206" i="2"/>
  <c r="V1196" i="2"/>
  <c r="V1120" i="2"/>
  <c r="V1097" i="2"/>
  <c r="V1084" i="2"/>
  <c r="V1071" i="2"/>
  <c r="V935" i="2"/>
  <c r="V846" i="2"/>
  <c r="V832" i="2"/>
  <c r="V754" i="2"/>
  <c r="V730" i="2"/>
  <c r="V719" i="2"/>
  <c r="V707" i="2"/>
  <c r="V694" i="2"/>
  <c r="V2674" i="2"/>
  <c r="V934" i="2"/>
  <c r="V920" i="2"/>
  <c r="V818" i="2"/>
  <c r="V718" i="2"/>
  <c r="V693" i="2"/>
  <c r="O2248" i="2"/>
  <c r="V2232" i="2"/>
  <c r="S2216" i="2"/>
  <c r="U2216" i="2" s="1"/>
  <c r="V2200" i="2"/>
  <c r="W2189" i="2"/>
  <c r="V2178" i="2"/>
  <c r="S2157" i="2"/>
  <c r="U2157" i="2" s="1"/>
  <c r="V2285" i="2"/>
  <c r="V2269" i="2"/>
  <c r="V1666" i="2"/>
  <c r="V1618" i="2"/>
  <c r="V2043" i="2"/>
  <c r="V2019" i="2"/>
  <c r="V2007" i="2"/>
  <c r="V1958" i="2"/>
  <c r="V1933" i="2"/>
  <c r="V1821" i="2"/>
  <c r="V1810" i="2"/>
  <c r="V1792" i="2"/>
  <c r="V1778" i="2"/>
  <c r="V1760" i="2"/>
  <c r="V1727" i="2"/>
  <c r="V1709" i="2"/>
  <c r="V1693" i="2"/>
  <c r="V1678" i="2"/>
  <c r="V1661" i="2"/>
  <c r="V1644" i="2"/>
  <c r="V1628" i="2"/>
  <c r="V1612" i="2"/>
  <c r="V1559" i="2"/>
  <c r="V1542" i="2"/>
  <c r="V1509" i="2"/>
  <c r="V1426" i="2"/>
  <c r="V1408" i="2"/>
  <c r="V1371" i="2"/>
  <c r="V1353" i="2"/>
  <c r="V1301" i="2"/>
  <c r="V1284" i="2"/>
  <c r="V1246" i="2"/>
  <c r="V1236" i="2"/>
  <c r="V1224" i="2"/>
  <c r="V1214" i="2"/>
  <c r="V1176" i="2"/>
  <c r="V1164" i="2"/>
  <c r="V1143" i="2"/>
  <c r="V1131" i="2"/>
  <c r="V1108" i="2"/>
  <c r="V1056" i="2"/>
  <c r="V1032" i="2"/>
  <c r="V1018" i="2"/>
  <c r="V994" i="2"/>
  <c r="V979" i="2"/>
  <c r="V964" i="2"/>
  <c r="V918" i="2"/>
  <c r="V867" i="2"/>
  <c r="V740" i="2"/>
  <c r="V728" i="2"/>
  <c r="O2450" i="2"/>
  <c r="W2450" i="2" s="1"/>
  <c r="V2439" i="2"/>
  <c r="V1745" i="2"/>
  <c r="V1726" i="2"/>
  <c r="V1706" i="2"/>
  <c r="V1677" i="2"/>
  <c r="V1660" i="2"/>
  <c r="V1610" i="2"/>
  <c r="V1556" i="2"/>
  <c r="V1508" i="2"/>
  <c r="V1493" i="2"/>
  <c r="V1424" i="2"/>
  <c r="V1407" i="2"/>
  <c r="V1370" i="2"/>
  <c r="V1283" i="2"/>
  <c r="V1271" i="2"/>
  <c r="V1255" i="2"/>
  <c r="V1244" i="2"/>
  <c r="V1223" i="2"/>
  <c r="V1194" i="2"/>
  <c r="V1142" i="2"/>
  <c r="V1130" i="2"/>
  <c r="V1068" i="2"/>
  <c r="V1031" i="2"/>
  <c r="V1017" i="2"/>
  <c r="V1006" i="2"/>
  <c r="V978" i="2"/>
  <c r="V962" i="2"/>
  <c r="V946" i="2"/>
  <c r="V892" i="2"/>
  <c r="V866" i="2"/>
  <c r="V854" i="2"/>
  <c r="V764" i="2"/>
  <c r="V716" i="2"/>
  <c r="V704" i="2"/>
  <c r="V690" i="2"/>
  <c r="V1948" i="2"/>
  <c r="V2079" i="2"/>
  <c r="V2063" i="2"/>
  <c r="V2047" i="2"/>
  <c r="U2031" i="2"/>
  <c r="V1707" i="2"/>
  <c r="V1594" i="2"/>
  <c r="U1364" i="2"/>
  <c r="S2137" i="2"/>
  <c r="U2137" i="2" s="1"/>
  <c r="V2105" i="2"/>
  <c r="U1930" i="2"/>
  <c r="V737" i="2"/>
  <c r="V726" i="2"/>
  <c r="V714" i="2"/>
  <c r="V691" i="2"/>
  <c r="V2701" i="2"/>
  <c r="S2376" i="2"/>
  <c r="U2376" i="2" s="1"/>
  <c r="S2323" i="2"/>
  <c r="U2323" i="2" s="1"/>
  <c r="V2152" i="2"/>
  <c r="V2147" i="2"/>
  <c r="S2041" i="2"/>
  <c r="U2041" i="2" s="1"/>
  <c r="V1802" i="2"/>
  <c r="V1786" i="2"/>
  <c r="V1770" i="2"/>
  <c r="V1690" i="2"/>
  <c r="U1358" i="2"/>
  <c r="V1000" i="2"/>
  <c r="V1129" i="2"/>
  <c r="V1118" i="2"/>
  <c r="V1095" i="2"/>
  <c r="V1082" i="2"/>
  <c r="V1034" i="2"/>
  <c r="V1022" i="2"/>
  <c r="V982" i="2"/>
  <c r="V967" i="2"/>
  <c r="V925" i="2"/>
  <c r="V911" i="2"/>
  <c r="V803" i="2"/>
  <c r="V768" i="2"/>
  <c r="V701" i="2"/>
  <c r="U2577" i="2"/>
  <c r="V2167" i="2"/>
  <c r="V2109" i="2"/>
  <c r="V1918" i="2"/>
  <c r="V1881" i="2"/>
  <c r="V1293" i="2"/>
  <c r="V1277" i="2"/>
  <c r="V989" i="2"/>
  <c r="V1320" i="2"/>
  <c r="V1287" i="2"/>
  <c r="V1274" i="2"/>
  <c r="V1260" i="2"/>
  <c r="V1228" i="2"/>
  <c r="V1191" i="2"/>
  <c r="V1182" i="2"/>
  <c r="V1140" i="2"/>
  <c r="V1117" i="2"/>
  <c r="V1107" i="2"/>
  <c r="V1094" i="2"/>
  <c r="V1020" i="2"/>
  <c r="V1008" i="2"/>
  <c r="V923" i="2"/>
  <c r="V910" i="2"/>
  <c r="V828" i="2"/>
  <c r="V778" i="2"/>
  <c r="V712" i="2"/>
  <c r="V700" i="2"/>
  <c r="V688" i="2"/>
  <c r="V2486" i="2"/>
  <c r="V2172" i="2"/>
  <c r="V1753" i="2"/>
  <c r="V1394" i="2"/>
  <c r="V1346" i="2"/>
  <c r="V1314" i="2"/>
  <c r="V1368" i="2"/>
  <c r="V1352" i="2"/>
  <c r="V1335" i="2"/>
  <c r="V1304" i="2"/>
  <c r="V1227" i="2"/>
  <c r="V1209" i="2"/>
  <c r="V1172" i="2"/>
  <c r="V1160" i="2"/>
  <c r="V1150" i="2"/>
  <c r="V1106" i="2"/>
  <c r="V1045" i="2"/>
  <c r="V1033" i="2"/>
  <c r="V1019" i="2"/>
  <c r="V995" i="2"/>
  <c r="V980" i="2"/>
  <c r="V948" i="2"/>
  <c r="V874" i="2"/>
  <c r="V851" i="2"/>
  <c r="V815" i="2"/>
  <c r="V789" i="2"/>
  <c r="V734" i="2"/>
  <c r="V722" i="2"/>
  <c r="O2401" i="2"/>
  <c r="W2401" i="2" s="1"/>
  <c r="V2385" i="2"/>
  <c r="S2348" i="2"/>
  <c r="U2348" i="2" s="1"/>
  <c r="O2332" i="2"/>
  <c r="W2332" i="2" s="1"/>
  <c r="O1981" i="2"/>
  <c r="O1928" i="2"/>
  <c r="W1928" i="2" s="1"/>
  <c r="V1774" i="2"/>
  <c r="V1864" i="2"/>
  <c r="V1832" i="2"/>
  <c r="V1404" i="2"/>
  <c r="V1388" i="2"/>
  <c r="V1372" i="2"/>
  <c r="V1922" i="2"/>
  <c r="V1489" i="2"/>
  <c r="V1425" i="2"/>
  <c r="V1361" i="2"/>
  <c r="V1345" i="2"/>
  <c r="V720" i="2"/>
  <c r="V709" i="2"/>
  <c r="V697" i="2"/>
  <c r="V686" i="2"/>
  <c r="O2501" i="2"/>
  <c r="W2501" i="2" s="1"/>
  <c r="V2490" i="2"/>
  <c r="O2469" i="2"/>
  <c r="W2469" i="2" s="1"/>
  <c r="S2453" i="2"/>
  <c r="U2453" i="2" s="1"/>
  <c r="S2315" i="2"/>
  <c r="U2315" i="2" s="1"/>
  <c r="V2267" i="2"/>
  <c r="V1355" i="2"/>
  <c r="V1574" i="2"/>
  <c r="V1558" i="2"/>
  <c r="V1392" i="2"/>
  <c r="V1740" i="2"/>
  <c r="U1724" i="2"/>
  <c r="V1611" i="2"/>
  <c r="V1298" i="2"/>
  <c r="V1269" i="2"/>
  <c r="V1243" i="2"/>
  <c r="V1205" i="2"/>
  <c r="V1156" i="2"/>
  <c r="V1145" i="2"/>
  <c r="V1134" i="2"/>
  <c r="V1112" i="2"/>
  <c r="V1088" i="2"/>
  <c r="V1064" i="2"/>
  <c r="V1040" i="2"/>
  <c r="V987" i="2"/>
  <c r="V973" i="2"/>
  <c r="V943" i="2"/>
  <c r="V931" i="2"/>
  <c r="V847" i="2"/>
  <c r="V772" i="2"/>
  <c r="V717" i="2"/>
  <c r="V706" i="2"/>
  <c r="V695" i="2"/>
  <c r="O2526" i="2"/>
  <c r="W2526" i="2" s="1"/>
  <c r="S2282" i="2"/>
  <c r="U2282" i="2" s="1"/>
  <c r="V2271" i="2"/>
  <c r="O2085" i="2"/>
  <c r="W2085" i="2" s="1"/>
  <c r="V2053" i="2"/>
  <c r="S2021" i="2"/>
  <c r="U2021" i="2" s="1"/>
  <c r="O1926" i="2"/>
  <c r="V1894" i="2"/>
  <c r="O1878" i="2"/>
  <c r="V1862" i="2"/>
  <c r="V1846" i="2"/>
  <c r="V1830" i="2"/>
  <c r="V1809" i="2"/>
  <c r="S1793" i="2"/>
  <c r="U1793" i="2" s="1"/>
  <c r="O1761" i="2"/>
  <c r="V1649" i="2"/>
  <c r="V1633" i="2"/>
  <c r="V1450" i="2"/>
  <c r="V1434" i="2"/>
  <c r="V1322" i="2"/>
  <c r="V1297" i="2"/>
  <c r="V1281" i="2"/>
  <c r="V1249" i="2"/>
  <c r="S1244" i="2"/>
  <c r="U1244" i="2" s="1"/>
  <c r="S1228" i="2"/>
  <c r="U1228" i="2" s="1"/>
  <c r="S1212" i="2"/>
  <c r="U1212" i="2" s="1"/>
  <c r="S1196" i="2"/>
  <c r="U1196" i="2" s="1"/>
  <c r="S1180" i="2"/>
  <c r="U1180" i="2" s="1"/>
  <c r="S1164" i="2"/>
  <c r="U1164" i="2" s="1"/>
  <c r="O1148" i="2"/>
  <c r="W1148" i="2" s="1"/>
  <c r="S1132" i="2"/>
  <c r="U1132" i="2" s="1"/>
  <c r="S1100" i="2"/>
  <c r="U1100" i="2" s="1"/>
  <c r="S1068" i="2"/>
  <c r="U1068" i="2" s="1"/>
  <c r="S1052" i="2"/>
  <c r="U1052" i="2" s="1"/>
  <c r="S1036" i="2"/>
  <c r="U1036" i="2" s="1"/>
  <c r="S1020" i="2"/>
  <c r="U1020" i="2" s="1"/>
  <c r="V1009" i="2"/>
  <c r="S955" i="2"/>
  <c r="U955" i="2" s="1"/>
  <c r="V944" i="2"/>
  <c r="V928" i="2"/>
  <c r="V896" i="2"/>
  <c r="V1596" i="2"/>
  <c r="V1580" i="2"/>
  <c r="V1564" i="2"/>
  <c r="V1531" i="2"/>
  <c r="V1515" i="2"/>
  <c r="S949" i="2"/>
  <c r="U949" i="2" s="1"/>
  <c r="S933" i="2"/>
  <c r="U933" i="2" s="1"/>
  <c r="S895" i="2"/>
  <c r="U895" i="2" s="1"/>
  <c r="U1680" i="2"/>
  <c r="V1449" i="2"/>
  <c r="V1749" i="2"/>
  <c r="V1653" i="2"/>
  <c r="V1454" i="2"/>
  <c r="V972" i="2"/>
  <c r="V924" i="2"/>
  <c r="O2597" i="2"/>
  <c r="W2597" i="2" s="1"/>
  <c r="S2597" i="2"/>
  <c r="U2597" i="2" s="1"/>
  <c r="O1412" i="2"/>
  <c r="S1412" i="2"/>
  <c r="U1412" i="2" s="1"/>
  <c r="S2428" i="2"/>
  <c r="U2428" i="2" s="1"/>
  <c r="O2428" i="2"/>
  <c r="W2428" i="2" s="1"/>
  <c r="O2433" i="2"/>
  <c r="W2433" i="2" s="1"/>
  <c r="S2433" i="2"/>
  <c r="U2433" i="2" s="1"/>
  <c r="R2157" i="2"/>
  <c r="V2157" i="2" s="1"/>
  <c r="S1510" i="2"/>
  <c r="U1510" i="2" s="1"/>
  <c r="S2622" i="2"/>
  <c r="U2622" i="2" s="1"/>
  <c r="R1777" i="2"/>
  <c r="V1777" i="2" s="1"/>
  <c r="R2622" i="2"/>
  <c r="V2622" i="2" s="1"/>
  <c r="R2322" i="2"/>
  <c r="V2322" i="2" s="1"/>
  <c r="S2248" i="2"/>
  <c r="U2248" i="2" s="1"/>
  <c r="R1761" i="2"/>
  <c r="V1761" i="2" s="1"/>
  <c r="O2606" i="2"/>
  <c r="R2411" i="2"/>
  <c r="V2411" i="2" s="1"/>
  <c r="R2248" i="2"/>
  <c r="V2248" i="2" s="1"/>
  <c r="O2216" i="2"/>
  <c r="O2031" i="2"/>
  <c r="S2198" i="2"/>
  <c r="U2198" i="2" s="1"/>
  <c r="S2171" i="2"/>
  <c r="U2171" i="2" s="1"/>
  <c r="R2606" i="2"/>
  <c r="V2606" i="2" s="1"/>
  <c r="S2189" i="2"/>
  <c r="U2189" i="2" s="1"/>
  <c r="R1878" i="2"/>
  <c r="V1878" i="2" s="1"/>
  <c r="O1952" i="2"/>
  <c r="R1724" i="2"/>
  <c r="R1650" i="2"/>
  <c r="V1650" i="2" s="1"/>
  <c r="R1409" i="2"/>
  <c r="R2406" i="2"/>
  <c r="V2406" i="2" s="1"/>
  <c r="R1329" i="2"/>
  <c r="V1329" i="2" s="1"/>
  <c r="O1724" i="2"/>
  <c r="R1793" i="2"/>
  <c r="V1793" i="2" s="1"/>
  <c r="R1393" i="2"/>
  <c r="V1393" i="2" s="1"/>
  <c r="R2675" i="2"/>
  <c r="R2354" i="2"/>
  <c r="O2027" i="2"/>
  <c r="W2027" i="2" s="1"/>
  <c r="O1969" i="2"/>
  <c r="W1969" i="2" s="1"/>
  <c r="R2216" i="2"/>
  <c r="V2216" i="2" s="1"/>
  <c r="R2638" i="2"/>
  <c r="V2638" i="2" s="1"/>
  <c r="R2527" i="2"/>
  <c r="R1313" i="2"/>
  <c r="V1313" i="2" s="1"/>
  <c r="S2565" i="2"/>
  <c r="U2565" i="2" s="1"/>
  <c r="R2453" i="2"/>
  <c r="V2453" i="2" s="1"/>
  <c r="R2031" i="2"/>
  <c r="V2031" i="2" s="1"/>
  <c r="R1952" i="2"/>
  <c r="V1952" i="2" s="1"/>
  <c r="R1634" i="2"/>
  <c r="V1634" i="2" s="1"/>
  <c r="R2474" i="2"/>
  <c r="V2474" i="2" s="1"/>
  <c r="R1265" i="2"/>
  <c r="V1265" i="2" s="1"/>
  <c r="S1116" i="2"/>
  <c r="U1116" i="2" s="1"/>
  <c r="O1116" i="2"/>
  <c r="S1084" i="2"/>
  <c r="U1084" i="2" s="1"/>
  <c r="O1084" i="2"/>
  <c r="W1084" i="2" s="1"/>
  <c r="O1036" i="2"/>
  <c r="W1036" i="2" s="1"/>
  <c r="R993" i="2"/>
  <c r="V993" i="2" s="1"/>
  <c r="R976" i="2"/>
  <c r="V976" i="2" s="1"/>
  <c r="R960" i="2"/>
  <c r="R2036" i="2"/>
  <c r="V2036" i="2" s="1"/>
  <c r="R2558" i="2"/>
  <c r="V2558" i="2" s="1"/>
  <c r="S2226" i="2"/>
  <c r="U2226" i="2" s="1"/>
  <c r="O2226" i="2"/>
  <c r="W2226" i="2" s="1"/>
  <c r="O2590" i="2"/>
  <c r="W2590" i="2" s="1"/>
  <c r="S2590" i="2"/>
  <c r="U2590" i="2" s="1"/>
  <c r="S2125" i="2"/>
  <c r="U2125" i="2" s="1"/>
  <c r="O2125" i="2"/>
  <c r="R2078" i="2"/>
  <c r="V2078" i="2" s="1"/>
  <c r="R1360" i="2"/>
  <c r="V1360" i="2" s="1"/>
  <c r="R2015" i="2"/>
  <c r="V2015" i="2" s="1"/>
  <c r="R2114" i="2"/>
  <c r="V2114" i="2" s="1"/>
  <c r="O1100" i="2"/>
  <c r="R1487" i="2"/>
  <c r="R2203" i="2"/>
  <c r="V2203" i="2" s="1"/>
  <c r="R1669" i="2"/>
  <c r="V1669" i="2" s="1"/>
  <c r="S1732" i="2"/>
  <c r="U1732" i="2" s="1"/>
  <c r="R1732" i="2"/>
  <c r="V1732" i="2" s="1"/>
  <c r="O1716" i="2"/>
  <c r="R1716" i="2"/>
  <c r="V1716" i="2" s="1"/>
  <c r="O2377" i="2"/>
  <c r="S2377" i="2"/>
  <c r="U2377" i="2" s="1"/>
  <c r="R2250" i="2"/>
  <c r="V2250" i="2" s="1"/>
  <c r="R2234" i="2"/>
  <c r="O2518" i="2"/>
  <c r="W2518" i="2" s="1"/>
  <c r="S2518" i="2"/>
  <c r="U2518" i="2" s="1"/>
  <c r="R1906" i="2"/>
  <c r="V1906" i="2" s="1"/>
  <c r="S2465" i="2"/>
  <c r="U2465" i="2" s="1"/>
  <c r="O2465" i="2"/>
  <c r="W2465" i="2" s="1"/>
  <c r="R2350" i="2"/>
  <c r="V2350" i="2" s="1"/>
  <c r="S2169" i="2"/>
  <c r="U2169" i="2" s="1"/>
  <c r="O2169" i="2"/>
  <c r="W2169" i="2" s="1"/>
  <c r="R1974" i="2"/>
  <c r="V1974" i="2" s="1"/>
  <c r="R2459" i="2"/>
  <c r="V2459" i="2" s="1"/>
  <c r="R2443" i="2"/>
  <c r="V2443" i="2" s="1"/>
  <c r="R1979" i="2"/>
  <c r="V1979" i="2" s="1"/>
  <c r="R2010" i="2"/>
  <c r="V2010" i="2" s="1"/>
  <c r="R1828" i="2"/>
  <c r="R1213" i="2"/>
  <c r="V1213" i="2" s="1"/>
  <c r="R1181" i="2"/>
  <c r="V1181" i="2" s="1"/>
  <c r="R1069" i="2"/>
  <c r="V1069" i="2" s="1"/>
  <c r="O2674" i="2"/>
  <c r="W2674" i="2" s="1"/>
  <c r="S2637" i="2"/>
  <c r="U2637" i="2" s="1"/>
  <c r="O2292" i="2"/>
  <c r="W2292" i="2" s="1"/>
  <c r="S2287" i="2"/>
  <c r="U2287" i="2" s="1"/>
  <c r="S1832" i="2"/>
  <c r="U1832" i="2" s="1"/>
  <c r="S891" i="2"/>
  <c r="U891" i="2" s="1"/>
  <c r="S2318" i="2"/>
  <c r="U2318" i="2" s="1"/>
  <c r="R2512" i="2"/>
  <c r="V2512" i="2" s="1"/>
  <c r="R1970" i="2"/>
  <c r="V1970" i="2" s="1"/>
  <c r="R1902" i="2"/>
  <c r="V1902" i="2" s="1"/>
  <c r="R1499" i="2"/>
  <c r="R823" i="2"/>
  <c r="V823" i="2" s="1"/>
  <c r="R791" i="2"/>
  <c r="V791" i="2" s="1"/>
  <c r="S2244" i="2"/>
  <c r="U2244" i="2" s="1"/>
  <c r="O2157" i="2"/>
  <c r="S2470" i="2"/>
  <c r="U2470" i="2" s="1"/>
  <c r="R1712" i="2"/>
  <c r="V1712" i="2" s="1"/>
  <c r="R1085" i="2"/>
  <c r="V1085" i="2" s="1"/>
  <c r="O2315" i="2"/>
  <c r="W2315" i="2" s="1"/>
  <c r="R2670" i="2"/>
  <c r="V2670" i="2" s="1"/>
  <c r="R2470" i="2"/>
  <c r="V2470" i="2" s="1"/>
  <c r="R1229" i="2"/>
  <c r="V1229" i="2" s="1"/>
  <c r="R2633" i="2"/>
  <c r="V2633" i="2" s="1"/>
  <c r="R1245" i="2"/>
  <c r="R1037" i="2"/>
  <c r="V1037" i="2" s="1"/>
  <c r="R759" i="2"/>
  <c r="R871" i="2"/>
  <c r="V871" i="2" s="1"/>
  <c r="S2179" i="2"/>
  <c r="U2179" i="2" s="1"/>
  <c r="R1765" i="2"/>
  <c r="V1765" i="2" s="1"/>
  <c r="R1101" i="2"/>
  <c r="V1101" i="2" s="1"/>
  <c r="R940" i="2"/>
  <c r="V940" i="2" s="1"/>
  <c r="R839" i="2"/>
  <c r="V839" i="2" s="1"/>
  <c r="R2408" i="2"/>
  <c r="V2408" i="2" s="1"/>
  <c r="S2398" i="2"/>
  <c r="U2398" i="2" s="1"/>
  <c r="R1665" i="2"/>
  <c r="V1665" i="2" s="1"/>
  <c r="R1261" i="2"/>
  <c r="V1261" i="2" s="1"/>
  <c r="R908" i="2"/>
  <c r="V908" i="2" s="1"/>
  <c r="R807" i="2"/>
  <c r="R2649" i="2"/>
  <c r="V2649" i="2" s="1"/>
  <c r="R2398" i="2"/>
  <c r="W2398" i="2" s="1"/>
  <c r="R2199" i="2"/>
  <c r="V2199" i="2" s="1"/>
  <c r="R1483" i="2"/>
  <c r="V1483" i="2" s="1"/>
  <c r="R1133" i="2"/>
  <c r="R1053" i="2"/>
  <c r="V1053" i="2" s="1"/>
  <c r="S2105" i="2"/>
  <c r="U2105" i="2" s="1"/>
  <c r="R1021" i="2"/>
  <c r="R887" i="2"/>
  <c r="O2548" i="2"/>
  <c r="W2548" i="2" s="1"/>
  <c r="S2500" i="2"/>
  <c r="U2500" i="2" s="1"/>
  <c r="O2282" i="2"/>
  <c r="O2198" i="2"/>
  <c r="W2198" i="2" s="1"/>
  <c r="O933" i="2"/>
  <c r="O949" i="2"/>
  <c r="O2135" i="2"/>
  <c r="W2135" i="2" s="1"/>
  <c r="S2552" i="2"/>
  <c r="U2552" i="2" s="1"/>
  <c r="O2536" i="2"/>
  <c r="W2536" i="2" s="1"/>
  <c r="O2422" i="2"/>
  <c r="W2422" i="2" s="1"/>
  <c r="O2697" i="2"/>
  <c r="O2640" i="2"/>
  <c r="W2640" i="2" s="1"/>
  <c r="S2308" i="2"/>
  <c r="U2308" i="2" s="1"/>
  <c r="S2328" i="2"/>
  <c r="U2328" i="2" s="1"/>
  <c r="S2388" i="2"/>
  <c r="U2388" i="2" s="1"/>
  <c r="O1358" i="2"/>
  <c r="W1358" i="2" s="1"/>
  <c r="O1930" i="2"/>
  <c r="W1930" i="2" s="1"/>
  <c r="R2100" i="2"/>
  <c r="V2100" i="2" s="1"/>
  <c r="R1664" i="2"/>
  <c r="V1664" i="2" s="1"/>
  <c r="O1680" i="2"/>
  <c r="W2545" i="2"/>
  <c r="W2500" i="2"/>
  <c r="R1557" i="2"/>
  <c r="V1557" i="2" s="1"/>
  <c r="R927" i="2"/>
  <c r="V927" i="2" s="1"/>
  <c r="W2321" i="2"/>
  <c r="R1981" i="2"/>
  <c r="V1981" i="2" s="1"/>
  <c r="R953" i="2"/>
  <c r="V953" i="2" s="1"/>
  <c r="R963" i="2"/>
  <c r="V963" i="2" s="1"/>
  <c r="O1732" i="2"/>
  <c r="R1520" i="2"/>
  <c r="V1520" i="2" s="1"/>
  <c r="R1904" i="2"/>
  <c r="V1904" i="2" s="1"/>
  <c r="R1613" i="2"/>
  <c r="V1613" i="2" s="1"/>
  <c r="R1005" i="2"/>
  <c r="V1005" i="2" s="1"/>
  <c r="R917" i="2"/>
  <c r="V917" i="2" s="1"/>
  <c r="R1015" i="2"/>
  <c r="V1015" i="2" s="1"/>
  <c r="R1659" i="2"/>
  <c r="V1659" i="2" s="1"/>
  <c r="R1728" i="2"/>
  <c r="V1728" i="2" s="1"/>
  <c r="R1233" i="2"/>
  <c r="V1233" i="2" s="1"/>
  <c r="R1057" i="2"/>
  <c r="V1057" i="2" s="1"/>
  <c r="R1041" i="2"/>
  <c r="V1041" i="2" s="1"/>
  <c r="R1025" i="2"/>
  <c r="V1025" i="2" s="1"/>
  <c r="R2697" i="2"/>
  <c r="V2697" i="2" s="1"/>
  <c r="R1733" i="2"/>
  <c r="V1733" i="2" s="1"/>
  <c r="V2690" i="2"/>
  <c r="V2609" i="2"/>
  <c r="V2452" i="2"/>
  <c r="R1317" i="2"/>
  <c r="V1317" i="2" s="1"/>
  <c r="R1296" i="2"/>
  <c r="V1296" i="2" s="1"/>
  <c r="R901" i="2"/>
  <c r="V901" i="2" s="1"/>
  <c r="V2464" i="2"/>
  <c r="R1494" i="2"/>
  <c r="V1494" i="2" s="1"/>
  <c r="V2163" i="2"/>
  <c r="V2005" i="2"/>
  <c r="R2333" i="2"/>
  <c r="R2313" i="2"/>
  <c r="R2303" i="2"/>
  <c r="V2303" i="2" s="1"/>
  <c r="R2283" i="2"/>
  <c r="R2229" i="2"/>
  <c r="V2229" i="2" s="1"/>
  <c r="R2164" i="2"/>
  <c r="V2164" i="2" s="1"/>
  <c r="R2132" i="2"/>
  <c r="V2132" i="2" s="1"/>
  <c r="R1797" i="2"/>
  <c r="R1593" i="2"/>
  <c r="R1552" i="2"/>
  <c r="V1552" i="2" s="1"/>
  <c r="R1217" i="2"/>
  <c r="R1201" i="2"/>
  <c r="R1185" i="2"/>
  <c r="V1185" i="2" s="1"/>
  <c r="R1169" i="2"/>
  <c r="V1169" i="2" s="1"/>
  <c r="R1153" i="2"/>
  <c r="R1137" i="2"/>
  <c r="R1121" i="2"/>
  <c r="R1105" i="2"/>
  <c r="R1089" i="2"/>
  <c r="R1073" i="2"/>
  <c r="R875" i="2"/>
  <c r="R859" i="2"/>
  <c r="R843" i="2"/>
  <c r="R827" i="2"/>
  <c r="R811" i="2"/>
  <c r="R795" i="2"/>
  <c r="V795" i="2" s="1"/>
  <c r="R779" i="2"/>
  <c r="R763" i="2"/>
  <c r="V763" i="2" s="1"/>
  <c r="R747" i="2"/>
  <c r="R731" i="2"/>
  <c r="R715" i="2"/>
  <c r="R699" i="2"/>
  <c r="V2397" i="2"/>
  <c r="V2391" i="2"/>
  <c r="V2301" i="2"/>
  <c r="V1913" i="2"/>
  <c r="O2348" i="2"/>
  <c r="W2348" i="2" s="1"/>
  <c r="V2437" i="2"/>
  <c r="V2374" i="2"/>
  <c r="V2215" i="2"/>
  <c r="S2073" i="2"/>
  <c r="U2073" i="2" s="1"/>
  <c r="W2648" i="2"/>
  <c r="V2294" i="2"/>
  <c r="V2235" i="2"/>
  <c r="S2440" i="2"/>
  <c r="U2440" i="2" s="1"/>
  <c r="V2390" i="2"/>
  <c r="V2106" i="2"/>
  <c r="V2423" i="2"/>
  <c r="V2407" i="2"/>
  <c r="V2327" i="2"/>
  <c r="V2462" i="2"/>
  <c r="V2383" i="2"/>
  <c r="V2326" i="2"/>
  <c r="V2257" i="2"/>
  <c r="W2257" i="2"/>
  <c r="O2137" i="2"/>
  <c r="W2137" i="2" s="1"/>
  <c r="O2041" i="2"/>
  <c r="W2041" i="2" s="1"/>
  <c r="V2388" i="2"/>
  <c r="V2372" i="2"/>
  <c r="V2616" i="2"/>
  <c r="V2601" i="2"/>
  <c r="V2451" i="2"/>
  <c r="V2442" i="2"/>
  <c r="V2532" i="2"/>
  <c r="V2416" i="2"/>
  <c r="W2305" i="2"/>
  <c r="V2421" i="2"/>
  <c r="V2353" i="2"/>
  <c r="V2346" i="2"/>
  <c r="V2604" i="2"/>
  <c r="V2430" i="2"/>
  <c r="V2607" i="2"/>
  <c r="V2600" i="2"/>
  <c r="V2596" i="2"/>
  <c r="W2577" i="2"/>
  <c r="V2516" i="2"/>
  <c r="V2508" i="2"/>
  <c r="V2380" i="2"/>
  <c r="V2196" i="2"/>
  <c r="V1589" i="2"/>
  <c r="V1947" i="2"/>
  <c r="V1798" i="2"/>
  <c r="V2013" i="2"/>
  <c r="W2125" i="2"/>
  <c r="V1991" i="2"/>
  <c r="V1553" i="2"/>
  <c r="W2282" i="2"/>
  <c r="V1883" i="2"/>
  <c r="V1814" i="2"/>
  <c r="V1616" i="2"/>
  <c r="V1995" i="2"/>
  <c r="V1651" i="2"/>
  <c r="V1566" i="2"/>
  <c r="V1882" i="2"/>
  <c r="V1462" i="2"/>
  <c r="V1738" i="2"/>
  <c r="V1720" i="2"/>
  <c r="V1519" i="2"/>
  <c r="V2002" i="2"/>
  <c r="V1527" i="2"/>
  <c r="V1976" i="2"/>
  <c r="V1875" i="2"/>
  <c r="V1713" i="2"/>
  <c r="V2082" i="2"/>
  <c r="V1897" i="2"/>
  <c r="V2023" i="2"/>
  <c r="V1839" i="2"/>
  <c r="V2141" i="2"/>
  <c r="W2118" i="2"/>
  <c r="V2094" i="2"/>
  <c r="V2069" i="2"/>
  <c r="V2050" i="2"/>
  <c r="V2035" i="2"/>
  <c r="V2000" i="2"/>
  <c r="V1997" i="2"/>
  <c r="V1769" i="2"/>
  <c r="V1724" i="2"/>
  <c r="W1724" i="2"/>
  <c r="V1674" i="2"/>
  <c r="V1482" i="2"/>
  <c r="V2368" i="2"/>
  <c r="W2289" i="2"/>
  <c r="V2125" i="2"/>
  <c r="V2042" i="2"/>
  <c r="V2030" i="2"/>
  <c r="V1919" i="2"/>
  <c r="V1873" i="2"/>
  <c r="V1861" i="2"/>
  <c r="V1699" i="2"/>
  <c r="V1692" i="2"/>
  <c r="V1410" i="2"/>
  <c r="V1548" i="2"/>
  <c r="V1495" i="2"/>
  <c r="V1417" i="2"/>
  <c r="V1395" i="2"/>
  <c r="V1376" i="2"/>
  <c r="V1207" i="2"/>
  <c r="V1351" i="2"/>
  <c r="V1215" i="2"/>
  <c r="V1060" i="2"/>
  <c r="W1680" i="2"/>
  <c r="V1465" i="2"/>
  <c r="V1433" i="2"/>
  <c r="V1052" i="2"/>
  <c r="V1521" i="2"/>
  <c r="W1100" i="2"/>
  <c r="V1517" i="2"/>
  <c r="V1380" i="2"/>
  <c r="V1299" i="2"/>
  <c r="V1473" i="2"/>
  <c r="V1279" i="2"/>
  <c r="V1528" i="2"/>
  <c r="V1478" i="2"/>
  <c r="V1488" i="2"/>
  <c r="V1436" i="2"/>
  <c r="V1413" i="2"/>
  <c r="V1391" i="2"/>
  <c r="V1232" i="2"/>
  <c r="V1204" i="2"/>
  <c r="V1892" i="2"/>
  <c r="V1868" i="2"/>
  <c r="V1537" i="2"/>
  <c r="V1491" i="2"/>
  <c r="V1476" i="2"/>
  <c r="W1116" i="2"/>
  <c r="V1116" i="2"/>
  <c r="V1643" i="2"/>
  <c r="V1600" i="2"/>
  <c r="V1458" i="2"/>
  <c r="V1330" i="2"/>
  <c r="V1316" i="2"/>
  <c r="V1036" i="2"/>
  <c r="V1871" i="2"/>
  <c r="V1804" i="2"/>
  <c r="V1758" i="2"/>
  <c r="V1599" i="2"/>
  <c r="V1090" i="2"/>
  <c r="V829" i="2"/>
  <c r="W949" i="2"/>
  <c r="V949" i="2"/>
  <c r="V898" i="2"/>
  <c r="V755" i="2"/>
  <c r="V1055" i="2"/>
  <c r="V863" i="2"/>
  <c r="V1058" i="2"/>
  <c r="V1002" i="2"/>
  <c r="V758" i="2"/>
  <c r="V723" i="2"/>
  <c r="V860" i="2"/>
  <c r="V1087" i="2"/>
  <c r="V882" i="2"/>
  <c r="W803" i="2"/>
  <c r="V1014" i="2"/>
  <c r="W933" i="2"/>
  <c r="W915" i="2"/>
  <c r="W931" i="2"/>
  <c r="V814" i="2"/>
  <c r="V806" i="2"/>
  <c r="V782" i="2"/>
  <c r="V844" i="2"/>
  <c r="V821" i="2"/>
  <c r="V2699" i="2"/>
  <c r="V2685" i="2"/>
  <c r="V2645" i="2"/>
  <c r="V2629" i="2"/>
  <c r="V2613" i="2"/>
  <c r="V2597" i="2"/>
  <c r="V2573" i="2"/>
  <c r="V2563" i="2"/>
  <c r="V2530" i="2"/>
  <c r="V2648" i="2"/>
  <c r="V2632" i="2"/>
  <c r="V2580" i="2"/>
  <c r="V2548" i="2"/>
  <c r="V2693" i="2"/>
  <c r="V2526" i="2"/>
  <c r="V2519" i="2"/>
  <c r="V2515" i="2"/>
  <c r="V2586" i="2"/>
  <c r="V2559" i="2"/>
  <c r="V2555" i="2"/>
  <c r="V2644" i="2"/>
  <c r="V2628" i="2"/>
  <c r="V2612" i="2"/>
  <c r="V2565" i="2"/>
  <c r="V2518" i="2"/>
  <c r="V2511" i="2"/>
  <c r="V2650" i="2"/>
  <c r="V2634" i="2"/>
  <c r="V2631" i="2"/>
  <c r="V2618" i="2"/>
  <c r="V2615" i="2"/>
  <c r="V2602" i="2"/>
  <c r="V2599" i="2"/>
  <c r="V2551" i="2"/>
  <c r="V2579" i="2"/>
  <c r="V2550" i="2"/>
  <c r="V2547" i="2"/>
  <c r="V2554" i="2"/>
  <c r="V2510" i="2"/>
  <c r="V2503" i="2"/>
  <c r="V2668" i="2"/>
  <c r="V2659" i="2"/>
  <c r="V2656" i="2"/>
  <c r="V2640" i="2"/>
  <c r="V2624" i="2"/>
  <c r="V2608" i="2"/>
  <c r="V2543" i="2"/>
  <c r="V2539" i="2"/>
  <c r="V2588" i="2"/>
  <c r="V2571" i="2"/>
  <c r="V2546" i="2"/>
  <c r="V2502" i="2"/>
  <c r="V2570" i="2"/>
  <c r="V2560" i="2"/>
  <c r="V2542" i="2"/>
  <c r="V2535" i="2"/>
  <c r="V2531" i="2"/>
  <c r="V2495" i="2"/>
  <c r="V2538" i="2"/>
  <c r="V2667" i="2"/>
  <c r="V2642" i="2"/>
  <c r="V2626" i="2"/>
  <c r="V2610" i="2"/>
  <c r="V2556" i="2"/>
  <c r="V2587" i="2"/>
  <c r="V2534" i="2"/>
  <c r="V2527" i="2"/>
  <c r="V2523" i="2"/>
  <c r="V2507" i="2"/>
  <c r="V2499" i="2"/>
  <c r="V2491" i="2"/>
  <c r="V2483" i="2"/>
  <c r="V2475" i="2"/>
  <c r="V2429" i="2"/>
  <c r="V2426" i="2"/>
  <c r="V2389" i="2"/>
  <c r="V2386" i="2"/>
  <c r="V2357" i="2"/>
  <c r="V2354" i="2"/>
  <c r="V2325" i="2"/>
  <c r="V2293" i="2"/>
  <c r="V2290" i="2"/>
  <c r="V2261" i="2"/>
  <c r="V2255" i="2"/>
  <c r="V2252" i="2"/>
  <c r="V2249" i="2"/>
  <c r="V2246" i="2"/>
  <c r="V2237" i="2"/>
  <c r="V2222" i="2"/>
  <c r="V2188" i="2"/>
  <c r="V2181" i="2"/>
  <c r="V2171" i="2"/>
  <c r="V2191" i="2"/>
  <c r="V2174" i="2"/>
  <c r="V2195" i="2"/>
  <c r="V2138" i="2"/>
  <c r="V2258" i="2"/>
  <c r="V2234" i="2"/>
  <c r="V2177" i="2"/>
  <c r="V2180" i="2"/>
  <c r="V2126" i="2"/>
  <c r="V2218" i="2"/>
  <c r="V2194" i="2"/>
  <c r="V2133" i="2"/>
  <c r="V2382" i="2"/>
  <c r="V2318" i="2"/>
  <c r="V2286" i="2"/>
  <c r="V2230" i="2"/>
  <c r="V2129" i="2"/>
  <c r="V2402" i="2"/>
  <c r="V2370" i="2"/>
  <c r="V2338" i="2"/>
  <c r="V2306" i="2"/>
  <c r="V2274" i="2"/>
  <c r="V2165" i="2"/>
  <c r="V2242" i="2"/>
  <c r="V2214" i="2"/>
  <c r="V2182" i="2"/>
  <c r="V2158" i="2"/>
  <c r="V2136" i="2"/>
  <c r="V2207" i="2"/>
  <c r="V2226" i="2"/>
  <c r="V2168" i="2"/>
  <c r="V2161" i="2"/>
  <c r="V2210" i="2"/>
  <c r="V2135" i="2"/>
  <c r="V2418" i="2"/>
  <c r="V2366" i="2"/>
  <c r="V2334" i="2"/>
  <c r="V2302" i="2"/>
  <c r="V2270" i="2"/>
  <c r="V2238" i="2"/>
  <c r="V2139" i="2"/>
  <c r="V2145" i="2"/>
  <c r="V2113" i="2"/>
  <c r="V2061" i="2"/>
  <c r="V2058" i="2"/>
  <c r="V2055" i="2"/>
  <c r="V2049" i="2"/>
  <c r="V1990" i="2"/>
  <c r="V1986" i="2"/>
  <c r="V1989" i="2"/>
  <c r="V1940" i="2"/>
  <c r="V2066" i="2"/>
  <c r="V1936" i="2"/>
  <c r="V2149" i="2"/>
  <c r="V2117" i="2"/>
  <c r="V2093" i="2"/>
  <c r="V2090" i="2"/>
  <c r="V2029" i="2"/>
  <c r="V2026" i="2"/>
  <c r="V1939" i="2"/>
  <c r="V1927" i="2"/>
  <c r="V2102" i="2"/>
  <c r="V1935" i="2"/>
  <c r="V1931" i="2"/>
  <c r="V1923" i="2"/>
  <c r="V1915" i="2"/>
  <c r="V1946" i="2"/>
  <c r="V2086" i="2"/>
  <c r="V2022" i="2"/>
  <c r="V2006" i="2"/>
  <c r="V1973" i="2"/>
  <c r="V1930" i="2"/>
  <c r="V2101" i="2"/>
  <c r="V2098" i="2"/>
  <c r="V2037" i="2"/>
  <c r="V2034" i="2"/>
  <c r="V2110" i="2"/>
  <c r="V2046" i="2"/>
  <c r="V1962" i="2"/>
  <c r="V1858" i="2"/>
  <c r="V1855" i="2"/>
  <c r="V1852" i="2"/>
  <c r="V1794" i="2"/>
  <c r="V1788" i="2"/>
  <c r="V1785" i="2"/>
  <c r="V1924" i="2"/>
  <c r="V1912" i="2"/>
  <c r="V1867" i="2"/>
  <c r="V1803" i="2"/>
  <c r="V1779" i="2"/>
  <c r="V1708" i="2"/>
  <c r="V1704" i="2"/>
  <c r="V1679" i="2"/>
  <c r="V1588" i="2"/>
  <c r="V1683" i="2"/>
  <c r="V1535" i="2"/>
  <c r="V1775" i="2"/>
  <c r="V1763" i="2"/>
  <c r="V1658" i="2"/>
  <c r="V1697" i="2"/>
  <c r="W1926" i="2"/>
  <c r="V1848" i="2"/>
  <c r="V1784" i="2"/>
  <c r="V1759" i="2"/>
  <c r="V1756" i="2"/>
  <c r="V1747" i="2"/>
  <c r="V1744" i="2"/>
  <c r="V1668" i="2"/>
  <c r="V1932" i="2"/>
  <c r="V1920" i="2"/>
  <c r="V1908" i="2"/>
  <c r="V1899" i="2"/>
  <c r="V1896" i="2"/>
  <c r="V1872" i="2"/>
  <c r="V1675" i="2"/>
  <c r="V1624" i="2"/>
  <c r="V1884" i="2"/>
  <c r="V1823" i="2"/>
  <c r="V1820" i="2"/>
  <c r="V1579" i="2"/>
  <c r="V1835" i="2"/>
  <c r="V1560" i="2"/>
  <c r="V1844" i="2"/>
  <c r="V1783" i="2"/>
  <c r="V1780" i="2"/>
  <c r="V1771" i="2"/>
  <c r="V1688" i="2"/>
  <c r="V1755" i="2"/>
  <c r="V1719" i="2"/>
  <c r="V1739" i="2"/>
  <c r="V1718" i="2"/>
  <c r="V1652" i="2"/>
  <c r="V1776" i="2"/>
  <c r="V1748" i="2"/>
  <c r="V1722" i="2"/>
  <c r="V1663" i="2"/>
  <c r="V1640" i="2"/>
  <c r="V1843" i="2"/>
  <c r="V1840" i="2"/>
  <c r="V1382" i="2"/>
  <c r="V1200" i="2"/>
  <c r="V1012" i="2"/>
  <c r="V773" i="2"/>
  <c r="V1623" i="2"/>
  <c r="V1578" i="2"/>
  <c r="V1441" i="2"/>
  <c r="V1438" i="2"/>
  <c r="V1389" i="2"/>
  <c r="V1278" i="2"/>
  <c r="V1250" i="2"/>
  <c r="V1239" i="2"/>
  <c r="V1225" i="2"/>
  <c r="V1023" i="2"/>
  <c r="V1511" i="2"/>
  <c r="V1437" i="2"/>
  <c r="V1427" i="2"/>
  <c r="V1414" i="2"/>
  <c r="V1403" i="2"/>
  <c r="V1318" i="2"/>
  <c r="V1063" i="2"/>
  <c r="V1046" i="2"/>
  <c r="V1385" i="2"/>
  <c r="V1374" i="2"/>
  <c r="V1342" i="2"/>
  <c r="V1294" i="2"/>
  <c r="V1381" i="2"/>
  <c r="V1264" i="2"/>
  <c r="V1245" i="2"/>
  <c r="V1238" i="2"/>
  <c r="V1598" i="2"/>
  <c r="V1546" i="2"/>
  <c r="V1484" i="2"/>
  <c r="V1447" i="2"/>
  <c r="V1477" i="2"/>
  <c r="V1467" i="2"/>
  <c r="V1457" i="2"/>
  <c r="V1430" i="2"/>
  <c r="V1406" i="2"/>
  <c r="V1377" i="2"/>
  <c r="V1366" i="2"/>
  <c r="V1144" i="2"/>
  <c r="V1586" i="2"/>
  <c r="V1536" i="2"/>
  <c r="V1529" i="2"/>
  <c r="V1510" i="2"/>
  <c r="V1497" i="2"/>
  <c r="V1487" i="2"/>
  <c r="V1460" i="2"/>
  <c r="V1443" i="2"/>
  <c r="V1429" i="2"/>
  <c r="V1405" i="2"/>
  <c r="V1373" i="2"/>
  <c r="V1310" i="2"/>
  <c r="V1672" i="2"/>
  <c r="V1615" i="2"/>
  <c r="V1470" i="2"/>
  <c r="V1453" i="2"/>
  <c r="V1334" i="2"/>
  <c r="V1270" i="2"/>
  <c r="V1606" i="2"/>
  <c r="V1409" i="2"/>
  <c r="V1369" i="2"/>
  <c r="V1358" i="2"/>
  <c r="V1083" i="2"/>
  <c r="V1680" i="2"/>
  <c r="V1576" i="2"/>
  <c r="V1570" i="2"/>
  <c r="V1551" i="2"/>
  <c r="V1525" i="2"/>
  <c r="V1439" i="2"/>
  <c r="V1398" i="2"/>
  <c r="V1286" i="2"/>
  <c r="V1161" i="2"/>
  <c r="V1554" i="2"/>
  <c r="V1469" i="2"/>
  <c r="V1459" i="2"/>
  <c r="V1446" i="2"/>
  <c r="V1435" i="2"/>
  <c r="V1422" i="2"/>
  <c r="V1302" i="2"/>
  <c r="V1186" i="2"/>
  <c r="V1175" i="2"/>
  <c r="V1499" i="2"/>
  <c r="V1479" i="2"/>
  <c r="V1452" i="2"/>
  <c r="V1445" i="2"/>
  <c r="V1421" i="2"/>
  <c r="V1401" i="2"/>
  <c r="V1390" i="2"/>
  <c r="V1326" i="2"/>
  <c r="V1696" i="2"/>
  <c r="V1632" i="2"/>
  <c r="V1397" i="2"/>
  <c r="V1350" i="2"/>
  <c r="V1211" i="2"/>
  <c r="V1575" i="2"/>
  <c r="V1550" i="2"/>
  <c r="V1455" i="2"/>
  <c r="V1431" i="2"/>
  <c r="V1174" i="2"/>
  <c r="V1141" i="2"/>
  <c r="V932" i="2"/>
  <c r="V1235" i="2"/>
  <c r="V1171" i="2"/>
  <c r="V1059" i="2"/>
  <c r="V1062" i="2"/>
  <c r="V887" i="2"/>
  <c r="V780" i="2"/>
  <c r="V1007" i="2"/>
  <c r="V939" i="2"/>
  <c r="V1251" i="2"/>
  <c r="V1187" i="2"/>
  <c r="V1075" i="2"/>
  <c r="V759" i="2"/>
  <c r="V1139" i="2"/>
  <c r="V1078" i="2"/>
  <c r="V996" i="2"/>
  <c r="V891" i="2"/>
  <c r="V1259" i="2"/>
  <c r="V1195" i="2"/>
  <c r="V1109" i="2"/>
  <c r="V1021" i="2"/>
  <c r="V1115" i="2"/>
  <c r="V1091" i="2"/>
  <c r="V1054" i="2"/>
  <c r="V894" i="2"/>
  <c r="V856" i="2"/>
  <c r="V1093" i="2"/>
  <c r="V922" i="2"/>
  <c r="V1067" i="2"/>
  <c r="V990" i="2"/>
  <c r="V766" i="2"/>
  <c r="V1099" i="2"/>
  <c r="V1070" i="2"/>
  <c r="V825" i="2"/>
  <c r="V794" i="2"/>
  <c r="V1219" i="2"/>
  <c r="V1155" i="2"/>
  <c r="V938" i="2"/>
  <c r="V921" i="2"/>
  <c r="V900" i="2"/>
  <c r="V893" i="2"/>
  <c r="V890" i="2"/>
  <c r="V886" i="2"/>
  <c r="V855" i="2"/>
  <c r="V824" i="2"/>
  <c r="V793" i="2"/>
  <c r="V762" i="2"/>
  <c r="V848" i="2"/>
  <c r="V817" i="2"/>
  <c r="V751" i="2"/>
  <c r="W947" i="2"/>
  <c r="V792" i="2"/>
  <c r="V761" i="2"/>
  <c r="V816" i="2"/>
  <c r="V785" i="2"/>
  <c r="V991" i="2"/>
  <c r="V960" i="2"/>
  <c r="V950" i="2"/>
  <c r="V930" i="2"/>
  <c r="V916" i="2"/>
  <c r="V909" i="2"/>
  <c r="V906" i="2"/>
  <c r="V902" i="2"/>
  <c r="V840" i="2"/>
  <c r="V809" i="2"/>
  <c r="V788" i="2"/>
  <c r="V781" i="2"/>
  <c r="V774" i="2"/>
  <c r="V981" i="2"/>
  <c r="V933" i="2"/>
  <c r="V926" i="2"/>
  <c r="V895" i="2"/>
  <c r="V864" i="2"/>
  <c r="V833" i="2"/>
  <c r="V812" i="2"/>
  <c r="V805" i="2"/>
  <c r="V802" i="2"/>
  <c r="V798" i="2"/>
  <c r="V767" i="2"/>
  <c r="V743" i="2"/>
  <c r="V735" i="2"/>
  <c r="V966" i="2"/>
  <c r="V956" i="2"/>
  <c r="V919" i="2"/>
  <c r="V888" i="2"/>
  <c r="V857" i="2"/>
  <c r="V826" i="2"/>
  <c r="V760" i="2"/>
  <c r="V999" i="2"/>
  <c r="V912" i="2"/>
  <c r="V881" i="2"/>
  <c r="V784" i="2"/>
  <c r="V753" i="2"/>
  <c r="V746" i="2"/>
  <c r="V905" i="2"/>
  <c r="V808" i="2"/>
  <c r="V777" i="2"/>
  <c r="V742" i="2"/>
  <c r="V804" i="2"/>
  <c r="V797" i="2"/>
  <c r="V790" i="2"/>
  <c r="V880" i="2"/>
  <c r="W835" i="2"/>
  <c r="V752" i="2"/>
  <c r="V745" i="2"/>
  <c r="V738" i="2"/>
  <c r="V974" i="2"/>
  <c r="V904" i="2"/>
  <c r="V873" i="2"/>
  <c r="V852" i="2"/>
  <c r="V845" i="2"/>
  <c r="V842" i="2"/>
  <c r="V838" i="2"/>
  <c r="V776" i="2"/>
  <c r="V748" i="2"/>
  <c r="W324" i="2"/>
  <c r="V605" i="2"/>
  <c r="R242" i="2"/>
  <c r="W242" i="2" s="1"/>
  <c r="S242" i="2"/>
  <c r="U242" i="2" s="1"/>
  <c r="S226" i="2"/>
  <c r="U226" i="2" s="1"/>
  <c r="R226" i="2"/>
  <c r="W226" i="2" s="1"/>
  <c r="S210" i="2"/>
  <c r="U210" i="2" s="1"/>
  <c r="R210" i="2"/>
  <c r="V210" i="2" s="1"/>
  <c r="R194" i="2"/>
  <c r="W194" i="2" s="1"/>
  <c r="S194" i="2"/>
  <c r="U194" i="2" s="1"/>
  <c r="R178" i="2"/>
  <c r="V178" i="2" s="1"/>
  <c r="S178" i="2"/>
  <c r="U178" i="2" s="1"/>
  <c r="R146" i="2"/>
  <c r="V146" i="2" s="1"/>
  <c r="S146" i="2"/>
  <c r="U146" i="2" s="1"/>
  <c r="S130" i="2"/>
  <c r="U130" i="2" s="1"/>
  <c r="R130" i="2"/>
  <c r="W130" i="2" s="1"/>
  <c r="R114" i="2"/>
  <c r="V114" i="2" s="1"/>
  <c r="S114" i="2"/>
  <c r="U114" i="2" s="1"/>
  <c r="R98" i="2"/>
  <c r="V98" i="2" s="1"/>
  <c r="S98" i="2"/>
  <c r="U98" i="2" s="1"/>
  <c r="S50" i="2"/>
  <c r="U50" i="2" s="1"/>
  <c r="R50" i="2"/>
  <c r="W50" i="2" s="1"/>
  <c r="R34" i="2"/>
  <c r="S34" i="2"/>
  <c r="U34" i="2" s="1"/>
  <c r="S18" i="2"/>
  <c r="U18" i="2" s="1"/>
  <c r="R18" i="2"/>
  <c r="V18" i="2" s="1"/>
  <c r="V348" i="2"/>
  <c r="W354" i="2"/>
  <c r="V575" i="2"/>
  <c r="W551" i="2"/>
  <c r="V543" i="2"/>
  <c r="W282" i="2"/>
  <c r="V550" i="2"/>
  <c r="V542" i="2"/>
  <c r="W415" i="2"/>
  <c r="V606" i="2"/>
  <c r="V660" i="2"/>
  <c r="V668" i="2"/>
  <c r="V652" i="2"/>
  <c r="W470" i="2"/>
  <c r="R492" i="2"/>
  <c r="W492" i="2" s="1"/>
  <c r="V644" i="2"/>
  <c r="V636" i="2"/>
  <c r="V612" i="2"/>
  <c r="V604" i="2"/>
  <c r="W596" i="2"/>
  <c r="W572" i="2"/>
  <c r="V564" i="2"/>
  <c r="V556" i="2"/>
  <c r="W548" i="2"/>
  <c r="V540" i="2"/>
  <c r="V532" i="2"/>
  <c r="V524" i="2"/>
  <c r="V516" i="2"/>
  <c r="V508" i="2"/>
  <c r="V666" i="2"/>
  <c r="V658" i="2"/>
  <c r="V643" i="2"/>
  <c r="V484" i="2"/>
  <c r="W191" i="2"/>
  <c r="V650" i="2"/>
  <c r="V452" i="2"/>
  <c r="W444" i="2"/>
  <c r="V412" i="2"/>
  <c r="V642" i="2"/>
  <c r="V380" i="2"/>
  <c r="R434" i="2"/>
  <c r="W434" i="2" s="1"/>
  <c r="R66" i="2"/>
  <c r="V66" i="2" s="1"/>
  <c r="S682" i="2"/>
  <c r="U682" i="2" s="1"/>
  <c r="S674" i="2"/>
  <c r="U674" i="2" s="1"/>
  <c r="S658" i="2"/>
  <c r="U658" i="2" s="1"/>
  <c r="S650" i="2"/>
  <c r="U650" i="2" s="1"/>
  <c r="S642" i="2"/>
  <c r="U642" i="2" s="1"/>
  <c r="S626" i="2"/>
  <c r="U626" i="2" s="1"/>
  <c r="S618" i="2"/>
  <c r="U618" i="2" s="1"/>
  <c r="S610" i="2"/>
  <c r="U610" i="2" s="1"/>
  <c r="S594" i="2"/>
  <c r="U594" i="2" s="1"/>
  <c r="S586" i="2"/>
  <c r="U586" i="2" s="1"/>
  <c r="S578" i="2"/>
  <c r="U578" i="2" s="1"/>
  <c r="S562" i="2"/>
  <c r="U562" i="2" s="1"/>
  <c r="S554" i="2"/>
  <c r="U554" i="2" s="1"/>
  <c r="S546" i="2"/>
  <c r="U546" i="2" s="1"/>
  <c r="S530" i="2"/>
  <c r="U530" i="2" s="1"/>
  <c r="S522" i="2"/>
  <c r="U522" i="2" s="1"/>
  <c r="S514" i="2"/>
  <c r="U514" i="2" s="1"/>
  <c r="S498" i="2"/>
  <c r="U498" i="2" s="1"/>
  <c r="S490" i="2"/>
  <c r="U490" i="2" s="1"/>
  <c r="S482" i="2"/>
  <c r="U482" i="2" s="1"/>
  <c r="S474" i="2"/>
  <c r="U474" i="2" s="1"/>
  <c r="S458" i="2"/>
  <c r="U458" i="2" s="1"/>
  <c r="S442" i="2"/>
  <c r="U442" i="2" s="1"/>
  <c r="S426" i="2"/>
  <c r="U426" i="2" s="1"/>
  <c r="S410" i="2"/>
  <c r="U410" i="2" s="1"/>
  <c r="S394" i="2"/>
  <c r="U394" i="2" s="1"/>
  <c r="S165" i="2"/>
  <c r="U165" i="2" s="1"/>
  <c r="S157" i="2"/>
  <c r="U157" i="2" s="1"/>
  <c r="S149" i="2"/>
  <c r="U149" i="2" s="1"/>
  <c r="S141" i="2"/>
  <c r="U141" i="2" s="1"/>
  <c r="S133" i="2"/>
  <c r="U133" i="2" s="1"/>
  <c r="S117" i="2"/>
  <c r="U117" i="2" s="1"/>
  <c r="S109" i="2"/>
  <c r="U109" i="2" s="1"/>
  <c r="S101" i="2"/>
  <c r="U101" i="2" s="1"/>
  <c r="S93" i="2"/>
  <c r="U93" i="2" s="1"/>
  <c r="S85" i="2"/>
  <c r="U85" i="2" s="1"/>
  <c r="S77" i="2"/>
  <c r="U77" i="2" s="1"/>
  <c r="S69" i="2"/>
  <c r="U69" i="2" s="1"/>
  <c r="S61" i="2"/>
  <c r="U61" i="2" s="1"/>
  <c r="S45" i="2"/>
  <c r="U45" i="2" s="1"/>
  <c r="S37" i="2"/>
  <c r="U37" i="2" s="1"/>
  <c r="S29" i="2"/>
  <c r="U29" i="2" s="1"/>
  <c r="S13" i="2"/>
  <c r="U13" i="2" s="1"/>
  <c r="S676" i="2"/>
  <c r="U676" i="2" s="1"/>
  <c r="S668" i="2"/>
  <c r="U668" i="2" s="1"/>
  <c r="S660" i="2"/>
  <c r="U660" i="2" s="1"/>
  <c r="S652" i="2"/>
  <c r="U652" i="2" s="1"/>
  <c r="S644" i="2"/>
  <c r="U644" i="2" s="1"/>
  <c r="S636" i="2"/>
  <c r="U636" i="2" s="1"/>
  <c r="S628" i="2"/>
  <c r="U628" i="2" s="1"/>
  <c r="S620" i="2"/>
  <c r="U620" i="2" s="1"/>
  <c r="S612" i="2"/>
  <c r="U612" i="2" s="1"/>
  <c r="S604" i="2"/>
  <c r="U604" i="2" s="1"/>
  <c r="S596" i="2"/>
  <c r="U596" i="2" s="1"/>
  <c r="S588" i="2"/>
  <c r="U588" i="2" s="1"/>
  <c r="S580" i="2"/>
  <c r="U580" i="2" s="1"/>
  <c r="S572" i="2"/>
  <c r="U572" i="2" s="1"/>
  <c r="S564" i="2"/>
  <c r="U564" i="2" s="1"/>
  <c r="S556" i="2"/>
  <c r="U556" i="2" s="1"/>
  <c r="S548" i="2"/>
  <c r="U548" i="2" s="1"/>
  <c r="S540" i="2"/>
  <c r="U540" i="2" s="1"/>
  <c r="S532" i="2"/>
  <c r="U532" i="2" s="1"/>
  <c r="S524" i="2"/>
  <c r="U524" i="2" s="1"/>
  <c r="S516" i="2"/>
  <c r="U516" i="2" s="1"/>
  <c r="S508" i="2"/>
  <c r="U508" i="2" s="1"/>
  <c r="S500" i="2"/>
  <c r="U500" i="2" s="1"/>
  <c r="S484" i="2"/>
  <c r="U484" i="2" s="1"/>
  <c r="S476" i="2"/>
  <c r="U476" i="2" s="1"/>
  <c r="S468" i="2"/>
  <c r="U468" i="2" s="1"/>
  <c r="S460" i="2"/>
  <c r="U460" i="2" s="1"/>
  <c r="S452" i="2"/>
  <c r="U452" i="2" s="1"/>
  <c r="S436" i="2"/>
  <c r="U436" i="2" s="1"/>
  <c r="S428" i="2"/>
  <c r="U428" i="2" s="1"/>
  <c r="S420" i="2"/>
  <c r="U420" i="2" s="1"/>
  <c r="S412" i="2"/>
  <c r="U412" i="2" s="1"/>
  <c r="S404" i="2"/>
  <c r="U404" i="2" s="1"/>
  <c r="S396" i="2"/>
  <c r="U396" i="2" s="1"/>
  <c r="S380" i="2"/>
  <c r="U380" i="2" s="1"/>
  <c r="S372" i="2"/>
  <c r="U372" i="2" s="1"/>
  <c r="S364" i="2"/>
  <c r="U364" i="2" s="1"/>
  <c r="S356" i="2"/>
  <c r="U356" i="2" s="1"/>
  <c r="S348" i="2"/>
  <c r="U348" i="2" s="1"/>
  <c r="S340" i="2"/>
  <c r="U340" i="2" s="1"/>
  <c r="S332" i="2"/>
  <c r="U332" i="2" s="1"/>
  <c r="S324" i="2"/>
  <c r="U324" i="2" s="1"/>
  <c r="S316" i="2"/>
  <c r="U316" i="2" s="1"/>
  <c r="S308" i="2"/>
  <c r="U308" i="2" s="1"/>
  <c r="S300" i="2"/>
  <c r="U300" i="2" s="1"/>
  <c r="S292" i="2"/>
  <c r="U292" i="2" s="1"/>
  <c r="S284" i="2"/>
  <c r="U284" i="2" s="1"/>
  <c r="S276" i="2"/>
  <c r="U276" i="2" s="1"/>
  <c r="S268" i="2"/>
  <c r="U268" i="2" s="1"/>
  <c r="S260" i="2"/>
  <c r="U260" i="2" s="1"/>
  <c r="S252" i="2"/>
  <c r="U252" i="2" s="1"/>
  <c r="S244" i="2"/>
  <c r="U244" i="2" s="1"/>
  <c r="S236" i="2"/>
  <c r="U236" i="2" s="1"/>
  <c r="S228" i="2"/>
  <c r="U228" i="2" s="1"/>
  <c r="S220" i="2"/>
  <c r="U220" i="2" s="1"/>
  <c r="S212" i="2"/>
  <c r="U212" i="2" s="1"/>
  <c r="S204" i="2"/>
  <c r="U204" i="2" s="1"/>
  <c r="S196" i="2"/>
  <c r="U196" i="2" s="1"/>
  <c r="S180" i="2"/>
  <c r="U180" i="2" s="1"/>
  <c r="S172" i="2"/>
  <c r="U172" i="2" s="1"/>
  <c r="S164" i="2"/>
  <c r="U164" i="2" s="1"/>
  <c r="S156" i="2"/>
  <c r="U156" i="2" s="1"/>
  <c r="S148" i="2"/>
  <c r="U148" i="2" s="1"/>
  <c r="S140" i="2"/>
  <c r="U140" i="2" s="1"/>
  <c r="S124" i="2"/>
  <c r="U124" i="2" s="1"/>
  <c r="S116" i="2"/>
  <c r="U116" i="2" s="1"/>
  <c r="S108" i="2"/>
  <c r="U108" i="2" s="1"/>
  <c r="S100" i="2"/>
  <c r="U100" i="2" s="1"/>
  <c r="S92" i="2"/>
  <c r="U92" i="2" s="1"/>
  <c r="S84" i="2"/>
  <c r="U84" i="2" s="1"/>
  <c r="S76" i="2"/>
  <c r="U76" i="2" s="1"/>
  <c r="S68" i="2"/>
  <c r="U68" i="2" s="1"/>
  <c r="S60" i="2"/>
  <c r="U60" i="2" s="1"/>
  <c r="S52" i="2"/>
  <c r="U52" i="2" s="1"/>
  <c r="S44" i="2"/>
  <c r="U44" i="2" s="1"/>
  <c r="S36" i="2"/>
  <c r="U36" i="2" s="1"/>
  <c r="S28" i="2"/>
  <c r="U28" i="2" s="1"/>
  <c r="S20" i="2"/>
  <c r="U20" i="2" s="1"/>
  <c r="W611" i="2"/>
  <c r="W647" i="2"/>
  <c r="W599" i="2"/>
  <c r="W547" i="2"/>
  <c r="W541" i="2"/>
  <c r="W626" i="2"/>
  <c r="W587" i="2"/>
  <c r="V494" i="2"/>
  <c r="V581" i="2"/>
  <c r="W533" i="2"/>
  <c r="W670" i="2"/>
  <c r="W455" i="2"/>
  <c r="W508" i="2"/>
  <c r="W342" i="2"/>
  <c r="W650" i="2"/>
  <c r="W638" i="2"/>
  <c r="W623" i="2"/>
  <c r="W602" i="2"/>
  <c r="W614" i="2"/>
  <c r="V590" i="2"/>
  <c r="V538" i="2"/>
  <c r="W377" i="2"/>
  <c r="W644" i="2"/>
  <c r="V596" i="2"/>
  <c r="V354" i="2"/>
  <c r="V522" i="2"/>
  <c r="W514" i="2"/>
  <c r="W467" i="2"/>
  <c r="V473" i="2"/>
  <c r="V292" i="2"/>
  <c r="W292" i="2"/>
  <c r="V164" i="2"/>
  <c r="W164" i="2"/>
  <c r="V76" i="2"/>
  <c r="W76" i="2"/>
  <c r="V418" i="2"/>
  <c r="V434" i="2"/>
  <c r="V308" i="2"/>
  <c r="W308" i="2"/>
  <c r="V172" i="2"/>
  <c r="W172" i="2"/>
  <c r="V465" i="2"/>
  <c r="W465" i="2"/>
  <c r="V457" i="2"/>
  <c r="W457" i="2"/>
  <c r="V449" i="2"/>
  <c r="W449" i="2"/>
  <c r="V433" i="2"/>
  <c r="W433" i="2"/>
  <c r="V425" i="2"/>
  <c r="W425" i="2"/>
  <c r="V417" i="2"/>
  <c r="W417" i="2"/>
  <c r="V378" i="2"/>
  <c r="W378" i="2"/>
  <c r="V307" i="2"/>
  <c r="W307" i="2"/>
  <c r="V291" i="2"/>
  <c r="W291" i="2"/>
  <c r="V283" i="2"/>
  <c r="W283" i="2"/>
  <c r="V36" i="2"/>
  <c r="W36" i="2"/>
  <c r="V28" i="2"/>
  <c r="W28" i="2"/>
  <c r="W641" i="2"/>
  <c r="W635" i="2"/>
  <c r="W620" i="2"/>
  <c r="V593" i="2"/>
  <c r="W550" i="2"/>
  <c r="V363" i="2"/>
  <c r="W262" i="2"/>
  <c r="V450" i="2"/>
  <c r="W450" i="2"/>
  <c r="W212" i="2"/>
  <c r="V212" i="2"/>
  <c r="V401" i="2"/>
  <c r="W401" i="2"/>
  <c r="V393" i="2"/>
  <c r="W393" i="2"/>
  <c r="V370" i="2"/>
  <c r="W370" i="2"/>
  <c r="V362" i="2"/>
  <c r="W362" i="2"/>
  <c r="V346" i="2"/>
  <c r="W346" i="2"/>
  <c r="V251" i="2"/>
  <c r="W251" i="2"/>
  <c r="V243" i="2"/>
  <c r="W243" i="2"/>
  <c r="V235" i="2"/>
  <c r="W235" i="2"/>
  <c r="V219" i="2"/>
  <c r="W219" i="2"/>
  <c r="V211" i="2"/>
  <c r="W211" i="2"/>
  <c r="V203" i="2"/>
  <c r="W203" i="2"/>
  <c r="V187" i="2"/>
  <c r="W187" i="2"/>
  <c r="V163" i="2"/>
  <c r="W163" i="2"/>
  <c r="V155" i="2"/>
  <c r="W155" i="2"/>
  <c r="V147" i="2"/>
  <c r="W147" i="2"/>
  <c r="V139" i="2"/>
  <c r="W139" i="2"/>
  <c r="V131" i="2"/>
  <c r="W131" i="2"/>
  <c r="V123" i="2"/>
  <c r="W123" i="2"/>
  <c r="V99" i="2"/>
  <c r="W99" i="2"/>
  <c r="V91" i="2"/>
  <c r="W91" i="2"/>
  <c r="W83" i="2"/>
  <c r="V67" i="2"/>
  <c r="W67" i="2"/>
  <c r="V20" i="2"/>
  <c r="W20" i="2"/>
  <c r="W12" i="2"/>
  <c r="V12" i="2"/>
  <c r="W681" i="2"/>
  <c r="W678" i="2"/>
  <c r="W661" i="2"/>
  <c r="W617" i="2"/>
  <c r="W580" i="2"/>
  <c r="W574" i="2"/>
  <c r="W571" i="2"/>
  <c r="W556" i="2"/>
  <c r="V529" i="2"/>
  <c r="V282" i="2"/>
  <c r="V316" i="2"/>
  <c r="W316" i="2"/>
  <c r="V156" i="2"/>
  <c r="W156" i="2"/>
  <c r="V495" i="2"/>
  <c r="W495" i="2"/>
  <c r="V385" i="2"/>
  <c r="W385" i="2"/>
  <c r="V338" i="2"/>
  <c r="W338" i="2"/>
  <c r="V322" i="2"/>
  <c r="W322" i="2"/>
  <c r="V314" i="2"/>
  <c r="W314" i="2"/>
  <c r="V298" i="2"/>
  <c r="W298" i="2"/>
  <c r="V43" i="2"/>
  <c r="W43" i="2"/>
  <c r="V35" i="2"/>
  <c r="W35" i="2"/>
  <c r="V27" i="2"/>
  <c r="W27" i="2"/>
  <c r="W675" i="2"/>
  <c r="W658" i="2"/>
  <c r="W655" i="2"/>
  <c r="W652" i="2"/>
  <c r="W583" i="2"/>
  <c r="W577" i="2"/>
  <c r="W565" i="2"/>
  <c r="W559" i="2"/>
  <c r="W553" i="2"/>
  <c r="W521" i="2"/>
  <c r="V513" i="2"/>
  <c r="W412" i="2"/>
  <c r="W406" i="2"/>
  <c r="V474" i="2"/>
  <c r="W474" i="2"/>
  <c r="V236" i="2"/>
  <c r="W236" i="2"/>
  <c r="V116" i="2"/>
  <c r="W116" i="2"/>
  <c r="V21" i="2"/>
  <c r="W21" i="2"/>
  <c r="V479" i="2"/>
  <c r="W479" i="2"/>
  <c r="V369" i="2"/>
  <c r="W369" i="2"/>
  <c r="V361" i="2"/>
  <c r="W361" i="2"/>
  <c r="V353" i="2"/>
  <c r="W353" i="2"/>
  <c r="V274" i="2"/>
  <c r="W274" i="2"/>
  <c r="W266" i="2"/>
  <c r="V266" i="2"/>
  <c r="V258" i="2"/>
  <c r="W258" i="2"/>
  <c r="V234" i="2"/>
  <c r="W234" i="2"/>
  <c r="V218" i="2"/>
  <c r="W218" i="2"/>
  <c r="V202" i="2"/>
  <c r="W202" i="2"/>
  <c r="V186" i="2"/>
  <c r="W186" i="2"/>
  <c r="V170" i="2"/>
  <c r="W170" i="2"/>
  <c r="W162" i="2"/>
  <c r="V162" i="2"/>
  <c r="V154" i="2"/>
  <c r="W154" i="2"/>
  <c r="V138" i="2"/>
  <c r="W138" i="2"/>
  <c r="V130" i="2"/>
  <c r="V122" i="2"/>
  <c r="W122" i="2"/>
  <c r="V106" i="2"/>
  <c r="W106" i="2"/>
  <c r="V90" i="2"/>
  <c r="W90" i="2"/>
  <c r="V82" i="2"/>
  <c r="W82" i="2"/>
  <c r="W74" i="2"/>
  <c r="V74" i="2"/>
  <c r="V58" i="2"/>
  <c r="W58" i="2"/>
  <c r="V19" i="2"/>
  <c r="W19" i="2"/>
  <c r="V11" i="2"/>
  <c r="W11" i="2"/>
  <c r="W646" i="2"/>
  <c r="W604" i="2"/>
  <c r="V598" i="2"/>
  <c r="W595" i="2"/>
  <c r="W586" i="2"/>
  <c r="W562" i="2"/>
  <c r="W540" i="2"/>
  <c r="W532" i="2"/>
  <c r="V507" i="2"/>
  <c r="W386" i="2"/>
  <c r="W357" i="2"/>
  <c r="W287" i="2"/>
  <c r="W250" i="2"/>
  <c r="V332" i="2"/>
  <c r="W332" i="2"/>
  <c r="V276" i="2"/>
  <c r="W276" i="2"/>
  <c r="W100" i="2"/>
  <c r="V100" i="2"/>
  <c r="V534" i="2"/>
  <c r="W534" i="2"/>
  <c r="V526" i="2"/>
  <c r="W526" i="2"/>
  <c r="V502" i="2"/>
  <c r="W502" i="2"/>
  <c r="V471" i="2"/>
  <c r="W471" i="2"/>
  <c r="V463" i="2"/>
  <c r="W463" i="2"/>
  <c r="V447" i="2"/>
  <c r="W447" i="2"/>
  <c r="V439" i="2"/>
  <c r="W439" i="2"/>
  <c r="V431" i="2"/>
  <c r="W431" i="2"/>
  <c r="V423" i="2"/>
  <c r="W423" i="2"/>
  <c r="V407" i="2"/>
  <c r="W407" i="2"/>
  <c r="V337" i="2"/>
  <c r="W337" i="2"/>
  <c r="V329" i="2"/>
  <c r="W329" i="2"/>
  <c r="V313" i="2"/>
  <c r="W313" i="2"/>
  <c r="V305" i="2"/>
  <c r="W305" i="2"/>
  <c r="V297" i="2"/>
  <c r="W297" i="2"/>
  <c r="V289" i="2"/>
  <c r="W289" i="2"/>
  <c r="V281" i="2"/>
  <c r="W281" i="2"/>
  <c r="V42" i="2"/>
  <c r="W42" i="2"/>
  <c r="V34" i="2"/>
  <c r="W34" i="2"/>
  <c r="V26" i="2"/>
  <c r="W26" i="2"/>
  <c r="W669" i="2"/>
  <c r="W649" i="2"/>
  <c r="W643" i="2"/>
  <c r="W628" i="2"/>
  <c r="W607" i="2"/>
  <c r="W601" i="2"/>
  <c r="W543" i="2"/>
  <c r="W524" i="2"/>
  <c r="W516" i="2"/>
  <c r="V497" i="2"/>
  <c r="W487" i="2"/>
  <c r="W351" i="2"/>
  <c r="W330" i="2"/>
  <c r="V324" i="2"/>
  <c r="W293" i="2"/>
  <c r="V71" i="2"/>
  <c r="V466" i="2"/>
  <c r="W466" i="2"/>
  <c r="V284" i="2"/>
  <c r="W284" i="2"/>
  <c r="W347" i="2"/>
  <c r="V347" i="2"/>
  <c r="V244" i="2"/>
  <c r="W244" i="2"/>
  <c r="V132" i="2"/>
  <c r="W132" i="2"/>
  <c r="V478" i="2"/>
  <c r="W478" i="2"/>
  <c r="V399" i="2"/>
  <c r="W399" i="2"/>
  <c r="V391" i="2"/>
  <c r="W391" i="2"/>
  <c r="V273" i="2"/>
  <c r="W273" i="2"/>
  <c r="V265" i="2"/>
  <c r="W265" i="2"/>
  <c r="V257" i="2"/>
  <c r="W257" i="2"/>
  <c r="V249" i="2"/>
  <c r="W249" i="2"/>
  <c r="V241" i="2"/>
  <c r="W241" i="2"/>
  <c r="W233" i="2"/>
  <c r="V233" i="2"/>
  <c r="V225" i="2"/>
  <c r="W225" i="2"/>
  <c r="V217" i="2"/>
  <c r="W217" i="2"/>
  <c r="W209" i="2"/>
  <c r="V209" i="2"/>
  <c r="V201" i="2"/>
  <c r="W201" i="2"/>
  <c r="V193" i="2"/>
  <c r="W193" i="2"/>
  <c r="V185" i="2"/>
  <c r="W185" i="2"/>
  <c r="V169" i="2"/>
  <c r="W169" i="2"/>
  <c r="V161" i="2"/>
  <c r="W161" i="2"/>
  <c r="V153" i="2"/>
  <c r="W153" i="2"/>
  <c r="V145" i="2"/>
  <c r="W145" i="2"/>
  <c r="V137" i="2"/>
  <c r="W137" i="2"/>
  <c r="V129" i="2"/>
  <c r="W129" i="2"/>
  <c r="W121" i="2"/>
  <c r="V121" i="2"/>
  <c r="V113" i="2"/>
  <c r="W113" i="2"/>
  <c r="V105" i="2"/>
  <c r="W105" i="2"/>
  <c r="V97" i="2"/>
  <c r="W97" i="2"/>
  <c r="W89" i="2"/>
  <c r="V89" i="2"/>
  <c r="V81" i="2"/>
  <c r="W81" i="2"/>
  <c r="V73" i="2"/>
  <c r="W73" i="2"/>
  <c r="V65" i="2"/>
  <c r="W65" i="2"/>
  <c r="V57" i="2"/>
  <c r="W57" i="2"/>
  <c r="W683" i="2"/>
  <c r="W666" i="2"/>
  <c r="W663" i="2"/>
  <c r="W631" i="2"/>
  <c r="W625" i="2"/>
  <c r="W622" i="2"/>
  <c r="W613" i="2"/>
  <c r="W610" i="2"/>
  <c r="W546" i="2"/>
  <c r="V470" i="2"/>
  <c r="W441" i="2"/>
  <c r="W380" i="2"/>
  <c r="W374" i="2"/>
  <c r="W177" i="2"/>
  <c r="V426" i="2"/>
  <c r="W426" i="2"/>
  <c r="V204" i="2"/>
  <c r="W204" i="2"/>
  <c r="V60" i="2"/>
  <c r="W60" i="2"/>
  <c r="V462" i="2"/>
  <c r="W462" i="2"/>
  <c r="V454" i="2"/>
  <c r="W454" i="2"/>
  <c r="V446" i="2"/>
  <c r="W446" i="2"/>
  <c r="V430" i="2"/>
  <c r="W430" i="2"/>
  <c r="V422" i="2"/>
  <c r="W422" i="2"/>
  <c r="V414" i="2"/>
  <c r="W414" i="2"/>
  <c r="V375" i="2"/>
  <c r="W375" i="2"/>
  <c r="V49" i="2"/>
  <c r="W49" i="2"/>
  <c r="V41" i="2"/>
  <c r="W41" i="2"/>
  <c r="V33" i="2"/>
  <c r="W33" i="2"/>
  <c r="V25" i="2"/>
  <c r="W25" i="2"/>
  <c r="W660" i="2"/>
  <c r="W634" i="2"/>
  <c r="W619" i="2"/>
  <c r="V549" i="2"/>
  <c r="W511" i="2"/>
  <c r="W452" i="2"/>
  <c r="W435" i="2"/>
  <c r="V537" i="2"/>
  <c r="W537" i="2"/>
  <c r="V442" i="2"/>
  <c r="W442" i="2"/>
  <c r="V340" i="2"/>
  <c r="W340" i="2"/>
  <c r="V355" i="2"/>
  <c r="W355" i="2"/>
  <c r="V220" i="2"/>
  <c r="W220" i="2"/>
  <c r="V140" i="2"/>
  <c r="W140" i="2"/>
  <c r="V52" i="2"/>
  <c r="W52" i="2"/>
  <c r="V477" i="2"/>
  <c r="W477" i="2"/>
  <c r="V398" i="2"/>
  <c r="W398" i="2"/>
  <c r="V390" i="2"/>
  <c r="W390" i="2"/>
  <c r="V367" i="2"/>
  <c r="W367" i="2"/>
  <c r="V359" i="2"/>
  <c r="W359" i="2"/>
  <c r="V343" i="2"/>
  <c r="W343" i="2"/>
  <c r="V17" i="2"/>
  <c r="W17" i="2"/>
  <c r="W654" i="2"/>
  <c r="W582" i="2"/>
  <c r="W573" i="2"/>
  <c r="W570" i="2"/>
  <c r="W567" i="2"/>
  <c r="W564" i="2"/>
  <c r="W558" i="2"/>
  <c r="W555" i="2"/>
  <c r="W535" i="2"/>
  <c r="V531" i="2"/>
  <c r="W486" i="2"/>
  <c r="W481" i="2"/>
  <c r="W345" i="2"/>
  <c r="V379" i="2"/>
  <c r="W379" i="2"/>
  <c r="V569" i="2"/>
  <c r="V402" i="2"/>
  <c r="W402" i="2"/>
  <c r="V268" i="2"/>
  <c r="W268" i="2"/>
  <c r="V196" i="2"/>
  <c r="W196" i="2"/>
  <c r="V148" i="2"/>
  <c r="W148" i="2"/>
  <c r="V68" i="2"/>
  <c r="W68" i="2"/>
  <c r="V485" i="2"/>
  <c r="W485" i="2"/>
  <c r="V500" i="2"/>
  <c r="W500" i="2"/>
  <c r="V453" i="2"/>
  <c r="W453" i="2"/>
  <c r="V445" i="2"/>
  <c r="W445" i="2"/>
  <c r="V437" i="2"/>
  <c r="W437" i="2"/>
  <c r="V421" i="2"/>
  <c r="W421" i="2"/>
  <c r="V413" i="2"/>
  <c r="W413" i="2"/>
  <c r="V382" i="2"/>
  <c r="W382" i="2"/>
  <c r="V335" i="2"/>
  <c r="W335" i="2"/>
  <c r="V319" i="2"/>
  <c r="W319" i="2"/>
  <c r="V311" i="2"/>
  <c r="W311" i="2"/>
  <c r="V303" i="2"/>
  <c r="W303" i="2"/>
  <c r="V295" i="2"/>
  <c r="W295" i="2"/>
  <c r="V279" i="2"/>
  <c r="W279" i="2"/>
  <c r="W674" i="2"/>
  <c r="W671" i="2"/>
  <c r="W657" i="2"/>
  <c r="W651" i="2"/>
  <c r="W606" i="2"/>
  <c r="W603" i="2"/>
  <c r="W591" i="2"/>
  <c r="W588" i="2"/>
  <c r="W527" i="2"/>
  <c r="W458" i="2"/>
  <c r="V415" i="2"/>
  <c r="V127" i="2"/>
  <c r="V228" i="2"/>
  <c r="W228" i="2"/>
  <c r="V476" i="2"/>
  <c r="W476" i="2"/>
  <c r="V405" i="2"/>
  <c r="W405" i="2"/>
  <c r="V366" i="2"/>
  <c r="W366" i="2"/>
  <c r="V358" i="2"/>
  <c r="W358" i="2"/>
  <c r="V350" i="2"/>
  <c r="W350" i="2"/>
  <c r="V271" i="2"/>
  <c r="W271" i="2"/>
  <c r="W263" i="2"/>
  <c r="V263" i="2"/>
  <c r="V255" i="2"/>
  <c r="W255" i="2"/>
  <c r="V247" i="2"/>
  <c r="W247" i="2"/>
  <c r="V239" i="2"/>
  <c r="W239" i="2"/>
  <c r="V231" i="2"/>
  <c r="W231" i="2"/>
  <c r="V223" i="2"/>
  <c r="W223" i="2"/>
  <c r="V215" i="2"/>
  <c r="W215" i="2"/>
  <c r="V207" i="2"/>
  <c r="W207" i="2"/>
  <c r="V199" i="2"/>
  <c r="W199" i="2"/>
  <c r="V183" i="2"/>
  <c r="W183" i="2"/>
  <c r="V175" i="2"/>
  <c r="W175" i="2"/>
  <c r="V167" i="2"/>
  <c r="W167" i="2"/>
  <c r="W159" i="2"/>
  <c r="V159" i="2"/>
  <c r="V151" i="2"/>
  <c r="W151" i="2"/>
  <c r="V143" i="2"/>
  <c r="W143" i="2"/>
  <c r="V135" i="2"/>
  <c r="W135" i="2"/>
  <c r="V119" i="2"/>
  <c r="W119" i="2"/>
  <c r="V111" i="2"/>
  <c r="W111" i="2"/>
  <c r="V103" i="2"/>
  <c r="W103" i="2"/>
  <c r="V95" i="2"/>
  <c r="W95" i="2"/>
  <c r="V87" i="2"/>
  <c r="W87" i="2"/>
  <c r="V79" i="2"/>
  <c r="W79" i="2"/>
  <c r="V63" i="2"/>
  <c r="W63" i="2"/>
  <c r="V55" i="2"/>
  <c r="W55" i="2"/>
  <c r="W668" i="2"/>
  <c r="W645" i="2"/>
  <c r="W612" i="2"/>
  <c r="W594" i="2"/>
  <c r="W585" i="2"/>
  <c r="W561" i="2"/>
  <c r="W542" i="2"/>
  <c r="V523" i="2"/>
  <c r="W519" i="2"/>
  <c r="W510" i="2"/>
  <c r="V505" i="2"/>
  <c r="W339" i="2"/>
  <c r="V191" i="2"/>
  <c r="V394" i="2"/>
  <c r="W394" i="2"/>
  <c r="V180" i="2"/>
  <c r="W180" i="2"/>
  <c r="V84" i="2"/>
  <c r="W84" i="2"/>
  <c r="V468" i="2"/>
  <c r="W468" i="2"/>
  <c r="V460" i="2"/>
  <c r="W460" i="2"/>
  <c r="V436" i="2"/>
  <c r="W436" i="2"/>
  <c r="V428" i="2"/>
  <c r="W428" i="2"/>
  <c r="V420" i="2"/>
  <c r="W420" i="2"/>
  <c r="V334" i="2"/>
  <c r="W334" i="2"/>
  <c r="V326" i="2"/>
  <c r="W326" i="2"/>
  <c r="W318" i="2"/>
  <c r="V318" i="2"/>
  <c r="V310" i="2"/>
  <c r="W310" i="2"/>
  <c r="V302" i="2"/>
  <c r="W302" i="2"/>
  <c r="V294" i="2"/>
  <c r="W294" i="2"/>
  <c r="V286" i="2"/>
  <c r="W286" i="2"/>
  <c r="W47" i="2"/>
  <c r="V47" i="2"/>
  <c r="V39" i="2"/>
  <c r="W39" i="2"/>
  <c r="V31" i="2"/>
  <c r="W31" i="2"/>
  <c r="V23" i="2"/>
  <c r="W23" i="2"/>
  <c r="W642" i="2"/>
  <c r="W639" i="2"/>
  <c r="W636" i="2"/>
  <c r="W630" i="2"/>
  <c r="W615" i="2"/>
  <c r="W609" i="2"/>
  <c r="V548" i="2"/>
  <c r="W545" i="2"/>
  <c r="W491" i="2"/>
  <c r="V444" i="2"/>
  <c r="W403" i="2"/>
  <c r="W94" i="2"/>
  <c r="W260" i="2"/>
  <c r="V260" i="2"/>
  <c r="V92" i="2"/>
  <c r="W92" i="2"/>
  <c r="V475" i="2"/>
  <c r="W475" i="2"/>
  <c r="V404" i="2"/>
  <c r="W404" i="2"/>
  <c r="V396" i="2"/>
  <c r="W396" i="2"/>
  <c r="V388" i="2"/>
  <c r="W388" i="2"/>
  <c r="V278" i="2"/>
  <c r="W278" i="2"/>
  <c r="V270" i="2"/>
  <c r="W270" i="2"/>
  <c r="V254" i="2"/>
  <c r="W254" i="2"/>
  <c r="V238" i="2"/>
  <c r="W238" i="2"/>
  <c r="V230" i="2"/>
  <c r="W230" i="2"/>
  <c r="V222" i="2"/>
  <c r="W222" i="2"/>
  <c r="V214" i="2"/>
  <c r="W214" i="2"/>
  <c r="V206" i="2"/>
  <c r="W206" i="2"/>
  <c r="V198" i="2"/>
  <c r="W198" i="2"/>
  <c r="V190" i="2"/>
  <c r="W190" i="2"/>
  <c r="V182" i="2"/>
  <c r="W182" i="2"/>
  <c r="W174" i="2"/>
  <c r="V174" i="2"/>
  <c r="V166" i="2"/>
  <c r="W166" i="2"/>
  <c r="V158" i="2"/>
  <c r="W158" i="2"/>
  <c r="V142" i="2"/>
  <c r="W142" i="2"/>
  <c r="V134" i="2"/>
  <c r="W134" i="2"/>
  <c r="V126" i="2"/>
  <c r="W126" i="2"/>
  <c r="V118" i="2"/>
  <c r="W118" i="2"/>
  <c r="V110" i="2"/>
  <c r="W110" i="2"/>
  <c r="V102" i="2"/>
  <c r="W102" i="2"/>
  <c r="V86" i="2"/>
  <c r="W86" i="2"/>
  <c r="V78" i="2"/>
  <c r="W78" i="2"/>
  <c r="V70" i="2"/>
  <c r="W70" i="2"/>
  <c r="V62" i="2"/>
  <c r="W62" i="2"/>
  <c r="V54" i="2"/>
  <c r="W54" i="2"/>
  <c r="W15" i="2"/>
  <c r="V15" i="2"/>
  <c r="W682" i="2"/>
  <c r="W679" i="2"/>
  <c r="W665" i="2"/>
  <c r="W662" i="2"/>
  <c r="W618" i="2"/>
  <c r="V551" i="2"/>
  <c r="V315" i="2"/>
  <c r="V489" i="2"/>
  <c r="W489" i="2"/>
  <c r="V188" i="2"/>
  <c r="W188" i="2"/>
  <c r="V108" i="2"/>
  <c r="W108" i="2"/>
  <c r="V506" i="2"/>
  <c r="W506" i="2"/>
  <c r="V498" i="2"/>
  <c r="W498" i="2"/>
  <c r="V451" i="2"/>
  <c r="W451" i="2"/>
  <c r="V427" i="2"/>
  <c r="W427" i="2"/>
  <c r="V419" i="2"/>
  <c r="W419" i="2"/>
  <c r="V325" i="2"/>
  <c r="W325" i="2"/>
  <c r="V317" i="2"/>
  <c r="W317" i="2"/>
  <c r="V285" i="2"/>
  <c r="W285" i="2"/>
  <c r="V46" i="2"/>
  <c r="W46" i="2"/>
  <c r="V38" i="2"/>
  <c r="W38" i="2"/>
  <c r="V30" i="2"/>
  <c r="W30" i="2"/>
  <c r="V22" i="2"/>
  <c r="W22" i="2"/>
  <c r="W676" i="2"/>
  <c r="W659" i="2"/>
  <c r="V633" i="2"/>
  <c r="W575" i="2"/>
  <c r="V572" i="2"/>
  <c r="W566" i="2"/>
  <c r="W554" i="2"/>
  <c r="W530" i="2"/>
  <c r="V499" i="2"/>
  <c r="W438" i="2"/>
  <c r="W409" i="2"/>
  <c r="W383" i="2"/>
  <c r="W348" i="2"/>
  <c r="W327" i="2"/>
  <c r="W290" i="2"/>
  <c r="V246" i="2"/>
  <c r="V410" i="2"/>
  <c r="W410" i="2"/>
  <c r="V300" i="2"/>
  <c r="W300" i="2"/>
  <c r="V252" i="2"/>
  <c r="W252" i="2"/>
  <c r="W124" i="2"/>
  <c r="V124" i="2"/>
  <c r="V482" i="2"/>
  <c r="W482" i="2"/>
  <c r="V372" i="2"/>
  <c r="W372" i="2"/>
  <c r="V364" i="2"/>
  <c r="W364" i="2"/>
  <c r="V356" i="2"/>
  <c r="W356" i="2"/>
  <c r="V277" i="2"/>
  <c r="W277" i="2"/>
  <c r="W221" i="2"/>
  <c r="V221" i="2"/>
  <c r="V213" i="2"/>
  <c r="W213" i="2"/>
  <c r="V197" i="2"/>
  <c r="W197" i="2"/>
  <c r="V125" i="2"/>
  <c r="W125" i="2"/>
  <c r="V53" i="2"/>
  <c r="W53" i="2"/>
  <c r="V14" i="2"/>
  <c r="W14" i="2"/>
  <c r="W578" i="2"/>
  <c r="V518" i="2"/>
  <c r="W490" i="2"/>
  <c r="W484" i="2"/>
  <c r="V321" i="2"/>
  <c r="V150" i="2"/>
  <c r="V44" i="2"/>
  <c r="S15" i="2"/>
  <c r="U15" i="2" s="1"/>
  <c r="S679" i="2"/>
  <c r="U679" i="2" s="1"/>
  <c r="S671" i="2"/>
  <c r="U671" i="2" s="1"/>
  <c r="S663" i="2"/>
  <c r="U663" i="2" s="1"/>
  <c r="S655" i="2"/>
  <c r="U655" i="2" s="1"/>
  <c r="S647" i="2"/>
  <c r="U647" i="2" s="1"/>
  <c r="S639" i="2"/>
  <c r="U639" i="2" s="1"/>
  <c r="S631" i="2"/>
  <c r="U631" i="2" s="1"/>
  <c r="S623" i="2"/>
  <c r="U623" i="2" s="1"/>
  <c r="S615" i="2"/>
  <c r="U615" i="2" s="1"/>
  <c r="S607" i="2"/>
  <c r="U607" i="2" s="1"/>
  <c r="S599" i="2"/>
  <c r="U599" i="2" s="1"/>
  <c r="S591" i="2"/>
  <c r="U591" i="2" s="1"/>
  <c r="S583" i="2"/>
  <c r="U583" i="2" s="1"/>
  <c r="S575" i="2"/>
  <c r="U575" i="2" s="1"/>
  <c r="S567" i="2"/>
  <c r="U567" i="2" s="1"/>
  <c r="S559" i="2"/>
  <c r="U559" i="2" s="1"/>
  <c r="S551" i="2"/>
  <c r="U551" i="2" s="1"/>
  <c r="S543" i="2"/>
  <c r="U543" i="2" s="1"/>
  <c r="S535" i="2"/>
  <c r="U535" i="2" s="1"/>
  <c r="S527" i="2"/>
  <c r="U527" i="2" s="1"/>
  <c r="S519" i="2"/>
  <c r="U519" i="2" s="1"/>
  <c r="S511" i="2"/>
  <c r="U511" i="2" s="1"/>
  <c r="S495" i="2"/>
  <c r="U495" i="2" s="1"/>
  <c r="S487" i="2"/>
  <c r="U487" i="2" s="1"/>
  <c r="S479" i="2"/>
  <c r="U479" i="2" s="1"/>
  <c r="S471" i="2"/>
  <c r="U471" i="2" s="1"/>
  <c r="S455" i="2"/>
  <c r="U455" i="2" s="1"/>
  <c r="S431" i="2"/>
  <c r="U431" i="2" s="1"/>
  <c r="S423" i="2"/>
  <c r="U423" i="2" s="1"/>
  <c r="S407" i="2"/>
  <c r="U407" i="2" s="1"/>
  <c r="S399" i="2"/>
  <c r="U399" i="2" s="1"/>
  <c r="S391" i="2"/>
  <c r="U391" i="2" s="1"/>
  <c r="S383" i="2"/>
  <c r="U383" i="2" s="1"/>
  <c r="S375" i="2"/>
  <c r="U375" i="2" s="1"/>
  <c r="S359" i="2"/>
  <c r="U359" i="2" s="1"/>
  <c r="S351" i="2"/>
  <c r="U351" i="2" s="1"/>
  <c r="S343" i="2"/>
  <c r="U343" i="2" s="1"/>
  <c r="S335" i="2"/>
  <c r="U335" i="2" s="1"/>
  <c r="S327" i="2"/>
  <c r="U327" i="2" s="1"/>
  <c r="S319" i="2"/>
  <c r="U319" i="2" s="1"/>
  <c r="S311" i="2"/>
  <c r="U311" i="2" s="1"/>
  <c r="S303" i="2"/>
  <c r="U303" i="2" s="1"/>
  <c r="S295" i="2"/>
  <c r="U295" i="2" s="1"/>
  <c r="S287" i="2"/>
  <c r="U287" i="2" s="1"/>
  <c r="S279" i="2"/>
  <c r="U279" i="2" s="1"/>
  <c r="S271" i="2"/>
  <c r="U271" i="2" s="1"/>
  <c r="S263" i="2"/>
  <c r="U263" i="2" s="1"/>
  <c r="S255" i="2"/>
  <c r="U255" i="2" s="1"/>
  <c r="S247" i="2"/>
  <c r="U247" i="2" s="1"/>
  <c r="S239" i="2"/>
  <c r="U239" i="2" s="1"/>
  <c r="S231" i="2"/>
  <c r="U231" i="2" s="1"/>
  <c r="S223" i="2"/>
  <c r="U223" i="2" s="1"/>
  <c r="S215" i="2"/>
  <c r="U215" i="2" s="1"/>
  <c r="S207" i="2"/>
  <c r="U207" i="2" s="1"/>
  <c r="S199" i="2"/>
  <c r="U199" i="2" s="1"/>
  <c r="S191" i="2"/>
  <c r="U191" i="2" s="1"/>
  <c r="S183" i="2"/>
  <c r="U183" i="2" s="1"/>
  <c r="S175" i="2"/>
  <c r="U175" i="2" s="1"/>
  <c r="S167" i="2"/>
  <c r="U167" i="2" s="1"/>
  <c r="S159" i="2"/>
  <c r="U159" i="2" s="1"/>
  <c r="S151" i="2"/>
  <c r="U151" i="2" s="1"/>
  <c r="S143" i="2"/>
  <c r="U143" i="2" s="1"/>
  <c r="S135" i="2"/>
  <c r="U135" i="2" s="1"/>
  <c r="S127" i="2"/>
  <c r="U127" i="2" s="1"/>
  <c r="S119" i="2"/>
  <c r="U119" i="2" s="1"/>
  <c r="S111" i="2"/>
  <c r="U111" i="2" s="1"/>
  <c r="S103" i="2"/>
  <c r="U103" i="2" s="1"/>
  <c r="S95" i="2"/>
  <c r="U95" i="2" s="1"/>
  <c r="S87" i="2"/>
  <c r="U87" i="2" s="1"/>
  <c r="S79" i="2"/>
  <c r="U79" i="2" s="1"/>
  <c r="S71" i="2"/>
  <c r="U71" i="2" s="1"/>
  <c r="S63" i="2"/>
  <c r="U63" i="2" s="1"/>
  <c r="S55" i="2"/>
  <c r="U55" i="2" s="1"/>
  <c r="S47" i="2"/>
  <c r="U47" i="2" s="1"/>
  <c r="S31" i="2"/>
  <c r="U31" i="2" s="1"/>
  <c r="S23" i="2"/>
  <c r="U23" i="2" s="1"/>
  <c r="S439" i="2"/>
  <c r="U439" i="2" s="1"/>
  <c r="R503" i="2"/>
  <c r="W503" i="2" s="1"/>
  <c r="S39" i="2"/>
  <c r="U39" i="2" s="1"/>
  <c r="S677" i="2"/>
  <c r="U677" i="2" s="1"/>
  <c r="S653" i="2"/>
  <c r="U653" i="2" s="1"/>
  <c r="S637" i="2"/>
  <c r="U637" i="2" s="1"/>
  <c r="S629" i="2"/>
  <c r="U629" i="2" s="1"/>
  <c r="S621" i="2"/>
  <c r="U621" i="2" s="1"/>
  <c r="S597" i="2"/>
  <c r="U597" i="2" s="1"/>
  <c r="S589" i="2"/>
  <c r="U589" i="2" s="1"/>
  <c r="S557" i="2"/>
  <c r="U557" i="2" s="1"/>
  <c r="S525" i="2"/>
  <c r="U525" i="2" s="1"/>
  <c r="S517" i="2"/>
  <c r="U517" i="2" s="1"/>
  <c r="S509" i="2"/>
  <c r="U509" i="2" s="1"/>
  <c r="S501" i="2"/>
  <c r="U501" i="2" s="1"/>
  <c r="S493" i="2"/>
  <c r="U493" i="2" s="1"/>
  <c r="S469" i="2"/>
  <c r="U469" i="2" s="1"/>
  <c r="S461" i="2"/>
  <c r="U461" i="2" s="1"/>
  <c r="S429" i="2"/>
  <c r="U429" i="2" s="1"/>
  <c r="S397" i="2"/>
  <c r="U397" i="2" s="1"/>
  <c r="S389" i="2"/>
  <c r="U389" i="2" s="1"/>
  <c r="S381" i="2"/>
  <c r="U381" i="2" s="1"/>
  <c r="S373" i="2"/>
  <c r="U373" i="2" s="1"/>
  <c r="S365" i="2"/>
  <c r="U365" i="2" s="1"/>
  <c r="S349" i="2"/>
  <c r="U349" i="2" s="1"/>
  <c r="S341" i="2"/>
  <c r="U341" i="2" s="1"/>
  <c r="S333" i="2"/>
  <c r="U333" i="2" s="1"/>
  <c r="S309" i="2"/>
  <c r="U309" i="2" s="1"/>
  <c r="S301" i="2"/>
  <c r="U301" i="2" s="1"/>
  <c r="S269" i="2"/>
  <c r="U269" i="2" s="1"/>
  <c r="S261" i="2"/>
  <c r="U261" i="2" s="1"/>
  <c r="S253" i="2"/>
  <c r="U253" i="2" s="1"/>
  <c r="S245" i="2"/>
  <c r="U245" i="2" s="1"/>
  <c r="S237" i="2"/>
  <c r="U237" i="2" s="1"/>
  <c r="S229" i="2"/>
  <c r="U229" i="2" s="1"/>
  <c r="S205" i="2"/>
  <c r="U205" i="2" s="1"/>
  <c r="S189" i="2"/>
  <c r="U189" i="2" s="1"/>
  <c r="S181" i="2"/>
  <c r="U181" i="2" s="1"/>
  <c r="S378" i="2"/>
  <c r="U378" i="2" s="1"/>
  <c r="S362" i="2"/>
  <c r="U362" i="2" s="1"/>
  <c r="S346" i="2"/>
  <c r="U346" i="2" s="1"/>
  <c r="S330" i="2"/>
  <c r="U330" i="2" s="1"/>
  <c r="S314" i="2"/>
  <c r="U314" i="2" s="1"/>
  <c r="S298" i="2"/>
  <c r="U298" i="2" s="1"/>
  <c r="S282" i="2"/>
  <c r="U282" i="2" s="1"/>
  <c r="S266" i="2"/>
  <c r="U266" i="2" s="1"/>
  <c r="S250" i="2"/>
  <c r="U250" i="2" s="1"/>
  <c r="S234" i="2"/>
  <c r="U234" i="2" s="1"/>
  <c r="S218" i="2"/>
  <c r="U218" i="2" s="1"/>
  <c r="S202" i="2"/>
  <c r="U202" i="2" s="1"/>
  <c r="S186" i="2"/>
  <c r="U186" i="2" s="1"/>
  <c r="S170" i="2"/>
  <c r="U170" i="2" s="1"/>
  <c r="S154" i="2"/>
  <c r="U154" i="2" s="1"/>
  <c r="S138" i="2"/>
  <c r="U138" i="2" s="1"/>
  <c r="S122" i="2"/>
  <c r="U122" i="2" s="1"/>
  <c r="S106" i="2"/>
  <c r="U106" i="2" s="1"/>
  <c r="S90" i="2"/>
  <c r="U90" i="2" s="1"/>
  <c r="S74" i="2"/>
  <c r="U74" i="2" s="1"/>
  <c r="S58" i="2"/>
  <c r="U58" i="2" s="1"/>
  <c r="S42" i="2"/>
  <c r="U42" i="2" s="1"/>
  <c r="S26" i="2"/>
  <c r="U26" i="2" s="1"/>
  <c r="S678" i="2"/>
  <c r="U678" i="2" s="1"/>
  <c r="S670" i="2"/>
  <c r="U670" i="2" s="1"/>
  <c r="S12" i="2"/>
  <c r="U12" i="2" s="1"/>
  <c r="R493" i="2"/>
  <c r="W493" i="2" s="1"/>
  <c r="R45" i="2"/>
  <c r="V45" i="2" s="1"/>
  <c r="R365" i="2"/>
  <c r="W365" i="2" s="1"/>
  <c r="R373" i="2"/>
  <c r="V373" i="2" s="1"/>
  <c r="R237" i="2"/>
  <c r="W237" i="2" s="1"/>
  <c r="R557" i="2"/>
  <c r="W557" i="2" s="1"/>
  <c r="R109" i="2"/>
  <c r="V109" i="2" s="1"/>
  <c r="R429" i="2"/>
  <c r="V429" i="2" s="1"/>
  <c r="R301" i="2"/>
  <c r="V301" i="2" s="1"/>
  <c r="S463" i="2"/>
  <c r="U463" i="2" s="1"/>
  <c r="S447" i="2"/>
  <c r="U447" i="2" s="1"/>
  <c r="R621" i="2"/>
  <c r="V621" i="2" s="1"/>
  <c r="R173" i="2"/>
  <c r="V173" i="2" s="1"/>
  <c r="S662" i="2"/>
  <c r="U662" i="2" s="1"/>
  <c r="S654" i="2"/>
  <c r="U654" i="2" s="1"/>
  <c r="S646" i="2"/>
  <c r="U646" i="2" s="1"/>
  <c r="S638" i="2"/>
  <c r="U638" i="2" s="1"/>
  <c r="S630" i="2"/>
  <c r="U630" i="2" s="1"/>
  <c r="S622" i="2"/>
  <c r="U622" i="2" s="1"/>
  <c r="S614" i="2"/>
  <c r="U614" i="2" s="1"/>
  <c r="S606" i="2"/>
  <c r="U606" i="2" s="1"/>
  <c r="S598" i="2"/>
  <c r="U598" i="2" s="1"/>
  <c r="S590" i="2"/>
  <c r="U590" i="2" s="1"/>
  <c r="S582" i="2"/>
  <c r="U582" i="2" s="1"/>
  <c r="S574" i="2"/>
  <c r="U574" i="2" s="1"/>
  <c r="S566" i="2"/>
  <c r="U566" i="2" s="1"/>
  <c r="S558" i="2"/>
  <c r="U558" i="2" s="1"/>
  <c r="S550" i="2"/>
  <c r="U550" i="2" s="1"/>
  <c r="S542" i="2"/>
  <c r="U542" i="2" s="1"/>
  <c r="S534" i="2"/>
  <c r="U534" i="2" s="1"/>
  <c r="S526" i="2"/>
  <c r="U526" i="2" s="1"/>
  <c r="S518" i="2"/>
  <c r="U518" i="2" s="1"/>
  <c r="S510" i="2"/>
  <c r="U510" i="2" s="1"/>
  <c r="S502" i="2"/>
  <c r="U502" i="2" s="1"/>
  <c r="S494" i="2"/>
  <c r="U494" i="2" s="1"/>
  <c r="S486" i="2"/>
  <c r="U486" i="2" s="1"/>
  <c r="S478" i="2"/>
  <c r="U478" i="2" s="1"/>
  <c r="S470" i="2"/>
  <c r="U470" i="2" s="1"/>
  <c r="S462" i="2"/>
  <c r="U462" i="2" s="1"/>
  <c r="S454" i="2"/>
  <c r="U454" i="2" s="1"/>
  <c r="S446" i="2"/>
  <c r="U446" i="2" s="1"/>
  <c r="S438" i="2"/>
  <c r="U438" i="2" s="1"/>
  <c r="S430" i="2"/>
  <c r="U430" i="2" s="1"/>
  <c r="S422" i="2"/>
  <c r="U422" i="2" s="1"/>
  <c r="S414" i="2"/>
  <c r="U414" i="2" s="1"/>
  <c r="S406" i="2"/>
  <c r="U406" i="2" s="1"/>
  <c r="S398" i="2"/>
  <c r="U398" i="2" s="1"/>
  <c r="S390" i="2"/>
  <c r="U390" i="2" s="1"/>
  <c r="S382" i="2"/>
  <c r="U382" i="2" s="1"/>
  <c r="S374" i="2"/>
  <c r="U374" i="2" s="1"/>
  <c r="S366" i="2"/>
  <c r="U366" i="2" s="1"/>
  <c r="S358" i="2"/>
  <c r="U358" i="2" s="1"/>
  <c r="S350" i="2"/>
  <c r="U350" i="2" s="1"/>
  <c r="S342" i="2"/>
  <c r="U342" i="2" s="1"/>
  <c r="S334" i="2"/>
  <c r="U334" i="2" s="1"/>
  <c r="S326" i="2"/>
  <c r="U326" i="2" s="1"/>
  <c r="S318" i="2"/>
  <c r="U318" i="2" s="1"/>
  <c r="S310" i="2"/>
  <c r="U310" i="2" s="1"/>
  <c r="S302" i="2"/>
  <c r="U302" i="2" s="1"/>
  <c r="S294" i="2"/>
  <c r="U294" i="2" s="1"/>
  <c r="S286" i="2"/>
  <c r="U286" i="2" s="1"/>
  <c r="S278" i="2"/>
  <c r="U278" i="2" s="1"/>
  <c r="S270" i="2"/>
  <c r="U270" i="2" s="1"/>
  <c r="S262" i="2"/>
  <c r="U262" i="2" s="1"/>
  <c r="S254" i="2"/>
  <c r="U254" i="2" s="1"/>
  <c r="S246" i="2"/>
  <c r="U246" i="2" s="1"/>
  <c r="S238" i="2"/>
  <c r="U238" i="2" s="1"/>
  <c r="S230" i="2"/>
  <c r="U230" i="2" s="1"/>
  <c r="S222" i="2"/>
  <c r="U222" i="2" s="1"/>
  <c r="S214" i="2"/>
  <c r="U214" i="2" s="1"/>
  <c r="S206" i="2"/>
  <c r="U206" i="2" s="1"/>
  <c r="S198" i="2"/>
  <c r="U198" i="2" s="1"/>
  <c r="S190" i="2"/>
  <c r="U190" i="2" s="1"/>
  <c r="S182" i="2"/>
  <c r="U182" i="2" s="1"/>
  <c r="S174" i="2"/>
  <c r="U174" i="2" s="1"/>
  <c r="S166" i="2"/>
  <c r="U166" i="2" s="1"/>
  <c r="S158" i="2"/>
  <c r="U158" i="2" s="1"/>
  <c r="S150" i="2"/>
  <c r="U150" i="2" s="1"/>
  <c r="S142" i="2"/>
  <c r="U142" i="2" s="1"/>
  <c r="S134" i="2"/>
  <c r="U134" i="2" s="1"/>
  <c r="S126" i="2"/>
  <c r="U126" i="2" s="1"/>
  <c r="S118" i="2"/>
  <c r="U118" i="2" s="1"/>
  <c r="S110" i="2"/>
  <c r="U110" i="2" s="1"/>
  <c r="S102" i="2"/>
  <c r="U102" i="2" s="1"/>
  <c r="S94" i="2"/>
  <c r="U94" i="2" s="1"/>
  <c r="S86" i="2"/>
  <c r="U86" i="2" s="1"/>
  <c r="S78" i="2"/>
  <c r="U78" i="2" s="1"/>
  <c r="S70" i="2"/>
  <c r="U70" i="2" s="1"/>
  <c r="S62" i="2"/>
  <c r="U62" i="2" s="1"/>
  <c r="S54" i="2"/>
  <c r="U54" i="2" s="1"/>
  <c r="S46" i="2"/>
  <c r="U46" i="2" s="1"/>
  <c r="S38" i="2"/>
  <c r="U38" i="2" s="1"/>
  <c r="S30" i="2"/>
  <c r="U30" i="2" s="1"/>
  <c r="S22" i="2"/>
  <c r="U22" i="2" s="1"/>
  <c r="S14" i="2"/>
  <c r="U14" i="2" s="1"/>
  <c r="S437" i="2"/>
  <c r="U437" i="2" s="1"/>
  <c r="S477" i="2"/>
  <c r="U477" i="2" s="1"/>
  <c r="S645" i="2"/>
  <c r="U645" i="2" s="1"/>
  <c r="S357" i="2"/>
  <c r="U357" i="2" s="1"/>
  <c r="S317" i="2"/>
  <c r="U317" i="2" s="1"/>
  <c r="S197" i="2"/>
  <c r="U197" i="2" s="1"/>
  <c r="S125" i="2"/>
  <c r="U125" i="2" s="1"/>
  <c r="S53" i="2"/>
  <c r="U53" i="2" s="1"/>
  <c r="R309" i="2"/>
  <c r="V309" i="2" s="1"/>
  <c r="R245" i="2"/>
  <c r="W245" i="2" s="1"/>
  <c r="R181" i="2"/>
  <c r="V181" i="2" s="1"/>
  <c r="R117" i="2"/>
  <c r="V117" i="2" s="1"/>
  <c r="S605" i="2"/>
  <c r="U605" i="2" s="1"/>
  <c r="S565" i="2"/>
  <c r="U565" i="2" s="1"/>
  <c r="S277" i="2"/>
  <c r="U277" i="2" s="1"/>
  <c r="S21" i="2"/>
  <c r="U21" i="2" s="1"/>
  <c r="S485" i="2"/>
  <c r="U485" i="2" s="1"/>
  <c r="S445" i="2"/>
  <c r="U445" i="2" s="1"/>
  <c r="R501" i="2"/>
  <c r="W501" i="2" s="1"/>
  <c r="R253" i="2"/>
  <c r="V253" i="2" s="1"/>
  <c r="R189" i="2"/>
  <c r="V189" i="2" s="1"/>
  <c r="R61" i="2"/>
  <c r="V61" i="2" s="1"/>
  <c r="S405" i="2"/>
  <c r="U405" i="2" s="1"/>
  <c r="S325" i="2"/>
  <c r="U325" i="2" s="1"/>
  <c r="R637" i="2"/>
  <c r="V637" i="2" s="1"/>
  <c r="R509" i="2"/>
  <c r="W509" i="2" s="1"/>
  <c r="R381" i="2"/>
  <c r="V381" i="2" s="1"/>
  <c r="S613" i="2"/>
  <c r="U613" i="2" s="1"/>
  <c r="S573" i="2"/>
  <c r="U573" i="2" s="1"/>
  <c r="S285" i="2"/>
  <c r="U285" i="2" s="1"/>
  <c r="R261" i="2"/>
  <c r="V261" i="2" s="1"/>
  <c r="R133" i="2"/>
  <c r="V133" i="2" s="1"/>
  <c r="R69" i="2"/>
  <c r="V69" i="2" s="1"/>
  <c r="S533" i="2"/>
  <c r="U533" i="2" s="1"/>
  <c r="S453" i="2"/>
  <c r="U453" i="2" s="1"/>
  <c r="R629" i="2"/>
  <c r="V629" i="2" s="1"/>
  <c r="S413" i="2"/>
  <c r="U413" i="2" s="1"/>
  <c r="R389" i="2"/>
  <c r="V389" i="2" s="1"/>
  <c r="R653" i="2"/>
  <c r="V653" i="2" s="1"/>
  <c r="R589" i="2"/>
  <c r="W589" i="2" s="1"/>
  <c r="R525" i="2"/>
  <c r="V525" i="2" s="1"/>
  <c r="R461" i="2"/>
  <c r="W461" i="2" s="1"/>
  <c r="R397" i="2"/>
  <c r="V397" i="2" s="1"/>
  <c r="R333" i="2"/>
  <c r="V333" i="2" s="1"/>
  <c r="R269" i="2"/>
  <c r="V269" i="2" s="1"/>
  <c r="R205" i="2"/>
  <c r="V205" i="2" s="1"/>
  <c r="R141" i="2"/>
  <c r="V141" i="2" s="1"/>
  <c r="R77" i="2"/>
  <c r="V77" i="2" s="1"/>
  <c r="R13" i="2"/>
  <c r="V13" i="2" s="1"/>
  <c r="S661" i="2"/>
  <c r="U661" i="2" s="1"/>
  <c r="S581" i="2"/>
  <c r="U581" i="2" s="1"/>
  <c r="S293" i="2"/>
  <c r="U293" i="2" s="1"/>
  <c r="S213" i="2"/>
  <c r="U213" i="2" s="1"/>
  <c r="S541" i="2"/>
  <c r="U541" i="2" s="1"/>
  <c r="R597" i="2"/>
  <c r="V597" i="2" s="1"/>
  <c r="R469" i="2"/>
  <c r="V469" i="2" s="1"/>
  <c r="R341" i="2"/>
  <c r="V341" i="2" s="1"/>
  <c r="R149" i="2"/>
  <c r="V149" i="2" s="1"/>
  <c r="R85" i="2"/>
  <c r="V85" i="2" s="1"/>
  <c r="S421" i="2"/>
  <c r="U421" i="2" s="1"/>
  <c r="R517" i="2"/>
  <c r="W517" i="2" s="1"/>
  <c r="S669" i="2"/>
  <c r="U669" i="2" s="1"/>
  <c r="S221" i="2"/>
  <c r="U221" i="2" s="1"/>
  <c r="R349" i="2"/>
  <c r="V349" i="2" s="1"/>
  <c r="R157" i="2"/>
  <c r="V157" i="2" s="1"/>
  <c r="R93" i="2"/>
  <c r="V93" i="2" s="1"/>
  <c r="R29" i="2"/>
  <c r="V29" i="2" s="1"/>
  <c r="S549" i="2"/>
  <c r="U549" i="2" s="1"/>
  <c r="R677" i="2"/>
  <c r="V677" i="2" s="1"/>
  <c r="R229" i="2"/>
  <c r="V229" i="2" s="1"/>
  <c r="R165" i="2"/>
  <c r="V165" i="2" s="1"/>
  <c r="R101" i="2"/>
  <c r="V101" i="2" s="1"/>
  <c r="R37" i="2"/>
  <c r="V37" i="2" s="1"/>
  <c r="S312" i="2"/>
  <c r="U312" i="2" s="1"/>
  <c r="S304" i="2"/>
  <c r="U304" i="2" s="1"/>
  <c r="S296" i="2"/>
  <c r="U296" i="2" s="1"/>
  <c r="S288" i="2"/>
  <c r="U288" i="2" s="1"/>
  <c r="S280" i="2"/>
  <c r="U280" i="2" s="1"/>
  <c r="S272" i="2"/>
  <c r="U272" i="2" s="1"/>
  <c r="S264" i="2"/>
  <c r="U264" i="2" s="1"/>
  <c r="S256" i="2"/>
  <c r="U256" i="2" s="1"/>
  <c r="S248" i="2"/>
  <c r="U248" i="2" s="1"/>
  <c r="S240" i="2"/>
  <c r="U240" i="2" s="1"/>
  <c r="S232" i="2"/>
  <c r="U232" i="2" s="1"/>
  <c r="S224" i="2"/>
  <c r="U224" i="2" s="1"/>
  <c r="S216" i="2"/>
  <c r="U216" i="2" s="1"/>
  <c r="S208" i="2"/>
  <c r="U208" i="2" s="1"/>
  <c r="S200" i="2"/>
  <c r="U200" i="2" s="1"/>
  <c r="S192" i="2"/>
  <c r="U192" i="2" s="1"/>
  <c r="S184" i="2"/>
  <c r="U184" i="2" s="1"/>
  <c r="S176" i="2"/>
  <c r="U176" i="2" s="1"/>
  <c r="S168" i="2"/>
  <c r="U168" i="2" s="1"/>
  <c r="S160" i="2"/>
  <c r="U160" i="2" s="1"/>
  <c r="S152" i="2"/>
  <c r="U152" i="2" s="1"/>
  <c r="S144" i="2"/>
  <c r="U144" i="2" s="1"/>
  <c r="S136" i="2"/>
  <c r="U136" i="2" s="1"/>
  <c r="S128" i="2"/>
  <c r="U128" i="2" s="1"/>
  <c r="S120" i="2"/>
  <c r="U120" i="2" s="1"/>
  <c r="S112" i="2"/>
  <c r="U112" i="2" s="1"/>
  <c r="S104" i="2"/>
  <c r="U104" i="2" s="1"/>
  <c r="S96" i="2"/>
  <c r="U96" i="2" s="1"/>
  <c r="S88" i="2"/>
  <c r="U88" i="2" s="1"/>
  <c r="S80" i="2"/>
  <c r="U80" i="2" s="1"/>
  <c r="S72" i="2"/>
  <c r="U72" i="2" s="1"/>
  <c r="S64" i="2"/>
  <c r="U64" i="2" s="1"/>
  <c r="S56" i="2"/>
  <c r="U56" i="2" s="1"/>
  <c r="S48" i="2"/>
  <c r="U48" i="2" s="1"/>
  <c r="S40" i="2"/>
  <c r="U40" i="2" s="1"/>
  <c r="S32" i="2"/>
  <c r="U32" i="2" s="1"/>
  <c r="S24" i="2"/>
  <c r="U24" i="2" s="1"/>
  <c r="S16" i="2"/>
  <c r="U16" i="2" s="1"/>
  <c r="R680" i="2"/>
  <c r="V680" i="2" s="1"/>
  <c r="R672" i="2"/>
  <c r="V672" i="2" s="1"/>
  <c r="R664" i="2"/>
  <c r="W664" i="2" s="1"/>
  <c r="R656" i="2"/>
  <c r="W656" i="2" s="1"/>
  <c r="R648" i="2"/>
  <c r="V648" i="2" s="1"/>
  <c r="R640" i="2"/>
  <c r="W640" i="2" s="1"/>
  <c r="R632" i="2"/>
  <c r="V632" i="2" s="1"/>
  <c r="R624" i="2"/>
  <c r="V624" i="2" s="1"/>
  <c r="R616" i="2"/>
  <c r="V616" i="2" s="1"/>
  <c r="R608" i="2"/>
  <c r="V608" i="2" s="1"/>
  <c r="R600" i="2"/>
  <c r="V600" i="2" s="1"/>
  <c r="R592" i="2"/>
  <c r="W592" i="2" s="1"/>
  <c r="R584" i="2"/>
  <c r="W584" i="2" s="1"/>
  <c r="R576" i="2"/>
  <c r="W576" i="2" s="1"/>
  <c r="R568" i="2"/>
  <c r="W568" i="2" s="1"/>
  <c r="R560" i="2"/>
  <c r="V560" i="2" s="1"/>
  <c r="R552" i="2"/>
  <c r="W552" i="2" s="1"/>
  <c r="R544" i="2"/>
  <c r="V544" i="2" s="1"/>
  <c r="R536" i="2"/>
  <c r="V536" i="2" s="1"/>
  <c r="R528" i="2"/>
  <c r="W528" i="2" s="1"/>
  <c r="R520" i="2"/>
  <c r="W520" i="2" s="1"/>
  <c r="R512" i="2"/>
  <c r="W512" i="2" s="1"/>
  <c r="R504" i="2"/>
  <c r="V504" i="2" s="1"/>
  <c r="R496" i="2"/>
  <c r="V496" i="2" s="1"/>
  <c r="R488" i="2"/>
  <c r="V488" i="2" s="1"/>
  <c r="R480" i="2"/>
  <c r="V480" i="2" s="1"/>
  <c r="R472" i="2"/>
  <c r="V472" i="2" s="1"/>
  <c r="R464" i="2"/>
  <c r="V464" i="2" s="1"/>
  <c r="R456" i="2"/>
  <c r="V456" i="2" s="1"/>
  <c r="R448" i="2"/>
  <c r="V448" i="2" s="1"/>
  <c r="R440" i="2"/>
  <c r="V440" i="2" s="1"/>
  <c r="R432" i="2"/>
  <c r="W432" i="2" s="1"/>
  <c r="R424" i="2"/>
  <c r="V424" i="2" s="1"/>
  <c r="R416" i="2"/>
  <c r="V416" i="2" s="1"/>
  <c r="R408" i="2"/>
  <c r="W408" i="2" s="1"/>
  <c r="R400" i="2"/>
  <c r="V400" i="2" s="1"/>
  <c r="R392" i="2"/>
  <c r="V392" i="2" s="1"/>
  <c r="R384" i="2"/>
  <c r="V384" i="2" s="1"/>
  <c r="R376" i="2"/>
  <c r="V376" i="2" s="1"/>
  <c r="R368" i="2"/>
  <c r="V368" i="2" s="1"/>
  <c r="R360" i="2"/>
  <c r="V360" i="2" s="1"/>
  <c r="R352" i="2"/>
  <c r="V352" i="2" s="1"/>
  <c r="R344" i="2"/>
  <c r="V344" i="2" s="1"/>
  <c r="R336" i="2"/>
  <c r="V336" i="2" s="1"/>
  <c r="R328" i="2"/>
  <c r="V328" i="2" s="1"/>
  <c r="R320" i="2"/>
  <c r="V320" i="2" s="1"/>
  <c r="R312" i="2"/>
  <c r="W312" i="2" s="1"/>
  <c r="R304" i="2"/>
  <c r="W304" i="2" s="1"/>
  <c r="R296" i="2"/>
  <c r="V296" i="2" s="1"/>
  <c r="R288" i="2"/>
  <c r="W288" i="2" s="1"/>
  <c r="R280" i="2"/>
  <c r="V280" i="2" s="1"/>
  <c r="R272" i="2"/>
  <c r="V272" i="2" s="1"/>
  <c r="R264" i="2"/>
  <c r="V264" i="2" s="1"/>
  <c r="R256" i="2"/>
  <c r="V256" i="2" s="1"/>
  <c r="R248" i="2"/>
  <c r="V248" i="2" s="1"/>
  <c r="R240" i="2"/>
  <c r="V240" i="2" s="1"/>
  <c r="R232" i="2"/>
  <c r="W232" i="2" s="1"/>
  <c r="R224" i="2"/>
  <c r="V224" i="2" s="1"/>
  <c r="R216" i="2"/>
  <c r="V216" i="2" s="1"/>
  <c r="R208" i="2"/>
  <c r="W208" i="2" s="1"/>
  <c r="R200" i="2"/>
  <c r="W200" i="2" s="1"/>
  <c r="R192" i="2"/>
  <c r="V192" i="2" s="1"/>
  <c r="R184" i="2"/>
  <c r="V184" i="2" s="1"/>
  <c r="R176" i="2"/>
  <c r="V176" i="2" s="1"/>
  <c r="R168" i="2"/>
  <c r="W168" i="2" s="1"/>
  <c r="R160" i="2"/>
  <c r="W160" i="2" s="1"/>
  <c r="R152" i="2"/>
  <c r="V152" i="2" s="1"/>
  <c r="R144" i="2"/>
  <c r="W144" i="2" s="1"/>
  <c r="R136" i="2"/>
  <c r="W136" i="2" s="1"/>
  <c r="R128" i="2"/>
  <c r="V128" i="2" s="1"/>
  <c r="R120" i="2"/>
  <c r="V120" i="2" s="1"/>
  <c r="R112" i="2"/>
  <c r="W112" i="2" s="1"/>
  <c r="R104" i="2"/>
  <c r="V104" i="2" s="1"/>
  <c r="R96" i="2"/>
  <c r="W96" i="2" s="1"/>
  <c r="R88" i="2"/>
  <c r="V88" i="2" s="1"/>
  <c r="R80" i="2"/>
  <c r="V80" i="2" s="1"/>
  <c r="R72" i="2"/>
  <c r="V72" i="2" s="1"/>
  <c r="R64" i="2"/>
  <c r="V64" i="2" s="1"/>
  <c r="R56" i="2"/>
  <c r="W56" i="2" s="1"/>
  <c r="R48" i="2"/>
  <c r="V48" i="2" s="1"/>
  <c r="R40" i="2"/>
  <c r="V40" i="2" s="1"/>
  <c r="R32" i="2"/>
  <c r="W32" i="2" s="1"/>
  <c r="R24" i="2"/>
  <c r="V24" i="2" s="1"/>
  <c r="R16" i="2"/>
  <c r="V16" i="2" s="1"/>
  <c r="S681" i="2"/>
  <c r="U681" i="2" s="1"/>
  <c r="S673" i="2"/>
  <c r="U673" i="2" s="1"/>
  <c r="S665" i="2"/>
  <c r="U665" i="2" s="1"/>
  <c r="S657" i="2"/>
  <c r="U657" i="2" s="1"/>
  <c r="S649" i="2"/>
  <c r="U649" i="2" s="1"/>
  <c r="S641" i="2"/>
  <c r="U641" i="2" s="1"/>
  <c r="S633" i="2"/>
  <c r="U633" i="2" s="1"/>
  <c r="S625" i="2"/>
  <c r="U625" i="2" s="1"/>
  <c r="S617" i="2"/>
  <c r="U617" i="2" s="1"/>
  <c r="S609" i="2"/>
  <c r="U609" i="2" s="1"/>
  <c r="S601" i="2"/>
  <c r="U601" i="2" s="1"/>
  <c r="S593" i="2"/>
  <c r="U593" i="2" s="1"/>
  <c r="S585" i="2"/>
  <c r="U585" i="2" s="1"/>
  <c r="S577" i="2"/>
  <c r="U577" i="2" s="1"/>
  <c r="S569" i="2"/>
  <c r="U569" i="2" s="1"/>
  <c r="S561" i="2"/>
  <c r="U561" i="2" s="1"/>
  <c r="S553" i="2"/>
  <c r="U553" i="2" s="1"/>
  <c r="S545" i="2"/>
  <c r="U545" i="2" s="1"/>
  <c r="S537" i="2"/>
  <c r="U537" i="2" s="1"/>
  <c r="S529" i="2"/>
  <c r="U529" i="2" s="1"/>
  <c r="S521" i="2"/>
  <c r="U521" i="2" s="1"/>
  <c r="S513" i="2"/>
  <c r="U513" i="2" s="1"/>
  <c r="S505" i="2"/>
  <c r="U505" i="2" s="1"/>
  <c r="S497" i="2"/>
  <c r="U497" i="2" s="1"/>
  <c r="S489" i="2"/>
  <c r="U489" i="2" s="1"/>
  <c r="S481" i="2"/>
  <c r="U481" i="2" s="1"/>
  <c r="S473" i="2"/>
  <c r="U473" i="2" s="1"/>
  <c r="S465" i="2"/>
  <c r="U465" i="2" s="1"/>
  <c r="S457" i="2"/>
  <c r="U457" i="2" s="1"/>
  <c r="S449" i="2"/>
  <c r="U449" i="2" s="1"/>
  <c r="S441" i="2"/>
  <c r="U441" i="2" s="1"/>
  <c r="S433" i="2"/>
  <c r="U433" i="2" s="1"/>
  <c r="S425" i="2"/>
  <c r="U425" i="2" s="1"/>
  <c r="S417" i="2"/>
  <c r="U417" i="2" s="1"/>
  <c r="S409" i="2"/>
  <c r="U409" i="2" s="1"/>
  <c r="S401" i="2"/>
  <c r="U401" i="2" s="1"/>
  <c r="S393" i="2"/>
  <c r="U393" i="2" s="1"/>
  <c r="S385" i="2"/>
  <c r="U385" i="2" s="1"/>
  <c r="S377" i="2"/>
  <c r="U377" i="2" s="1"/>
  <c r="S369" i="2"/>
  <c r="U369" i="2" s="1"/>
  <c r="S361" i="2"/>
  <c r="U361" i="2" s="1"/>
  <c r="S353" i="2"/>
  <c r="U353" i="2" s="1"/>
  <c r="S345" i="2"/>
  <c r="U345" i="2" s="1"/>
  <c r="S337" i="2"/>
  <c r="U337" i="2" s="1"/>
  <c r="S329" i="2"/>
  <c r="U329" i="2" s="1"/>
  <c r="S321" i="2"/>
  <c r="U321" i="2" s="1"/>
  <c r="S313" i="2"/>
  <c r="U313" i="2" s="1"/>
  <c r="S305" i="2"/>
  <c r="U305" i="2" s="1"/>
  <c r="S297" i="2"/>
  <c r="U297" i="2" s="1"/>
  <c r="S289" i="2"/>
  <c r="U289" i="2" s="1"/>
  <c r="S281" i="2"/>
  <c r="U281" i="2" s="1"/>
  <c r="S273" i="2"/>
  <c r="U273" i="2" s="1"/>
  <c r="S265" i="2"/>
  <c r="U265" i="2" s="1"/>
  <c r="S257" i="2"/>
  <c r="U257" i="2" s="1"/>
  <c r="S249" i="2"/>
  <c r="U249" i="2" s="1"/>
  <c r="S241" i="2"/>
  <c r="U241" i="2" s="1"/>
  <c r="S233" i="2"/>
  <c r="U233" i="2" s="1"/>
  <c r="S225" i="2"/>
  <c r="U225" i="2" s="1"/>
  <c r="S217" i="2"/>
  <c r="U217" i="2" s="1"/>
  <c r="S209" i="2"/>
  <c r="U209" i="2" s="1"/>
  <c r="S201" i="2"/>
  <c r="U201" i="2" s="1"/>
  <c r="S193" i="2"/>
  <c r="U193" i="2" s="1"/>
  <c r="S185" i="2"/>
  <c r="U185" i="2" s="1"/>
  <c r="S177" i="2"/>
  <c r="U177" i="2" s="1"/>
  <c r="S169" i="2"/>
  <c r="U169" i="2" s="1"/>
  <c r="S161" i="2"/>
  <c r="U161" i="2" s="1"/>
  <c r="S153" i="2"/>
  <c r="U153" i="2" s="1"/>
  <c r="S145" i="2"/>
  <c r="U145" i="2" s="1"/>
  <c r="S137" i="2"/>
  <c r="U137" i="2" s="1"/>
  <c r="S129" i="2"/>
  <c r="U129" i="2" s="1"/>
  <c r="S121" i="2"/>
  <c r="U121" i="2" s="1"/>
  <c r="S113" i="2"/>
  <c r="U113" i="2" s="1"/>
  <c r="S105" i="2"/>
  <c r="U105" i="2" s="1"/>
  <c r="S97" i="2"/>
  <c r="U97" i="2" s="1"/>
  <c r="S89" i="2"/>
  <c r="U89" i="2" s="1"/>
  <c r="S81" i="2"/>
  <c r="U81" i="2" s="1"/>
  <c r="S73" i="2"/>
  <c r="U73" i="2" s="1"/>
  <c r="S65" i="2"/>
  <c r="U65" i="2" s="1"/>
  <c r="S57" i="2"/>
  <c r="U57" i="2" s="1"/>
  <c r="S49" i="2"/>
  <c r="U49" i="2" s="1"/>
  <c r="S41" i="2"/>
  <c r="U41" i="2" s="1"/>
  <c r="S33" i="2"/>
  <c r="U33" i="2" s="1"/>
  <c r="S25" i="2"/>
  <c r="U25" i="2" s="1"/>
  <c r="S17" i="2"/>
  <c r="U17" i="2" s="1"/>
  <c r="S947" i="2" l="1"/>
  <c r="U947" i="2" s="1"/>
  <c r="O1676" i="2"/>
  <c r="W1676" i="2" s="1"/>
  <c r="O2396" i="2"/>
  <c r="W2396" i="2" s="1"/>
  <c r="S2545" i="2"/>
  <c r="U2545" i="2" s="1"/>
  <c r="O2505" i="2"/>
  <c r="W2142" i="2"/>
  <c r="O1885" i="2"/>
  <c r="W1885" i="2" s="1"/>
  <c r="V819" i="2"/>
  <c r="W1654" i="2"/>
  <c r="S2015" i="2"/>
  <c r="U2015" i="2" s="1"/>
  <c r="W107" i="2"/>
  <c r="S1696" i="2"/>
  <c r="U1696" i="2" s="1"/>
  <c r="O819" i="2"/>
  <c r="W819" i="2" s="1"/>
  <c r="S931" i="2"/>
  <c r="U931" i="2" s="1"/>
  <c r="S1148" i="2"/>
  <c r="U1148" i="2" s="1"/>
  <c r="W867" i="2"/>
  <c r="V51" i="2"/>
  <c r="O2166" i="2"/>
  <c r="O1212" i="2"/>
  <c r="W1212" i="2" s="1"/>
  <c r="S2142" i="2"/>
  <c r="U2142" i="2" s="1"/>
  <c r="O1228" i="2"/>
  <c r="W1228" i="2" s="1"/>
  <c r="O1409" i="2"/>
  <c r="O1589" i="2"/>
  <c r="W1589" i="2" s="1"/>
  <c r="O2179" i="2"/>
  <c r="W2179" i="2" s="1"/>
  <c r="V492" i="2"/>
  <c r="W18" i="2"/>
  <c r="S1309" i="2"/>
  <c r="U1309" i="2" s="1"/>
  <c r="S2225" i="2"/>
  <c r="U2225" i="2" s="1"/>
  <c r="O883" i="2"/>
  <c r="W883" i="2" s="1"/>
  <c r="O1610" i="2"/>
  <c r="W1610" i="2" s="1"/>
  <c r="W787" i="2"/>
  <c r="O1510" i="2"/>
  <c r="W1510" i="2" s="1"/>
  <c r="S867" i="2"/>
  <c r="U867" i="2" s="1"/>
  <c r="O2176" i="2"/>
  <c r="W2176" i="2" s="1"/>
  <c r="O895" i="2"/>
  <c r="W895" i="2" s="1"/>
  <c r="W2561" i="2"/>
  <c r="W395" i="2"/>
  <c r="W2697" i="2"/>
  <c r="S2697" i="2"/>
  <c r="U2697" i="2" s="1"/>
  <c r="O955" i="2"/>
  <c r="W955" i="2" s="1"/>
  <c r="S1945" i="2"/>
  <c r="U1945" i="2" s="1"/>
  <c r="W195" i="2"/>
  <c r="W267" i="2"/>
  <c r="O2186" i="2"/>
  <c r="W2186" i="2" s="1"/>
  <c r="S803" i="2"/>
  <c r="U803" i="2" s="1"/>
  <c r="S2674" i="2"/>
  <c r="U2674" i="2" s="1"/>
  <c r="W515" i="2"/>
  <c r="O1244" i="2"/>
  <c r="W1244" i="2" s="1"/>
  <c r="W227" i="2"/>
  <c r="W75" i="2"/>
  <c r="V539" i="2"/>
  <c r="O1393" i="2"/>
  <c r="W2225" i="2"/>
  <c r="V306" i="2"/>
  <c r="S2427" i="2"/>
  <c r="U2427" i="2" s="1"/>
  <c r="O2402" i="2"/>
  <c r="W2402" i="2" s="1"/>
  <c r="O2513" i="2"/>
  <c r="W2513" i="2" s="1"/>
  <c r="W299" i="2"/>
  <c r="W323" i="2"/>
  <c r="O2100" i="2"/>
  <c r="O1957" i="2"/>
  <c r="W1957" i="2" s="1"/>
  <c r="S787" i="2"/>
  <c r="U787" i="2" s="1"/>
  <c r="W171" i="2"/>
  <c r="W851" i="2"/>
  <c r="S771" i="2"/>
  <c r="U771" i="2" s="1"/>
  <c r="O771" i="2"/>
  <c r="W771" i="2" s="1"/>
  <c r="S1720" i="2"/>
  <c r="U1720" i="2" s="1"/>
  <c r="O1720" i="2"/>
  <c r="W1720" i="2" s="1"/>
  <c r="S1768" i="2"/>
  <c r="U1768" i="2" s="1"/>
  <c r="O1768" i="2"/>
  <c r="W1768" i="2" s="1"/>
  <c r="V226" i="2"/>
  <c r="O2345" i="2"/>
  <c r="W2345" i="2" s="1"/>
  <c r="S2345" i="2"/>
  <c r="U2345" i="2" s="1"/>
  <c r="O2361" i="2"/>
  <c r="W2361" i="2" s="1"/>
  <c r="S2361" i="2"/>
  <c r="U2361" i="2" s="1"/>
  <c r="V50" i="2"/>
  <c r="S2489" i="2"/>
  <c r="U2489" i="2" s="1"/>
  <c r="O2489" i="2"/>
  <c r="W2489" i="2" s="1"/>
  <c r="W2031" i="2"/>
  <c r="S2537" i="2"/>
  <c r="U2537" i="2" s="1"/>
  <c r="O2537" i="2"/>
  <c r="O899" i="2"/>
  <c r="W899" i="2" s="1"/>
  <c r="S899" i="2"/>
  <c r="U899" i="2" s="1"/>
  <c r="S2585" i="2"/>
  <c r="U2585" i="2" s="1"/>
  <c r="O2585" i="2"/>
  <c r="V2142" i="2"/>
  <c r="S1761" i="2"/>
  <c r="U1761" i="2" s="1"/>
  <c r="S2548" i="2"/>
  <c r="U2548" i="2" s="1"/>
  <c r="W2157" i="2"/>
  <c r="W2472" i="2"/>
  <c r="O1524" i="2"/>
  <c r="W1524" i="2" s="1"/>
  <c r="S2085" i="2"/>
  <c r="U2085" i="2" s="1"/>
  <c r="O1164" i="2"/>
  <c r="W1164" i="2" s="1"/>
  <c r="W1981" i="2"/>
  <c r="S2473" i="2"/>
  <c r="U2473" i="2" s="1"/>
  <c r="O2473" i="2"/>
  <c r="W2473" i="2" s="1"/>
  <c r="W146" i="2"/>
  <c r="S2242" i="2"/>
  <c r="U2242" i="2" s="1"/>
  <c r="O2453" i="2"/>
  <c r="W2453" i="2" s="1"/>
  <c r="W2377" i="2"/>
  <c r="O2095" i="2"/>
  <c r="W2095" i="2" s="1"/>
  <c r="W483" i="2"/>
  <c r="V2273" i="2"/>
  <c r="W2585" i="2"/>
  <c r="S1981" i="2"/>
  <c r="U1981" i="2" s="1"/>
  <c r="O2638" i="2"/>
  <c r="W2166" i="2"/>
  <c r="W2102" i="2"/>
  <c r="S2195" i="2"/>
  <c r="U2195" i="2" s="1"/>
  <c r="O1995" i="2"/>
  <c r="W1995" i="2" s="1"/>
  <c r="O2565" i="2"/>
  <c r="W2565" i="2" s="1"/>
  <c r="S1483" i="2"/>
  <c r="U1483" i="2" s="1"/>
  <c r="O1483" i="2"/>
  <c r="W1483" i="2" s="1"/>
  <c r="S1499" i="2"/>
  <c r="U1499" i="2" s="1"/>
  <c r="O1499" i="2"/>
  <c r="W1499" i="2" s="1"/>
  <c r="O1451" i="2"/>
  <c r="W1451" i="2" s="1"/>
  <c r="S1451" i="2"/>
  <c r="U1451" i="2" s="1"/>
  <c r="W443" i="2"/>
  <c r="S1853" i="2"/>
  <c r="U1853" i="2" s="1"/>
  <c r="O1853" i="2"/>
  <c r="W1853" i="2" s="1"/>
  <c r="S1869" i="2"/>
  <c r="U1869" i="2" s="1"/>
  <c r="O1869" i="2"/>
  <c r="W1869" i="2" s="1"/>
  <c r="V115" i="2"/>
  <c r="W1638" i="2"/>
  <c r="S1917" i="2"/>
  <c r="U1917" i="2" s="1"/>
  <c r="O1917" i="2"/>
  <c r="W1917" i="2" s="1"/>
  <c r="O1949" i="2"/>
  <c r="W1949" i="2" s="1"/>
  <c r="S1949" i="2"/>
  <c r="U1949" i="2" s="1"/>
  <c r="S1926" i="2"/>
  <c r="U1926" i="2" s="1"/>
  <c r="W2622" i="2"/>
  <c r="O2045" i="2"/>
  <c r="W2045" i="2" s="1"/>
  <c r="S2045" i="2"/>
  <c r="U2045" i="2" s="1"/>
  <c r="W579" i="2"/>
  <c r="W2440" i="2"/>
  <c r="S996" i="2"/>
  <c r="U996" i="2" s="1"/>
  <c r="O996" i="2"/>
  <c r="W996" i="2" s="1"/>
  <c r="O2117" i="2"/>
  <c r="W2117" i="2" s="1"/>
  <c r="O1012" i="2"/>
  <c r="W1012" i="2" s="1"/>
  <c r="S1012" i="2"/>
  <c r="U1012" i="2" s="1"/>
  <c r="O2173" i="2"/>
  <c r="W2173" i="2" s="1"/>
  <c r="S2173" i="2"/>
  <c r="U2173" i="2" s="1"/>
  <c r="W331" i="2"/>
  <c r="O1052" i="2"/>
  <c r="W1052" i="2" s="1"/>
  <c r="O1300" i="2"/>
  <c r="W1300" i="2" s="1"/>
  <c r="S1300" i="2"/>
  <c r="U1300" i="2" s="1"/>
  <c r="W2134" i="2"/>
  <c r="S1348" i="2"/>
  <c r="U1348" i="2" s="1"/>
  <c r="O1348" i="2"/>
  <c r="W1348" i="2" s="1"/>
  <c r="O2637" i="2"/>
  <c r="W2637" i="2" s="1"/>
  <c r="O2119" i="2"/>
  <c r="W2119" i="2" s="1"/>
  <c r="O2659" i="2"/>
  <c r="W2659" i="2" s="1"/>
  <c r="W1412" i="2"/>
  <c r="S1051" i="2"/>
  <c r="U1051" i="2" s="1"/>
  <c r="O1051" i="2"/>
  <c r="W1051" i="2" s="1"/>
  <c r="O1035" i="2"/>
  <c r="W1035" i="2" s="1"/>
  <c r="S1035" i="2"/>
  <c r="U1035" i="2" s="1"/>
  <c r="O1067" i="2"/>
  <c r="W1067" i="2" s="1"/>
  <c r="S1067" i="2"/>
  <c r="U1067" i="2" s="1"/>
  <c r="S2469" i="2"/>
  <c r="U2469" i="2" s="1"/>
  <c r="S1083" i="2"/>
  <c r="U1083" i="2" s="1"/>
  <c r="O1083" i="2"/>
  <c r="W1083" i="2" s="1"/>
  <c r="O1876" i="2"/>
  <c r="W1876" i="2" s="1"/>
  <c r="S2472" i="2"/>
  <c r="U2472" i="2" s="1"/>
  <c r="S1099" i="2"/>
  <c r="U1099" i="2" s="1"/>
  <c r="O1099" i="2"/>
  <c r="W1099" i="2" s="1"/>
  <c r="S1115" i="2"/>
  <c r="U1115" i="2" s="1"/>
  <c r="O1115" i="2"/>
  <c r="W1115" i="2" s="1"/>
  <c r="S2502" i="2"/>
  <c r="U2502" i="2" s="1"/>
  <c r="S1131" i="2"/>
  <c r="U1131" i="2" s="1"/>
  <c r="O1131" i="2"/>
  <c r="W1131" i="2" s="1"/>
  <c r="O1147" i="2"/>
  <c r="W1147" i="2" s="1"/>
  <c r="S1147" i="2"/>
  <c r="U1147" i="2" s="1"/>
  <c r="O1163" i="2"/>
  <c r="W1163" i="2" s="1"/>
  <c r="S1163" i="2"/>
  <c r="U1163" i="2" s="1"/>
  <c r="O2642" i="2"/>
  <c r="W2642" i="2" s="1"/>
  <c r="O1179" i="2"/>
  <c r="W1179" i="2" s="1"/>
  <c r="S1179" i="2"/>
  <c r="U1179" i="2" s="1"/>
  <c r="O2533" i="2"/>
  <c r="W2533" i="2" s="1"/>
  <c r="O1195" i="2"/>
  <c r="W1195" i="2" s="1"/>
  <c r="S1195" i="2"/>
  <c r="U1195" i="2" s="1"/>
  <c r="W98" i="2"/>
  <c r="S840" i="2"/>
  <c r="U840" i="2" s="1"/>
  <c r="O840" i="2"/>
  <c r="W840" i="2" s="1"/>
  <c r="S1211" i="2"/>
  <c r="U1211" i="2" s="1"/>
  <c r="O1211" i="2"/>
  <c r="W1211" i="2" s="1"/>
  <c r="S1638" i="2"/>
  <c r="U1638" i="2" s="1"/>
  <c r="O856" i="2"/>
  <c r="W856" i="2" s="1"/>
  <c r="S856" i="2"/>
  <c r="U856" i="2" s="1"/>
  <c r="O888" i="2"/>
  <c r="W888" i="2" s="1"/>
  <c r="S888" i="2"/>
  <c r="U888" i="2" s="1"/>
  <c r="O1659" i="2"/>
  <c r="W1659" i="2" s="1"/>
  <c r="S987" i="2"/>
  <c r="U987" i="2" s="1"/>
  <c r="O987" i="2"/>
  <c r="W987" i="2" s="1"/>
  <c r="S839" i="2"/>
  <c r="U839" i="2" s="1"/>
  <c r="O839" i="2"/>
  <c r="W839" i="2" s="1"/>
  <c r="S2603" i="2"/>
  <c r="U2603" i="2" s="1"/>
  <c r="O2603" i="2"/>
  <c r="W2603" i="2" s="1"/>
  <c r="O739" i="2"/>
  <c r="W739" i="2" s="1"/>
  <c r="S739" i="2"/>
  <c r="U739" i="2" s="1"/>
  <c r="W210" i="2"/>
  <c r="S855" i="2"/>
  <c r="U855" i="2" s="1"/>
  <c r="O855" i="2"/>
  <c r="W855" i="2" s="1"/>
  <c r="S2619" i="2"/>
  <c r="U2619" i="2" s="1"/>
  <c r="O2619" i="2"/>
  <c r="W2619" i="2" s="1"/>
  <c r="S755" i="2"/>
  <c r="U755" i="2" s="1"/>
  <c r="O755" i="2"/>
  <c r="W755" i="2" s="1"/>
  <c r="S871" i="2"/>
  <c r="U871" i="2" s="1"/>
  <c r="O871" i="2"/>
  <c r="W871" i="2" s="1"/>
  <c r="S2651" i="2"/>
  <c r="U2651" i="2" s="1"/>
  <c r="O2651" i="2"/>
  <c r="W2651" i="2" s="1"/>
  <c r="O1904" i="2"/>
  <c r="W1904" i="2" s="1"/>
  <c r="O2406" i="2"/>
  <c r="W2406" i="2" s="1"/>
  <c r="V1910" i="2"/>
  <c r="S887" i="2"/>
  <c r="U887" i="2" s="1"/>
  <c r="O887" i="2"/>
  <c r="W887" i="2" s="1"/>
  <c r="O2684" i="2"/>
  <c r="W2684" i="2" s="1"/>
  <c r="S2684" i="2"/>
  <c r="U2684" i="2" s="1"/>
  <c r="W2537" i="2"/>
  <c r="O1634" i="2"/>
  <c r="S1016" i="2"/>
  <c r="U1016" i="2" s="1"/>
  <c r="O1016" i="2"/>
  <c r="W1016" i="2" s="1"/>
  <c r="O1304" i="2"/>
  <c r="W1304" i="2" s="1"/>
  <c r="S1304" i="2"/>
  <c r="U1304" i="2" s="1"/>
  <c r="S1416" i="2"/>
  <c r="U1416" i="2" s="1"/>
  <c r="O1416" i="2"/>
  <c r="W1416" i="2" s="1"/>
  <c r="W66" i="2"/>
  <c r="O2093" i="2"/>
  <c r="W2093" i="2" s="1"/>
  <c r="O2322" i="2"/>
  <c r="W2481" i="2"/>
  <c r="O695" i="2"/>
  <c r="W695" i="2" s="1"/>
  <c r="S695" i="2"/>
  <c r="U695" i="2" s="1"/>
  <c r="S1432" i="2"/>
  <c r="U1432" i="2" s="1"/>
  <c r="O1432" i="2"/>
  <c r="W1432" i="2" s="1"/>
  <c r="S2391" i="2"/>
  <c r="U2391" i="2" s="1"/>
  <c r="S711" i="2"/>
  <c r="U711" i="2" s="1"/>
  <c r="O711" i="2"/>
  <c r="W711" i="2" s="1"/>
  <c r="S1464" i="2"/>
  <c r="U1464" i="2" s="1"/>
  <c r="O1464" i="2"/>
  <c r="W1464" i="2" s="1"/>
  <c r="S1942" i="2"/>
  <c r="U1942" i="2" s="1"/>
  <c r="O1942" i="2"/>
  <c r="W1942" i="2" s="1"/>
  <c r="O727" i="2"/>
  <c r="W727" i="2" s="1"/>
  <c r="S727" i="2"/>
  <c r="U727" i="2" s="1"/>
  <c r="S1512" i="2"/>
  <c r="U1512" i="2" s="1"/>
  <c r="O1512" i="2"/>
  <c r="W1512" i="2" s="1"/>
  <c r="O1990" i="2"/>
  <c r="W1990" i="2" s="1"/>
  <c r="S1990" i="2"/>
  <c r="U1990" i="2" s="1"/>
  <c r="O743" i="2"/>
  <c r="W743" i="2" s="1"/>
  <c r="S743" i="2"/>
  <c r="U743" i="2" s="1"/>
  <c r="O1898" i="2"/>
  <c r="W1898" i="2" s="1"/>
  <c r="S1898" i="2"/>
  <c r="U1898" i="2" s="1"/>
  <c r="O2038" i="2"/>
  <c r="W2038" i="2" s="1"/>
  <c r="S2038" i="2"/>
  <c r="U2038" i="2" s="1"/>
  <c r="S759" i="2"/>
  <c r="U759" i="2" s="1"/>
  <c r="O759" i="2"/>
  <c r="W759" i="2" s="1"/>
  <c r="S1914" i="2"/>
  <c r="U1914" i="2" s="1"/>
  <c r="O1914" i="2"/>
  <c r="W1914" i="2" s="1"/>
  <c r="S775" i="2"/>
  <c r="U775" i="2" s="1"/>
  <c r="O775" i="2"/>
  <c r="W775" i="2" s="1"/>
  <c r="O2201" i="2"/>
  <c r="W2201" i="2" s="1"/>
  <c r="S791" i="2"/>
  <c r="U791" i="2" s="1"/>
  <c r="O791" i="2"/>
  <c r="W791" i="2" s="1"/>
  <c r="O1994" i="2"/>
  <c r="W1994" i="2" s="1"/>
  <c r="S1994" i="2"/>
  <c r="U1994" i="2" s="1"/>
  <c r="O1748" i="2"/>
  <c r="W1748" i="2" s="1"/>
  <c r="O1180" i="2"/>
  <c r="W1180" i="2" s="1"/>
  <c r="S2262" i="2"/>
  <c r="U2262" i="2" s="1"/>
  <c r="S807" i="2"/>
  <c r="U807" i="2" s="1"/>
  <c r="O807" i="2"/>
  <c r="W807" i="2" s="1"/>
  <c r="O2058" i="2"/>
  <c r="W2058" i="2" s="1"/>
  <c r="S2058" i="2"/>
  <c r="U2058" i="2" s="1"/>
  <c r="S824" i="2"/>
  <c r="U824" i="2" s="1"/>
  <c r="O824" i="2"/>
  <c r="W824" i="2" s="1"/>
  <c r="S823" i="2"/>
  <c r="U823" i="2" s="1"/>
  <c r="O823" i="2"/>
  <c r="W823" i="2" s="1"/>
  <c r="O723" i="2"/>
  <c r="W723" i="2" s="1"/>
  <c r="S723" i="2"/>
  <c r="U723" i="2" s="1"/>
  <c r="O2111" i="2"/>
  <c r="W2111" i="2" s="1"/>
  <c r="S2111" i="2"/>
  <c r="U2111" i="2" s="1"/>
  <c r="W2322" i="2"/>
  <c r="O707" i="2"/>
  <c r="W707" i="2" s="1"/>
  <c r="S707" i="2"/>
  <c r="U707" i="2" s="1"/>
  <c r="W114" i="2"/>
  <c r="W2505" i="2"/>
  <c r="S2600" i="2"/>
  <c r="U2600" i="2" s="1"/>
  <c r="O2600" i="2"/>
  <c r="W2600" i="2" s="1"/>
  <c r="W627" i="2"/>
  <c r="S1591" i="2"/>
  <c r="U1591" i="2" s="1"/>
  <c r="O1591" i="2"/>
  <c r="W1591" i="2" s="1"/>
  <c r="O1193" i="2"/>
  <c r="W1193" i="2" s="1"/>
  <c r="S1193" i="2"/>
  <c r="U1193" i="2" s="1"/>
  <c r="S2043" i="2"/>
  <c r="U2043" i="2" s="1"/>
  <c r="O2043" i="2"/>
  <c r="W2043" i="2" s="1"/>
  <c r="O2290" i="2"/>
  <c r="W2290" i="2" s="1"/>
  <c r="S1673" i="2"/>
  <c r="U1673" i="2" s="1"/>
  <c r="O1673" i="2"/>
  <c r="W1673" i="2" s="1"/>
  <c r="S1209" i="2"/>
  <c r="U1209" i="2" s="1"/>
  <c r="O1209" i="2"/>
  <c r="W1209" i="2" s="1"/>
  <c r="S1177" i="2"/>
  <c r="U1177" i="2" s="1"/>
  <c r="O1177" i="2"/>
  <c r="W1177" i="2" s="1"/>
  <c r="O1196" i="2"/>
  <c r="W1196" i="2" s="1"/>
  <c r="S1689" i="2"/>
  <c r="U1689" i="2" s="1"/>
  <c r="O1689" i="2"/>
  <c r="W1689" i="2" s="1"/>
  <c r="O1225" i="2"/>
  <c r="W1225" i="2" s="1"/>
  <c r="S1225" i="2"/>
  <c r="U1225" i="2" s="1"/>
  <c r="W259" i="2"/>
  <c r="S2027" i="2"/>
  <c r="U2027" i="2" s="1"/>
  <c r="S2206" i="2"/>
  <c r="U2206" i="2" s="1"/>
  <c r="S2332" i="2"/>
  <c r="U2332" i="2" s="1"/>
  <c r="S1705" i="2"/>
  <c r="U1705" i="2" s="1"/>
  <c r="O1705" i="2"/>
  <c r="W1705" i="2" s="1"/>
  <c r="S1241" i="2"/>
  <c r="U1241" i="2" s="1"/>
  <c r="O1241" i="2"/>
  <c r="W1241" i="2" s="1"/>
  <c r="W2497" i="2"/>
  <c r="S2648" i="2"/>
  <c r="U2648" i="2" s="1"/>
  <c r="S1785" i="2"/>
  <c r="U1785" i="2" s="1"/>
  <c r="O1785" i="2"/>
  <c r="W1785" i="2" s="1"/>
  <c r="O808" i="2"/>
  <c r="W808" i="2" s="1"/>
  <c r="S808" i="2"/>
  <c r="U808" i="2" s="1"/>
  <c r="S1257" i="2"/>
  <c r="U1257" i="2" s="1"/>
  <c r="O1257" i="2"/>
  <c r="W1257" i="2" s="1"/>
  <c r="W371" i="2"/>
  <c r="O2649" i="2"/>
  <c r="W2649" i="2" s="1"/>
  <c r="O2616" i="2"/>
  <c r="W2616" i="2" s="1"/>
  <c r="S1849" i="2"/>
  <c r="U1849" i="2" s="1"/>
  <c r="O1849" i="2"/>
  <c r="W1849" i="2" s="1"/>
  <c r="S968" i="2"/>
  <c r="U968" i="2" s="1"/>
  <c r="O968" i="2"/>
  <c r="W968" i="2" s="1"/>
  <c r="O1273" i="2"/>
  <c r="W1273" i="2" s="1"/>
  <c r="S1273" i="2"/>
  <c r="U1273" i="2" s="1"/>
  <c r="O1832" i="2"/>
  <c r="W1832" i="2" s="1"/>
  <c r="W1961" i="2"/>
  <c r="O1403" i="2"/>
  <c r="W1403" i="2" s="1"/>
  <c r="S1403" i="2"/>
  <c r="U1403" i="2" s="1"/>
  <c r="S1865" i="2"/>
  <c r="U1865" i="2" s="1"/>
  <c r="O1865" i="2"/>
  <c r="W1865" i="2" s="1"/>
  <c r="O985" i="2"/>
  <c r="W985" i="2" s="1"/>
  <c r="S985" i="2"/>
  <c r="U985" i="2" s="1"/>
  <c r="S1321" i="2"/>
  <c r="U1321" i="2" s="1"/>
  <c r="O1321" i="2"/>
  <c r="W1321" i="2" s="1"/>
  <c r="W179" i="2"/>
  <c r="O2244" i="2"/>
  <c r="W2244" i="2" s="1"/>
  <c r="O1837" i="2"/>
  <c r="W1837" i="2" s="1"/>
  <c r="S1837" i="2"/>
  <c r="U1837" i="2" s="1"/>
  <c r="S2121" i="2"/>
  <c r="U2121" i="2" s="1"/>
  <c r="O2121" i="2"/>
  <c r="W2121" i="2" s="1"/>
  <c r="O1033" i="2"/>
  <c r="W1033" i="2" s="1"/>
  <c r="S1033" i="2"/>
  <c r="U1033" i="2" s="1"/>
  <c r="S1353" i="2"/>
  <c r="U1353" i="2" s="1"/>
  <c r="O1353" i="2"/>
  <c r="W1353" i="2" s="1"/>
  <c r="O2388" i="2"/>
  <c r="W2388" i="2" s="1"/>
  <c r="O2634" i="2"/>
  <c r="W2634" i="2" s="1"/>
  <c r="S2634" i="2"/>
  <c r="U2634" i="2" s="1"/>
  <c r="S1049" i="2"/>
  <c r="U1049" i="2" s="1"/>
  <c r="O1049" i="2"/>
  <c r="W1049" i="2" s="1"/>
  <c r="O1497" i="2"/>
  <c r="W1497" i="2" s="1"/>
  <c r="S1497" i="2"/>
  <c r="U1497" i="2" s="1"/>
  <c r="O2480" i="2"/>
  <c r="W2480" i="2" s="1"/>
  <c r="S2650" i="2"/>
  <c r="U2650" i="2" s="1"/>
  <c r="O2650" i="2"/>
  <c r="W2650" i="2" s="1"/>
  <c r="O1081" i="2"/>
  <c r="W1081" i="2" s="1"/>
  <c r="S1081" i="2"/>
  <c r="U1081" i="2" s="1"/>
  <c r="S2666" i="2"/>
  <c r="U2666" i="2" s="1"/>
  <c r="O2666" i="2"/>
  <c r="W2666" i="2" s="1"/>
  <c r="O1097" i="2"/>
  <c r="W1097" i="2" s="1"/>
  <c r="S1097" i="2"/>
  <c r="U1097" i="2" s="1"/>
  <c r="S1627" i="2"/>
  <c r="U1627" i="2" s="1"/>
  <c r="O1627" i="2"/>
  <c r="W1627" i="2" s="1"/>
  <c r="S1178" i="2"/>
  <c r="U1178" i="2" s="1"/>
  <c r="O1178" i="2"/>
  <c r="W1178" i="2" s="1"/>
  <c r="V2505" i="2"/>
  <c r="O1793" i="2"/>
  <c r="W1793" i="2" s="1"/>
  <c r="S2699" i="2"/>
  <c r="U2699" i="2" s="1"/>
  <c r="O2699" i="2"/>
  <c r="W2699" i="2" s="1"/>
  <c r="S1113" i="2"/>
  <c r="U1113" i="2" s="1"/>
  <c r="O1113" i="2"/>
  <c r="W1113" i="2" s="1"/>
  <c r="S1194" i="2"/>
  <c r="U1194" i="2" s="1"/>
  <c r="O1194" i="2"/>
  <c r="W1194" i="2" s="1"/>
  <c r="O1129" i="2"/>
  <c r="W1129" i="2" s="1"/>
  <c r="S1129" i="2"/>
  <c r="U1129" i="2" s="1"/>
  <c r="S1835" i="2"/>
  <c r="U1835" i="2" s="1"/>
  <c r="O1835" i="2"/>
  <c r="W1835" i="2" s="1"/>
  <c r="S1210" i="2"/>
  <c r="U1210" i="2" s="1"/>
  <c r="O1210" i="2"/>
  <c r="W1210" i="2" s="1"/>
  <c r="W59" i="2"/>
  <c r="W275" i="2"/>
  <c r="S1145" i="2"/>
  <c r="U1145" i="2" s="1"/>
  <c r="O1145" i="2"/>
  <c r="W1145" i="2" s="1"/>
  <c r="O1867" i="2"/>
  <c r="W1867" i="2" s="1"/>
  <c r="S1867" i="2"/>
  <c r="U1867" i="2" s="1"/>
  <c r="S1226" i="2"/>
  <c r="U1226" i="2" s="1"/>
  <c r="O1226" i="2"/>
  <c r="W1226" i="2" s="1"/>
  <c r="S2159" i="2"/>
  <c r="U2159" i="2" s="1"/>
  <c r="W2399" i="2"/>
  <c r="O1161" i="2"/>
  <c r="W1161" i="2" s="1"/>
  <c r="S1161" i="2"/>
  <c r="U1161" i="2" s="1"/>
  <c r="S1242" i="2"/>
  <c r="U1242" i="2" s="1"/>
  <c r="O1242" i="2"/>
  <c r="W1242" i="2" s="1"/>
  <c r="S2040" i="2"/>
  <c r="U2040" i="2" s="1"/>
  <c r="O2040" i="2"/>
  <c r="W2040" i="2" s="1"/>
  <c r="V2675" i="2"/>
  <c r="S975" i="2"/>
  <c r="U975" i="2" s="1"/>
  <c r="O975" i="2"/>
  <c r="W975" i="2" s="1"/>
  <c r="S1182" i="2"/>
  <c r="U1182" i="2" s="1"/>
  <c r="O1182" i="2"/>
  <c r="W1182" i="2" s="1"/>
  <c r="S1961" i="2"/>
  <c r="U1961" i="2" s="1"/>
  <c r="S992" i="2"/>
  <c r="U992" i="2" s="1"/>
  <c r="O992" i="2"/>
  <c r="W992" i="2" s="1"/>
  <c r="S2233" i="2"/>
  <c r="U2233" i="2" s="1"/>
  <c r="O2233" i="2"/>
  <c r="W2233" i="2" s="1"/>
  <c r="S939" i="2"/>
  <c r="U939" i="2" s="1"/>
  <c r="O939" i="2"/>
  <c r="W939" i="2" s="1"/>
  <c r="S1198" i="2"/>
  <c r="U1198" i="2" s="1"/>
  <c r="O1198" i="2"/>
  <c r="W1198" i="2" s="1"/>
  <c r="S2358" i="2"/>
  <c r="U2358" i="2" s="1"/>
  <c r="O2358" i="2"/>
  <c r="W2358" i="2" s="1"/>
  <c r="S1008" i="2"/>
  <c r="U1008" i="2" s="1"/>
  <c r="O1008" i="2"/>
  <c r="W1008" i="2" s="1"/>
  <c r="O2281" i="2"/>
  <c r="W2281" i="2" s="1"/>
  <c r="S2281" i="2"/>
  <c r="U2281" i="2" s="1"/>
  <c r="S1004" i="2"/>
  <c r="U1004" i="2" s="1"/>
  <c r="O1004" i="2"/>
  <c r="W1004" i="2" s="1"/>
  <c r="S1214" i="2"/>
  <c r="U1214" i="2" s="1"/>
  <c r="O1214" i="2"/>
  <c r="W1214" i="2" s="1"/>
  <c r="W2411" i="2"/>
  <c r="O1954" i="2"/>
  <c r="W1954" i="2" s="1"/>
  <c r="S1954" i="2"/>
  <c r="U1954" i="2" s="1"/>
  <c r="S1468" i="2"/>
  <c r="U1468" i="2" s="1"/>
  <c r="O1468" i="2"/>
  <c r="W1468" i="2" s="1"/>
  <c r="S1230" i="2"/>
  <c r="U1230" i="2" s="1"/>
  <c r="O1230" i="2"/>
  <c r="W1230" i="2" s="1"/>
  <c r="S1166" i="2"/>
  <c r="U1166" i="2" s="1"/>
  <c r="O1166" i="2"/>
  <c r="W1166" i="2" s="1"/>
  <c r="W2216" i="2"/>
  <c r="S1970" i="2"/>
  <c r="U1970" i="2" s="1"/>
  <c r="O1970" i="2"/>
  <c r="W1970" i="2" s="1"/>
  <c r="S1902" i="2"/>
  <c r="U1902" i="2" s="1"/>
  <c r="O1902" i="2"/>
  <c r="W1902" i="2" s="1"/>
  <c r="S2549" i="2"/>
  <c r="U2549" i="2" s="1"/>
  <c r="O2549" i="2"/>
  <c r="W2549" i="2" s="1"/>
  <c r="S1246" i="2"/>
  <c r="U1246" i="2" s="1"/>
  <c r="O1246" i="2"/>
  <c r="W1246" i="2" s="1"/>
  <c r="S2103" i="2"/>
  <c r="U2103" i="2" s="1"/>
  <c r="O2103" i="2"/>
  <c r="W2103" i="2" s="1"/>
  <c r="O2287" i="2"/>
  <c r="W2287" i="2" s="1"/>
  <c r="S2581" i="2"/>
  <c r="U2581" i="2" s="1"/>
  <c r="O2581" i="2"/>
  <c r="W2581" i="2" s="1"/>
  <c r="O1278" i="2"/>
  <c r="W1278" i="2" s="1"/>
  <c r="S1278" i="2"/>
  <c r="U1278" i="2" s="1"/>
  <c r="S2493" i="2"/>
  <c r="U2493" i="2" s="1"/>
  <c r="O2493" i="2"/>
  <c r="W2493" i="2" s="1"/>
  <c r="W2552" i="2"/>
  <c r="O2323" i="2"/>
  <c r="W2323" i="2" s="1"/>
  <c r="W2670" i="2"/>
  <c r="O2387" i="2"/>
  <c r="W2387" i="2" s="1"/>
  <c r="S2387" i="2"/>
  <c r="U2387" i="2" s="1"/>
  <c r="S1022" i="2"/>
  <c r="U1022" i="2" s="1"/>
  <c r="O1022" i="2"/>
  <c r="W1022" i="2" s="1"/>
  <c r="S2001" i="2"/>
  <c r="U2001" i="2" s="1"/>
  <c r="O2001" i="2"/>
  <c r="W2001" i="2" s="1"/>
  <c r="S2525" i="2"/>
  <c r="U2525" i="2" s="1"/>
  <c r="O2525" i="2"/>
  <c r="W2525" i="2" s="1"/>
  <c r="S2520" i="2"/>
  <c r="U2520" i="2" s="1"/>
  <c r="O2520" i="2"/>
  <c r="W2520" i="2" s="1"/>
  <c r="O2312" i="2"/>
  <c r="W2312" i="2" s="1"/>
  <c r="S2419" i="2"/>
  <c r="U2419" i="2" s="1"/>
  <c r="O2419" i="2"/>
  <c r="W2419" i="2" s="1"/>
  <c r="O2352" i="2"/>
  <c r="W2352" i="2" s="1"/>
  <c r="S2352" i="2"/>
  <c r="U2352" i="2" s="1"/>
  <c r="O1038" i="2"/>
  <c r="W1038" i="2" s="1"/>
  <c r="S1038" i="2"/>
  <c r="U1038" i="2" s="1"/>
  <c r="S1845" i="2"/>
  <c r="U1845" i="2" s="1"/>
  <c r="O1845" i="2"/>
  <c r="W1845" i="2" s="1"/>
  <c r="S2161" i="2"/>
  <c r="U2161" i="2" s="1"/>
  <c r="O2161" i="2"/>
  <c r="W2161" i="2" s="1"/>
  <c r="S2541" i="2"/>
  <c r="U2541" i="2" s="1"/>
  <c r="O2541" i="2"/>
  <c r="W2541" i="2" s="1"/>
  <c r="V242" i="2"/>
  <c r="O2435" i="2"/>
  <c r="W2435" i="2" s="1"/>
  <c r="S2435" i="2"/>
  <c r="U2435" i="2" s="1"/>
  <c r="S2416" i="2"/>
  <c r="U2416" i="2" s="1"/>
  <c r="O2416" i="2"/>
  <c r="W2416" i="2" s="1"/>
  <c r="S1054" i="2"/>
  <c r="U1054" i="2" s="1"/>
  <c r="O1054" i="2"/>
  <c r="W1054" i="2" s="1"/>
  <c r="S1861" i="2"/>
  <c r="U1861" i="2" s="1"/>
  <c r="O1861" i="2"/>
  <c r="W1861" i="2" s="1"/>
  <c r="S2557" i="2"/>
  <c r="U2557" i="2" s="1"/>
  <c r="O2557" i="2"/>
  <c r="W2557" i="2" s="1"/>
  <c r="S2568" i="2"/>
  <c r="U2568" i="2" s="1"/>
  <c r="O2568" i="2"/>
  <c r="W2568" i="2" s="1"/>
  <c r="W411" i="2"/>
  <c r="O2451" i="2"/>
  <c r="W2451" i="2" s="1"/>
  <c r="S2451" i="2"/>
  <c r="U2451" i="2" s="1"/>
  <c r="S2448" i="2"/>
  <c r="U2448" i="2" s="1"/>
  <c r="O2448" i="2"/>
  <c r="W2448" i="2" s="1"/>
  <c r="S1070" i="2"/>
  <c r="U1070" i="2" s="1"/>
  <c r="O1070" i="2"/>
  <c r="W1070" i="2" s="1"/>
  <c r="S1893" i="2"/>
  <c r="U1893" i="2" s="1"/>
  <c r="O1893" i="2"/>
  <c r="W1893" i="2" s="1"/>
  <c r="O2573" i="2"/>
  <c r="W2573" i="2" s="1"/>
  <c r="S2573" i="2"/>
  <c r="U2573" i="2" s="1"/>
  <c r="S2230" i="2"/>
  <c r="U2230" i="2" s="1"/>
  <c r="O2230" i="2"/>
  <c r="W2230" i="2" s="1"/>
  <c r="S2499" i="2"/>
  <c r="U2499" i="2" s="1"/>
  <c r="O2499" i="2"/>
  <c r="W2499" i="2" s="1"/>
  <c r="O2464" i="2"/>
  <c r="W2464" i="2" s="1"/>
  <c r="S2464" i="2"/>
  <c r="U2464" i="2" s="1"/>
  <c r="S1086" i="2"/>
  <c r="U1086" i="2" s="1"/>
  <c r="O1086" i="2"/>
  <c r="W1086" i="2" s="1"/>
  <c r="S1925" i="2"/>
  <c r="U1925" i="2" s="1"/>
  <c r="O1925" i="2"/>
  <c r="W1925" i="2" s="1"/>
  <c r="O2669" i="2"/>
  <c r="W2669" i="2" s="1"/>
  <c r="S2669" i="2"/>
  <c r="U2669" i="2" s="1"/>
  <c r="S2526" i="2"/>
  <c r="U2526" i="2" s="1"/>
  <c r="S2515" i="2"/>
  <c r="U2515" i="2" s="1"/>
  <c r="O2515" i="2"/>
  <c r="W2515" i="2" s="1"/>
  <c r="O1102" i="2"/>
  <c r="W1102" i="2" s="1"/>
  <c r="S1102" i="2"/>
  <c r="U1102" i="2" s="1"/>
  <c r="O2686" i="2"/>
  <c r="W2686" i="2" s="1"/>
  <c r="S2686" i="2"/>
  <c r="U2686" i="2" s="1"/>
  <c r="W667" i="2"/>
  <c r="S1118" i="2"/>
  <c r="U1118" i="2" s="1"/>
  <c r="O1118" i="2"/>
  <c r="W1118" i="2" s="1"/>
  <c r="S2702" i="2"/>
  <c r="U2702" i="2" s="1"/>
  <c r="O2702" i="2"/>
  <c r="W2702" i="2" s="1"/>
  <c r="W387" i="2"/>
  <c r="O2021" i="2"/>
  <c r="W2021" i="2" s="1"/>
  <c r="S1350" i="2"/>
  <c r="U1350" i="2" s="1"/>
  <c r="O2675" i="2"/>
  <c r="W2675" i="2" s="1"/>
  <c r="S1134" i="2"/>
  <c r="U1134" i="2" s="1"/>
  <c r="O1134" i="2"/>
  <c r="W1134" i="2" s="1"/>
  <c r="S2133" i="2"/>
  <c r="U2133" i="2" s="1"/>
  <c r="O2133" i="2"/>
  <c r="W2133" i="2" s="1"/>
  <c r="S2466" i="2"/>
  <c r="U2466" i="2" s="1"/>
  <c r="O2466" i="2"/>
  <c r="W2466" i="2" s="1"/>
  <c r="S2501" i="2"/>
  <c r="U2501" i="2" s="1"/>
  <c r="S2024" i="2"/>
  <c r="U2024" i="2" s="1"/>
  <c r="O2024" i="2"/>
  <c r="W2024" i="2" s="1"/>
  <c r="O1150" i="2"/>
  <c r="W1150" i="2" s="1"/>
  <c r="S1150" i="2"/>
  <c r="U1150" i="2" s="1"/>
  <c r="O2149" i="2"/>
  <c r="W2149" i="2" s="1"/>
  <c r="S2149" i="2"/>
  <c r="U2149" i="2" s="1"/>
  <c r="S892" i="2"/>
  <c r="U892" i="2" s="1"/>
  <c r="O892" i="2"/>
  <c r="W892" i="2" s="1"/>
  <c r="S1229" i="2"/>
  <c r="U1229" i="2" s="1"/>
  <c r="O1229" i="2"/>
  <c r="S2266" i="2"/>
  <c r="U2266" i="2" s="1"/>
  <c r="O2266" i="2"/>
  <c r="W2266" i="2" s="1"/>
  <c r="S1936" i="2"/>
  <c r="U1936" i="2" s="1"/>
  <c r="O1936" i="2"/>
  <c r="W1936" i="2" s="1"/>
  <c r="S1231" i="2"/>
  <c r="U1231" i="2" s="1"/>
  <c r="O1231" i="2"/>
  <c r="W1231" i="2" s="1"/>
  <c r="S2540" i="2"/>
  <c r="U2540" i="2" s="1"/>
  <c r="O2540" i="2"/>
  <c r="W2540" i="2" s="1"/>
  <c r="S1900" i="2"/>
  <c r="U1900" i="2" s="1"/>
  <c r="O1900" i="2"/>
  <c r="W1900" i="2" s="1"/>
  <c r="O2455" i="2"/>
  <c r="W2455" i="2" s="1"/>
  <c r="S2455" i="2"/>
  <c r="U2455" i="2" s="1"/>
  <c r="S1045" i="2"/>
  <c r="U1045" i="2" s="1"/>
  <c r="O1045" i="2"/>
  <c r="W1045" i="2" s="1"/>
  <c r="O1847" i="2"/>
  <c r="W1847" i="2" s="1"/>
  <c r="S1847" i="2"/>
  <c r="U1847" i="2" s="1"/>
  <c r="S2382" i="2"/>
  <c r="U2382" i="2" s="1"/>
  <c r="O2382" i="2"/>
  <c r="W2382" i="2" s="1"/>
  <c r="S1607" i="2"/>
  <c r="U1607" i="2" s="1"/>
  <c r="O1607" i="2"/>
  <c r="W1607" i="2" s="1"/>
  <c r="O2644" i="2"/>
  <c r="W2644" i="2" s="1"/>
  <c r="S2644" i="2"/>
  <c r="U2644" i="2" s="1"/>
  <c r="S1625" i="2"/>
  <c r="U1625" i="2" s="1"/>
  <c r="O1625" i="2"/>
  <c r="W1625" i="2" s="1"/>
  <c r="S785" i="2"/>
  <c r="U785" i="2" s="1"/>
  <c r="O785" i="2"/>
  <c r="W785" i="2" s="1"/>
  <c r="W1878" i="2"/>
  <c r="S908" i="2"/>
  <c r="U908" i="2" s="1"/>
  <c r="O908" i="2"/>
  <c r="W908" i="2" s="1"/>
  <c r="S1245" i="2"/>
  <c r="U1245" i="2" s="1"/>
  <c r="O1245" i="2"/>
  <c r="W1245" i="2" s="1"/>
  <c r="O2314" i="2"/>
  <c r="W2314" i="2" s="1"/>
  <c r="S2314" i="2"/>
  <c r="U2314" i="2" s="1"/>
  <c r="S1247" i="2"/>
  <c r="U1247" i="2" s="1"/>
  <c r="O1247" i="2"/>
  <c r="W1247" i="2" s="1"/>
  <c r="O2556" i="2"/>
  <c r="W2556" i="2" s="1"/>
  <c r="S2556" i="2"/>
  <c r="U2556" i="2" s="1"/>
  <c r="S1932" i="2"/>
  <c r="U1932" i="2" s="1"/>
  <c r="O1932" i="2"/>
  <c r="W1932" i="2" s="1"/>
  <c r="O2487" i="2"/>
  <c r="W2487" i="2" s="1"/>
  <c r="S2487" i="2"/>
  <c r="U2487" i="2" s="1"/>
  <c r="S1061" i="2"/>
  <c r="U1061" i="2" s="1"/>
  <c r="O1061" i="2"/>
  <c r="W1061" i="2" s="1"/>
  <c r="S1895" i="2"/>
  <c r="U1895" i="2" s="1"/>
  <c r="O1895" i="2"/>
  <c r="W1895" i="2" s="1"/>
  <c r="O2370" i="2"/>
  <c r="W2370" i="2" s="1"/>
  <c r="S2370" i="2"/>
  <c r="U2370" i="2" s="1"/>
  <c r="S1938" i="2"/>
  <c r="U1938" i="2" s="1"/>
  <c r="O1938" i="2"/>
  <c r="W1938" i="2" s="1"/>
  <c r="S1329" i="2"/>
  <c r="U1329" i="2" s="1"/>
  <c r="O1329" i="2"/>
  <c r="W1329" i="2" s="1"/>
  <c r="S801" i="2"/>
  <c r="U801" i="2" s="1"/>
  <c r="O801" i="2"/>
  <c r="W801" i="2" s="1"/>
  <c r="S1603" i="2"/>
  <c r="U1603" i="2" s="1"/>
  <c r="O1603" i="2"/>
  <c r="W1603" i="2" s="1"/>
  <c r="S940" i="2"/>
  <c r="U940" i="2" s="1"/>
  <c r="O940" i="2"/>
  <c r="W940" i="2" s="1"/>
  <c r="S1261" i="2"/>
  <c r="U1261" i="2" s="1"/>
  <c r="O1261" i="2"/>
  <c r="O2362" i="2"/>
  <c r="W2362" i="2" s="1"/>
  <c r="S2362" i="2"/>
  <c r="U2362" i="2" s="1"/>
  <c r="S2048" i="2"/>
  <c r="U2048" i="2" s="1"/>
  <c r="O2048" i="2"/>
  <c r="W2048" i="2" s="1"/>
  <c r="O1391" i="2"/>
  <c r="W1391" i="2" s="1"/>
  <c r="S1391" i="2"/>
  <c r="U1391" i="2" s="1"/>
  <c r="O2572" i="2"/>
  <c r="W2572" i="2" s="1"/>
  <c r="S2572" i="2"/>
  <c r="U2572" i="2" s="1"/>
  <c r="O1964" i="2"/>
  <c r="W1964" i="2" s="1"/>
  <c r="S1964" i="2"/>
  <c r="U1964" i="2" s="1"/>
  <c r="O2503" i="2"/>
  <c r="W2503" i="2" s="1"/>
  <c r="S2503" i="2"/>
  <c r="U2503" i="2" s="1"/>
  <c r="S1077" i="2"/>
  <c r="U1077" i="2" s="1"/>
  <c r="O1077" i="2"/>
  <c r="W1077" i="2" s="1"/>
  <c r="S2007" i="2"/>
  <c r="U2007" i="2" s="1"/>
  <c r="O2007" i="2"/>
  <c r="W2007" i="2" s="1"/>
  <c r="S1965" i="2"/>
  <c r="U1965" i="2" s="1"/>
  <c r="O1965" i="2"/>
  <c r="W1965" i="2" s="1"/>
  <c r="S1190" i="2"/>
  <c r="U1190" i="2" s="1"/>
  <c r="O1190" i="2"/>
  <c r="W1190" i="2" s="1"/>
  <c r="O2409" i="2"/>
  <c r="W2409" i="2" s="1"/>
  <c r="S2409" i="2"/>
  <c r="U2409" i="2" s="1"/>
  <c r="S1736" i="2"/>
  <c r="U1736" i="2" s="1"/>
  <c r="O1736" i="2"/>
  <c r="W1736" i="2" s="1"/>
  <c r="S2665" i="2"/>
  <c r="U2665" i="2" s="1"/>
  <c r="O2665" i="2"/>
  <c r="W2665" i="2" s="1"/>
  <c r="S1801" i="2"/>
  <c r="U1801" i="2" s="1"/>
  <c r="O1801" i="2"/>
  <c r="W1801" i="2" s="1"/>
  <c r="S849" i="2"/>
  <c r="U849" i="2" s="1"/>
  <c r="O849" i="2"/>
  <c r="W849" i="2" s="1"/>
  <c r="W1393" i="2"/>
  <c r="S1969" i="2"/>
  <c r="U1969" i="2" s="1"/>
  <c r="S688" i="2"/>
  <c r="U688" i="2" s="1"/>
  <c r="O688" i="2"/>
  <c r="W688" i="2" s="1"/>
  <c r="S1021" i="2"/>
  <c r="U1021" i="2" s="1"/>
  <c r="O1021" i="2"/>
  <c r="W1021" i="2" s="1"/>
  <c r="O2394" i="2"/>
  <c r="W2394" i="2" s="1"/>
  <c r="S2394" i="2"/>
  <c r="U2394" i="2" s="1"/>
  <c r="O2123" i="2"/>
  <c r="W2123" i="2" s="1"/>
  <c r="S2123" i="2"/>
  <c r="U2123" i="2" s="1"/>
  <c r="S1065" i="2"/>
  <c r="U1065" i="2" s="1"/>
  <c r="O1065" i="2"/>
  <c r="W1065" i="2" s="1"/>
  <c r="O1455" i="2"/>
  <c r="W1455" i="2" s="1"/>
  <c r="S1455" i="2"/>
  <c r="U1455" i="2" s="1"/>
  <c r="O2609" i="2"/>
  <c r="W2609" i="2" s="1"/>
  <c r="S2609" i="2"/>
  <c r="U2609" i="2" s="1"/>
  <c r="O2012" i="2"/>
  <c r="W2012" i="2" s="1"/>
  <c r="S2012" i="2"/>
  <c r="U2012" i="2" s="1"/>
  <c r="S2519" i="2"/>
  <c r="U2519" i="2" s="1"/>
  <c r="O2519" i="2"/>
  <c r="W2519" i="2" s="1"/>
  <c r="S1093" i="2"/>
  <c r="U1093" i="2" s="1"/>
  <c r="O1093" i="2"/>
  <c r="W1093" i="2" s="1"/>
  <c r="S2023" i="2"/>
  <c r="U2023" i="2" s="1"/>
  <c r="O2023" i="2"/>
  <c r="W2023" i="2" s="1"/>
  <c r="O2663" i="2"/>
  <c r="W2663" i="2" s="1"/>
  <c r="S2663" i="2"/>
  <c r="U2663" i="2" s="1"/>
  <c r="S2130" i="2"/>
  <c r="U2130" i="2" s="1"/>
  <c r="O2130" i="2"/>
  <c r="W2130" i="2" s="1"/>
  <c r="S1206" i="2"/>
  <c r="U1206" i="2" s="1"/>
  <c r="O1206" i="2"/>
  <c r="W1206" i="2" s="1"/>
  <c r="S2414" i="2"/>
  <c r="U2414" i="2" s="1"/>
  <c r="O2414" i="2"/>
  <c r="W2414" i="2" s="1"/>
  <c r="S865" i="2"/>
  <c r="U865" i="2" s="1"/>
  <c r="O865" i="2"/>
  <c r="W865" i="2" s="1"/>
  <c r="O1636" i="2"/>
  <c r="W1636" i="2" s="1"/>
  <c r="S1636" i="2"/>
  <c r="U1636" i="2" s="1"/>
  <c r="V1603" i="2"/>
  <c r="V2398" i="2"/>
  <c r="O1068" i="2"/>
  <c r="W1068" i="2" s="1"/>
  <c r="O2527" i="2"/>
  <c r="W2527" i="2" s="1"/>
  <c r="S704" i="2"/>
  <c r="U704" i="2" s="1"/>
  <c r="O704" i="2"/>
  <c r="W704" i="2" s="1"/>
  <c r="S1037" i="2"/>
  <c r="U1037" i="2" s="1"/>
  <c r="O1037" i="2"/>
  <c r="W1037" i="2" s="1"/>
  <c r="S1325" i="2"/>
  <c r="U1325" i="2" s="1"/>
  <c r="O1325" i="2"/>
  <c r="W1325" i="2" s="1"/>
  <c r="O2421" i="2"/>
  <c r="W2421" i="2" s="1"/>
  <c r="S2421" i="2"/>
  <c r="U2421" i="2" s="1"/>
  <c r="S2128" i="2"/>
  <c r="U2128" i="2" s="1"/>
  <c r="O2128" i="2"/>
  <c r="W2128" i="2" s="1"/>
  <c r="S1841" i="2"/>
  <c r="U1841" i="2" s="1"/>
  <c r="O1841" i="2"/>
  <c r="W1841" i="2" s="1"/>
  <c r="O2625" i="2"/>
  <c r="W2625" i="2" s="1"/>
  <c r="S2625" i="2"/>
  <c r="U2625" i="2" s="1"/>
  <c r="S2028" i="2"/>
  <c r="U2028" i="2" s="1"/>
  <c r="O2028" i="2"/>
  <c r="W2028" i="2" s="1"/>
  <c r="S2567" i="2"/>
  <c r="U2567" i="2" s="1"/>
  <c r="O2567" i="2"/>
  <c r="W2567" i="2" s="1"/>
  <c r="S1109" i="2"/>
  <c r="U1109" i="2" s="1"/>
  <c r="O1109" i="2"/>
  <c r="W1109" i="2" s="1"/>
  <c r="O2039" i="2"/>
  <c r="W2039" i="2" s="1"/>
  <c r="S2039" i="2"/>
  <c r="U2039" i="2" s="1"/>
  <c r="O2679" i="2"/>
  <c r="W2679" i="2" s="1"/>
  <c r="S2679" i="2"/>
  <c r="U2679" i="2" s="1"/>
  <c r="O2146" i="2"/>
  <c r="W2146" i="2" s="1"/>
  <c r="S2146" i="2"/>
  <c r="U2146" i="2" s="1"/>
  <c r="S1222" i="2"/>
  <c r="U1222" i="2" s="1"/>
  <c r="O1222" i="2"/>
  <c r="W1222" i="2" s="1"/>
  <c r="S1619" i="2"/>
  <c r="U1619" i="2" s="1"/>
  <c r="O1619" i="2"/>
  <c r="W1619" i="2" s="1"/>
  <c r="S2430" i="2"/>
  <c r="U2430" i="2" s="1"/>
  <c r="O2430" i="2"/>
  <c r="W2430" i="2" s="1"/>
  <c r="S1752" i="2"/>
  <c r="U1752" i="2" s="1"/>
  <c r="O1752" i="2"/>
  <c r="W1752" i="2" s="1"/>
  <c r="S1817" i="2"/>
  <c r="U1817" i="2" s="1"/>
  <c r="O1817" i="2"/>
  <c r="W1817" i="2" s="1"/>
  <c r="S1652" i="2"/>
  <c r="U1652" i="2" s="1"/>
  <c r="O1652" i="2"/>
  <c r="W1652" i="2" s="1"/>
  <c r="S2450" i="2"/>
  <c r="U2450" i="2" s="1"/>
  <c r="O1650" i="2"/>
  <c r="S720" i="2"/>
  <c r="U720" i="2" s="1"/>
  <c r="O720" i="2"/>
  <c r="W720" i="2" s="1"/>
  <c r="S1053" i="2"/>
  <c r="U1053" i="2" s="1"/>
  <c r="O1053" i="2"/>
  <c r="W1053" i="2" s="1"/>
  <c r="S1357" i="2"/>
  <c r="U1357" i="2" s="1"/>
  <c r="O1357" i="2"/>
  <c r="W1357" i="2" s="1"/>
  <c r="S2363" i="2"/>
  <c r="U2363" i="2" s="1"/>
  <c r="O2363" i="2"/>
  <c r="W2363" i="2" s="1"/>
  <c r="S1857" i="2"/>
  <c r="U1857" i="2" s="1"/>
  <c r="O1857" i="2"/>
  <c r="W1857" i="2" s="1"/>
  <c r="S2044" i="2"/>
  <c r="U2044" i="2" s="1"/>
  <c r="O2044" i="2"/>
  <c r="W2044" i="2" s="1"/>
  <c r="S1125" i="2"/>
  <c r="U1125" i="2" s="1"/>
  <c r="O1125" i="2"/>
  <c r="W1125" i="2" s="1"/>
  <c r="S2071" i="2"/>
  <c r="U2071" i="2" s="1"/>
  <c r="O2071" i="2"/>
  <c r="W2071" i="2" s="1"/>
  <c r="O2696" i="2"/>
  <c r="W2696" i="2" s="1"/>
  <c r="S2696" i="2"/>
  <c r="U2696" i="2" s="1"/>
  <c r="O2162" i="2"/>
  <c r="W2162" i="2" s="1"/>
  <c r="S2162" i="2"/>
  <c r="U2162" i="2" s="1"/>
  <c r="O1238" i="2"/>
  <c r="W1238" i="2" s="1"/>
  <c r="S1238" i="2"/>
  <c r="U1238" i="2" s="1"/>
  <c r="S1758" i="2"/>
  <c r="U1758" i="2" s="1"/>
  <c r="O1758" i="2"/>
  <c r="W1758" i="2" s="1"/>
  <c r="O2446" i="2"/>
  <c r="W2446" i="2" s="1"/>
  <c r="S2446" i="2"/>
  <c r="U2446" i="2" s="1"/>
  <c r="S881" i="2"/>
  <c r="U881" i="2" s="1"/>
  <c r="O881" i="2"/>
  <c r="W881" i="2" s="1"/>
  <c r="S1700" i="2"/>
  <c r="U1700" i="2" s="1"/>
  <c r="O1700" i="2"/>
  <c r="W1700" i="2" s="1"/>
  <c r="V493" i="2"/>
  <c r="O891" i="2"/>
  <c r="W891" i="2" s="1"/>
  <c r="W1952" i="2"/>
  <c r="O2171" i="2"/>
  <c r="W2171" i="2" s="1"/>
  <c r="S2401" i="2"/>
  <c r="U2401" i="2" s="1"/>
  <c r="S736" i="2"/>
  <c r="U736" i="2" s="1"/>
  <c r="O736" i="2"/>
  <c r="W736" i="2" s="1"/>
  <c r="S1069" i="2"/>
  <c r="U1069" i="2" s="1"/>
  <c r="O1069" i="2"/>
  <c r="S1421" i="2"/>
  <c r="U1421" i="2" s="1"/>
  <c r="O1421" i="2"/>
  <c r="W1421" i="2" s="1"/>
  <c r="S2629" i="2"/>
  <c r="U2629" i="2" s="1"/>
  <c r="O2629" i="2"/>
  <c r="W2629" i="2" s="1"/>
  <c r="S686" i="2"/>
  <c r="U686" i="2" s="1"/>
  <c r="O686" i="2"/>
  <c r="W686" i="2" s="1"/>
  <c r="S1873" i="2"/>
  <c r="U1873" i="2" s="1"/>
  <c r="O1873" i="2"/>
  <c r="W1873" i="2" s="1"/>
  <c r="S1514" i="2"/>
  <c r="U1514" i="2" s="1"/>
  <c r="O1514" i="2"/>
  <c r="W1514" i="2" s="1"/>
  <c r="O2076" i="2"/>
  <c r="W2076" i="2" s="1"/>
  <c r="S2076" i="2"/>
  <c r="U2076" i="2" s="1"/>
  <c r="S1141" i="2"/>
  <c r="U1141" i="2" s="1"/>
  <c r="O1141" i="2"/>
  <c r="W1141" i="2" s="1"/>
  <c r="O2087" i="2"/>
  <c r="W2087" i="2" s="1"/>
  <c r="S2087" i="2"/>
  <c r="U2087" i="2" s="1"/>
  <c r="O2183" i="2"/>
  <c r="W2183" i="2" s="1"/>
  <c r="S2183" i="2"/>
  <c r="U2183" i="2" s="1"/>
  <c r="S1254" i="2"/>
  <c r="U1254" i="2" s="1"/>
  <c r="O1254" i="2"/>
  <c r="W1254" i="2" s="1"/>
  <c r="S1806" i="2"/>
  <c r="U1806" i="2" s="1"/>
  <c r="O1806" i="2"/>
  <c r="W1806" i="2" s="1"/>
  <c r="S2462" i="2"/>
  <c r="U2462" i="2" s="1"/>
  <c r="O2462" i="2"/>
  <c r="W2462" i="2" s="1"/>
  <c r="S1880" i="2"/>
  <c r="U1880" i="2" s="1"/>
  <c r="O1880" i="2"/>
  <c r="W1880" i="2" s="1"/>
  <c r="S1833" i="2"/>
  <c r="U1833" i="2" s="1"/>
  <c r="O1833" i="2"/>
  <c r="W1833" i="2" s="1"/>
  <c r="V1865" i="2"/>
  <c r="S1085" i="2"/>
  <c r="U1085" i="2" s="1"/>
  <c r="O1085" i="2"/>
  <c r="W1085" i="2" s="1"/>
  <c r="S1453" i="2"/>
  <c r="U1453" i="2" s="1"/>
  <c r="O1453" i="2"/>
  <c r="W1453" i="2" s="1"/>
  <c r="S1567" i="2"/>
  <c r="U1567" i="2" s="1"/>
  <c r="O1567" i="2"/>
  <c r="W1567" i="2" s="1"/>
  <c r="S894" i="2"/>
  <c r="U894" i="2" s="1"/>
  <c r="O894" i="2"/>
  <c r="W894" i="2" s="1"/>
  <c r="S1889" i="2"/>
  <c r="U1889" i="2" s="1"/>
  <c r="O1889" i="2"/>
  <c r="W1889" i="2" s="1"/>
  <c r="S1547" i="2"/>
  <c r="U1547" i="2" s="1"/>
  <c r="O1547" i="2"/>
  <c r="W1547" i="2" s="1"/>
  <c r="S2092" i="2"/>
  <c r="U2092" i="2" s="1"/>
  <c r="O2092" i="2"/>
  <c r="W2092" i="2" s="1"/>
  <c r="S1157" i="2"/>
  <c r="U1157" i="2" s="1"/>
  <c r="O1157" i="2"/>
  <c r="W1157" i="2" s="1"/>
  <c r="O2221" i="2"/>
  <c r="W2221" i="2" s="1"/>
  <c r="S2221" i="2"/>
  <c r="U2221" i="2" s="1"/>
  <c r="S1286" i="2"/>
  <c r="U1286" i="2" s="1"/>
  <c r="O1286" i="2"/>
  <c r="W1286" i="2" s="1"/>
  <c r="S752" i="2"/>
  <c r="U752" i="2" s="1"/>
  <c r="O752" i="2"/>
  <c r="W752" i="2" s="1"/>
  <c r="S1822" i="2"/>
  <c r="U1822" i="2" s="1"/>
  <c r="O1822" i="2"/>
  <c r="W1822" i="2" s="1"/>
  <c r="S907" i="2"/>
  <c r="U907" i="2" s="1"/>
  <c r="O907" i="2"/>
  <c r="W907" i="2" s="1"/>
  <c r="S897" i="2"/>
  <c r="U897" i="2" s="1"/>
  <c r="O897" i="2"/>
  <c r="W897" i="2" s="1"/>
  <c r="S1828" i="2"/>
  <c r="U1828" i="2" s="1"/>
  <c r="O1828" i="2"/>
  <c r="W1828" i="2" s="1"/>
  <c r="O2630" i="2"/>
  <c r="W2630" i="2" s="1"/>
  <c r="S2630" i="2"/>
  <c r="U2630" i="2" s="1"/>
  <c r="W459" i="2"/>
  <c r="S1101" i="2"/>
  <c r="U1101" i="2" s="1"/>
  <c r="O1101" i="2"/>
  <c r="W1101" i="2" s="1"/>
  <c r="O1485" i="2"/>
  <c r="W1485" i="2" s="1"/>
  <c r="S1485" i="2"/>
  <c r="U1485" i="2" s="1"/>
  <c r="S1599" i="2"/>
  <c r="U1599" i="2" s="1"/>
  <c r="O1599" i="2"/>
  <c r="W1599" i="2" s="1"/>
  <c r="S1103" i="2"/>
  <c r="U1103" i="2" s="1"/>
  <c r="O1103" i="2"/>
  <c r="W1103" i="2" s="1"/>
  <c r="S1921" i="2"/>
  <c r="U1921" i="2" s="1"/>
  <c r="O1921" i="2"/>
  <c r="W1921" i="2" s="1"/>
  <c r="S1579" i="2"/>
  <c r="U1579" i="2" s="1"/>
  <c r="O1579" i="2"/>
  <c r="W1579" i="2" s="1"/>
  <c r="O2108" i="2"/>
  <c r="W2108" i="2" s="1"/>
  <c r="S2108" i="2"/>
  <c r="U2108" i="2" s="1"/>
  <c r="S1173" i="2"/>
  <c r="U1173" i="2" s="1"/>
  <c r="O1173" i="2"/>
  <c r="W1173" i="2" s="1"/>
  <c r="S768" i="2"/>
  <c r="U768" i="2" s="1"/>
  <c r="O768" i="2"/>
  <c r="W768" i="2" s="1"/>
  <c r="O1987" i="2"/>
  <c r="W1987" i="2" s="1"/>
  <c r="S1987" i="2"/>
  <c r="U1987" i="2" s="1"/>
  <c r="S1976" i="2"/>
  <c r="U1976" i="2" s="1"/>
  <c r="O1976" i="2"/>
  <c r="W1976" i="2" s="1"/>
  <c r="V807" i="2"/>
  <c r="O1020" i="2"/>
  <c r="W1020" i="2" s="1"/>
  <c r="S1117" i="2"/>
  <c r="U1117" i="2" s="1"/>
  <c r="O1117" i="2"/>
  <c r="W1117" i="2" s="1"/>
  <c r="S1967" i="2"/>
  <c r="U1967" i="2" s="1"/>
  <c r="O1967" i="2"/>
  <c r="W1967" i="2" s="1"/>
  <c r="S1648" i="2"/>
  <c r="U1648" i="2" s="1"/>
  <c r="O1648" i="2"/>
  <c r="W1648" i="2" s="1"/>
  <c r="S1119" i="2"/>
  <c r="U1119" i="2" s="1"/>
  <c r="O1119" i="2"/>
  <c r="W1119" i="2" s="1"/>
  <c r="S1985" i="2"/>
  <c r="U1985" i="2" s="1"/>
  <c r="O1985" i="2"/>
  <c r="W1985" i="2" s="1"/>
  <c r="S1628" i="2"/>
  <c r="U1628" i="2" s="1"/>
  <c r="O1628" i="2"/>
  <c r="W1628" i="2" s="1"/>
  <c r="S2156" i="2"/>
  <c r="U2156" i="2" s="1"/>
  <c r="O2156" i="2"/>
  <c r="W2156" i="2" s="1"/>
  <c r="O1189" i="2"/>
  <c r="W1189" i="2" s="1"/>
  <c r="S1189" i="2"/>
  <c r="U1189" i="2" s="1"/>
  <c r="O2151" i="2"/>
  <c r="W2151" i="2" s="1"/>
  <c r="S2151" i="2"/>
  <c r="U2151" i="2" s="1"/>
  <c r="O1896" i="2"/>
  <c r="W1896" i="2" s="1"/>
  <c r="S1896" i="2"/>
  <c r="U1896" i="2" s="1"/>
  <c r="S784" i="2"/>
  <c r="U784" i="2" s="1"/>
  <c r="O784" i="2"/>
  <c r="W784" i="2" s="1"/>
  <c r="S2003" i="2"/>
  <c r="U2003" i="2" s="1"/>
  <c r="O2003" i="2"/>
  <c r="W2003" i="2" s="1"/>
  <c r="S923" i="2"/>
  <c r="U923" i="2" s="1"/>
  <c r="O923" i="2"/>
  <c r="W923" i="2" s="1"/>
  <c r="S913" i="2"/>
  <c r="U913" i="2" s="1"/>
  <c r="O913" i="2"/>
  <c r="W913" i="2" s="1"/>
  <c r="S1956" i="2"/>
  <c r="U1956" i="2" s="1"/>
  <c r="O1956" i="2"/>
  <c r="W1956" i="2" s="1"/>
  <c r="S2695" i="2"/>
  <c r="U2695" i="2" s="1"/>
  <c r="O2695" i="2"/>
  <c r="W2695" i="2" s="1"/>
  <c r="V304" i="2"/>
  <c r="S2292" i="2"/>
  <c r="U2292" i="2" s="1"/>
  <c r="S1878" i="2"/>
  <c r="U1878" i="2" s="1"/>
  <c r="W2606" i="2"/>
  <c r="W1409" i="2"/>
  <c r="S1133" i="2"/>
  <c r="U1133" i="2" s="1"/>
  <c r="O1133" i="2"/>
  <c r="W1133" i="2" s="1"/>
  <c r="S1999" i="2"/>
  <c r="U1999" i="2" s="1"/>
  <c r="O1999" i="2"/>
  <c r="W1999" i="2" s="1"/>
  <c r="S1135" i="2"/>
  <c r="U1135" i="2" s="1"/>
  <c r="O1135" i="2"/>
  <c r="W1135" i="2" s="1"/>
  <c r="O2364" i="2"/>
  <c r="W2364" i="2" s="1"/>
  <c r="S2364" i="2"/>
  <c r="U2364" i="2" s="1"/>
  <c r="S1644" i="2"/>
  <c r="U1644" i="2" s="1"/>
  <c r="O1644" i="2"/>
  <c r="W1644" i="2" s="1"/>
  <c r="S2199" i="2"/>
  <c r="U2199" i="2" s="1"/>
  <c r="O2199" i="2"/>
  <c r="W2199" i="2" s="1"/>
  <c r="S1205" i="2"/>
  <c r="U1205" i="2" s="1"/>
  <c r="O1205" i="2"/>
  <c r="W1205" i="2" s="1"/>
  <c r="S2188" i="2"/>
  <c r="U2188" i="2" s="1"/>
  <c r="O2188" i="2"/>
  <c r="W2188" i="2" s="1"/>
  <c r="S2275" i="2"/>
  <c r="U2275" i="2" s="1"/>
  <c r="O2275" i="2"/>
  <c r="W2275" i="2" s="1"/>
  <c r="S800" i="2"/>
  <c r="U800" i="2" s="1"/>
  <c r="O800" i="2"/>
  <c r="W800" i="2" s="1"/>
  <c r="S2019" i="2"/>
  <c r="U2019" i="2" s="1"/>
  <c r="O2019" i="2"/>
  <c r="W2019" i="2" s="1"/>
  <c r="O1992" i="2"/>
  <c r="W1992" i="2" s="1"/>
  <c r="S1992" i="2"/>
  <c r="U1992" i="2" s="1"/>
  <c r="S1149" i="2"/>
  <c r="U1149" i="2" s="1"/>
  <c r="O1149" i="2"/>
  <c r="W1149" i="2" s="1"/>
  <c r="S1151" i="2"/>
  <c r="U1151" i="2" s="1"/>
  <c r="O1151" i="2"/>
  <c r="W1151" i="2" s="1"/>
  <c r="O2215" i="2"/>
  <c r="W2215" i="2" s="1"/>
  <c r="S2215" i="2"/>
  <c r="U2215" i="2" s="1"/>
  <c r="S1221" i="2"/>
  <c r="U1221" i="2" s="1"/>
  <c r="O1221" i="2"/>
  <c r="W1221" i="2" s="1"/>
  <c r="O2193" i="2"/>
  <c r="W2193" i="2" s="1"/>
  <c r="S2193" i="2"/>
  <c r="U2193" i="2" s="1"/>
  <c r="O1553" i="2"/>
  <c r="W1553" i="2" s="1"/>
  <c r="S1553" i="2"/>
  <c r="U1553" i="2" s="1"/>
  <c r="S816" i="2"/>
  <c r="U816" i="2" s="1"/>
  <c r="O816" i="2"/>
  <c r="W816" i="2" s="1"/>
  <c r="S2051" i="2"/>
  <c r="U2051" i="2" s="1"/>
  <c r="O2051" i="2"/>
  <c r="W2051" i="2" s="1"/>
  <c r="O1308" i="2"/>
  <c r="W1308" i="2" s="1"/>
  <c r="S1308" i="2"/>
  <c r="U1308" i="2" s="1"/>
  <c r="S929" i="2"/>
  <c r="U929" i="2" s="1"/>
  <c r="O929" i="2"/>
  <c r="W929" i="2" s="1"/>
  <c r="S2004" i="2"/>
  <c r="U2004" i="2" s="1"/>
  <c r="O2004" i="2"/>
  <c r="W2004" i="2" s="1"/>
  <c r="V194" i="2"/>
  <c r="S1928" i="2"/>
  <c r="U1928" i="2" s="1"/>
  <c r="S1165" i="2"/>
  <c r="U1165" i="2" s="1"/>
  <c r="O1165" i="2"/>
  <c r="W1165" i="2" s="1"/>
  <c r="S1712" i="2"/>
  <c r="U1712" i="2" s="1"/>
  <c r="O1712" i="2"/>
  <c r="W1712" i="2" s="1"/>
  <c r="S1167" i="2"/>
  <c r="U1167" i="2" s="1"/>
  <c r="O1167" i="2"/>
  <c r="W1167" i="2" s="1"/>
  <c r="O2311" i="2"/>
  <c r="W2311" i="2" s="1"/>
  <c r="S2311" i="2"/>
  <c r="U2311" i="2" s="1"/>
  <c r="O1237" i="2"/>
  <c r="W1237" i="2" s="1"/>
  <c r="S1237" i="2"/>
  <c r="U1237" i="2" s="1"/>
  <c r="O1569" i="2"/>
  <c r="W1569" i="2" s="1"/>
  <c r="S1569" i="2"/>
  <c r="U1569" i="2" s="1"/>
  <c r="S832" i="2"/>
  <c r="U832" i="2" s="1"/>
  <c r="O832" i="2"/>
  <c r="W832" i="2" s="1"/>
  <c r="S2067" i="2"/>
  <c r="U2067" i="2" s="1"/>
  <c r="O2067" i="2"/>
  <c r="W2067" i="2" s="1"/>
  <c r="S1526" i="2"/>
  <c r="U1526" i="2" s="1"/>
  <c r="O1526" i="2"/>
  <c r="W1526" i="2" s="1"/>
  <c r="O2056" i="2"/>
  <c r="W2056" i="2" s="1"/>
  <c r="S2056" i="2"/>
  <c r="U2056" i="2" s="1"/>
  <c r="S2009" i="2"/>
  <c r="U2009" i="2" s="1"/>
  <c r="O2009" i="2"/>
  <c r="W2009" i="2" s="1"/>
  <c r="O2020" i="2"/>
  <c r="W2020" i="2" s="1"/>
  <c r="S2020" i="2"/>
  <c r="U2020" i="2" s="1"/>
  <c r="O2376" i="2"/>
  <c r="W2376" i="2" s="1"/>
  <c r="O1313" i="2"/>
  <c r="W1313" i="2" s="1"/>
  <c r="S1181" i="2"/>
  <c r="U1181" i="2" s="1"/>
  <c r="O1181" i="2"/>
  <c r="S1808" i="2"/>
  <c r="U1808" i="2" s="1"/>
  <c r="O1808" i="2"/>
  <c r="W1808" i="2" s="1"/>
  <c r="S1183" i="2"/>
  <c r="U1183" i="2" s="1"/>
  <c r="O1183" i="2"/>
  <c r="W1183" i="2" s="1"/>
  <c r="O2444" i="2"/>
  <c r="W2444" i="2" s="1"/>
  <c r="S2444" i="2"/>
  <c r="U2444" i="2" s="1"/>
  <c r="S1756" i="2"/>
  <c r="U1756" i="2" s="1"/>
  <c r="O1756" i="2"/>
  <c r="W1756" i="2" s="1"/>
  <c r="S2327" i="2"/>
  <c r="U2327" i="2" s="1"/>
  <c r="O2327" i="2"/>
  <c r="W2327" i="2" s="1"/>
  <c r="S997" i="2"/>
  <c r="U997" i="2" s="1"/>
  <c r="O997" i="2"/>
  <c r="W997" i="2" s="1"/>
  <c r="S1253" i="2"/>
  <c r="U1253" i="2" s="1"/>
  <c r="O1253" i="2"/>
  <c r="W1253" i="2" s="1"/>
  <c r="S1585" i="2"/>
  <c r="U1585" i="2" s="1"/>
  <c r="O1585" i="2"/>
  <c r="W1585" i="2" s="1"/>
  <c r="S848" i="2"/>
  <c r="U848" i="2" s="1"/>
  <c r="O848" i="2"/>
  <c r="W848" i="2" s="1"/>
  <c r="O2184" i="2"/>
  <c r="W2184" i="2" s="1"/>
  <c r="S2184" i="2"/>
  <c r="U2184" i="2" s="1"/>
  <c r="S945" i="2"/>
  <c r="U945" i="2" s="1"/>
  <c r="O945" i="2"/>
  <c r="W945" i="2" s="1"/>
  <c r="O2328" i="2"/>
  <c r="W2328" i="2" s="1"/>
  <c r="S2411" i="2"/>
  <c r="U2411" i="2" s="1"/>
  <c r="S1197" i="2"/>
  <c r="U1197" i="2" s="1"/>
  <c r="O1197" i="2"/>
  <c r="W1197" i="2" s="1"/>
  <c r="S1824" i="2"/>
  <c r="U1824" i="2" s="1"/>
  <c r="O1824" i="2"/>
  <c r="W1824" i="2" s="1"/>
  <c r="S1199" i="2"/>
  <c r="U1199" i="2" s="1"/>
  <c r="O1199" i="2"/>
  <c r="W1199" i="2" s="1"/>
  <c r="O2476" i="2"/>
  <c r="W2476" i="2" s="1"/>
  <c r="S2476" i="2"/>
  <c r="U2476" i="2" s="1"/>
  <c r="S1772" i="2"/>
  <c r="U1772" i="2" s="1"/>
  <c r="O1772" i="2"/>
  <c r="W1772" i="2" s="1"/>
  <c r="S2359" i="2"/>
  <c r="U2359" i="2" s="1"/>
  <c r="O2359" i="2"/>
  <c r="W2359" i="2" s="1"/>
  <c r="S1013" i="2"/>
  <c r="U1013" i="2" s="1"/>
  <c r="O1013" i="2"/>
  <c r="W1013" i="2" s="1"/>
  <c r="O1269" i="2"/>
  <c r="W1269" i="2" s="1"/>
  <c r="S1269" i="2"/>
  <c r="U1269" i="2" s="1"/>
  <c r="S1601" i="2"/>
  <c r="U1601" i="2" s="1"/>
  <c r="O1601" i="2"/>
  <c r="W1601" i="2" s="1"/>
  <c r="S864" i="2"/>
  <c r="U864" i="2" s="1"/>
  <c r="O864" i="2"/>
  <c r="W864" i="2" s="1"/>
  <c r="S1559" i="2"/>
  <c r="U1559" i="2" s="1"/>
  <c r="O1559" i="2"/>
  <c r="W1559" i="2" s="1"/>
  <c r="S2532" i="2"/>
  <c r="U2532" i="2" s="1"/>
  <c r="O2532" i="2"/>
  <c r="W2532" i="2" s="1"/>
  <c r="O2116" i="2"/>
  <c r="W2116" i="2" s="1"/>
  <c r="S2116" i="2"/>
  <c r="U2116" i="2" s="1"/>
  <c r="O2354" i="2"/>
  <c r="W2354" i="2" s="1"/>
  <c r="S716" i="2"/>
  <c r="U716" i="2" s="1"/>
  <c r="O716" i="2"/>
  <c r="W716" i="2" s="1"/>
  <c r="S1213" i="2"/>
  <c r="U1213" i="2" s="1"/>
  <c r="O1213" i="2"/>
  <c r="W1213" i="2" s="1"/>
  <c r="S2180" i="2"/>
  <c r="U2180" i="2" s="1"/>
  <c r="O2180" i="2"/>
  <c r="W2180" i="2" s="1"/>
  <c r="S1215" i="2"/>
  <c r="U1215" i="2" s="1"/>
  <c r="O1215" i="2"/>
  <c r="W1215" i="2" s="1"/>
  <c r="O2524" i="2"/>
  <c r="W2524" i="2" s="1"/>
  <c r="S2524" i="2"/>
  <c r="U2524" i="2" s="1"/>
  <c r="S1804" i="2"/>
  <c r="U1804" i="2" s="1"/>
  <c r="O1804" i="2"/>
  <c r="W1804" i="2" s="1"/>
  <c r="S1029" i="2"/>
  <c r="U1029" i="2" s="1"/>
  <c r="O1029" i="2"/>
  <c r="W1029" i="2" s="1"/>
  <c r="S1333" i="2"/>
  <c r="U1333" i="2" s="1"/>
  <c r="O1333" i="2"/>
  <c r="W1333" i="2" s="1"/>
  <c r="S880" i="2"/>
  <c r="U880" i="2" s="1"/>
  <c r="O880" i="2"/>
  <c r="W880" i="2" s="1"/>
  <c r="S2238" i="2"/>
  <c r="U2238" i="2" s="1"/>
  <c r="O2238" i="2"/>
  <c r="W2238" i="2" s="1"/>
  <c r="S2633" i="2"/>
  <c r="U2633" i="2" s="1"/>
  <c r="O2633" i="2"/>
  <c r="W2633" i="2" s="1"/>
  <c r="S1571" i="2"/>
  <c r="U1571" i="2" s="1"/>
  <c r="O1571" i="2"/>
  <c r="W1571" i="2" s="1"/>
  <c r="V208" i="2"/>
  <c r="V640" i="2"/>
  <c r="S1271" i="2"/>
  <c r="U1271" i="2" s="1"/>
  <c r="O1271" i="2"/>
  <c r="W1271" i="2" s="1"/>
  <c r="S744" i="2"/>
  <c r="U744" i="2" s="1"/>
  <c r="O744" i="2"/>
  <c r="W744" i="2" s="1"/>
  <c r="S1236" i="2"/>
  <c r="U1236" i="2" s="1"/>
  <c r="O1236" i="2"/>
  <c r="W1236" i="2" s="1"/>
  <c r="S713" i="2"/>
  <c r="U713" i="2" s="1"/>
  <c r="O713" i="2"/>
  <c r="W713" i="2" s="1"/>
  <c r="S986" i="2"/>
  <c r="U986" i="2" s="1"/>
  <c r="O986" i="2"/>
  <c r="W986" i="2" s="1"/>
  <c r="S799" i="2"/>
  <c r="U799" i="2" s="1"/>
  <c r="O799" i="2"/>
  <c r="W799" i="2" s="1"/>
  <c r="S810" i="2"/>
  <c r="U810" i="2" s="1"/>
  <c r="O810" i="2"/>
  <c r="W810" i="2" s="1"/>
  <c r="S1014" i="2"/>
  <c r="U1014" i="2" s="1"/>
  <c r="O1014" i="2"/>
  <c r="W1014" i="2" s="1"/>
  <c r="S1665" i="2"/>
  <c r="U1665" i="2" s="1"/>
  <c r="O1665" i="2"/>
  <c r="W1665" i="2" s="1"/>
  <c r="S2091" i="2"/>
  <c r="U2091" i="2" s="1"/>
  <c r="O2091" i="2"/>
  <c r="W2091" i="2" s="1"/>
  <c r="S2331" i="2"/>
  <c r="U2331" i="2" s="1"/>
  <c r="O2331" i="2"/>
  <c r="W2331" i="2" s="1"/>
  <c r="S1516" i="2"/>
  <c r="U1516" i="2" s="1"/>
  <c r="O1516" i="2"/>
  <c r="W1516" i="2" s="1"/>
  <c r="S2082" i="2"/>
  <c r="U2082" i="2" s="1"/>
  <c r="O2082" i="2"/>
  <c r="W2082" i="2" s="1"/>
  <c r="S2656" i="2"/>
  <c r="U2656" i="2" s="1"/>
  <c r="O2656" i="2"/>
  <c r="W2656" i="2" s="1"/>
  <c r="S1240" i="2"/>
  <c r="U1240" i="2" s="1"/>
  <c r="O1240" i="2"/>
  <c r="W1240" i="2" s="1"/>
  <c r="S1267" i="2"/>
  <c r="U1267" i="2" s="1"/>
  <c r="O1267" i="2"/>
  <c r="W1267" i="2" s="1"/>
  <c r="S1642" i="2"/>
  <c r="U1642" i="2" s="1"/>
  <c r="O1642" i="2"/>
  <c r="W1642" i="2" s="1"/>
  <c r="O1983" i="2"/>
  <c r="W1983" i="2" s="1"/>
  <c r="S1983" i="2"/>
  <c r="U1983" i="2" s="1"/>
  <c r="S2578" i="2"/>
  <c r="U2578" i="2" s="1"/>
  <c r="O2578" i="2"/>
  <c r="W2578" i="2" s="1"/>
  <c r="O2613" i="2"/>
  <c r="W2613" i="2" s="1"/>
  <c r="S2613" i="2"/>
  <c r="U2613" i="2" s="1"/>
  <c r="V232" i="2"/>
  <c r="S966" i="2"/>
  <c r="U966" i="2" s="1"/>
  <c r="O966" i="2"/>
  <c r="W966" i="2" s="1"/>
  <c r="S1685" i="2"/>
  <c r="U1685" i="2" s="1"/>
  <c r="O1685" i="2"/>
  <c r="W1685" i="2" s="1"/>
  <c r="S760" i="2"/>
  <c r="U760" i="2" s="1"/>
  <c r="O760" i="2"/>
  <c r="W760" i="2" s="1"/>
  <c r="S1252" i="2"/>
  <c r="U1252" i="2" s="1"/>
  <c r="O1252" i="2"/>
  <c r="W1252" i="2" s="1"/>
  <c r="S729" i="2"/>
  <c r="U729" i="2" s="1"/>
  <c r="O729" i="2"/>
  <c r="W729" i="2" s="1"/>
  <c r="S815" i="2"/>
  <c r="U815" i="2" s="1"/>
  <c r="O815" i="2"/>
  <c r="W815" i="2" s="1"/>
  <c r="S826" i="2"/>
  <c r="U826" i="2" s="1"/>
  <c r="O826" i="2"/>
  <c r="W826" i="2" s="1"/>
  <c r="S1745" i="2"/>
  <c r="U1745" i="2" s="1"/>
  <c r="O1745" i="2"/>
  <c r="W1745" i="2" s="1"/>
  <c r="S2664" i="2"/>
  <c r="U2664" i="2" s="1"/>
  <c r="O2664" i="2"/>
  <c r="W2664" i="2" s="1"/>
  <c r="S2342" i="2"/>
  <c r="U2342" i="2" s="1"/>
  <c r="O2342" i="2"/>
  <c r="W2342" i="2" s="1"/>
  <c r="S1532" i="2"/>
  <c r="U1532" i="2" s="1"/>
  <c r="O1532" i="2"/>
  <c r="W1532" i="2" s="1"/>
  <c r="O2098" i="2"/>
  <c r="W2098" i="2" s="1"/>
  <c r="S2098" i="2"/>
  <c r="U2098" i="2" s="1"/>
  <c r="S1096" i="2"/>
  <c r="U1096" i="2" s="1"/>
  <c r="O1096" i="2"/>
  <c r="W1096" i="2" s="1"/>
  <c r="S1315" i="2"/>
  <c r="U1315" i="2" s="1"/>
  <c r="O1315" i="2"/>
  <c r="W1315" i="2" s="1"/>
  <c r="S2025" i="2"/>
  <c r="U2025" i="2" s="1"/>
  <c r="O2025" i="2"/>
  <c r="W2025" i="2" s="1"/>
  <c r="O2685" i="2"/>
  <c r="W2685" i="2" s="1"/>
  <c r="S2685" i="2"/>
  <c r="U2685" i="2" s="1"/>
  <c r="S1670" i="2"/>
  <c r="U1670" i="2" s="1"/>
  <c r="O1670" i="2"/>
  <c r="W1670" i="2" s="1"/>
  <c r="S2691" i="2"/>
  <c r="U2691" i="2" s="1"/>
  <c r="O2691" i="2"/>
  <c r="W2691" i="2" s="1"/>
  <c r="O2340" i="2"/>
  <c r="W2340" i="2" s="1"/>
  <c r="S2340" i="2"/>
  <c r="U2340" i="2" s="1"/>
  <c r="V32" i="2"/>
  <c r="W616" i="2"/>
  <c r="V503" i="2"/>
  <c r="W1261" i="2"/>
  <c r="S982" i="2"/>
  <c r="U982" i="2" s="1"/>
  <c r="O982" i="2"/>
  <c r="W982" i="2" s="1"/>
  <c r="S737" i="2"/>
  <c r="U737" i="2" s="1"/>
  <c r="O737" i="2"/>
  <c r="W737" i="2" s="1"/>
  <c r="S776" i="2"/>
  <c r="U776" i="2" s="1"/>
  <c r="O776" i="2"/>
  <c r="W776" i="2" s="1"/>
  <c r="S745" i="2"/>
  <c r="U745" i="2" s="1"/>
  <c r="O745" i="2"/>
  <c r="W745" i="2" s="1"/>
  <c r="S831" i="2"/>
  <c r="U831" i="2" s="1"/>
  <c r="O831" i="2"/>
  <c r="W831" i="2" s="1"/>
  <c r="S858" i="2"/>
  <c r="U858" i="2" s="1"/>
  <c r="O858" i="2"/>
  <c r="W858" i="2" s="1"/>
  <c r="O2681" i="2"/>
  <c r="W2681" i="2" s="1"/>
  <c r="S2681" i="2"/>
  <c r="U2681" i="2" s="1"/>
  <c r="S1152" i="2"/>
  <c r="U1152" i="2" s="1"/>
  <c r="O1152" i="2"/>
  <c r="W1152" i="2" s="1"/>
  <c r="S2400" i="2"/>
  <c r="U2400" i="2" s="1"/>
  <c r="O2400" i="2"/>
  <c r="W2400" i="2" s="1"/>
  <c r="S1549" i="2"/>
  <c r="U1549" i="2" s="1"/>
  <c r="O1549" i="2"/>
  <c r="W1549" i="2" s="1"/>
  <c r="S2124" i="2"/>
  <c r="U2124" i="2" s="1"/>
  <c r="O2124" i="2"/>
  <c r="W2124" i="2" s="1"/>
  <c r="S1256" i="2"/>
  <c r="U1256" i="2" s="1"/>
  <c r="O1256" i="2"/>
  <c r="W1256" i="2" s="1"/>
  <c r="S1331" i="2"/>
  <c r="U1331" i="2" s="1"/>
  <c r="O1331" i="2"/>
  <c r="W1331" i="2" s="1"/>
  <c r="W61" i="2"/>
  <c r="S1143" i="2"/>
  <c r="U1143" i="2" s="1"/>
  <c r="O1143" i="2"/>
  <c r="W1143" i="2" s="1"/>
  <c r="S753" i="2"/>
  <c r="U753" i="2" s="1"/>
  <c r="O753" i="2"/>
  <c r="W753" i="2" s="1"/>
  <c r="S1760" i="2"/>
  <c r="U1760" i="2" s="1"/>
  <c r="O1760" i="2"/>
  <c r="W1760" i="2" s="1"/>
  <c r="S792" i="2"/>
  <c r="U792" i="2" s="1"/>
  <c r="O792" i="2"/>
  <c r="W792" i="2" s="1"/>
  <c r="S1284" i="2"/>
  <c r="U1284" i="2" s="1"/>
  <c r="O1284" i="2"/>
  <c r="W1284" i="2" s="1"/>
  <c r="S761" i="2"/>
  <c r="U761" i="2" s="1"/>
  <c r="O761" i="2"/>
  <c r="W761" i="2" s="1"/>
  <c r="S847" i="2"/>
  <c r="U847" i="2" s="1"/>
  <c r="O847" i="2"/>
  <c r="W847" i="2" s="1"/>
  <c r="S906" i="2"/>
  <c r="U906" i="2" s="1"/>
  <c r="O906" i="2"/>
  <c r="W906" i="2" s="1"/>
  <c r="S1777" i="2"/>
  <c r="U1777" i="2" s="1"/>
  <c r="O1777" i="2"/>
  <c r="W1777" i="2" s="1"/>
  <c r="S2106" i="2"/>
  <c r="U2106" i="2" s="1"/>
  <c r="O2106" i="2"/>
  <c r="W2106" i="2" s="1"/>
  <c r="S1168" i="2"/>
  <c r="U1168" i="2" s="1"/>
  <c r="O1168" i="2"/>
  <c r="W1168" i="2" s="1"/>
  <c r="S1565" i="2"/>
  <c r="U1565" i="2" s="1"/>
  <c r="O1565" i="2"/>
  <c r="W1565" i="2" s="1"/>
  <c r="O2140" i="2"/>
  <c r="W2140" i="2" s="1"/>
  <c r="S2140" i="2"/>
  <c r="U2140" i="2" s="1"/>
  <c r="S1112" i="2"/>
  <c r="U1112" i="2" s="1"/>
  <c r="O1112" i="2"/>
  <c r="W1112" i="2" s="1"/>
  <c r="S2110" i="2"/>
  <c r="U2110" i="2" s="1"/>
  <c r="O2110" i="2"/>
  <c r="W2110" i="2" s="1"/>
  <c r="S1750" i="2"/>
  <c r="U1750" i="2" s="1"/>
  <c r="O1750" i="2"/>
  <c r="W1750" i="2" s="1"/>
  <c r="S1423" i="2"/>
  <c r="U1423" i="2" s="1"/>
  <c r="O1423" i="2"/>
  <c r="W1423" i="2" s="1"/>
  <c r="W117" i="2"/>
  <c r="S1159" i="2"/>
  <c r="U1159" i="2" s="1"/>
  <c r="O1159" i="2"/>
  <c r="W1159" i="2" s="1"/>
  <c r="S769" i="2"/>
  <c r="U769" i="2" s="1"/>
  <c r="O769" i="2"/>
  <c r="W769" i="2" s="1"/>
  <c r="S898" i="2"/>
  <c r="U898" i="2" s="1"/>
  <c r="O898" i="2"/>
  <c r="W898" i="2" s="1"/>
  <c r="S1765" i="2"/>
  <c r="U1765" i="2" s="1"/>
  <c r="O1765" i="2"/>
  <c r="W1765" i="2" s="1"/>
  <c r="S1044" i="2"/>
  <c r="U1044" i="2" s="1"/>
  <c r="O1044" i="2"/>
  <c r="W1044" i="2" s="1"/>
  <c r="S777" i="2"/>
  <c r="U777" i="2" s="1"/>
  <c r="O777" i="2"/>
  <c r="W777" i="2" s="1"/>
  <c r="S863" i="2"/>
  <c r="U863" i="2" s="1"/>
  <c r="O863" i="2"/>
  <c r="W863" i="2" s="1"/>
  <c r="S922" i="2"/>
  <c r="U922" i="2" s="1"/>
  <c r="O922" i="2"/>
  <c r="W922" i="2" s="1"/>
  <c r="S2127" i="2"/>
  <c r="U2127" i="2" s="1"/>
  <c r="O2127" i="2"/>
  <c r="W2127" i="2" s="1"/>
  <c r="S1184" i="2"/>
  <c r="U1184" i="2" s="1"/>
  <c r="O1184" i="2"/>
  <c r="W1184" i="2" s="1"/>
  <c r="S1581" i="2"/>
  <c r="U1581" i="2" s="1"/>
  <c r="O1581" i="2"/>
  <c r="W1581" i="2" s="1"/>
  <c r="O2182" i="2"/>
  <c r="W2182" i="2" s="1"/>
  <c r="S2182" i="2"/>
  <c r="U2182" i="2" s="1"/>
  <c r="S1587" i="2"/>
  <c r="U1587" i="2" s="1"/>
  <c r="O1587" i="2"/>
  <c r="W1587" i="2" s="1"/>
  <c r="S1395" i="2"/>
  <c r="U1395" i="2" s="1"/>
  <c r="O1395" i="2"/>
  <c r="W1395" i="2" s="1"/>
  <c r="S1766" i="2"/>
  <c r="U1766" i="2" s="1"/>
  <c r="O1766" i="2"/>
  <c r="W1766" i="2" s="1"/>
  <c r="S1175" i="2"/>
  <c r="U1175" i="2" s="1"/>
  <c r="O1175" i="2"/>
  <c r="W1175" i="2" s="1"/>
  <c r="S914" i="2"/>
  <c r="U914" i="2" s="1"/>
  <c r="O914" i="2"/>
  <c r="W914" i="2" s="1"/>
  <c r="S893" i="2"/>
  <c r="U893" i="2" s="1"/>
  <c r="O893" i="2"/>
  <c r="W893" i="2" s="1"/>
  <c r="S1060" i="2"/>
  <c r="U1060" i="2" s="1"/>
  <c r="O1060" i="2"/>
  <c r="W1060" i="2" s="1"/>
  <c r="S793" i="2"/>
  <c r="U793" i="2" s="1"/>
  <c r="O793" i="2"/>
  <c r="W793" i="2" s="1"/>
  <c r="S879" i="2"/>
  <c r="U879" i="2" s="1"/>
  <c r="O879" i="2"/>
  <c r="W879" i="2" s="1"/>
  <c r="S938" i="2"/>
  <c r="U938" i="2" s="1"/>
  <c r="O938" i="2"/>
  <c r="W938" i="2" s="1"/>
  <c r="S2223" i="2"/>
  <c r="U2223" i="2" s="1"/>
  <c r="O2223" i="2"/>
  <c r="W2223" i="2" s="1"/>
  <c r="S1200" i="2"/>
  <c r="U1200" i="2" s="1"/>
  <c r="O1200" i="2"/>
  <c r="W1200" i="2" s="1"/>
  <c r="S1597" i="2"/>
  <c r="U1597" i="2" s="1"/>
  <c r="O1597" i="2"/>
  <c r="W1597" i="2" s="1"/>
  <c r="S2236" i="2"/>
  <c r="U2236" i="2" s="1"/>
  <c r="O2236" i="2"/>
  <c r="W2236" i="2" s="1"/>
  <c r="S1128" i="2"/>
  <c r="U1128" i="2" s="1"/>
  <c r="O1128" i="2"/>
  <c r="W1128" i="2" s="1"/>
  <c r="S1288" i="2"/>
  <c r="U1288" i="2" s="1"/>
  <c r="O1288" i="2"/>
  <c r="W1288" i="2" s="1"/>
  <c r="S1027" i="2"/>
  <c r="U1027" i="2" s="1"/>
  <c r="O1027" i="2"/>
  <c r="W1027" i="2" s="1"/>
  <c r="S1427" i="2"/>
  <c r="U1427" i="2" s="1"/>
  <c r="O1427" i="2"/>
  <c r="W1427" i="2" s="1"/>
  <c r="S1839" i="2"/>
  <c r="U1839" i="2" s="1"/>
  <c r="O1839" i="2"/>
  <c r="W1839" i="2" s="1"/>
  <c r="S1814" i="2"/>
  <c r="U1814" i="2" s="1"/>
  <c r="O1814" i="2"/>
  <c r="W1814" i="2" s="1"/>
  <c r="W16" i="2"/>
  <c r="W680" i="2"/>
  <c r="S1186" i="2"/>
  <c r="U1186" i="2" s="1"/>
  <c r="O1186" i="2"/>
  <c r="W1186" i="2" s="1"/>
  <c r="S930" i="2"/>
  <c r="U930" i="2" s="1"/>
  <c r="O930" i="2"/>
  <c r="W930" i="2" s="1"/>
  <c r="S909" i="2"/>
  <c r="U909" i="2" s="1"/>
  <c r="O909" i="2"/>
  <c r="W909" i="2" s="1"/>
  <c r="S1076" i="2"/>
  <c r="U1076" i="2" s="1"/>
  <c r="O1076" i="2"/>
  <c r="W1076" i="2" s="1"/>
  <c r="S809" i="2"/>
  <c r="U809" i="2" s="1"/>
  <c r="O809" i="2"/>
  <c r="W809" i="2" s="1"/>
  <c r="S954" i="2"/>
  <c r="U954" i="2" s="1"/>
  <c r="O954" i="2"/>
  <c r="W954" i="2" s="1"/>
  <c r="S1661" i="2"/>
  <c r="U1661" i="2" s="1"/>
  <c r="O1661" i="2"/>
  <c r="W1661" i="2" s="1"/>
  <c r="S2255" i="2"/>
  <c r="U2255" i="2" s="1"/>
  <c r="O2255" i="2"/>
  <c r="W2255" i="2" s="1"/>
  <c r="S1216" i="2"/>
  <c r="U1216" i="2" s="1"/>
  <c r="O1216" i="2"/>
  <c r="W1216" i="2" s="1"/>
  <c r="S1630" i="2"/>
  <c r="U1630" i="2" s="1"/>
  <c r="O1630" i="2"/>
  <c r="W1630" i="2" s="1"/>
  <c r="O2268" i="2"/>
  <c r="W2268" i="2" s="1"/>
  <c r="S2268" i="2"/>
  <c r="U2268" i="2" s="1"/>
  <c r="S1812" i="2"/>
  <c r="U1812" i="2" s="1"/>
  <c r="O1812" i="2"/>
  <c r="W1812" i="2" s="1"/>
  <c r="S1144" i="2"/>
  <c r="U1144" i="2" s="1"/>
  <c r="O1144" i="2"/>
  <c r="W1144" i="2" s="1"/>
  <c r="S1043" i="2"/>
  <c r="U1043" i="2" s="1"/>
  <c r="O1043" i="2"/>
  <c r="W1043" i="2" s="1"/>
  <c r="S1443" i="2"/>
  <c r="U1443" i="2" s="1"/>
  <c r="O1443" i="2"/>
  <c r="W1443" i="2" s="1"/>
  <c r="S1855" i="2"/>
  <c r="U1855" i="2" s="1"/>
  <c r="O1855" i="2"/>
  <c r="W1855" i="2" s="1"/>
  <c r="S2254" i="2"/>
  <c r="U2254" i="2" s="1"/>
  <c r="O2254" i="2"/>
  <c r="W2254" i="2" s="1"/>
  <c r="S2014" i="2"/>
  <c r="U2014" i="2" s="1"/>
  <c r="O2014" i="2"/>
  <c r="W2014" i="2" s="1"/>
  <c r="W133" i="2"/>
  <c r="S1191" i="2"/>
  <c r="U1191" i="2" s="1"/>
  <c r="O1191" i="2"/>
  <c r="W1191" i="2" s="1"/>
  <c r="S946" i="2"/>
  <c r="U946" i="2" s="1"/>
  <c r="O946" i="2"/>
  <c r="W946" i="2" s="1"/>
  <c r="S925" i="2"/>
  <c r="U925" i="2" s="1"/>
  <c r="O925" i="2"/>
  <c r="W925" i="2" s="1"/>
  <c r="S1092" i="2"/>
  <c r="U1092" i="2" s="1"/>
  <c r="O1092" i="2"/>
  <c r="W1092" i="2" s="1"/>
  <c r="S825" i="2"/>
  <c r="U825" i="2" s="1"/>
  <c r="O825" i="2"/>
  <c r="W825" i="2" s="1"/>
  <c r="S959" i="2"/>
  <c r="U959" i="2" s="1"/>
  <c r="O959" i="2"/>
  <c r="W959" i="2" s="1"/>
  <c r="S970" i="2"/>
  <c r="U970" i="2" s="1"/>
  <c r="O970" i="2"/>
  <c r="W970" i="2" s="1"/>
  <c r="O1693" i="2"/>
  <c r="W1693" i="2" s="1"/>
  <c r="S1693" i="2"/>
  <c r="U1693" i="2" s="1"/>
  <c r="S1232" i="2"/>
  <c r="U1232" i="2" s="1"/>
  <c r="O1232" i="2"/>
  <c r="W1232" i="2" s="1"/>
  <c r="O2607" i="2"/>
  <c r="W2607" i="2" s="1"/>
  <c r="S2607" i="2"/>
  <c r="U2607" i="2" s="1"/>
  <c r="S1352" i="2"/>
  <c r="U1352" i="2" s="1"/>
  <c r="O1352" i="2"/>
  <c r="W1352" i="2" s="1"/>
  <c r="S1059" i="2"/>
  <c r="U1059" i="2" s="1"/>
  <c r="O1059" i="2"/>
  <c r="W1059" i="2" s="1"/>
  <c r="S1459" i="2"/>
  <c r="U1459" i="2" s="1"/>
  <c r="O1459" i="2"/>
  <c r="W1459" i="2" s="1"/>
  <c r="O1871" i="2"/>
  <c r="W1871" i="2" s="1"/>
  <c r="S1871" i="2"/>
  <c r="U1871" i="2" s="1"/>
  <c r="S2307" i="2"/>
  <c r="U2307" i="2" s="1"/>
  <c r="O2307" i="2"/>
  <c r="W2307" i="2" s="1"/>
  <c r="S2062" i="2"/>
  <c r="U2062" i="2" s="1"/>
  <c r="O2062" i="2"/>
  <c r="W2062" i="2" s="1"/>
  <c r="S2261" i="2"/>
  <c r="U2261" i="2" s="1"/>
  <c r="O2261" i="2"/>
  <c r="W2261" i="2" s="1"/>
  <c r="W181" i="2"/>
  <c r="W253" i="2"/>
  <c r="O2318" i="2"/>
  <c r="W2318" i="2" s="1"/>
  <c r="O2105" i="2"/>
  <c r="W2105" i="2" s="1"/>
  <c r="S1202" i="2"/>
  <c r="U1202" i="2" s="1"/>
  <c r="O1202" i="2"/>
  <c r="W1202" i="2" s="1"/>
  <c r="S962" i="2"/>
  <c r="U962" i="2" s="1"/>
  <c r="O962" i="2"/>
  <c r="W962" i="2" s="1"/>
  <c r="S941" i="2"/>
  <c r="U941" i="2" s="1"/>
  <c r="O941" i="2"/>
  <c r="W941" i="2" s="1"/>
  <c r="S1108" i="2"/>
  <c r="U1108" i="2" s="1"/>
  <c r="O1108" i="2"/>
  <c r="W1108" i="2" s="1"/>
  <c r="S1691" i="2"/>
  <c r="U1691" i="2" s="1"/>
  <c r="O1691" i="2"/>
  <c r="W1691" i="2" s="1"/>
  <c r="S841" i="2"/>
  <c r="U841" i="2" s="1"/>
  <c r="O841" i="2"/>
  <c r="W841" i="2" s="1"/>
  <c r="S1709" i="2"/>
  <c r="U1709" i="2" s="1"/>
  <c r="O1709" i="2"/>
  <c r="W1709" i="2" s="1"/>
  <c r="S1248" i="2"/>
  <c r="U1248" i="2" s="1"/>
  <c r="O1248" i="2"/>
  <c r="W1248" i="2" s="1"/>
  <c r="S2623" i="2"/>
  <c r="U2623" i="2" s="1"/>
  <c r="O2623" i="2"/>
  <c r="W2623" i="2" s="1"/>
  <c r="S1843" i="2"/>
  <c r="U1843" i="2" s="1"/>
  <c r="O1843" i="2"/>
  <c r="W1843" i="2" s="1"/>
  <c r="S984" i="2"/>
  <c r="U984" i="2" s="1"/>
  <c r="O984" i="2"/>
  <c r="W984" i="2" s="1"/>
  <c r="S1160" i="2"/>
  <c r="U1160" i="2" s="1"/>
  <c r="O1160" i="2"/>
  <c r="W1160" i="2" s="1"/>
  <c r="S1075" i="2"/>
  <c r="U1075" i="2" s="1"/>
  <c r="O1075" i="2"/>
  <c r="W1075" i="2" s="1"/>
  <c r="S1475" i="2"/>
  <c r="U1475" i="2" s="1"/>
  <c r="O1475" i="2"/>
  <c r="W1475" i="2" s="1"/>
  <c r="S1887" i="2"/>
  <c r="U1887" i="2" s="1"/>
  <c r="O1887" i="2"/>
  <c r="W1887" i="2" s="1"/>
  <c r="S2264" i="2"/>
  <c r="U2264" i="2" s="1"/>
  <c r="O2264" i="2"/>
  <c r="W2264" i="2" s="1"/>
  <c r="O2442" i="2"/>
  <c r="W2442" i="2" s="1"/>
  <c r="S2442" i="2"/>
  <c r="U2442" i="2" s="1"/>
  <c r="S1207" i="2"/>
  <c r="U1207" i="2" s="1"/>
  <c r="O1207" i="2"/>
  <c r="W1207" i="2" s="1"/>
  <c r="S978" i="2"/>
  <c r="U978" i="2" s="1"/>
  <c r="O978" i="2"/>
  <c r="W978" i="2" s="1"/>
  <c r="S1006" i="2"/>
  <c r="U1006" i="2" s="1"/>
  <c r="O1006" i="2"/>
  <c r="W1006" i="2" s="1"/>
  <c r="S1124" i="2"/>
  <c r="U1124" i="2" s="1"/>
  <c r="O1124" i="2"/>
  <c r="W1124" i="2" s="1"/>
  <c r="S857" i="2"/>
  <c r="U857" i="2" s="1"/>
  <c r="O857" i="2"/>
  <c r="W857" i="2" s="1"/>
  <c r="S687" i="2"/>
  <c r="U687" i="2" s="1"/>
  <c r="O687" i="2"/>
  <c r="W687" i="2" s="1"/>
  <c r="S698" i="2"/>
  <c r="U698" i="2" s="1"/>
  <c r="O698" i="2"/>
  <c r="W698" i="2" s="1"/>
  <c r="S1741" i="2"/>
  <c r="U1741" i="2" s="1"/>
  <c r="O1741" i="2"/>
  <c r="W1741" i="2" s="1"/>
  <c r="S2298" i="2"/>
  <c r="U2298" i="2" s="1"/>
  <c r="O2298" i="2"/>
  <c r="W2298" i="2" s="1"/>
  <c r="S1280" i="2"/>
  <c r="U1280" i="2" s="1"/>
  <c r="O1280" i="2"/>
  <c r="W1280" i="2" s="1"/>
  <c r="S1821" i="2"/>
  <c r="U1821" i="2" s="1"/>
  <c r="O1821" i="2"/>
  <c r="W1821" i="2" s="1"/>
  <c r="O2639" i="2"/>
  <c r="W2639" i="2" s="1"/>
  <c r="S2639" i="2"/>
  <c r="U2639" i="2" s="1"/>
  <c r="O1747" i="2"/>
  <c r="W1747" i="2" s="1"/>
  <c r="S1747" i="2"/>
  <c r="U1747" i="2" s="1"/>
  <c r="S1859" i="2"/>
  <c r="U1859" i="2" s="1"/>
  <c r="O1859" i="2"/>
  <c r="W1859" i="2" s="1"/>
  <c r="S1614" i="2"/>
  <c r="U1614" i="2" s="1"/>
  <c r="O1614" i="2"/>
  <c r="W1614" i="2" s="1"/>
  <c r="S1091" i="2"/>
  <c r="U1091" i="2" s="1"/>
  <c r="O1091" i="2"/>
  <c r="W1091" i="2" s="1"/>
  <c r="S1491" i="2"/>
  <c r="U1491" i="2" s="1"/>
  <c r="O1491" i="2"/>
  <c r="W1491" i="2" s="1"/>
  <c r="S1908" i="2"/>
  <c r="U1908" i="2" s="1"/>
  <c r="O1908" i="2"/>
  <c r="W1908" i="2" s="1"/>
  <c r="W525" i="2"/>
  <c r="S1218" i="2"/>
  <c r="U1218" i="2" s="1"/>
  <c r="O1218" i="2"/>
  <c r="W1218" i="2" s="1"/>
  <c r="S1140" i="2"/>
  <c r="U1140" i="2" s="1"/>
  <c r="O1140" i="2"/>
  <c r="W1140" i="2" s="1"/>
  <c r="S1723" i="2"/>
  <c r="U1723" i="2" s="1"/>
  <c r="O1723" i="2"/>
  <c r="W1723" i="2" s="1"/>
  <c r="S873" i="2"/>
  <c r="U873" i="2" s="1"/>
  <c r="O873" i="2"/>
  <c r="W873" i="2" s="1"/>
  <c r="S703" i="2"/>
  <c r="U703" i="2" s="1"/>
  <c r="O703" i="2"/>
  <c r="W703" i="2" s="1"/>
  <c r="S714" i="2"/>
  <c r="U714" i="2" s="1"/>
  <c r="O714" i="2"/>
  <c r="W714" i="2" s="1"/>
  <c r="S1789" i="2"/>
  <c r="U1789" i="2" s="1"/>
  <c r="O1789" i="2"/>
  <c r="W1789" i="2" s="1"/>
  <c r="S2372" i="2"/>
  <c r="U2372" i="2" s="1"/>
  <c r="O2372" i="2"/>
  <c r="W2372" i="2" s="1"/>
  <c r="S1927" i="2"/>
  <c r="U1927" i="2" s="1"/>
  <c r="O1927" i="2"/>
  <c r="W1927" i="2" s="1"/>
  <c r="S2655" i="2"/>
  <c r="U2655" i="2" s="1"/>
  <c r="O2655" i="2"/>
  <c r="W2655" i="2" s="1"/>
  <c r="O1875" i="2"/>
  <c r="W1875" i="2" s="1"/>
  <c r="S1875" i="2"/>
  <c r="U1875" i="2" s="1"/>
  <c r="S1176" i="2"/>
  <c r="U1176" i="2" s="1"/>
  <c r="O1176" i="2"/>
  <c r="W1176" i="2" s="1"/>
  <c r="S1107" i="2"/>
  <c r="U1107" i="2" s="1"/>
  <c r="O1107" i="2"/>
  <c r="W1107" i="2" s="1"/>
  <c r="S1507" i="2"/>
  <c r="U1507" i="2" s="1"/>
  <c r="O1507" i="2"/>
  <c r="W1507" i="2" s="1"/>
  <c r="O1940" i="2"/>
  <c r="W1940" i="2" s="1"/>
  <c r="S1940" i="2"/>
  <c r="U1940" i="2" s="1"/>
  <c r="S2408" i="2"/>
  <c r="U2408" i="2" s="1"/>
  <c r="O2408" i="2"/>
  <c r="W2408" i="2" s="1"/>
  <c r="W389" i="2"/>
  <c r="S1223" i="2"/>
  <c r="U1223" i="2" s="1"/>
  <c r="O1223" i="2"/>
  <c r="W1223" i="2" s="1"/>
  <c r="S1470" i="2"/>
  <c r="U1470" i="2" s="1"/>
  <c r="O1470" i="2"/>
  <c r="W1470" i="2" s="1"/>
  <c r="S1156" i="2"/>
  <c r="U1156" i="2" s="1"/>
  <c r="O1156" i="2"/>
  <c r="W1156" i="2" s="1"/>
  <c r="S1739" i="2"/>
  <c r="U1739" i="2" s="1"/>
  <c r="O1739" i="2"/>
  <c r="W1739" i="2" s="1"/>
  <c r="S889" i="2"/>
  <c r="U889" i="2" s="1"/>
  <c r="O889" i="2"/>
  <c r="W889" i="2" s="1"/>
  <c r="S719" i="2"/>
  <c r="U719" i="2" s="1"/>
  <c r="O719" i="2"/>
  <c r="W719" i="2" s="1"/>
  <c r="S730" i="2"/>
  <c r="U730" i="2" s="1"/>
  <c r="O730" i="2"/>
  <c r="W730" i="2" s="1"/>
  <c r="O2425" i="2"/>
  <c r="W2425" i="2" s="1"/>
  <c r="S2425" i="2"/>
  <c r="U2425" i="2" s="1"/>
  <c r="O1959" i="2"/>
  <c r="W1959" i="2" s="1"/>
  <c r="S1959" i="2"/>
  <c r="U1959" i="2" s="1"/>
  <c r="S1912" i="2"/>
  <c r="U1912" i="2" s="1"/>
  <c r="O1912" i="2"/>
  <c r="W1912" i="2" s="1"/>
  <c r="O2491" i="2"/>
  <c r="W2491" i="2" s="1"/>
  <c r="S2491" i="2"/>
  <c r="U2491" i="2" s="1"/>
  <c r="S1032" i="2"/>
  <c r="U1032" i="2" s="1"/>
  <c r="O1032" i="2"/>
  <c r="W1032" i="2" s="1"/>
  <c r="S1192" i="2"/>
  <c r="U1192" i="2" s="1"/>
  <c r="O1192" i="2"/>
  <c r="W1192" i="2" s="1"/>
  <c r="S1123" i="2"/>
  <c r="U1123" i="2" s="1"/>
  <c r="O1123" i="2"/>
  <c r="W1123" i="2" s="1"/>
  <c r="S1528" i="2"/>
  <c r="U1528" i="2" s="1"/>
  <c r="O1528" i="2"/>
  <c r="W1528" i="2" s="1"/>
  <c r="S1781" i="2"/>
  <c r="U1781" i="2" s="1"/>
  <c r="O1781" i="2"/>
  <c r="W1781" i="2" s="1"/>
  <c r="O2461" i="2"/>
  <c r="W2461" i="2" s="1"/>
  <c r="S2461" i="2"/>
  <c r="U2461" i="2" s="1"/>
  <c r="S2657" i="2"/>
  <c r="U2657" i="2" s="1"/>
  <c r="O2657" i="2"/>
  <c r="W2657" i="2" s="1"/>
  <c r="S1977" i="2"/>
  <c r="U1977" i="2" s="1"/>
  <c r="O1977" i="2"/>
  <c r="W1977" i="2" s="1"/>
  <c r="O2628" i="2"/>
  <c r="W2628" i="2" s="1"/>
  <c r="S2628" i="2"/>
  <c r="U2628" i="2" s="1"/>
  <c r="W178" i="2"/>
  <c r="S1234" i="2"/>
  <c r="U1234" i="2" s="1"/>
  <c r="O1234" i="2"/>
  <c r="W1234" i="2" s="1"/>
  <c r="S903" i="2"/>
  <c r="U903" i="2" s="1"/>
  <c r="O903" i="2"/>
  <c r="W903" i="2" s="1"/>
  <c r="S1540" i="2"/>
  <c r="U1540" i="2" s="1"/>
  <c r="O1540" i="2"/>
  <c r="W1540" i="2" s="1"/>
  <c r="S1172" i="2"/>
  <c r="U1172" i="2" s="1"/>
  <c r="O1172" i="2"/>
  <c r="W1172" i="2" s="1"/>
  <c r="S905" i="2"/>
  <c r="U905" i="2" s="1"/>
  <c r="O905" i="2"/>
  <c r="W905" i="2" s="1"/>
  <c r="S735" i="2"/>
  <c r="U735" i="2" s="1"/>
  <c r="O735" i="2"/>
  <c r="W735" i="2" s="1"/>
  <c r="S746" i="2"/>
  <c r="U746" i="2" s="1"/>
  <c r="O746" i="2"/>
  <c r="W746" i="2" s="1"/>
  <c r="S1947" i="2"/>
  <c r="U1947" i="2" s="1"/>
  <c r="O1947" i="2"/>
  <c r="W1947" i="2" s="1"/>
  <c r="O2457" i="2"/>
  <c r="W2457" i="2" s="1"/>
  <c r="S2457" i="2"/>
  <c r="U2457" i="2" s="1"/>
  <c r="O2065" i="2"/>
  <c r="W2065" i="2" s="1"/>
  <c r="S2065" i="2"/>
  <c r="U2065" i="2" s="1"/>
  <c r="S1282" i="2"/>
  <c r="U1282" i="2" s="1"/>
  <c r="O1282" i="2"/>
  <c r="W1282" i="2" s="1"/>
  <c r="S2539" i="2"/>
  <c r="U2539" i="2" s="1"/>
  <c r="O2539" i="2"/>
  <c r="W2539" i="2" s="1"/>
  <c r="S1139" i="2"/>
  <c r="U1139" i="2" s="1"/>
  <c r="O1139" i="2"/>
  <c r="W1139" i="2" s="1"/>
  <c r="S1545" i="2"/>
  <c r="U1545" i="2" s="1"/>
  <c r="O1545" i="2"/>
  <c r="W1545" i="2" s="1"/>
  <c r="O1813" i="2"/>
  <c r="W1813" i="2" s="1"/>
  <c r="S1813" i="2"/>
  <c r="U1813" i="2" s="1"/>
  <c r="O2482" i="2"/>
  <c r="W2482" i="2" s="1"/>
  <c r="S2482" i="2"/>
  <c r="U2482" i="2" s="1"/>
  <c r="S2690" i="2"/>
  <c r="U2690" i="2" s="1"/>
  <c r="O2690" i="2"/>
  <c r="W2690" i="2" s="1"/>
  <c r="W80" i="2"/>
  <c r="O1132" i="2"/>
  <c r="W1132" i="2" s="1"/>
  <c r="W1634" i="2"/>
  <c r="S1239" i="2"/>
  <c r="U1239" i="2" s="1"/>
  <c r="O1239" i="2"/>
  <c r="W1239" i="2" s="1"/>
  <c r="S1551" i="2"/>
  <c r="U1551" i="2" s="1"/>
  <c r="O1551" i="2"/>
  <c r="W1551" i="2" s="1"/>
  <c r="S696" i="2"/>
  <c r="U696" i="2" s="1"/>
  <c r="O696" i="2"/>
  <c r="W696" i="2" s="1"/>
  <c r="S1188" i="2"/>
  <c r="U1188" i="2" s="1"/>
  <c r="O1188" i="2"/>
  <c r="W1188" i="2" s="1"/>
  <c r="S921" i="2"/>
  <c r="U921" i="2" s="1"/>
  <c r="O921" i="2"/>
  <c r="W921" i="2" s="1"/>
  <c r="S751" i="2"/>
  <c r="U751" i="2" s="1"/>
  <c r="O751" i="2"/>
  <c r="W751" i="2" s="1"/>
  <c r="S762" i="2"/>
  <c r="U762" i="2" s="1"/>
  <c r="O762" i="2"/>
  <c r="W762" i="2" s="1"/>
  <c r="O1984" i="2"/>
  <c r="W1984" i="2" s="1"/>
  <c r="S1984" i="2"/>
  <c r="U1984" i="2" s="1"/>
  <c r="S2478" i="2"/>
  <c r="U2478" i="2" s="1"/>
  <c r="O2478" i="2"/>
  <c r="W2478" i="2" s="1"/>
  <c r="O2155" i="2"/>
  <c r="W2155" i="2" s="1"/>
  <c r="S2155" i="2"/>
  <c r="U2155" i="2" s="1"/>
  <c r="S2113" i="2"/>
  <c r="U2113" i="2" s="1"/>
  <c r="O2113" i="2"/>
  <c r="W2113" i="2" s="1"/>
  <c r="S1319" i="2"/>
  <c r="U1319" i="2" s="1"/>
  <c r="O1319" i="2"/>
  <c r="W1319" i="2" s="1"/>
  <c r="S1944" i="2"/>
  <c r="U1944" i="2" s="1"/>
  <c r="O1944" i="2"/>
  <c r="W1944" i="2" s="1"/>
  <c r="S2555" i="2"/>
  <c r="U2555" i="2" s="1"/>
  <c r="O2555" i="2"/>
  <c r="W2555" i="2" s="1"/>
  <c r="S1048" i="2"/>
  <c r="U1048" i="2" s="1"/>
  <c r="O1048" i="2"/>
  <c r="W1048" i="2" s="1"/>
  <c r="S1208" i="2"/>
  <c r="U1208" i="2" s="1"/>
  <c r="O1208" i="2"/>
  <c r="W1208" i="2" s="1"/>
  <c r="S1187" i="2"/>
  <c r="U1187" i="2" s="1"/>
  <c r="O1187" i="2"/>
  <c r="W1187" i="2" s="1"/>
  <c r="S1561" i="2"/>
  <c r="U1561" i="2" s="1"/>
  <c r="O1561" i="2"/>
  <c r="W1561" i="2" s="1"/>
  <c r="S1882" i="2"/>
  <c r="U1882" i="2" s="1"/>
  <c r="O1882" i="2"/>
  <c r="W1882" i="2" s="1"/>
  <c r="O2514" i="2"/>
  <c r="W2514" i="2" s="1"/>
  <c r="S2514" i="2"/>
  <c r="U2514" i="2" s="1"/>
  <c r="S2174" i="2"/>
  <c r="U2174" i="2" s="1"/>
  <c r="O2174" i="2"/>
  <c r="W2174" i="2" s="1"/>
  <c r="O2512" i="2"/>
  <c r="W2512" i="2" s="1"/>
  <c r="S2512" i="2"/>
  <c r="U2512" i="2" s="1"/>
  <c r="W301" i="2"/>
  <c r="V144" i="2"/>
  <c r="V512" i="2"/>
  <c r="W2248" i="2"/>
  <c r="S1250" i="2"/>
  <c r="U1250" i="2" s="1"/>
  <c r="O1250" i="2"/>
  <c r="W1250" i="2" s="1"/>
  <c r="S1583" i="2"/>
  <c r="U1583" i="2" s="1"/>
  <c r="O1583" i="2"/>
  <c r="W1583" i="2" s="1"/>
  <c r="S712" i="2"/>
  <c r="U712" i="2" s="1"/>
  <c r="O712" i="2"/>
  <c r="W712" i="2" s="1"/>
  <c r="S1204" i="2"/>
  <c r="U1204" i="2" s="1"/>
  <c r="O1204" i="2"/>
  <c r="W1204" i="2" s="1"/>
  <c r="S937" i="2"/>
  <c r="U937" i="2" s="1"/>
  <c r="O937" i="2"/>
  <c r="W937" i="2" s="1"/>
  <c r="S767" i="2"/>
  <c r="U767" i="2" s="1"/>
  <c r="O767" i="2"/>
  <c r="W767" i="2" s="1"/>
  <c r="S778" i="2"/>
  <c r="U778" i="2" s="1"/>
  <c r="O778" i="2"/>
  <c r="W778" i="2" s="1"/>
  <c r="S2000" i="2"/>
  <c r="U2000" i="2" s="1"/>
  <c r="O2000" i="2"/>
  <c r="W2000" i="2" s="1"/>
  <c r="S2494" i="2"/>
  <c r="U2494" i="2" s="1"/>
  <c r="O2494" i="2"/>
  <c r="W2494" i="2" s="1"/>
  <c r="S2129" i="2"/>
  <c r="U2129" i="2" s="1"/>
  <c r="O2129" i="2"/>
  <c r="W2129" i="2" s="1"/>
  <c r="S1463" i="2"/>
  <c r="U1463" i="2" s="1"/>
  <c r="O1463" i="2"/>
  <c r="W1463" i="2" s="1"/>
  <c r="S2571" i="2"/>
  <c r="U2571" i="2" s="1"/>
  <c r="O2571" i="2"/>
  <c r="W2571" i="2" s="1"/>
  <c r="S1064" i="2"/>
  <c r="U1064" i="2" s="1"/>
  <c r="O1064" i="2"/>
  <c r="W1064" i="2" s="1"/>
  <c r="S1224" i="2"/>
  <c r="U1224" i="2" s="1"/>
  <c r="O1224" i="2"/>
  <c r="W1224" i="2" s="1"/>
  <c r="S1203" i="2"/>
  <c r="U1203" i="2" s="1"/>
  <c r="O1203" i="2"/>
  <c r="W1203" i="2" s="1"/>
  <c r="S1577" i="2"/>
  <c r="U1577" i="2" s="1"/>
  <c r="O1577" i="2"/>
  <c r="W1577" i="2" s="1"/>
  <c r="S1919" i="2"/>
  <c r="U1919" i="2" s="1"/>
  <c r="O1919" i="2"/>
  <c r="W1919" i="2" s="1"/>
  <c r="O2546" i="2"/>
  <c r="W2546" i="2" s="1"/>
  <c r="S2546" i="2"/>
  <c r="U2546" i="2" s="1"/>
  <c r="S2528" i="2"/>
  <c r="U2528" i="2" s="1"/>
  <c r="O2528" i="2"/>
  <c r="W2528" i="2" s="1"/>
  <c r="W269" i="2"/>
  <c r="V160" i="2"/>
  <c r="V288" i="2"/>
  <c r="V408" i="2"/>
  <c r="S1255" i="2"/>
  <c r="U1255" i="2" s="1"/>
  <c r="O1255" i="2"/>
  <c r="W1255" i="2" s="1"/>
  <c r="S1621" i="2"/>
  <c r="U1621" i="2" s="1"/>
  <c r="O1621" i="2"/>
  <c r="W1621" i="2" s="1"/>
  <c r="S728" i="2"/>
  <c r="U728" i="2" s="1"/>
  <c r="O728" i="2"/>
  <c r="W728" i="2" s="1"/>
  <c r="S1220" i="2"/>
  <c r="U1220" i="2" s="1"/>
  <c r="O1220" i="2"/>
  <c r="W1220" i="2" s="1"/>
  <c r="S697" i="2"/>
  <c r="U697" i="2" s="1"/>
  <c r="O697" i="2"/>
  <c r="W697" i="2" s="1"/>
  <c r="S969" i="2"/>
  <c r="U969" i="2" s="1"/>
  <c r="O969" i="2"/>
  <c r="W969" i="2" s="1"/>
  <c r="S783" i="2"/>
  <c r="U783" i="2" s="1"/>
  <c r="O783" i="2"/>
  <c r="W783" i="2" s="1"/>
  <c r="S794" i="2"/>
  <c r="U794" i="2" s="1"/>
  <c r="O794" i="2"/>
  <c r="W794" i="2" s="1"/>
  <c r="S998" i="2"/>
  <c r="U998" i="2" s="1"/>
  <c r="O998" i="2"/>
  <c r="W998" i="2" s="1"/>
  <c r="S2005" i="2"/>
  <c r="U2005" i="2" s="1"/>
  <c r="O2005" i="2"/>
  <c r="W2005" i="2" s="1"/>
  <c r="S2510" i="2"/>
  <c r="U2510" i="2" s="1"/>
  <c r="O2510" i="2"/>
  <c r="W2510" i="2" s="1"/>
  <c r="O1884" i="2"/>
  <c r="W1884" i="2" s="1"/>
  <c r="S1884" i="2"/>
  <c r="U1884" i="2" s="1"/>
  <c r="S1495" i="2"/>
  <c r="U1495" i="2" s="1"/>
  <c r="O1495" i="2"/>
  <c r="W1495" i="2" s="1"/>
  <c r="O2018" i="2"/>
  <c r="W2018" i="2" s="1"/>
  <c r="S2018" i="2"/>
  <c r="U2018" i="2" s="1"/>
  <c r="S2608" i="2"/>
  <c r="U2608" i="2" s="1"/>
  <c r="O2608" i="2"/>
  <c r="W2608" i="2" s="1"/>
  <c r="S1080" i="2"/>
  <c r="U1080" i="2" s="1"/>
  <c r="O1080" i="2"/>
  <c r="W1080" i="2" s="1"/>
  <c r="S1219" i="2"/>
  <c r="U1219" i="2" s="1"/>
  <c r="O1219" i="2"/>
  <c r="W1219" i="2" s="1"/>
  <c r="S1609" i="2"/>
  <c r="U1609" i="2" s="1"/>
  <c r="O1609" i="2"/>
  <c r="W1609" i="2" s="1"/>
  <c r="S1972" i="2"/>
  <c r="U1972" i="2" s="1"/>
  <c r="O1972" i="2"/>
  <c r="W1972" i="2" s="1"/>
  <c r="S2562" i="2"/>
  <c r="U2562" i="2" s="1"/>
  <c r="O2562" i="2"/>
  <c r="W2562" i="2" s="1"/>
  <c r="O2276" i="2"/>
  <c r="W2276" i="2" s="1"/>
  <c r="S2276" i="2"/>
  <c r="U2276" i="2" s="1"/>
  <c r="W2100" i="2"/>
  <c r="O1656" i="2"/>
  <c r="W1656" i="2" s="1"/>
  <c r="S1656" i="2"/>
  <c r="U1656" i="2" s="1"/>
  <c r="S2550" i="2"/>
  <c r="U2550" i="2" s="1"/>
  <c r="O2550" i="2"/>
  <c r="W2550" i="2" s="1"/>
  <c r="O1136" i="2"/>
  <c r="W1136" i="2" s="1"/>
  <c r="S1136" i="2"/>
  <c r="U1136" i="2" s="1"/>
  <c r="S1110" i="2"/>
  <c r="U1110" i="2" s="1"/>
  <c r="O1110" i="2"/>
  <c r="W1110" i="2" s="1"/>
  <c r="O1490" i="2"/>
  <c r="W1490" i="2" s="1"/>
  <c r="S1490" i="2"/>
  <c r="U1490" i="2" s="1"/>
  <c r="S2566" i="2"/>
  <c r="U2566" i="2" s="1"/>
  <c r="O2566" i="2"/>
  <c r="W2566" i="2" s="1"/>
  <c r="S1126" i="2"/>
  <c r="U1126" i="2" s="1"/>
  <c r="O1126" i="2"/>
  <c r="W1126" i="2" s="1"/>
  <c r="S1646" i="2"/>
  <c r="U1646" i="2" s="1"/>
  <c r="O1646" i="2"/>
  <c r="W1646" i="2" s="1"/>
  <c r="O2278" i="2"/>
  <c r="W2278" i="2" s="1"/>
  <c r="S2278" i="2"/>
  <c r="U2278" i="2" s="1"/>
  <c r="S1142" i="2"/>
  <c r="U1142" i="2" s="1"/>
  <c r="O1142" i="2"/>
  <c r="W1142" i="2" s="1"/>
  <c r="W1761" i="2"/>
  <c r="O1683" i="2"/>
  <c r="W1683" i="2" s="1"/>
  <c r="S1683" i="2"/>
  <c r="U1683" i="2" s="1"/>
  <c r="O2347" i="2"/>
  <c r="W2347" i="2" s="1"/>
  <c r="S2347" i="2"/>
  <c r="U2347" i="2" s="1"/>
  <c r="O1158" i="2"/>
  <c r="W1158" i="2" s="1"/>
  <c r="S1158" i="2"/>
  <c r="U1158" i="2" s="1"/>
  <c r="S2368" i="2"/>
  <c r="U2368" i="2" s="1"/>
  <c r="O2368" i="2"/>
  <c r="W2368" i="2" s="1"/>
  <c r="S1174" i="2"/>
  <c r="U1174" i="2" s="1"/>
  <c r="O1174" i="2"/>
  <c r="W1174" i="2" s="1"/>
  <c r="W1650" i="2"/>
  <c r="O1106" i="2"/>
  <c r="W1106" i="2" s="1"/>
  <c r="S1106" i="2"/>
  <c r="U1106" i="2" s="1"/>
  <c r="O1323" i="2"/>
  <c r="W1323" i="2" s="1"/>
  <c r="S1323" i="2"/>
  <c r="U1323" i="2" s="1"/>
  <c r="O2380" i="2"/>
  <c r="W2380" i="2" s="1"/>
  <c r="S2380" i="2"/>
  <c r="U2380" i="2" s="1"/>
  <c r="O1122" i="2"/>
  <c r="W1122" i="2" s="1"/>
  <c r="S1122" i="2"/>
  <c r="U1122" i="2" s="1"/>
  <c r="S2228" i="2"/>
  <c r="U2228" i="2" s="1"/>
  <c r="O2228" i="2"/>
  <c r="W2228" i="2" s="1"/>
  <c r="S1472" i="2"/>
  <c r="U1472" i="2" s="1"/>
  <c r="O1472" i="2"/>
  <c r="W1472" i="2" s="1"/>
  <c r="O2385" i="2"/>
  <c r="W2385" i="2" s="1"/>
  <c r="S2385" i="2"/>
  <c r="U2385" i="2" s="1"/>
  <c r="O1138" i="2"/>
  <c r="W1138" i="2" s="1"/>
  <c r="S1138" i="2"/>
  <c r="U1138" i="2" s="1"/>
  <c r="S2576" i="2"/>
  <c r="U2576" i="2" s="1"/>
  <c r="O2576" i="2"/>
  <c r="W2576" i="2" s="1"/>
  <c r="S1702" i="2"/>
  <c r="U1702" i="2" s="1"/>
  <c r="O1702" i="2"/>
  <c r="W1702" i="2" s="1"/>
  <c r="S1154" i="2"/>
  <c r="U1154" i="2" s="1"/>
  <c r="O1154" i="2"/>
  <c r="W1154" i="2" s="1"/>
  <c r="S1327" i="2"/>
  <c r="U1327" i="2" s="1"/>
  <c r="O1327" i="2"/>
  <c r="W1327" i="2" s="1"/>
  <c r="O1771" i="2"/>
  <c r="W1771" i="2" s="1"/>
  <c r="S1771" i="2"/>
  <c r="U1771" i="2" s="1"/>
  <c r="S2033" i="2"/>
  <c r="U2033" i="2" s="1"/>
  <c r="O2033" i="2"/>
  <c r="W2033" i="2" s="1"/>
  <c r="O2308" i="2"/>
  <c r="W2308" i="2" s="1"/>
  <c r="S1716" i="2"/>
  <c r="U1716" i="2" s="1"/>
  <c r="S1170" i="2"/>
  <c r="U1170" i="2" s="1"/>
  <c r="O1170" i="2"/>
  <c r="W1170" i="2" s="1"/>
  <c r="O2061" i="2"/>
  <c r="W2061" i="2" s="1"/>
  <c r="S2061" i="2"/>
  <c r="U2061" i="2" s="1"/>
  <c r="O1787" i="2"/>
  <c r="W1787" i="2" s="1"/>
  <c r="S1787" i="2"/>
  <c r="U1787" i="2" s="1"/>
  <c r="O2270" i="2"/>
  <c r="W2270" i="2" s="1"/>
  <c r="S2270" i="2"/>
  <c r="U2270" i="2" s="1"/>
  <c r="S1486" i="2"/>
  <c r="U1486" i="2" s="1"/>
  <c r="O1486" i="2"/>
  <c r="W1486" i="2" s="1"/>
  <c r="S1803" i="2"/>
  <c r="U1803" i="2" s="1"/>
  <c r="O1803" i="2"/>
  <c r="W1803" i="2" s="1"/>
  <c r="W1069" i="2"/>
  <c r="S2286" i="2"/>
  <c r="U2286" i="2" s="1"/>
  <c r="O2286" i="2"/>
  <c r="W2286" i="2" s="1"/>
  <c r="S1658" i="2"/>
  <c r="U1658" i="2" s="1"/>
  <c r="O1658" i="2"/>
  <c r="W1658" i="2" s="1"/>
  <c r="O1418" i="2"/>
  <c r="W1418" i="2" s="1"/>
  <c r="S1418" i="2"/>
  <c r="U1418" i="2" s="1"/>
  <c r="O2047" i="2"/>
  <c r="W2047" i="2" s="1"/>
  <c r="S2047" i="2"/>
  <c r="U2047" i="2" s="1"/>
  <c r="S1420" i="2"/>
  <c r="U1420" i="2" s="1"/>
  <c r="O1420" i="2"/>
  <c r="W1420" i="2" s="1"/>
  <c r="S2256" i="2"/>
  <c r="U2256" i="2" s="1"/>
  <c r="O2256" i="2"/>
  <c r="W2256" i="2" s="1"/>
  <c r="S2404" i="2"/>
  <c r="U2404" i="2" s="1"/>
  <c r="O2404" i="2"/>
  <c r="W2404" i="2" s="1"/>
  <c r="S1466" i="2"/>
  <c r="U1466" i="2" s="1"/>
  <c r="O1466" i="2"/>
  <c r="W1466" i="2" s="1"/>
  <c r="O2393" i="2"/>
  <c r="W2393" i="2" s="1"/>
  <c r="S2393" i="2"/>
  <c r="U2393" i="2" s="1"/>
  <c r="W2638" i="2"/>
  <c r="S1335" i="2"/>
  <c r="U1335" i="2" s="1"/>
  <c r="O1335" i="2"/>
  <c r="W1335" i="2" s="1"/>
  <c r="S1779" i="2"/>
  <c r="U1779" i="2" s="1"/>
  <c r="O1779" i="2"/>
  <c r="W1779" i="2" s="1"/>
  <c r="S1340" i="2"/>
  <c r="U1340" i="2" s="1"/>
  <c r="O1340" i="2"/>
  <c r="W1340" i="2" s="1"/>
  <c r="S1694" i="2"/>
  <c r="U1694" i="2" s="1"/>
  <c r="O1694" i="2"/>
  <c r="W1694" i="2" s="1"/>
  <c r="S1366" i="2"/>
  <c r="U1366" i="2" s="1"/>
  <c r="O1366" i="2"/>
  <c r="W1366" i="2" s="1"/>
  <c r="S2418" i="2"/>
  <c r="U2418" i="2" s="1"/>
  <c r="O2418" i="2"/>
  <c r="W2418" i="2" s="1"/>
  <c r="S2336" i="2"/>
  <c r="U2336" i="2" s="1"/>
  <c r="O2336" i="2"/>
  <c r="W2336" i="2" s="1"/>
  <c r="S1368" i="2"/>
  <c r="U1368" i="2" s="1"/>
  <c r="O1368" i="2"/>
  <c r="W1368" i="2" s="1"/>
  <c r="S1951" i="2"/>
  <c r="U1951" i="2" s="1"/>
  <c r="O1951" i="2"/>
  <c r="W1951" i="2" s="1"/>
  <c r="O2530" i="2"/>
  <c r="W2530" i="2" s="1"/>
  <c r="S2530" i="2"/>
  <c r="U2530" i="2" s="1"/>
  <c r="S1699" i="2"/>
  <c r="U1699" i="2" s="1"/>
  <c r="O1699" i="2"/>
  <c r="W1699" i="2" s="1"/>
  <c r="S1275" i="2"/>
  <c r="U1275" i="2" s="1"/>
  <c r="O1275" i="2"/>
  <c r="W1275" i="2" s="1"/>
  <c r="S2437" i="2"/>
  <c r="U2437" i="2" s="1"/>
  <c r="O2437" i="2"/>
  <c r="W2437" i="2" s="1"/>
  <c r="S1434" i="2"/>
  <c r="U1434" i="2" s="1"/>
  <c r="O1434" i="2"/>
  <c r="W1434" i="2" s="1"/>
  <c r="O1974" i="2"/>
  <c r="S1974" i="2"/>
  <c r="U1974" i="2" s="1"/>
  <c r="W1716" i="2"/>
  <c r="S993" i="2"/>
  <c r="U993" i="2" s="1"/>
  <c r="O993" i="2"/>
  <c r="W993" i="2" s="1"/>
  <c r="S1906" i="2"/>
  <c r="U1906" i="2" s="1"/>
  <c r="O1906" i="2"/>
  <c r="W1906" i="2" s="1"/>
  <c r="S1382" i="2"/>
  <c r="U1382" i="2" s="1"/>
  <c r="O1382" i="2"/>
  <c r="W1382" i="2" s="1"/>
  <c r="S2654" i="2"/>
  <c r="U2654" i="2" s="1"/>
  <c r="O2654" i="2"/>
  <c r="W2654" i="2" s="1"/>
  <c r="S2560" i="2"/>
  <c r="U2560" i="2" s="1"/>
  <c r="O2560" i="2"/>
  <c r="W2560" i="2" s="1"/>
  <c r="S1384" i="2"/>
  <c r="U1384" i="2" s="1"/>
  <c r="O1384" i="2"/>
  <c r="W1384" i="2" s="1"/>
  <c r="O1034" i="2"/>
  <c r="W1034" i="2" s="1"/>
  <c r="S1034" i="2"/>
  <c r="U1034" i="2" s="1"/>
  <c r="S2614" i="2"/>
  <c r="U2614" i="2" s="1"/>
  <c r="O2614" i="2"/>
  <c r="W2614" i="2" s="1"/>
  <c r="S1291" i="2"/>
  <c r="U1291" i="2" s="1"/>
  <c r="O1291" i="2"/>
  <c r="W1291" i="2" s="1"/>
  <c r="S2468" i="2"/>
  <c r="U2468" i="2" s="1"/>
  <c r="O2468" i="2"/>
  <c r="W2468" i="2" s="1"/>
  <c r="S1450" i="2"/>
  <c r="U1450" i="2" s="1"/>
  <c r="O1450" i="2"/>
  <c r="W1450" i="2" s="1"/>
  <c r="O2432" i="2"/>
  <c r="W2432" i="2" s="1"/>
  <c r="S2432" i="2"/>
  <c r="U2432" i="2" s="1"/>
  <c r="V1828" i="2"/>
  <c r="S1530" i="2"/>
  <c r="U1530" i="2" s="1"/>
  <c r="O1530" i="2"/>
  <c r="W1530" i="2" s="1"/>
  <c r="S1277" i="2"/>
  <c r="U1277" i="2" s="1"/>
  <c r="O1277" i="2"/>
  <c r="W1277" i="2" s="1"/>
  <c r="S2660" i="2"/>
  <c r="U2660" i="2" s="1"/>
  <c r="O2660" i="2"/>
  <c r="W2660" i="2" s="1"/>
  <c r="O1740" i="2"/>
  <c r="W1740" i="2" s="1"/>
  <c r="S1740" i="2"/>
  <c r="U1740" i="2" s="1"/>
  <c r="S2081" i="2"/>
  <c r="U2081" i="2" s="1"/>
  <c r="O2081" i="2"/>
  <c r="W2081" i="2" s="1"/>
  <c r="O1050" i="2"/>
  <c r="W1050" i="2" s="1"/>
  <c r="S1050" i="2"/>
  <c r="U1050" i="2" s="1"/>
  <c r="S2689" i="2"/>
  <c r="U2689" i="2" s="1"/>
  <c r="O2689" i="2"/>
  <c r="W2689" i="2" s="1"/>
  <c r="S1307" i="2"/>
  <c r="U1307" i="2" s="1"/>
  <c r="O1307" i="2"/>
  <c r="W1307" i="2" s="1"/>
  <c r="S1774" i="2"/>
  <c r="U1774" i="2" s="1"/>
  <c r="O1774" i="2"/>
  <c r="W1774" i="2" s="1"/>
  <c r="O1675" i="2"/>
  <c r="W1675" i="2" s="1"/>
  <c r="S1675" i="2"/>
  <c r="U1675" i="2" s="1"/>
  <c r="S1372" i="2"/>
  <c r="U1372" i="2" s="1"/>
  <c r="O1372" i="2"/>
  <c r="W1372" i="2" s="1"/>
  <c r="O995" i="2"/>
  <c r="W995" i="2" s="1"/>
  <c r="S995" i="2"/>
  <c r="U995" i="2" s="1"/>
  <c r="O1782" i="2"/>
  <c r="W1782" i="2" s="1"/>
  <c r="S1782" i="2"/>
  <c r="U1782" i="2" s="1"/>
  <c r="S2295" i="2"/>
  <c r="U2295" i="2" s="1"/>
  <c r="O2295" i="2"/>
  <c r="W2295" i="2" s="1"/>
  <c r="O1066" i="2"/>
  <c r="W1066" i="2" s="1"/>
  <c r="S1066" i="2"/>
  <c r="U1066" i="2" s="1"/>
  <c r="S2694" i="2"/>
  <c r="U2694" i="2" s="1"/>
  <c r="O2694" i="2"/>
  <c r="W2694" i="2" s="1"/>
  <c r="S1370" i="2"/>
  <c r="U1370" i="2" s="1"/>
  <c r="O1370" i="2"/>
  <c r="W1370" i="2" s="1"/>
  <c r="S1811" i="2"/>
  <c r="U1811" i="2" s="1"/>
  <c r="O1811" i="2"/>
  <c r="W1811" i="2" s="1"/>
  <c r="S2010" i="2"/>
  <c r="U2010" i="2" s="1"/>
  <c r="O2010" i="2"/>
  <c r="W2010" i="2" s="1"/>
  <c r="O2294" i="2"/>
  <c r="W2294" i="2" s="1"/>
  <c r="S2294" i="2"/>
  <c r="U2294" i="2" s="1"/>
  <c r="W1229" i="2"/>
  <c r="W1732" i="2"/>
  <c r="O1870" i="2"/>
  <c r="W1870" i="2" s="1"/>
  <c r="S1870" i="2"/>
  <c r="U1870" i="2" s="1"/>
  <c r="S1388" i="2"/>
  <c r="U1388" i="2" s="1"/>
  <c r="O1388" i="2"/>
  <c r="W1388" i="2" s="1"/>
  <c r="S1378" i="2"/>
  <c r="U1378" i="2" s="1"/>
  <c r="O1378" i="2"/>
  <c r="W1378" i="2" s="1"/>
  <c r="S1798" i="2"/>
  <c r="U1798" i="2" s="1"/>
  <c r="O1798" i="2"/>
  <c r="W1798" i="2" s="1"/>
  <c r="W1181" i="2"/>
  <c r="S1082" i="2"/>
  <c r="U1082" i="2" s="1"/>
  <c r="O1082" i="2"/>
  <c r="W1082" i="2" s="1"/>
  <c r="S1386" i="2"/>
  <c r="U1386" i="2" s="1"/>
  <c r="O1386" i="2"/>
  <c r="W1386" i="2" s="1"/>
  <c r="O2234" i="2"/>
  <c r="W2234" i="2" s="1"/>
  <c r="S2234" i="2"/>
  <c r="U2234" i="2" s="1"/>
  <c r="S1669" i="2"/>
  <c r="U1669" i="2" s="1"/>
  <c r="O1669" i="2"/>
  <c r="W1669" i="2" s="1"/>
  <c r="S2356" i="2"/>
  <c r="U2356" i="2" s="1"/>
  <c r="O2356" i="2"/>
  <c r="W2356" i="2" s="1"/>
  <c r="S1686" i="2"/>
  <c r="U1686" i="2" s="1"/>
  <c r="O1686" i="2"/>
  <c r="W1686" i="2" s="1"/>
  <c r="S1410" i="2"/>
  <c r="U1410" i="2" s="1"/>
  <c r="O1410" i="2"/>
  <c r="W1410" i="2" s="1"/>
  <c r="S1819" i="2"/>
  <c r="U1819" i="2" s="1"/>
  <c r="O1819" i="2"/>
  <c r="W1819" i="2" s="1"/>
  <c r="O942" i="2"/>
  <c r="W942" i="2" s="1"/>
  <c r="S942" i="2"/>
  <c r="U942" i="2" s="1"/>
  <c r="S1098" i="2"/>
  <c r="U1098" i="2" s="1"/>
  <c r="O1098" i="2"/>
  <c r="W1098" i="2" s="1"/>
  <c r="S1535" i="2"/>
  <c r="U1535" i="2" s="1"/>
  <c r="O1535" i="2"/>
  <c r="W1535" i="2" s="1"/>
  <c r="O2145" i="2"/>
  <c r="W2145" i="2" s="1"/>
  <c r="S2145" i="2"/>
  <c r="U2145" i="2" s="1"/>
  <c r="O1979" i="2"/>
  <c r="W1979" i="2" s="1"/>
  <c r="S1979" i="2"/>
  <c r="U1979" i="2" s="1"/>
  <c r="S2114" i="2"/>
  <c r="U2114" i="2" s="1"/>
  <c r="O2114" i="2"/>
  <c r="W2114" i="2" s="1"/>
  <c r="S1408" i="2"/>
  <c r="U1408" i="2" s="1"/>
  <c r="O1408" i="2"/>
  <c r="W1408" i="2" s="1"/>
  <c r="O2496" i="2"/>
  <c r="W2496" i="2" s="1"/>
  <c r="S2496" i="2"/>
  <c r="U2496" i="2" s="1"/>
  <c r="S1707" i="2"/>
  <c r="U1707" i="2" s="1"/>
  <c r="O1707" i="2"/>
  <c r="W1707" i="2" s="1"/>
  <c r="S1436" i="2"/>
  <c r="U1436" i="2" s="1"/>
  <c r="O1436" i="2"/>
  <c r="W1436" i="2" s="1"/>
  <c r="O1997" i="2"/>
  <c r="W1997" i="2" s="1"/>
  <c r="S1997" i="2"/>
  <c r="U1997" i="2" s="1"/>
  <c r="S1007" i="2"/>
  <c r="U1007" i="2" s="1"/>
  <c r="O1007" i="2"/>
  <c r="W1007" i="2" s="1"/>
  <c r="O1114" i="2"/>
  <c r="W1114" i="2" s="1"/>
  <c r="S1114" i="2"/>
  <c r="U1114" i="2" s="1"/>
  <c r="O1120" i="2"/>
  <c r="W1120" i="2" s="1"/>
  <c r="S1120" i="2"/>
  <c r="U1120" i="2" s="1"/>
  <c r="S1684" i="2"/>
  <c r="U1684" i="2" s="1"/>
  <c r="O1684" i="2"/>
  <c r="W1684" i="2" s="1"/>
  <c r="O2181" i="2"/>
  <c r="W2181" i="2" s="1"/>
  <c r="S2181" i="2"/>
  <c r="U2181" i="2" s="1"/>
  <c r="W1974" i="2"/>
  <c r="S2053" i="2"/>
  <c r="U2053" i="2" s="1"/>
  <c r="O2053" i="2"/>
  <c r="W2053" i="2" s="1"/>
  <c r="S1639" i="2"/>
  <c r="U1639" i="2" s="1"/>
  <c r="O1639" i="2"/>
  <c r="W1639" i="2" s="1"/>
  <c r="S2049" i="2"/>
  <c r="U2049" i="2" s="1"/>
  <c r="O2049" i="2"/>
  <c r="W2049" i="2" s="1"/>
  <c r="O1263" i="2"/>
  <c r="W1263" i="2" s="1"/>
  <c r="S1263" i="2"/>
  <c r="U1263" i="2" s="1"/>
  <c r="S1130" i="2"/>
  <c r="U1130" i="2" s="1"/>
  <c r="O1130" i="2"/>
  <c r="W1130" i="2" s="1"/>
  <c r="S1710" i="2"/>
  <c r="U1710" i="2" s="1"/>
  <c r="O1710" i="2"/>
  <c r="W1710" i="2" s="1"/>
  <c r="S1742" i="2"/>
  <c r="U1742" i="2" s="1"/>
  <c r="O1742" i="2"/>
  <c r="W1742" i="2" s="1"/>
  <c r="S2208" i="2"/>
  <c r="U2208" i="2" s="1"/>
  <c r="O2208" i="2"/>
  <c r="W2208" i="2" s="1"/>
  <c r="O2350" i="2"/>
  <c r="W2350" i="2" s="1"/>
  <c r="S2350" i="2"/>
  <c r="U2350" i="2" s="1"/>
  <c r="S2250" i="2"/>
  <c r="U2250" i="2" s="1"/>
  <c r="O2250" i="2"/>
  <c r="W2250" i="2" s="1"/>
  <c r="S1360" i="2"/>
  <c r="U1360" i="2" s="1"/>
  <c r="O1360" i="2"/>
  <c r="W1360" i="2" s="1"/>
  <c r="O1259" i="2"/>
  <c r="W1259" i="2" s="1"/>
  <c r="S1259" i="2"/>
  <c r="U1259" i="2" s="1"/>
  <c r="S1718" i="2"/>
  <c r="U1718" i="2" s="1"/>
  <c r="O1718" i="2"/>
  <c r="W1718" i="2" s="1"/>
  <c r="O1295" i="2"/>
  <c r="W1295" i="2" s="1"/>
  <c r="S1295" i="2"/>
  <c r="U1295" i="2" s="1"/>
  <c r="O1146" i="2"/>
  <c r="W1146" i="2" s="1"/>
  <c r="S1146" i="2"/>
  <c r="U1146" i="2" s="1"/>
  <c r="S1715" i="2"/>
  <c r="U1715" i="2" s="1"/>
  <c r="O1715" i="2"/>
  <c r="W1715" i="2" s="1"/>
  <c r="S1763" i="2"/>
  <c r="U1763" i="2" s="1"/>
  <c r="O1763" i="2"/>
  <c r="W1763" i="2" s="1"/>
  <c r="O2203" i="2"/>
  <c r="W2203" i="2" s="1"/>
  <c r="S2203" i="2"/>
  <c r="U2203" i="2" s="1"/>
  <c r="O2558" i="2"/>
  <c r="W2558" i="2" s="1"/>
  <c r="S2558" i="2"/>
  <c r="U2558" i="2" s="1"/>
  <c r="O1265" i="2"/>
  <c r="W1265" i="2" s="1"/>
  <c r="S1265" i="2"/>
  <c r="U1265" i="2" s="1"/>
  <c r="S2246" i="2"/>
  <c r="U2246" i="2" s="1"/>
  <c r="O2246" i="2"/>
  <c r="W2246" i="2" s="1"/>
  <c r="S1734" i="2"/>
  <c r="U1734" i="2" s="1"/>
  <c r="O1734" i="2"/>
  <c r="W1734" i="2" s="1"/>
  <c r="S1374" i="2"/>
  <c r="U1374" i="2" s="1"/>
  <c r="O1374" i="2"/>
  <c r="W1374" i="2" s="1"/>
  <c r="O1162" i="2"/>
  <c r="W1162" i="2" s="1"/>
  <c r="S1162" i="2"/>
  <c r="U1162" i="2" s="1"/>
  <c r="S1874" i="2"/>
  <c r="U1874" i="2" s="1"/>
  <c r="O1874" i="2"/>
  <c r="W1874" i="2" s="1"/>
  <c r="S2304" i="2"/>
  <c r="U2304" i="2" s="1"/>
  <c r="O2304" i="2"/>
  <c r="W2304" i="2" s="1"/>
  <c r="S1755" i="2"/>
  <c r="U1755" i="2" s="1"/>
  <c r="O1755" i="2"/>
  <c r="W1755" i="2" s="1"/>
  <c r="S1406" i="2"/>
  <c r="U1406" i="2" s="1"/>
  <c r="O1406" i="2"/>
  <c r="W1406" i="2" s="1"/>
  <c r="S1704" i="2"/>
  <c r="U1704" i="2" s="1"/>
  <c r="O1704" i="2"/>
  <c r="W1704" i="2" s="1"/>
  <c r="S1916" i="2"/>
  <c r="U1916" i="2" s="1"/>
  <c r="O1916" i="2"/>
  <c r="W1916" i="2" s="1"/>
  <c r="S1989" i="2"/>
  <c r="U1989" i="2" s="1"/>
  <c r="O1989" i="2"/>
  <c r="W1989" i="2" s="1"/>
  <c r="S2334" i="2"/>
  <c r="U2334" i="2" s="1"/>
  <c r="O2334" i="2"/>
  <c r="W2334" i="2" s="1"/>
  <c r="W2470" i="2"/>
  <c r="S2078" i="2"/>
  <c r="U2078" i="2" s="1"/>
  <c r="O2078" i="2"/>
  <c r="W2078" i="2" s="1"/>
  <c r="S2036" i="2"/>
  <c r="U2036" i="2" s="1"/>
  <c r="O2036" i="2"/>
  <c r="W2036" i="2" s="1"/>
  <c r="V1133" i="2"/>
  <c r="O2413" i="2"/>
  <c r="W2413" i="2" s="1"/>
  <c r="S2413" i="2"/>
  <c r="U2413" i="2" s="1"/>
  <c r="S1776" i="2"/>
  <c r="U1776" i="2" s="1"/>
  <c r="O1776" i="2"/>
  <c r="W1776" i="2" s="1"/>
  <c r="O2143" i="2"/>
  <c r="W2143" i="2" s="1"/>
  <c r="S2143" i="2"/>
  <c r="U2143" i="2" s="1"/>
  <c r="O2029" i="2"/>
  <c r="W2029" i="2" s="1"/>
  <c r="S2029" i="2"/>
  <c r="U2029" i="2" s="1"/>
  <c r="S1963" i="2"/>
  <c r="U1963" i="2" s="1"/>
  <c r="O1963" i="2"/>
  <c r="W1963" i="2" s="1"/>
  <c r="S2191" i="2"/>
  <c r="U2191" i="2" s="1"/>
  <c r="O2191" i="2"/>
  <c r="W2191" i="2" s="1"/>
  <c r="O2443" i="2"/>
  <c r="W2443" i="2" s="1"/>
  <c r="S2443" i="2"/>
  <c r="U2443" i="2" s="1"/>
  <c r="S2351" i="2"/>
  <c r="U2351" i="2" s="1"/>
  <c r="O2351" i="2"/>
  <c r="W2351" i="2" s="1"/>
  <c r="S1430" i="2"/>
  <c r="U1430" i="2" s="1"/>
  <c r="O1430" i="2"/>
  <c r="W1430" i="2" s="1"/>
  <c r="O2486" i="2"/>
  <c r="W2486" i="2" s="1"/>
  <c r="S2486" i="2"/>
  <c r="U2486" i="2" s="1"/>
  <c r="S1834" i="2"/>
  <c r="U1834" i="2" s="1"/>
  <c r="O1834" i="2"/>
  <c r="W1834" i="2" s="1"/>
  <c r="S2097" i="2"/>
  <c r="U2097" i="2" s="1"/>
  <c r="O2097" i="2"/>
  <c r="W2097" i="2" s="1"/>
  <c r="S1338" i="2"/>
  <c r="U1338" i="2" s="1"/>
  <c r="O1338" i="2"/>
  <c r="W1338" i="2" s="1"/>
  <c r="S2218" i="2"/>
  <c r="U2218" i="2" s="1"/>
  <c r="O2218" i="2"/>
  <c r="W2218" i="2" s="1"/>
  <c r="S2658" i="2"/>
  <c r="U2658" i="2" s="1"/>
  <c r="O2658" i="2"/>
  <c r="W2658" i="2" s="1"/>
  <c r="S960" i="2"/>
  <c r="U960" i="2" s="1"/>
  <c r="O960" i="2"/>
  <c r="W960" i="2" s="1"/>
  <c r="S2452" i="2"/>
  <c r="U2452" i="2" s="1"/>
  <c r="O2452" i="2"/>
  <c r="W2452" i="2" s="1"/>
  <c r="S2640" i="2"/>
  <c r="U2640" i="2" s="1"/>
  <c r="O2079" i="2"/>
  <c r="W2079" i="2" s="1"/>
  <c r="S2079" i="2"/>
  <c r="U2079" i="2" s="1"/>
  <c r="S2596" i="2"/>
  <c r="U2596" i="2" s="1"/>
  <c r="O2596" i="2"/>
  <c r="W2596" i="2" s="1"/>
  <c r="S2017" i="2"/>
  <c r="U2017" i="2" s="1"/>
  <c r="O2017" i="2"/>
  <c r="W2017" i="2" s="1"/>
  <c r="S2509" i="2"/>
  <c r="U2509" i="2" s="1"/>
  <c r="O2509" i="2"/>
  <c r="W2509" i="2" s="1"/>
  <c r="S2280" i="2"/>
  <c r="U2280" i="2" s="1"/>
  <c r="O2280" i="2"/>
  <c r="W2280" i="2" s="1"/>
  <c r="S1380" i="2"/>
  <c r="U1380" i="2" s="1"/>
  <c r="O1380" i="2"/>
  <c r="W1380" i="2" s="1"/>
  <c r="S2459" i="2"/>
  <c r="U2459" i="2" s="1"/>
  <c r="O2459" i="2"/>
  <c r="W2459" i="2" s="1"/>
  <c r="O2272" i="2"/>
  <c r="W2272" i="2" s="1"/>
  <c r="S2272" i="2"/>
  <c r="U2272" i="2" s="1"/>
  <c r="S2059" i="2"/>
  <c r="U2059" i="2" s="1"/>
  <c r="O2059" i="2"/>
  <c r="W2059" i="2" s="1"/>
  <c r="S2672" i="2"/>
  <c r="U2672" i="2" s="1"/>
  <c r="O2672" i="2"/>
  <c r="W2672" i="2" s="1"/>
  <c r="S2405" i="2"/>
  <c r="U2405" i="2" s="1"/>
  <c r="O2405" i="2"/>
  <c r="W2405" i="2" s="1"/>
  <c r="S1678" i="2"/>
  <c r="U1678" i="2" s="1"/>
  <c r="O1678" i="2"/>
  <c r="W1678" i="2" s="1"/>
  <c r="O2302" i="2"/>
  <c r="W2302" i="2" s="1"/>
  <c r="S2302" i="2"/>
  <c r="U2302" i="2" s="1"/>
  <c r="O1376" i="2"/>
  <c r="W1376" i="2" s="1"/>
  <c r="S1376" i="2"/>
  <c r="U1376" i="2" s="1"/>
  <c r="S1487" i="2"/>
  <c r="U1487" i="2" s="1"/>
  <c r="O1487" i="2"/>
  <c r="W1487" i="2" s="1"/>
  <c r="O976" i="2"/>
  <c r="W976" i="2" s="1"/>
  <c r="S976" i="2"/>
  <c r="U976" i="2" s="1"/>
  <c r="O2474" i="2"/>
  <c r="W2474" i="2" s="1"/>
  <c r="S2474" i="2"/>
  <c r="U2474" i="2" s="1"/>
  <c r="S694" i="2"/>
  <c r="U694" i="2" s="1"/>
  <c r="O694" i="2"/>
  <c r="W694" i="2" s="1"/>
  <c r="S944" i="2"/>
  <c r="U944" i="2" s="1"/>
  <c r="O944" i="2"/>
  <c r="W944" i="2" s="1"/>
  <c r="S1633" i="2"/>
  <c r="U1633" i="2" s="1"/>
  <c r="O1633" i="2"/>
  <c r="W1633" i="2" s="1"/>
  <c r="S1971" i="2"/>
  <c r="U1971" i="2" s="1"/>
  <c r="O1971" i="2"/>
  <c r="W1971" i="2" s="1"/>
  <c r="S2253" i="2"/>
  <c r="U2253" i="2" s="1"/>
  <c r="O2253" i="2"/>
  <c r="W2253" i="2" s="1"/>
  <c r="S817" i="2"/>
  <c r="U817" i="2" s="1"/>
  <c r="O817" i="2"/>
  <c r="W817" i="2" s="1"/>
  <c r="S950" i="2"/>
  <c r="U950" i="2" s="1"/>
  <c r="O950" i="2"/>
  <c r="W950" i="2" s="1"/>
  <c r="S1660" i="2"/>
  <c r="U1660" i="2" s="1"/>
  <c r="O1660" i="2"/>
  <c r="W1660" i="2" s="1"/>
  <c r="S2160" i="2"/>
  <c r="U2160" i="2" s="1"/>
  <c r="O2160" i="2"/>
  <c r="W2160" i="2" s="1"/>
  <c r="S722" i="2"/>
  <c r="U722" i="2" s="1"/>
  <c r="O722" i="2"/>
  <c r="W722" i="2" s="1"/>
  <c r="S1281" i="2"/>
  <c r="U1281" i="2" s="1"/>
  <c r="O1281" i="2"/>
  <c r="W1281" i="2" s="1"/>
  <c r="S1780" i="2"/>
  <c r="U1780" i="2" s="1"/>
  <c r="O1780" i="2"/>
  <c r="W1780" i="2" s="1"/>
  <c r="S2126" i="2"/>
  <c r="U2126" i="2" s="1"/>
  <c r="O2126" i="2"/>
  <c r="W2126" i="2" s="1"/>
  <c r="S701" i="2"/>
  <c r="U701" i="2" s="1"/>
  <c r="O701" i="2"/>
  <c r="W701" i="2" s="1"/>
  <c r="S1010" i="2"/>
  <c r="U1010" i="2" s="1"/>
  <c r="O1010" i="2"/>
  <c r="W1010" i="2" s="1"/>
  <c r="S1480" i="2"/>
  <c r="U1480" i="2" s="1"/>
  <c r="O1480" i="2"/>
  <c r="W1480" i="2" s="1"/>
  <c r="O1943" i="2"/>
  <c r="W1943" i="2" s="1"/>
  <c r="S1943" i="2"/>
  <c r="U1943" i="2" s="1"/>
  <c r="S2265" i="2"/>
  <c r="U2265" i="2" s="1"/>
  <c r="O2265" i="2"/>
  <c r="W2265" i="2" s="1"/>
  <c r="S750" i="2"/>
  <c r="U750" i="2" s="1"/>
  <c r="O750" i="2"/>
  <c r="W750" i="2" s="1"/>
  <c r="S1011" i="2"/>
  <c r="U1011" i="2" s="1"/>
  <c r="O1011" i="2"/>
  <c r="W1011" i="2" s="1"/>
  <c r="S1860" i="2"/>
  <c r="U1860" i="2" s="1"/>
  <c r="O1860" i="2"/>
  <c r="W1860" i="2" s="1"/>
  <c r="S2306" i="2"/>
  <c r="U2306" i="2" s="1"/>
  <c r="O2306" i="2"/>
  <c r="W2306" i="2" s="1"/>
  <c r="S756" i="2"/>
  <c r="U756" i="2" s="1"/>
  <c r="O756" i="2"/>
  <c r="W756" i="2" s="1"/>
  <c r="S1320" i="2"/>
  <c r="U1320" i="2" s="1"/>
  <c r="O1320" i="2"/>
  <c r="W1320" i="2" s="1"/>
  <c r="S1829" i="2"/>
  <c r="U1829" i="2" s="1"/>
  <c r="O1829" i="2"/>
  <c r="W1829" i="2" s="1"/>
  <c r="S2168" i="2"/>
  <c r="U2168" i="2" s="1"/>
  <c r="O2168" i="2"/>
  <c r="W2168" i="2" s="1"/>
  <c r="S1440" i="2"/>
  <c r="U1440" i="2" s="1"/>
  <c r="O1440" i="2"/>
  <c r="W1440" i="2" s="1"/>
  <c r="S1950" i="2"/>
  <c r="U1950" i="2" s="1"/>
  <c r="O1950" i="2"/>
  <c r="W1950" i="2" s="1"/>
  <c r="S2369" i="2"/>
  <c r="U2369" i="2" s="1"/>
  <c r="O2369" i="2"/>
  <c r="W2369" i="2" s="1"/>
  <c r="S885" i="2"/>
  <c r="U885" i="2" s="1"/>
  <c r="O885" i="2"/>
  <c r="W885" i="2" s="1"/>
  <c r="O1488" i="2"/>
  <c r="W1488" i="2" s="1"/>
  <c r="S1488" i="2"/>
  <c r="U1488" i="2" s="1"/>
  <c r="S2060" i="2"/>
  <c r="U2060" i="2" s="1"/>
  <c r="O2060" i="2"/>
  <c r="W2060" i="2" s="1"/>
  <c r="S2424" i="2"/>
  <c r="U2424" i="2" s="1"/>
  <c r="O2424" i="2"/>
  <c r="W2424" i="2" s="1"/>
  <c r="S2682" i="2"/>
  <c r="U2682" i="2" s="1"/>
  <c r="O2682" i="2"/>
  <c r="W2682" i="2" s="1"/>
  <c r="S2636" i="2"/>
  <c r="U2636" i="2" s="1"/>
  <c r="O2636" i="2"/>
  <c r="W2636" i="2" s="1"/>
  <c r="S2652" i="2"/>
  <c r="U2652" i="2" s="1"/>
  <c r="O2652" i="2"/>
  <c r="W2652" i="2" s="1"/>
  <c r="O2611" i="2"/>
  <c r="W2611" i="2" s="1"/>
  <c r="S2611" i="2"/>
  <c r="U2611" i="2" s="1"/>
  <c r="S2617" i="2"/>
  <c r="U2617" i="2" s="1"/>
  <c r="O2617" i="2"/>
  <c r="W2617" i="2" s="1"/>
  <c r="S710" i="2"/>
  <c r="U710" i="2" s="1"/>
  <c r="O710" i="2"/>
  <c r="W710" i="2" s="1"/>
  <c r="S965" i="2"/>
  <c r="U965" i="2" s="1"/>
  <c r="O965" i="2"/>
  <c r="W965" i="2" s="1"/>
  <c r="S1649" i="2"/>
  <c r="U1649" i="2" s="1"/>
  <c r="O1649" i="2"/>
  <c r="W1649" i="2" s="1"/>
  <c r="O1986" i="2"/>
  <c r="W1986" i="2" s="1"/>
  <c r="S1986" i="2"/>
  <c r="U1986" i="2" s="1"/>
  <c r="S2258" i="2"/>
  <c r="U2258" i="2" s="1"/>
  <c r="O2258" i="2"/>
  <c r="W2258" i="2" s="1"/>
  <c r="S833" i="2"/>
  <c r="U833" i="2" s="1"/>
  <c r="O833" i="2"/>
  <c r="W833" i="2" s="1"/>
  <c r="S971" i="2"/>
  <c r="U971" i="2" s="1"/>
  <c r="O971" i="2"/>
  <c r="W971" i="2" s="1"/>
  <c r="S1681" i="2"/>
  <c r="U1681" i="2" s="1"/>
  <c r="O1681" i="2"/>
  <c r="W1681" i="2" s="1"/>
  <c r="S2165" i="2"/>
  <c r="U2165" i="2" s="1"/>
  <c r="O2165" i="2"/>
  <c r="W2165" i="2" s="1"/>
  <c r="S738" i="2"/>
  <c r="U738" i="2" s="1"/>
  <c r="O738" i="2"/>
  <c r="W738" i="2" s="1"/>
  <c r="S1297" i="2"/>
  <c r="U1297" i="2" s="1"/>
  <c r="O1297" i="2"/>
  <c r="W1297" i="2" s="1"/>
  <c r="S1796" i="2"/>
  <c r="U1796" i="2" s="1"/>
  <c r="O1796" i="2"/>
  <c r="W1796" i="2" s="1"/>
  <c r="S2131" i="2"/>
  <c r="U2131" i="2" s="1"/>
  <c r="O2131" i="2"/>
  <c r="W2131" i="2" s="1"/>
  <c r="S717" i="2"/>
  <c r="U717" i="2" s="1"/>
  <c r="O717" i="2"/>
  <c r="W717" i="2" s="1"/>
  <c r="S1031" i="2"/>
  <c r="U1031" i="2" s="1"/>
  <c r="O1031" i="2"/>
  <c r="W1031" i="2" s="1"/>
  <c r="S1496" i="2"/>
  <c r="U1496" i="2" s="1"/>
  <c r="O1496" i="2"/>
  <c r="W1496" i="2" s="1"/>
  <c r="S1948" i="2"/>
  <c r="U1948" i="2" s="1"/>
  <c r="O1948" i="2"/>
  <c r="W1948" i="2" s="1"/>
  <c r="S2300" i="2"/>
  <c r="U2300" i="2" s="1"/>
  <c r="O2300" i="2"/>
  <c r="W2300" i="2" s="1"/>
  <c r="S766" i="2"/>
  <c r="U766" i="2" s="1"/>
  <c r="O766" i="2"/>
  <c r="W766" i="2" s="1"/>
  <c r="S1293" i="2"/>
  <c r="U1293" i="2" s="1"/>
  <c r="O1293" i="2"/>
  <c r="W1293" i="2" s="1"/>
  <c r="O1881" i="2"/>
  <c r="W1881" i="2" s="1"/>
  <c r="S1881" i="2"/>
  <c r="U1881" i="2" s="1"/>
  <c r="S2316" i="2"/>
  <c r="U2316" i="2" s="1"/>
  <c r="O2316" i="2"/>
  <c r="W2316" i="2" s="1"/>
  <c r="S772" i="2"/>
  <c r="U772" i="2" s="1"/>
  <c r="O772" i="2"/>
  <c r="W772" i="2" s="1"/>
  <c r="S1356" i="2"/>
  <c r="U1356" i="2" s="1"/>
  <c r="O1356" i="2"/>
  <c r="W1356" i="2" s="1"/>
  <c r="O1892" i="2"/>
  <c r="W1892" i="2" s="1"/>
  <c r="S1892" i="2"/>
  <c r="U1892" i="2" s="1"/>
  <c r="S2178" i="2"/>
  <c r="U2178" i="2" s="1"/>
  <c r="O2178" i="2"/>
  <c r="W2178" i="2" s="1"/>
  <c r="S1482" i="2"/>
  <c r="U1482" i="2" s="1"/>
  <c r="O1482" i="2"/>
  <c r="W1482" i="2" s="1"/>
  <c r="S1955" i="2"/>
  <c r="U1955" i="2" s="1"/>
  <c r="O1955" i="2"/>
  <c r="W1955" i="2" s="1"/>
  <c r="O2449" i="2"/>
  <c r="W2449" i="2" s="1"/>
  <c r="S2449" i="2"/>
  <c r="U2449" i="2" s="1"/>
  <c r="S911" i="2"/>
  <c r="U911" i="2" s="1"/>
  <c r="O911" i="2"/>
  <c r="W911" i="2" s="1"/>
  <c r="S1504" i="2"/>
  <c r="U1504" i="2" s="1"/>
  <c r="O1504" i="2"/>
  <c r="W1504" i="2" s="1"/>
  <c r="S2070" i="2"/>
  <c r="U2070" i="2" s="1"/>
  <c r="O2070" i="2"/>
  <c r="W2070" i="2" s="1"/>
  <c r="S2429" i="2"/>
  <c r="U2429" i="2" s="1"/>
  <c r="O2429" i="2"/>
  <c r="W2429" i="2" s="1"/>
  <c r="S2687" i="2"/>
  <c r="U2687" i="2" s="1"/>
  <c r="O2687" i="2"/>
  <c r="W2687" i="2" s="1"/>
  <c r="S2641" i="2"/>
  <c r="U2641" i="2" s="1"/>
  <c r="O2641" i="2"/>
  <c r="W2641" i="2" s="1"/>
  <c r="O2667" i="2"/>
  <c r="W2667" i="2" s="1"/>
  <c r="S2667" i="2"/>
  <c r="U2667" i="2" s="1"/>
  <c r="S2627" i="2"/>
  <c r="U2627" i="2" s="1"/>
  <c r="O2627" i="2"/>
  <c r="W2627" i="2" s="1"/>
  <c r="S2643" i="2"/>
  <c r="U2643" i="2" s="1"/>
  <c r="O2643" i="2"/>
  <c r="W2643" i="2" s="1"/>
  <c r="S726" i="2"/>
  <c r="U726" i="2" s="1"/>
  <c r="O726" i="2"/>
  <c r="W726" i="2" s="1"/>
  <c r="S981" i="2"/>
  <c r="U981" i="2" s="1"/>
  <c r="O981" i="2"/>
  <c r="W981" i="2" s="1"/>
  <c r="S1701" i="2"/>
  <c r="U1701" i="2" s="1"/>
  <c r="O1701" i="2"/>
  <c r="W1701" i="2" s="1"/>
  <c r="O1991" i="2"/>
  <c r="W1991" i="2" s="1"/>
  <c r="S1991" i="2"/>
  <c r="U1991" i="2" s="1"/>
  <c r="S2324" i="2"/>
  <c r="U2324" i="2" s="1"/>
  <c r="O2324" i="2"/>
  <c r="W2324" i="2" s="1"/>
  <c r="S700" i="2"/>
  <c r="U700" i="2" s="1"/>
  <c r="O700" i="2"/>
  <c r="W700" i="2" s="1"/>
  <c r="S988" i="2"/>
  <c r="U988" i="2" s="1"/>
  <c r="O988" i="2"/>
  <c r="W988" i="2" s="1"/>
  <c r="S1717" i="2"/>
  <c r="U1717" i="2" s="1"/>
  <c r="O1717" i="2"/>
  <c r="W1717" i="2" s="1"/>
  <c r="S2170" i="2"/>
  <c r="U2170" i="2" s="1"/>
  <c r="O2170" i="2"/>
  <c r="W2170" i="2" s="1"/>
  <c r="S754" i="2"/>
  <c r="U754" i="2" s="1"/>
  <c r="O754" i="2"/>
  <c r="W754" i="2" s="1"/>
  <c r="S1334" i="2"/>
  <c r="U1334" i="2" s="1"/>
  <c r="O1334" i="2"/>
  <c r="W1334" i="2" s="1"/>
  <c r="S1848" i="2"/>
  <c r="U1848" i="2" s="1"/>
  <c r="O1848" i="2"/>
  <c r="W1848" i="2" s="1"/>
  <c r="S2136" i="2"/>
  <c r="U2136" i="2" s="1"/>
  <c r="O2136" i="2"/>
  <c r="W2136" i="2" s="1"/>
  <c r="S733" i="2"/>
  <c r="U733" i="2" s="1"/>
  <c r="O733" i="2"/>
  <c r="W733" i="2" s="1"/>
  <c r="O1047" i="2"/>
  <c r="W1047" i="2" s="1"/>
  <c r="S1047" i="2"/>
  <c r="U1047" i="2" s="1"/>
  <c r="S1517" i="2"/>
  <c r="U1517" i="2" s="1"/>
  <c r="O1517" i="2"/>
  <c r="W1517" i="2" s="1"/>
  <c r="O1953" i="2"/>
  <c r="W1953" i="2" s="1"/>
  <c r="S1953" i="2"/>
  <c r="U1953" i="2" s="1"/>
  <c r="S2367" i="2"/>
  <c r="U2367" i="2" s="1"/>
  <c r="O2367" i="2"/>
  <c r="W2367" i="2" s="1"/>
  <c r="S782" i="2"/>
  <c r="U782" i="2" s="1"/>
  <c r="O782" i="2"/>
  <c r="W782" i="2" s="1"/>
  <c r="S1371" i="2"/>
  <c r="U1371" i="2" s="1"/>
  <c r="O1371" i="2"/>
  <c r="W1371" i="2" s="1"/>
  <c r="S1886" i="2"/>
  <c r="U1886" i="2" s="1"/>
  <c r="O1886" i="2"/>
  <c r="W1886" i="2" s="1"/>
  <c r="S2337" i="2"/>
  <c r="U2337" i="2" s="1"/>
  <c r="O2337" i="2"/>
  <c r="W2337" i="2" s="1"/>
  <c r="O788" i="2"/>
  <c r="W788" i="2" s="1"/>
  <c r="S788" i="2"/>
  <c r="U788" i="2" s="1"/>
  <c r="S1361" i="2"/>
  <c r="U1361" i="2" s="1"/>
  <c r="O1361" i="2"/>
  <c r="W1361" i="2" s="1"/>
  <c r="O1897" i="2"/>
  <c r="W1897" i="2" s="1"/>
  <c r="S1897" i="2"/>
  <c r="U1897" i="2" s="1"/>
  <c r="S2205" i="2"/>
  <c r="U2205" i="2" s="1"/>
  <c r="O2205" i="2"/>
  <c r="W2205" i="2" s="1"/>
  <c r="S1519" i="2"/>
  <c r="U1519" i="2" s="1"/>
  <c r="O1519" i="2"/>
  <c r="W1519" i="2" s="1"/>
  <c r="S1960" i="2"/>
  <c r="U1960" i="2" s="1"/>
  <c r="O1960" i="2"/>
  <c r="W1960" i="2" s="1"/>
  <c r="S2454" i="2"/>
  <c r="U2454" i="2" s="1"/>
  <c r="O2454" i="2"/>
  <c r="W2454" i="2" s="1"/>
  <c r="S943" i="2"/>
  <c r="U943" i="2" s="1"/>
  <c r="O943" i="2"/>
  <c r="W943" i="2" s="1"/>
  <c r="S1584" i="2"/>
  <c r="U1584" i="2" s="1"/>
  <c r="O1584" i="2"/>
  <c r="W1584" i="2" s="1"/>
  <c r="S2075" i="2"/>
  <c r="U2075" i="2" s="1"/>
  <c r="O2075" i="2"/>
  <c r="W2075" i="2" s="1"/>
  <c r="O2434" i="2"/>
  <c r="W2434" i="2" s="1"/>
  <c r="S2434" i="2"/>
  <c r="U2434" i="2" s="1"/>
  <c r="S2692" i="2"/>
  <c r="U2692" i="2" s="1"/>
  <c r="O2692" i="2"/>
  <c r="W2692" i="2" s="1"/>
  <c r="S2683" i="2"/>
  <c r="U2683" i="2" s="1"/>
  <c r="O2683" i="2"/>
  <c r="W2683" i="2" s="1"/>
  <c r="S2677" i="2"/>
  <c r="U2677" i="2" s="1"/>
  <c r="O2677" i="2"/>
  <c r="W2677" i="2" s="1"/>
  <c r="S2632" i="2"/>
  <c r="U2632" i="2" s="1"/>
  <c r="O2632" i="2"/>
  <c r="W2632" i="2" s="1"/>
  <c r="S2700" i="2"/>
  <c r="U2700" i="2" s="1"/>
  <c r="O2700" i="2"/>
  <c r="W2700" i="2" s="1"/>
  <c r="S742" i="2"/>
  <c r="U742" i="2" s="1"/>
  <c r="O742" i="2"/>
  <c r="W742" i="2" s="1"/>
  <c r="S1003" i="2"/>
  <c r="U1003" i="2" s="1"/>
  <c r="O1003" i="2"/>
  <c r="W1003" i="2" s="1"/>
  <c r="S1753" i="2"/>
  <c r="U1753" i="2" s="1"/>
  <c r="O1753" i="2"/>
  <c r="W1753" i="2" s="1"/>
  <c r="O1996" i="2"/>
  <c r="W1996" i="2" s="1"/>
  <c r="S1996" i="2"/>
  <c r="U1996" i="2" s="1"/>
  <c r="S2355" i="2"/>
  <c r="U2355" i="2" s="1"/>
  <c r="O2355" i="2"/>
  <c r="W2355" i="2" s="1"/>
  <c r="S732" i="2"/>
  <c r="U732" i="2" s="1"/>
  <c r="O732" i="2"/>
  <c r="W732" i="2" s="1"/>
  <c r="S1009" i="2"/>
  <c r="U1009" i="2" s="1"/>
  <c r="O1009" i="2"/>
  <c r="W1009" i="2" s="1"/>
  <c r="S1764" i="2"/>
  <c r="U1764" i="2" s="1"/>
  <c r="O1764" i="2"/>
  <c r="W1764" i="2" s="1"/>
  <c r="O2196" i="2"/>
  <c r="W2196" i="2" s="1"/>
  <c r="S2196" i="2"/>
  <c r="U2196" i="2" s="1"/>
  <c r="S770" i="2"/>
  <c r="U770" i="2" s="1"/>
  <c r="O770" i="2"/>
  <c r="W770" i="2" s="1"/>
  <c r="S1339" i="2"/>
  <c r="U1339" i="2" s="1"/>
  <c r="O1339" i="2"/>
  <c r="W1339" i="2" s="1"/>
  <c r="S1864" i="2"/>
  <c r="U1864" i="2" s="1"/>
  <c r="O1864" i="2"/>
  <c r="W1864" i="2" s="1"/>
  <c r="S2141" i="2"/>
  <c r="U2141" i="2" s="1"/>
  <c r="O2141" i="2"/>
  <c r="W2141" i="2" s="1"/>
  <c r="S749" i="2"/>
  <c r="U749" i="2" s="1"/>
  <c r="O749" i="2"/>
  <c r="W749" i="2" s="1"/>
  <c r="O1063" i="2"/>
  <c r="W1063" i="2" s="1"/>
  <c r="S1063" i="2"/>
  <c r="U1063" i="2" s="1"/>
  <c r="S1539" i="2"/>
  <c r="U1539" i="2" s="1"/>
  <c r="O1539" i="2"/>
  <c r="W1539" i="2" s="1"/>
  <c r="O1958" i="2"/>
  <c r="W1958" i="2" s="1"/>
  <c r="S1958" i="2"/>
  <c r="U1958" i="2" s="1"/>
  <c r="S2407" i="2"/>
  <c r="U2407" i="2" s="1"/>
  <c r="O2407" i="2"/>
  <c r="W2407" i="2" s="1"/>
  <c r="S798" i="2"/>
  <c r="U798" i="2" s="1"/>
  <c r="O798" i="2"/>
  <c r="W798" i="2" s="1"/>
  <c r="S1387" i="2"/>
  <c r="U1387" i="2" s="1"/>
  <c r="O1387" i="2"/>
  <c r="W1387" i="2" s="1"/>
  <c r="S1933" i="2"/>
  <c r="U1933" i="2" s="1"/>
  <c r="O1933" i="2"/>
  <c r="W1933" i="2" s="1"/>
  <c r="S2373" i="2"/>
  <c r="U2373" i="2" s="1"/>
  <c r="O2373" i="2"/>
  <c r="W2373" i="2" s="1"/>
  <c r="S804" i="2"/>
  <c r="U804" i="2" s="1"/>
  <c r="O804" i="2"/>
  <c r="W804" i="2" s="1"/>
  <c r="S1377" i="2"/>
  <c r="U1377" i="2" s="1"/>
  <c r="O1377" i="2"/>
  <c r="W1377" i="2" s="1"/>
  <c r="S1913" i="2"/>
  <c r="U1913" i="2" s="1"/>
  <c r="O1913" i="2"/>
  <c r="W1913" i="2" s="1"/>
  <c r="S2210" i="2"/>
  <c r="U2210" i="2" s="1"/>
  <c r="O2210" i="2"/>
  <c r="W2210" i="2" s="1"/>
  <c r="S1541" i="2"/>
  <c r="U1541" i="2" s="1"/>
  <c r="O1541" i="2"/>
  <c r="W1541" i="2" s="1"/>
  <c r="O1975" i="2"/>
  <c r="W1975" i="2" s="1"/>
  <c r="S1975" i="2"/>
  <c r="U1975" i="2" s="1"/>
  <c r="S2479" i="2"/>
  <c r="U2479" i="2" s="1"/>
  <c r="O2479" i="2"/>
  <c r="W2479" i="2" s="1"/>
  <c r="S964" i="2"/>
  <c r="U964" i="2" s="1"/>
  <c r="O964" i="2"/>
  <c r="W964" i="2" s="1"/>
  <c r="S1643" i="2"/>
  <c r="U1643" i="2" s="1"/>
  <c r="O1643" i="2"/>
  <c r="W1643" i="2" s="1"/>
  <c r="O2080" i="2"/>
  <c r="W2080" i="2" s="1"/>
  <c r="S2080" i="2"/>
  <c r="U2080" i="2" s="1"/>
  <c r="S2439" i="2"/>
  <c r="U2439" i="2" s="1"/>
  <c r="O2439" i="2"/>
  <c r="W2439" i="2" s="1"/>
  <c r="S2688" i="2"/>
  <c r="U2688" i="2" s="1"/>
  <c r="O2688" i="2"/>
  <c r="W2688" i="2" s="1"/>
  <c r="S2653" i="2"/>
  <c r="U2653" i="2" s="1"/>
  <c r="O2653" i="2"/>
  <c r="W2653" i="2" s="1"/>
  <c r="S2338" i="2"/>
  <c r="U2338" i="2" s="1"/>
  <c r="O2338" i="2"/>
  <c r="W2338" i="2" s="1"/>
  <c r="S758" i="2"/>
  <c r="U758" i="2" s="1"/>
  <c r="O758" i="2"/>
  <c r="W758" i="2" s="1"/>
  <c r="S1019" i="2"/>
  <c r="U1019" i="2" s="1"/>
  <c r="O1019" i="2"/>
  <c r="W1019" i="2" s="1"/>
  <c r="S1784" i="2"/>
  <c r="U1784" i="2" s="1"/>
  <c r="O1784" i="2"/>
  <c r="W1784" i="2" s="1"/>
  <c r="O2006" i="2"/>
  <c r="W2006" i="2" s="1"/>
  <c r="S2006" i="2"/>
  <c r="U2006" i="2" s="1"/>
  <c r="S2410" i="2"/>
  <c r="U2410" i="2" s="1"/>
  <c r="O2410" i="2"/>
  <c r="W2410" i="2" s="1"/>
  <c r="S748" i="2"/>
  <c r="U748" i="2" s="1"/>
  <c r="O748" i="2"/>
  <c r="W748" i="2" s="1"/>
  <c r="S1312" i="2"/>
  <c r="U1312" i="2" s="1"/>
  <c r="O1312" i="2"/>
  <c r="W1312" i="2" s="1"/>
  <c r="S1769" i="2"/>
  <c r="U1769" i="2" s="1"/>
  <c r="O1769" i="2"/>
  <c r="W1769" i="2" s="1"/>
  <c r="S2202" i="2"/>
  <c r="U2202" i="2" s="1"/>
  <c r="O2202" i="2"/>
  <c r="W2202" i="2" s="1"/>
  <c r="S786" i="2"/>
  <c r="U786" i="2" s="1"/>
  <c r="O786" i="2"/>
  <c r="W786" i="2" s="1"/>
  <c r="S1375" i="2"/>
  <c r="U1375" i="2" s="1"/>
  <c r="O1375" i="2"/>
  <c r="W1375" i="2" s="1"/>
  <c r="S1890" i="2"/>
  <c r="U1890" i="2" s="1"/>
  <c r="O1890" i="2"/>
  <c r="W1890" i="2" s="1"/>
  <c r="S2213" i="2"/>
  <c r="U2213" i="2" s="1"/>
  <c r="O2213" i="2"/>
  <c r="W2213" i="2" s="1"/>
  <c r="S765" i="2"/>
  <c r="U765" i="2" s="1"/>
  <c r="O765" i="2"/>
  <c r="W765" i="2" s="1"/>
  <c r="S1079" i="2"/>
  <c r="U1079" i="2" s="1"/>
  <c r="O1079" i="2"/>
  <c r="W1079" i="2" s="1"/>
  <c r="S1560" i="2"/>
  <c r="U1560" i="2" s="1"/>
  <c r="O1560" i="2"/>
  <c r="W1560" i="2" s="1"/>
  <c r="S1968" i="2"/>
  <c r="U1968" i="2" s="1"/>
  <c r="O1968" i="2"/>
  <c r="W1968" i="2" s="1"/>
  <c r="S2412" i="2"/>
  <c r="U2412" i="2" s="1"/>
  <c r="O2412" i="2"/>
  <c r="W2412" i="2" s="1"/>
  <c r="S814" i="2"/>
  <c r="U814" i="2" s="1"/>
  <c r="O814" i="2"/>
  <c r="W814" i="2" s="1"/>
  <c r="S1460" i="2"/>
  <c r="U1460" i="2" s="1"/>
  <c r="O1460" i="2"/>
  <c r="W1460" i="2" s="1"/>
  <c r="S2063" i="2"/>
  <c r="U2063" i="2" s="1"/>
  <c r="O2063" i="2"/>
  <c r="W2063" i="2" s="1"/>
  <c r="S2378" i="2"/>
  <c r="U2378" i="2" s="1"/>
  <c r="O2378" i="2"/>
  <c r="W2378" i="2" s="1"/>
  <c r="S820" i="2"/>
  <c r="U820" i="2" s="1"/>
  <c r="O820" i="2"/>
  <c r="W820" i="2" s="1"/>
  <c r="O1419" i="2"/>
  <c r="W1419" i="2" s="1"/>
  <c r="S1419" i="2"/>
  <c r="U1419" i="2" s="1"/>
  <c r="S1918" i="2"/>
  <c r="U1918" i="2" s="1"/>
  <c r="O1918" i="2"/>
  <c r="W1918" i="2" s="1"/>
  <c r="S842" i="2"/>
  <c r="U842" i="2" s="1"/>
  <c r="O842" i="2"/>
  <c r="W842" i="2" s="1"/>
  <c r="S1562" i="2"/>
  <c r="U1562" i="2" s="1"/>
  <c r="O1562" i="2"/>
  <c r="W1562" i="2" s="1"/>
  <c r="O1980" i="2"/>
  <c r="W1980" i="2" s="1"/>
  <c r="S1980" i="2"/>
  <c r="U1980" i="2" s="1"/>
  <c r="S693" i="2"/>
  <c r="U693" i="2" s="1"/>
  <c r="O693" i="2"/>
  <c r="W693" i="2" s="1"/>
  <c r="S980" i="2"/>
  <c r="U980" i="2" s="1"/>
  <c r="O980" i="2"/>
  <c r="W980" i="2" s="1"/>
  <c r="O1721" i="2"/>
  <c r="W1721" i="2" s="1"/>
  <c r="S1721" i="2"/>
  <c r="U1721" i="2" s="1"/>
  <c r="S2090" i="2"/>
  <c r="U2090" i="2" s="1"/>
  <c r="O2090" i="2"/>
  <c r="W2090" i="2" s="1"/>
  <c r="S2460" i="2"/>
  <c r="U2460" i="2" s="1"/>
  <c r="O2460" i="2"/>
  <c r="W2460" i="2" s="1"/>
  <c r="S2438" i="2"/>
  <c r="U2438" i="2" s="1"/>
  <c r="O2438" i="2"/>
  <c r="W2438" i="2" s="1"/>
  <c r="S2693" i="2"/>
  <c r="U2693" i="2" s="1"/>
  <c r="O2693" i="2"/>
  <c r="W2693" i="2" s="1"/>
  <c r="S2507" i="2"/>
  <c r="U2507" i="2" s="1"/>
  <c r="O2507" i="2"/>
  <c r="W2507" i="2" s="1"/>
  <c r="S2668" i="2"/>
  <c r="U2668" i="2" s="1"/>
  <c r="O2668" i="2"/>
  <c r="W2668" i="2" s="1"/>
  <c r="S2504" i="2"/>
  <c r="U2504" i="2" s="1"/>
  <c r="O2504" i="2"/>
  <c r="W2504" i="2" s="1"/>
  <c r="S774" i="2"/>
  <c r="U774" i="2" s="1"/>
  <c r="O774" i="2"/>
  <c r="W774" i="2" s="1"/>
  <c r="S1285" i="2"/>
  <c r="U1285" i="2" s="1"/>
  <c r="O1285" i="2"/>
  <c r="W1285" i="2" s="1"/>
  <c r="S1800" i="2"/>
  <c r="U1800" i="2" s="1"/>
  <c r="O1800" i="2"/>
  <c r="W1800" i="2" s="1"/>
  <c r="S2011" i="2"/>
  <c r="U2011" i="2" s="1"/>
  <c r="O2011" i="2"/>
  <c r="W2011" i="2" s="1"/>
  <c r="S2415" i="2"/>
  <c r="U2415" i="2" s="1"/>
  <c r="O2415" i="2"/>
  <c r="W2415" i="2" s="1"/>
  <c r="S764" i="2"/>
  <c r="U764" i="2" s="1"/>
  <c r="O764" i="2"/>
  <c r="W764" i="2" s="1"/>
  <c r="S1328" i="2"/>
  <c r="U1328" i="2" s="1"/>
  <c r="O1328" i="2"/>
  <c r="W1328" i="2" s="1"/>
  <c r="S1816" i="2"/>
  <c r="U1816" i="2" s="1"/>
  <c r="O1816" i="2"/>
  <c r="W1816" i="2" s="1"/>
  <c r="S2207" i="2"/>
  <c r="U2207" i="2" s="1"/>
  <c r="O2207" i="2"/>
  <c r="W2207" i="2" s="1"/>
  <c r="S802" i="2"/>
  <c r="U802" i="2" s="1"/>
  <c r="O802" i="2"/>
  <c r="W802" i="2" s="1"/>
  <c r="S1417" i="2"/>
  <c r="U1417" i="2" s="1"/>
  <c r="O1417" i="2"/>
  <c r="W1417" i="2" s="1"/>
  <c r="S1911" i="2"/>
  <c r="U1911" i="2" s="1"/>
  <c r="O1911" i="2"/>
  <c r="W1911" i="2" s="1"/>
  <c r="O2249" i="2"/>
  <c r="W2249" i="2" s="1"/>
  <c r="S2249" i="2"/>
  <c r="U2249" i="2" s="1"/>
  <c r="S781" i="2"/>
  <c r="U781" i="2" s="1"/>
  <c r="O781" i="2"/>
  <c r="W781" i="2" s="1"/>
  <c r="S1095" i="2"/>
  <c r="U1095" i="2" s="1"/>
  <c r="O1095" i="2"/>
  <c r="W1095" i="2" s="1"/>
  <c r="S1592" i="2"/>
  <c r="U1592" i="2" s="1"/>
  <c r="O1592" i="2"/>
  <c r="W1592" i="2" s="1"/>
  <c r="S1973" i="2"/>
  <c r="U1973" i="2" s="1"/>
  <c r="O1973" i="2"/>
  <c r="W1973" i="2" s="1"/>
  <c r="S2417" i="2"/>
  <c r="U2417" i="2" s="1"/>
  <c r="O2417" i="2"/>
  <c r="W2417" i="2" s="1"/>
  <c r="S830" i="2"/>
  <c r="U830" i="2" s="1"/>
  <c r="O830" i="2"/>
  <c r="W830" i="2" s="1"/>
  <c r="S1465" i="2"/>
  <c r="U1465" i="2" s="1"/>
  <c r="O1465" i="2"/>
  <c r="W1465" i="2" s="1"/>
  <c r="S2068" i="2"/>
  <c r="U2068" i="2" s="1"/>
  <c r="O2068" i="2"/>
  <c r="W2068" i="2" s="1"/>
  <c r="S2383" i="2"/>
  <c r="U2383" i="2" s="1"/>
  <c r="O2383" i="2"/>
  <c r="W2383" i="2" s="1"/>
  <c r="S836" i="2"/>
  <c r="U836" i="2" s="1"/>
  <c r="O836" i="2"/>
  <c r="W836" i="2" s="1"/>
  <c r="S1492" i="2"/>
  <c r="U1492" i="2" s="1"/>
  <c r="O1492" i="2"/>
  <c r="W1492" i="2" s="1"/>
  <c r="S1939" i="2"/>
  <c r="U1939" i="2" s="1"/>
  <c r="O1939" i="2"/>
  <c r="W1939" i="2" s="1"/>
  <c r="S874" i="2"/>
  <c r="U874" i="2" s="1"/>
  <c r="O874" i="2"/>
  <c r="W874" i="2" s="1"/>
  <c r="S1594" i="2"/>
  <c r="U1594" i="2" s="1"/>
  <c r="O1594" i="2"/>
  <c r="W1594" i="2" s="1"/>
  <c r="O2094" i="2"/>
  <c r="W2094" i="2" s="1"/>
  <c r="S2094" i="2"/>
  <c r="U2094" i="2" s="1"/>
  <c r="S709" i="2"/>
  <c r="U709" i="2" s="1"/>
  <c r="O709" i="2"/>
  <c r="W709" i="2" s="1"/>
  <c r="S1002" i="2"/>
  <c r="U1002" i="2" s="1"/>
  <c r="O1002" i="2"/>
  <c r="W1002" i="2" s="1"/>
  <c r="S1737" i="2"/>
  <c r="U1737" i="2" s="1"/>
  <c r="O1737" i="2"/>
  <c r="W1737" i="2" s="1"/>
  <c r="O2139" i="2"/>
  <c r="W2139" i="2" s="1"/>
  <c r="S2139" i="2"/>
  <c r="U2139" i="2" s="1"/>
  <c r="S2485" i="2"/>
  <c r="U2485" i="2" s="1"/>
  <c r="O2485" i="2"/>
  <c r="W2485" i="2" s="1"/>
  <c r="O2553" i="2"/>
  <c r="W2553" i="2" s="1"/>
  <c r="S2553" i="2"/>
  <c r="U2553" i="2" s="1"/>
  <c r="O2698" i="2"/>
  <c r="W2698" i="2" s="1"/>
  <c r="S2698" i="2"/>
  <c r="U2698" i="2" s="1"/>
  <c r="O2538" i="2"/>
  <c r="W2538" i="2" s="1"/>
  <c r="S2538" i="2"/>
  <c r="U2538" i="2" s="1"/>
  <c r="S2673" i="2"/>
  <c r="U2673" i="2" s="1"/>
  <c r="O2673" i="2"/>
  <c r="W2673" i="2" s="1"/>
  <c r="S2535" i="2"/>
  <c r="U2535" i="2" s="1"/>
  <c r="O2535" i="2"/>
  <c r="W2535" i="2" s="1"/>
  <c r="S790" i="2"/>
  <c r="U790" i="2" s="1"/>
  <c r="O790" i="2"/>
  <c r="W790" i="2" s="1"/>
  <c r="S1301" i="2"/>
  <c r="U1301" i="2" s="1"/>
  <c r="O1301" i="2"/>
  <c r="W1301" i="2" s="1"/>
  <c r="S1805" i="2"/>
  <c r="U1805" i="2" s="1"/>
  <c r="O1805" i="2"/>
  <c r="W1805" i="2" s="1"/>
  <c r="S2016" i="2"/>
  <c r="U2016" i="2" s="1"/>
  <c r="O2016" i="2"/>
  <c r="W2016" i="2" s="1"/>
  <c r="O2420" i="2"/>
  <c r="W2420" i="2" s="1"/>
  <c r="S2420" i="2"/>
  <c r="U2420" i="2" s="1"/>
  <c r="S780" i="2"/>
  <c r="U780" i="2" s="1"/>
  <c r="O780" i="2"/>
  <c r="W780" i="2" s="1"/>
  <c r="S1369" i="2"/>
  <c r="U1369" i="2" s="1"/>
  <c r="O1369" i="2"/>
  <c r="W1369" i="2" s="1"/>
  <c r="O1879" i="2"/>
  <c r="W1879" i="2" s="1"/>
  <c r="S1879" i="2"/>
  <c r="U1879" i="2" s="1"/>
  <c r="S2274" i="2"/>
  <c r="U2274" i="2" s="1"/>
  <c r="O2274" i="2"/>
  <c r="W2274" i="2" s="1"/>
  <c r="S818" i="2"/>
  <c r="U818" i="2" s="1"/>
  <c r="O818" i="2"/>
  <c r="W818" i="2" s="1"/>
  <c r="S1448" i="2"/>
  <c r="U1448" i="2" s="1"/>
  <c r="O1448" i="2"/>
  <c r="W1448" i="2" s="1"/>
  <c r="O1937" i="2"/>
  <c r="W1937" i="2" s="1"/>
  <c r="S1937" i="2"/>
  <c r="U1937" i="2" s="1"/>
  <c r="S2320" i="2"/>
  <c r="U2320" i="2" s="1"/>
  <c r="O2320" i="2"/>
  <c r="W2320" i="2" s="1"/>
  <c r="O797" i="2"/>
  <c r="W797" i="2" s="1"/>
  <c r="S797" i="2"/>
  <c r="U797" i="2" s="1"/>
  <c r="S1111" i="2"/>
  <c r="U1111" i="2" s="1"/>
  <c r="O1111" i="2"/>
  <c r="W1111" i="2" s="1"/>
  <c r="S1608" i="2"/>
  <c r="U1608" i="2" s="1"/>
  <c r="O1608" i="2"/>
  <c r="W1608" i="2" s="1"/>
  <c r="S1978" i="2"/>
  <c r="U1978" i="2" s="1"/>
  <c r="O1978" i="2"/>
  <c r="W1978" i="2" s="1"/>
  <c r="S2447" i="2"/>
  <c r="U2447" i="2" s="1"/>
  <c r="O2447" i="2"/>
  <c r="W2447" i="2" s="1"/>
  <c r="S846" i="2"/>
  <c r="U846" i="2" s="1"/>
  <c r="O846" i="2"/>
  <c r="W846" i="2" s="1"/>
  <c r="S1502" i="2"/>
  <c r="U1502" i="2" s="1"/>
  <c r="O1502" i="2"/>
  <c r="W1502" i="2" s="1"/>
  <c r="O2083" i="2"/>
  <c r="W2083" i="2" s="1"/>
  <c r="S2083" i="2"/>
  <c r="U2083" i="2" s="1"/>
  <c r="S852" i="2"/>
  <c r="U852" i="2" s="1"/>
  <c r="O852" i="2"/>
  <c r="W852" i="2" s="1"/>
  <c r="S1508" i="2"/>
  <c r="U1508" i="2" s="1"/>
  <c r="O1508" i="2"/>
  <c r="W1508" i="2" s="1"/>
  <c r="O2034" i="2"/>
  <c r="W2034" i="2" s="1"/>
  <c r="S2034" i="2"/>
  <c r="U2034" i="2" s="1"/>
  <c r="S890" i="2"/>
  <c r="U890" i="2" s="1"/>
  <c r="O890" i="2"/>
  <c r="W890" i="2" s="1"/>
  <c r="S1757" i="2"/>
  <c r="U1757" i="2" s="1"/>
  <c r="O1757" i="2"/>
  <c r="W1757" i="2" s="1"/>
  <c r="O2099" i="2"/>
  <c r="W2099" i="2" s="1"/>
  <c r="S2099" i="2"/>
  <c r="U2099" i="2" s="1"/>
  <c r="S725" i="2"/>
  <c r="U725" i="2" s="1"/>
  <c r="O725" i="2"/>
  <c r="W725" i="2" s="1"/>
  <c r="S1018" i="2"/>
  <c r="U1018" i="2" s="1"/>
  <c r="O1018" i="2"/>
  <c r="W1018" i="2" s="1"/>
  <c r="S1773" i="2"/>
  <c r="U1773" i="2" s="1"/>
  <c r="O1773" i="2"/>
  <c r="W1773" i="2" s="1"/>
  <c r="S2144" i="2"/>
  <c r="U2144" i="2" s="1"/>
  <c r="O2144" i="2"/>
  <c r="W2144" i="2" s="1"/>
  <c r="S2490" i="2"/>
  <c r="U2490" i="2" s="1"/>
  <c r="O2490" i="2"/>
  <c r="W2490" i="2" s="1"/>
  <c r="S2589" i="2"/>
  <c r="U2589" i="2" s="1"/>
  <c r="O2589" i="2"/>
  <c r="W2589" i="2" s="1"/>
  <c r="S2517" i="2"/>
  <c r="U2517" i="2" s="1"/>
  <c r="O2517" i="2"/>
  <c r="W2517" i="2" s="1"/>
  <c r="S2554" i="2"/>
  <c r="U2554" i="2" s="1"/>
  <c r="O2554" i="2"/>
  <c r="W2554" i="2" s="1"/>
  <c r="S2353" i="2"/>
  <c r="U2353" i="2" s="1"/>
  <c r="O2353" i="2"/>
  <c r="W2353" i="2" s="1"/>
  <c r="S2551" i="2"/>
  <c r="U2551" i="2" s="1"/>
  <c r="O2551" i="2"/>
  <c r="W2551" i="2" s="1"/>
  <c r="S806" i="2"/>
  <c r="U806" i="2" s="1"/>
  <c r="O806" i="2"/>
  <c r="W806" i="2" s="1"/>
  <c r="O1363" i="2"/>
  <c r="W1363" i="2" s="1"/>
  <c r="S1363" i="2"/>
  <c r="U1363" i="2" s="1"/>
  <c r="S1831" i="2"/>
  <c r="U1831" i="2" s="1"/>
  <c r="O1831" i="2"/>
  <c r="W1831" i="2" s="1"/>
  <c r="S2026" i="2"/>
  <c r="U2026" i="2" s="1"/>
  <c r="O2026" i="2"/>
  <c r="W2026" i="2" s="1"/>
  <c r="S2445" i="2"/>
  <c r="U2445" i="2" s="1"/>
  <c r="O2445" i="2"/>
  <c r="W2445" i="2" s="1"/>
  <c r="S796" i="2"/>
  <c r="U796" i="2" s="1"/>
  <c r="O796" i="2"/>
  <c r="W796" i="2" s="1"/>
  <c r="S1385" i="2"/>
  <c r="U1385" i="2" s="1"/>
  <c r="O1385" i="2"/>
  <c r="W1385" i="2" s="1"/>
  <c r="S1905" i="2"/>
  <c r="U1905" i="2" s="1"/>
  <c r="O1905" i="2"/>
  <c r="W1905" i="2" s="1"/>
  <c r="S2284" i="2"/>
  <c r="U2284" i="2" s="1"/>
  <c r="O2284" i="2"/>
  <c r="W2284" i="2" s="1"/>
  <c r="O834" i="2"/>
  <c r="W834" i="2" s="1"/>
  <c r="S834" i="2"/>
  <c r="U834" i="2" s="1"/>
  <c r="S1474" i="2"/>
  <c r="U1474" i="2" s="1"/>
  <c r="O1474" i="2"/>
  <c r="W1474" i="2" s="1"/>
  <c r="O2002" i="2"/>
  <c r="W2002" i="2" s="1"/>
  <c r="S2002" i="2"/>
  <c r="U2002" i="2" s="1"/>
  <c r="S2392" i="2"/>
  <c r="U2392" i="2" s="1"/>
  <c r="O2392" i="2"/>
  <c r="W2392" i="2" s="1"/>
  <c r="S813" i="2"/>
  <c r="U813" i="2" s="1"/>
  <c r="O813" i="2"/>
  <c r="W813" i="2" s="1"/>
  <c r="O1127" i="2"/>
  <c r="W1127" i="2" s="1"/>
  <c r="S1127" i="2"/>
  <c r="U1127" i="2" s="1"/>
  <c r="S1635" i="2"/>
  <c r="U1635" i="2" s="1"/>
  <c r="O1635" i="2"/>
  <c r="W1635" i="2" s="1"/>
  <c r="O1988" i="2"/>
  <c r="W1988" i="2" s="1"/>
  <c r="S1988" i="2"/>
  <c r="U1988" i="2" s="1"/>
  <c r="S2467" i="2"/>
  <c r="U2467" i="2" s="1"/>
  <c r="O2467" i="2"/>
  <c r="W2467" i="2" s="1"/>
  <c r="S862" i="2"/>
  <c r="U862" i="2" s="1"/>
  <c r="O862" i="2"/>
  <c r="W862" i="2" s="1"/>
  <c r="S1523" i="2"/>
  <c r="U1523" i="2" s="1"/>
  <c r="O1523" i="2"/>
  <c r="W1523" i="2" s="1"/>
  <c r="S2088" i="2"/>
  <c r="U2088" i="2" s="1"/>
  <c r="O2088" i="2"/>
  <c r="W2088" i="2" s="1"/>
  <c r="S2403" i="2"/>
  <c r="U2403" i="2" s="1"/>
  <c r="O2403" i="2"/>
  <c r="W2403" i="2" s="1"/>
  <c r="S868" i="2"/>
  <c r="U868" i="2" s="1"/>
  <c r="O868" i="2"/>
  <c r="W868" i="2" s="1"/>
  <c r="S1529" i="2"/>
  <c r="U1529" i="2" s="1"/>
  <c r="O1529" i="2"/>
  <c r="W1529" i="2" s="1"/>
  <c r="S2054" i="2"/>
  <c r="U2054" i="2" s="1"/>
  <c r="O2054" i="2"/>
  <c r="W2054" i="2" s="1"/>
  <c r="S900" i="2"/>
  <c r="U900" i="2" s="1"/>
  <c r="O900" i="2"/>
  <c r="W900" i="2" s="1"/>
  <c r="S1788" i="2"/>
  <c r="U1788" i="2" s="1"/>
  <c r="O1788" i="2"/>
  <c r="W1788" i="2" s="1"/>
  <c r="S2104" i="2"/>
  <c r="U2104" i="2" s="1"/>
  <c r="O2104" i="2"/>
  <c r="W2104" i="2" s="1"/>
  <c r="S741" i="2"/>
  <c r="U741" i="2" s="1"/>
  <c r="O741" i="2"/>
  <c r="W741" i="2" s="1"/>
  <c r="S1023" i="2"/>
  <c r="U1023" i="2" s="1"/>
  <c r="O1023" i="2"/>
  <c r="W1023" i="2" s="1"/>
  <c r="S1820" i="2"/>
  <c r="U1820" i="2" s="1"/>
  <c r="O1820" i="2"/>
  <c r="W1820" i="2" s="1"/>
  <c r="S2154" i="2"/>
  <c r="U2154" i="2" s="1"/>
  <c r="O2154" i="2"/>
  <c r="W2154" i="2" s="1"/>
  <c r="S2531" i="2"/>
  <c r="U2531" i="2" s="1"/>
  <c r="O2531" i="2"/>
  <c r="W2531" i="2" s="1"/>
  <c r="O2604" i="2"/>
  <c r="W2604" i="2" s="1"/>
  <c r="S2604" i="2"/>
  <c r="U2604" i="2" s="1"/>
  <c r="S2522" i="2"/>
  <c r="U2522" i="2" s="1"/>
  <c r="O2522" i="2"/>
  <c r="W2522" i="2" s="1"/>
  <c r="S2595" i="2"/>
  <c r="U2595" i="2" s="1"/>
  <c r="O2595" i="2"/>
  <c r="W2595" i="2" s="1"/>
  <c r="S2374" i="2"/>
  <c r="U2374" i="2" s="1"/>
  <c r="O2374" i="2"/>
  <c r="W2374" i="2" s="1"/>
  <c r="S2587" i="2"/>
  <c r="U2587" i="2" s="1"/>
  <c r="O2587" i="2"/>
  <c r="W2587" i="2" s="1"/>
  <c r="S2588" i="2"/>
  <c r="U2588" i="2" s="1"/>
  <c r="O2588" i="2"/>
  <c r="W2588" i="2" s="1"/>
  <c r="S822" i="2"/>
  <c r="U822" i="2" s="1"/>
  <c r="O822" i="2"/>
  <c r="W822" i="2" s="1"/>
  <c r="S1379" i="2"/>
  <c r="U1379" i="2" s="1"/>
  <c r="O1379" i="2"/>
  <c r="W1379" i="2" s="1"/>
  <c r="S1836" i="2"/>
  <c r="U1836" i="2" s="1"/>
  <c r="O1836" i="2"/>
  <c r="W1836" i="2" s="1"/>
  <c r="S2046" i="2"/>
  <c r="U2046" i="2" s="1"/>
  <c r="O2046" i="2"/>
  <c r="W2046" i="2" s="1"/>
  <c r="S2475" i="2"/>
  <c r="U2475" i="2" s="1"/>
  <c r="O2475" i="2"/>
  <c r="W2475" i="2" s="1"/>
  <c r="O812" i="2"/>
  <c r="W812" i="2" s="1"/>
  <c r="S812" i="2"/>
  <c r="U812" i="2" s="1"/>
  <c r="S1484" i="2"/>
  <c r="U1484" i="2" s="1"/>
  <c r="O1484" i="2"/>
  <c r="W1484" i="2" s="1"/>
  <c r="S1931" i="2"/>
  <c r="U1931" i="2" s="1"/>
  <c r="O1931" i="2"/>
  <c r="W1931" i="2" s="1"/>
  <c r="S2330" i="2"/>
  <c r="U2330" i="2" s="1"/>
  <c r="O2330" i="2"/>
  <c r="W2330" i="2" s="1"/>
  <c r="S850" i="2"/>
  <c r="U850" i="2" s="1"/>
  <c r="O850" i="2"/>
  <c r="W850" i="2" s="1"/>
  <c r="S1506" i="2"/>
  <c r="U1506" i="2" s="1"/>
  <c r="O1506" i="2"/>
  <c r="W1506" i="2" s="1"/>
  <c r="O2022" i="2"/>
  <c r="W2022" i="2" s="1"/>
  <c r="S2022" i="2"/>
  <c r="U2022" i="2" s="1"/>
  <c r="S2397" i="2"/>
  <c r="U2397" i="2" s="1"/>
  <c r="O2397" i="2"/>
  <c r="W2397" i="2" s="1"/>
  <c r="S829" i="2"/>
  <c r="U829" i="2" s="1"/>
  <c r="O829" i="2"/>
  <c r="W829" i="2" s="1"/>
  <c r="S872" i="2"/>
  <c r="U872" i="2" s="1"/>
  <c r="O872" i="2"/>
  <c r="W872" i="2" s="1"/>
  <c r="S1651" i="2"/>
  <c r="U1651" i="2" s="1"/>
  <c r="O1651" i="2"/>
  <c r="W1651" i="2" s="1"/>
  <c r="S1993" i="2"/>
  <c r="U1993" i="2" s="1"/>
  <c r="O1993" i="2"/>
  <c r="W1993" i="2" s="1"/>
  <c r="S2477" i="2"/>
  <c r="U2477" i="2" s="1"/>
  <c r="O2477" i="2"/>
  <c r="W2477" i="2" s="1"/>
  <c r="S878" i="2"/>
  <c r="U878" i="2" s="1"/>
  <c r="O878" i="2"/>
  <c r="W878" i="2" s="1"/>
  <c r="S1550" i="2"/>
  <c r="U1550" i="2" s="1"/>
  <c r="O1550" i="2"/>
  <c r="W1550" i="2" s="1"/>
  <c r="S2147" i="2"/>
  <c r="U2147" i="2" s="1"/>
  <c r="O2147" i="2"/>
  <c r="W2147" i="2" s="1"/>
  <c r="S2458" i="2"/>
  <c r="U2458" i="2" s="1"/>
  <c r="O2458" i="2"/>
  <c r="W2458" i="2" s="1"/>
  <c r="S884" i="2"/>
  <c r="U884" i="2" s="1"/>
  <c r="O884" i="2"/>
  <c r="W884" i="2" s="1"/>
  <c r="S1556" i="2"/>
  <c r="U1556" i="2" s="1"/>
  <c r="O1556" i="2"/>
  <c r="W1556" i="2" s="1"/>
  <c r="S2064" i="2"/>
  <c r="U2064" i="2" s="1"/>
  <c r="O2064" i="2"/>
  <c r="W2064" i="2" s="1"/>
  <c r="S916" i="2"/>
  <c r="U916" i="2" s="1"/>
  <c r="O916" i="2"/>
  <c r="W916" i="2" s="1"/>
  <c r="S1809" i="2"/>
  <c r="U1809" i="2" s="1"/>
  <c r="O1809" i="2"/>
  <c r="W1809" i="2" s="1"/>
  <c r="O2109" i="2"/>
  <c r="W2109" i="2" s="1"/>
  <c r="S2109" i="2"/>
  <c r="U2109" i="2" s="1"/>
  <c r="S757" i="2"/>
  <c r="U757" i="2" s="1"/>
  <c r="O757" i="2"/>
  <c r="W757" i="2" s="1"/>
  <c r="S1039" i="2"/>
  <c r="U1039" i="2" s="1"/>
  <c r="O1039" i="2"/>
  <c r="W1039" i="2" s="1"/>
  <c r="S1825" i="2"/>
  <c r="U1825" i="2" s="1"/>
  <c r="O1825" i="2"/>
  <c r="W1825" i="2" s="1"/>
  <c r="O2211" i="2"/>
  <c r="W2211" i="2" s="1"/>
  <c r="S2211" i="2"/>
  <c r="U2211" i="2" s="1"/>
  <c r="S2495" i="2"/>
  <c r="U2495" i="2" s="1"/>
  <c r="O2495" i="2"/>
  <c r="W2495" i="2" s="1"/>
  <c r="S2620" i="2"/>
  <c r="U2620" i="2" s="1"/>
  <c r="O2620" i="2"/>
  <c r="W2620" i="2" s="1"/>
  <c r="S2543" i="2"/>
  <c r="U2543" i="2" s="1"/>
  <c r="O2543" i="2"/>
  <c r="W2543" i="2" s="1"/>
  <c r="S2605" i="2"/>
  <c r="U2605" i="2" s="1"/>
  <c r="O2605" i="2"/>
  <c r="W2605" i="2" s="1"/>
  <c r="S2379" i="2"/>
  <c r="U2379" i="2" s="1"/>
  <c r="O2379" i="2"/>
  <c r="W2379" i="2" s="1"/>
  <c r="S2592" i="2"/>
  <c r="U2592" i="2" s="1"/>
  <c r="O2592" i="2"/>
  <c r="W2592" i="2" s="1"/>
  <c r="S2593" i="2"/>
  <c r="U2593" i="2" s="1"/>
  <c r="O2593" i="2"/>
  <c r="W2593" i="2" s="1"/>
  <c r="S838" i="2"/>
  <c r="U838" i="2" s="1"/>
  <c r="O838" i="2"/>
  <c r="W838" i="2" s="1"/>
  <c r="S1431" i="2"/>
  <c r="U1431" i="2" s="1"/>
  <c r="O1431" i="2"/>
  <c r="W1431" i="2" s="1"/>
  <c r="S1852" i="2"/>
  <c r="U1852" i="2" s="1"/>
  <c r="O1852" i="2"/>
  <c r="W1852" i="2" s="1"/>
  <c r="S2115" i="2"/>
  <c r="U2115" i="2" s="1"/>
  <c r="O2115" i="2"/>
  <c r="W2115" i="2" s="1"/>
  <c r="S2506" i="2"/>
  <c r="U2506" i="2" s="1"/>
  <c r="O2506" i="2"/>
  <c r="W2506" i="2" s="1"/>
  <c r="S828" i="2"/>
  <c r="U828" i="2" s="1"/>
  <c r="O828" i="2"/>
  <c r="W828" i="2" s="1"/>
  <c r="S1500" i="2"/>
  <c r="U1500" i="2" s="1"/>
  <c r="O1500" i="2"/>
  <c r="W1500" i="2" s="1"/>
  <c r="S1962" i="2"/>
  <c r="U1962" i="2" s="1"/>
  <c r="O1962" i="2"/>
  <c r="W1962" i="2" s="1"/>
  <c r="S2335" i="2"/>
  <c r="U2335" i="2" s="1"/>
  <c r="O2335" i="2"/>
  <c r="W2335" i="2" s="1"/>
  <c r="S866" i="2"/>
  <c r="U866" i="2" s="1"/>
  <c r="O866" i="2"/>
  <c r="W866" i="2" s="1"/>
  <c r="S1527" i="2"/>
  <c r="U1527" i="2" s="1"/>
  <c r="O1527" i="2"/>
  <c r="W1527" i="2" s="1"/>
  <c r="S2032" i="2"/>
  <c r="U2032" i="2" s="1"/>
  <c r="O2032" i="2"/>
  <c r="W2032" i="2" s="1"/>
  <c r="S2426" i="2"/>
  <c r="U2426" i="2" s="1"/>
  <c r="O2426" i="2"/>
  <c r="W2426" i="2" s="1"/>
  <c r="S845" i="2"/>
  <c r="U845" i="2" s="1"/>
  <c r="O845" i="2"/>
  <c r="W845" i="2" s="1"/>
  <c r="S1303" i="2"/>
  <c r="U1303" i="2" s="1"/>
  <c r="O1303" i="2"/>
  <c r="W1303" i="2" s="1"/>
  <c r="S1672" i="2"/>
  <c r="U1672" i="2" s="1"/>
  <c r="O1672" i="2"/>
  <c r="W1672" i="2" s="1"/>
  <c r="O2008" i="2"/>
  <c r="W2008" i="2" s="1"/>
  <c r="S2008" i="2"/>
  <c r="U2008" i="2" s="1"/>
  <c r="S2498" i="2"/>
  <c r="U2498" i="2" s="1"/>
  <c r="O2498" i="2"/>
  <c r="W2498" i="2" s="1"/>
  <c r="S904" i="2"/>
  <c r="U904" i="2" s="1"/>
  <c r="O904" i="2"/>
  <c r="W904" i="2" s="1"/>
  <c r="S1582" i="2"/>
  <c r="U1582" i="2" s="1"/>
  <c r="O1582" i="2"/>
  <c r="W1582" i="2" s="1"/>
  <c r="O2152" i="2"/>
  <c r="W2152" i="2" s="1"/>
  <c r="S2152" i="2"/>
  <c r="U2152" i="2" s="1"/>
  <c r="S2463" i="2"/>
  <c r="U2463" i="2" s="1"/>
  <c r="O2463" i="2"/>
  <c r="W2463" i="2" s="1"/>
  <c r="S910" i="2"/>
  <c r="U910" i="2" s="1"/>
  <c r="O910" i="2"/>
  <c r="W910" i="2" s="1"/>
  <c r="S1572" i="2"/>
  <c r="U1572" i="2" s="1"/>
  <c r="O1572" i="2"/>
  <c r="W1572" i="2" s="1"/>
  <c r="S2069" i="2"/>
  <c r="U2069" i="2" s="1"/>
  <c r="O2069" i="2"/>
  <c r="W2069" i="2" s="1"/>
  <c r="S932" i="2"/>
  <c r="U932" i="2" s="1"/>
  <c r="O932" i="2"/>
  <c r="W932" i="2" s="1"/>
  <c r="S1840" i="2"/>
  <c r="U1840" i="2" s="1"/>
  <c r="O1840" i="2"/>
  <c r="W1840" i="2" s="1"/>
  <c r="S2158" i="2"/>
  <c r="U2158" i="2" s="1"/>
  <c r="O2158" i="2"/>
  <c r="W2158" i="2" s="1"/>
  <c r="S773" i="2"/>
  <c r="U773" i="2" s="1"/>
  <c r="O773" i="2"/>
  <c r="W773" i="2" s="1"/>
  <c r="S1055" i="2"/>
  <c r="U1055" i="2" s="1"/>
  <c r="O1055" i="2"/>
  <c r="W1055" i="2" s="1"/>
  <c r="S1883" i="2"/>
  <c r="U1883" i="2" s="1"/>
  <c r="O1883" i="2"/>
  <c r="W1883" i="2" s="1"/>
  <c r="S2288" i="2"/>
  <c r="U2288" i="2" s="1"/>
  <c r="O2288" i="2"/>
  <c r="W2288" i="2" s="1"/>
  <c r="S2547" i="2"/>
  <c r="U2547" i="2" s="1"/>
  <c r="O2547" i="2"/>
  <c r="W2547" i="2" s="1"/>
  <c r="S2661" i="2"/>
  <c r="U2661" i="2" s="1"/>
  <c r="O2661" i="2"/>
  <c r="W2661" i="2" s="1"/>
  <c r="S2559" i="2"/>
  <c r="U2559" i="2" s="1"/>
  <c r="O2559" i="2"/>
  <c r="W2559" i="2" s="1"/>
  <c r="S2621" i="2"/>
  <c r="U2621" i="2" s="1"/>
  <c r="O2621" i="2"/>
  <c r="W2621" i="2" s="1"/>
  <c r="S2384" i="2"/>
  <c r="U2384" i="2" s="1"/>
  <c r="O2384" i="2"/>
  <c r="W2384" i="2" s="1"/>
  <c r="S2602" i="2"/>
  <c r="U2602" i="2" s="1"/>
  <c r="O2602" i="2"/>
  <c r="W2602" i="2" s="1"/>
  <c r="S854" i="2"/>
  <c r="U854" i="2" s="1"/>
  <c r="O854" i="2"/>
  <c r="W854" i="2" s="1"/>
  <c r="S1452" i="2"/>
  <c r="U1452" i="2" s="1"/>
  <c r="O1452" i="2"/>
  <c r="W1452" i="2" s="1"/>
  <c r="S1868" i="2"/>
  <c r="U1868" i="2" s="1"/>
  <c r="O1868" i="2"/>
  <c r="W1868" i="2" s="1"/>
  <c r="S2120" i="2"/>
  <c r="U2120" i="2" s="1"/>
  <c r="O2120" i="2"/>
  <c r="W2120" i="2" s="1"/>
  <c r="S2511" i="2"/>
  <c r="U2511" i="2" s="1"/>
  <c r="O2511" i="2"/>
  <c r="W2511" i="2" s="1"/>
  <c r="S844" i="2"/>
  <c r="U844" i="2" s="1"/>
  <c r="O844" i="2"/>
  <c r="W844" i="2" s="1"/>
  <c r="S1548" i="2"/>
  <c r="U1548" i="2" s="1"/>
  <c r="O1548" i="2"/>
  <c r="W1548" i="2" s="1"/>
  <c r="S1982" i="2"/>
  <c r="U1982" i="2" s="1"/>
  <c r="O1982" i="2"/>
  <c r="W1982" i="2" s="1"/>
  <c r="S2371" i="2"/>
  <c r="U2371" i="2" s="1"/>
  <c r="O2371" i="2"/>
  <c r="W2371" i="2" s="1"/>
  <c r="S882" i="2"/>
  <c r="U882" i="2" s="1"/>
  <c r="O882" i="2"/>
  <c r="W882" i="2" s="1"/>
  <c r="S1602" i="2"/>
  <c r="U1602" i="2" s="1"/>
  <c r="O1602" i="2"/>
  <c r="W1602" i="2" s="1"/>
  <c r="S2037" i="2"/>
  <c r="U2037" i="2" s="1"/>
  <c r="O2037" i="2"/>
  <c r="W2037" i="2" s="1"/>
  <c r="S2431" i="2"/>
  <c r="U2431" i="2" s="1"/>
  <c r="O2431" i="2"/>
  <c r="W2431" i="2" s="1"/>
  <c r="S861" i="2"/>
  <c r="U861" i="2" s="1"/>
  <c r="O861" i="2"/>
  <c r="W861" i="2" s="1"/>
  <c r="S1324" i="2"/>
  <c r="U1324" i="2" s="1"/>
  <c r="O1324" i="2"/>
  <c r="W1324" i="2" s="1"/>
  <c r="S1677" i="2"/>
  <c r="U1677" i="2" s="1"/>
  <c r="O1677" i="2"/>
  <c r="W1677" i="2" s="1"/>
  <c r="S2013" i="2"/>
  <c r="U2013" i="2" s="1"/>
  <c r="O2013" i="2"/>
  <c r="W2013" i="2" s="1"/>
  <c r="S2508" i="2"/>
  <c r="U2508" i="2" s="1"/>
  <c r="O2508" i="2"/>
  <c r="W2508" i="2" s="1"/>
  <c r="S920" i="2"/>
  <c r="U920" i="2" s="1"/>
  <c r="O920" i="2"/>
  <c r="W920" i="2" s="1"/>
  <c r="S1620" i="2"/>
  <c r="U1620" i="2" s="1"/>
  <c r="O1620" i="2"/>
  <c r="W1620" i="2" s="1"/>
  <c r="S2172" i="2"/>
  <c r="U2172" i="2" s="1"/>
  <c r="O2172" i="2"/>
  <c r="W2172" i="2" s="1"/>
  <c r="S2483" i="2"/>
  <c r="U2483" i="2" s="1"/>
  <c r="O2483" i="2"/>
  <c r="W2483" i="2" s="1"/>
  <c r="S926" i="2"/>
  <c r="U926" i="2" s="1"/>
  <c r="O926" i="2"/>
  <c r="W926" i="2" s="1"/>
  <c r="S1588" i="2"/>
  <c r="U1588" i="2" s="1"/>
  <c r="O1588" i="2"/>
  <c r="W1588" i="2" s="1"/>
  <c r="S2074" i="2"/>
  <c r="U2074" i="2" s="1"/>
  <c r="O2074" i="2"/>
  <c r="W2074" i="2" s="1"/>
  <c r="S948" i="2"/>
  <c r="U948" i="2" s="1"/>
  <c r="O948" i="2"/>
  <c r="W948" i="2" s="1"/>
  <c r="S1856" i="2"/>
  <c r="U1856" i="2" s="1"/>
  <c r="O1856" i="2"/>
  <c r="W1856" i="2" s="1"/>
  <c r="S2163" i="2"/>
  <c r="U2163" i="2" s="1"/>
  <c r="O2163" i="2"/>
  <c r="W2163" i="2" s="1"/>
  <c r="S789" i="2"/>
  <c r="U789" i="2" s="1"/>
  <c r="O789" i="2"/>
  <c r="W789" i="2" s="1"/>
  <c r="S1071" i="2"/>
  <c r="U1071" i="2" s="1"/>
  <c r="O1071" i="2"/>
  <c r="W1071" i="2" s="1"/>
  <c r="S1888" i="2"/>
  <c r="U1888" i="2" s="1"/>
  <c r="O1888" i="2"/>
  <c r="W1888" i="2" s="1"/>
  <c r="O2563" i="2"/>
  <c r="W2563" i="2" s="1"/>
  <c r="S2563" i="2"/>
  <c r="U2563" i="2" s="1"/>
  <c r="S2703" i="2"/>
  <c r="U2703" i="2" s="1"/>
  <c r="O2703" i="2"/>
  <c r="W2703" i="2" s="1"/>
  <c r="S2569" i="2"/>
  <c r="U2569" i="2" s="1"/>
  <c r="O2569" i="2"/>
  <c r="W2569" i="2" s="1"/>
  <c r="O2647" i="2"/>
  <c r="W2647" i="2" s="1"/>
  <c r="S2647" i="2"/>
  <c r="U2647" i="2" s="1"/>
  <c r="S2389" i="2"/>
  <c r="U2389" i="2" s="1"/>
  <c r="O2389" i="2"/>
  <c r="W2389" i="2" s="1"/>
  <c r="S2618" i="2"/>
  <c r="U2618" i="2" s="1"/>
  <c r="O2618" i="2"/>
  <c r="W2618" i="2" s="1"/>
  <c r="S870" i="2"/>
  <c r="U870" i="2" s="1"/>
  <c r="O870" i="2"/>
  <c r="W870" i="2" s="1"/>
  <c r="S1515" i="2"/>
  <c r="U1515" i="2" s="1"/>
  <c r="O1515" i="2"/>
  <c r="W1515" i="2" s="1"/>
  <c r="O1899" i="2"/>
  <c r="W1899" i="2" s="1"/>
  <c r="S1899" i="2"/>
  <c r="U1899" i="2" s="1"/>
  <c r="S2185" i="2"/>
  <c r="U2185" i="2" s="1"/>
  <c r="O2185" i="2"/>
  <c r="W2185" i="2" s="1"/>
  <c r="S2521" i="2"/>
  <c r="U2521" i="2" s="1"/>
  <c r="O2521" i="2"/>
  <c r="W2521" i="2" s="1"/>
  <c r="S860" i="2"/>
  <c r="U860" i="2" s="1"/>
  <c r="O860" i="2"/>
  <c r="W860" i="2" s="1"/>
  <c r="S1564" i="2"/>
  <c r="U1564" i="2" s="1"/>
  <c r="O1564" i="2"/>
  <c r="W1564" i="2" s="1"/>
  <c r="S2066" i="2"/>
  <c r="U2066" i="2" s="1"/>
  <c r="O2066" i="2"/>
  <c r="W2066" i="2" s="1"/>
  <c r="S2381" i="2"/>
  <c r="U2381" i="2" s="1"/>
  <c r="O2381" i="2"/>
  <c r="W2381" i="2" s="1"/>
  <c r="S924" i="2"/>
  <c r="U924" i="2" s="1"/>
  <c r="O924" i="2"/>
  <c r="W924" i="2" s="1"/>
  <c r="S1624" i="2"/>
  <c r="U1624" i="2" s="1"/>
  <c r="O1624" i="2"/>
  <c r="W1624" i="2" s="1"/>
  <c r="S2042" i="2"/>
  <c r="U2042" i="2" s="1"/>
  <c r="O2042" i="2"/>
  <c r="W2042" i="2" s="1"/>
  <c r="S2436" i="2"/>
  <c r="U2436" i="2" s="1"/>
  <c r="O2436" i="2"/>
  <c r="W2436" i="2" s="1"/>
  <c r="S877" i="2"/>
  <c r="U877" i="2" s="1"/>
  <c r="O877" i="2"/>
  <c r="W877" i="2" s="1"/>
  <c r="S1365" i="2"/>
  <c r="U1365" i="2" s="1"/>
  <c r="O1365" i="2"/>
  <c r="W1365" i="2" s="1"/>
  <c r="S1708" i="2"/>
  <c r="U1708" i="2" s="1"/>
  <c r="O1708" i="2"/>
  <c r="W1708" i="2" s="1"/>
  <c r="S2107" i="2"/>
  <c r="U2107" i="2" s="1"/>
  <c r="O2107" i="2"/>
  <c r="W2107" i="2" s="1"/>
  <c r="S2523" i="2"/>
  <c r="U2523" i="2" s="1"/>
  <c r="O2523" i="2"/>
  <c r="W2523" i="2" s="1"/>
  <c r="S936" i="2"/>
  <c r="U936" i="2" s="1"/>
  <c r="O936" i="2"/>
  <c r="W936" i="2" s="1"/>
  <c r="S1641" i="2"/>
  <c r="U1641" i="2" s="1"/>
  <c r="O1641" i="2"/>
  <c r="W1641" i="2" s="1"/>
  <c r="S2177" i="2"/>
  <c r="U2177" i="2" s="1"/>
  <c r="O2177" i="2"/>
  <c r="W2177" i="2" s="1"/>
  <c r="O2488" i="2"/>
  <c r="W2488" i="2" s="1"/>
  <c r="S2488" i="2"/>
  <c r="U2488" i="2" s="1"/>
  <c r="S979" i="2"/>
  <c r="U979" i="2" s="1"/>
  <c r="O979" i="2"/>
  <c r="W979" i="2" s="1"/>
  <c r="S1626" i="2"/>
  <c r="U1626" i="2" s="1"/>
  <c r="O1626" i="2"/>
  <c r="W1626" i="2" s="1"/>
  <c r="S2084" i="2"/>
  <c r="U2084" i="2" s="1"/>
  <c r="O2084" i="2"/>
  <c r="W2084" i="2" s="1"/>
  <c r="S1289" i="2"/>
  <c r="U1289" i="2" s="1"/>
  <c r="O1289" i="2"/>
  <c r="W1289" i="2" s="1"/>
  <c r="S1872" i="2"/>
  <c r="U1872" i="2" s="1"/>
  <c r="O1872" i="2"/>
  <c r="W1872" i="2" s="1"/>
  <c r="S2194" i="2"/>
  <c r="U2194" i="2" s="1"/>
  <c r="O2194" i="2"/>
  <c r="W2194" i="2" s="1"/>
  <c r="S805" i="2"/>
  <c r="U805" i="2" s="1"/>
  <c r="O805" i="2"/>
  <c r="W805" i="2" s="1"/>
  <c r="S1087" i="2"/>
  <c r="U1087" i="2" s="1"/>
  <c r="O1087" i="2"/>
  <c r="W1087" i="2" s="1"/>
  <c r="S1909" i="2"/>
  <c r="U1909" i="2" s="1"/>
  <c r="O1909" i="2"/>
  <c r="W1909" i="2" s="1"/>
  <c r="S2339" i="2"/>
  <c r="U2339" i="2" s="1"/>
  <c r="O2339" i="2"/>
  <c r="W2339" i="2" s="1"/>
  <c r="S2583" i="2"/>
  <c r="U2583" i="2" s="1"/>
  <c r="O2583" i="2"/>
  <c r="W2583" i="2" s="1"/>
  <c r="S2423" i="2"/>
  <c r="U2423" i="2" s="1"/>
  <c r="O2423" i="2"/>
  <c r="W2423" i="2" s="1"/>
  <c r="S2574" i="2"/>
  <c r="U2574" i="2" s="1"/>
  <c r="O2574" i="2"/>
  <c r="W2574" i="2" s="1"/>
  <c r="S2662" i="2"/>
  <c r="U2662" i="2" s="1"/>
  <c r="O2662" i="2"/>
  <c r="W2662" i="2" s="1"/>
  <c r="S2529" i="2"/>
  <c r="U2529" i="2" s="1"/>
  <c r="O2529" i="2"/>
  <c r="W2529" i="2" s="1"/>
  <c r="S2701" i="2"/>
  <c r="U2701" i="2" s="1"/>
  <c r="O2701" i="2"/>
  <c r="W2701" i="2" s="1"/>
  <c r="S886" i="2"/>
  <c r="U886" i="2" s="1"/>
  <c r="O886" i="2"/>
  <c r="W886" i="2" s="1"/>
  <c r="S1531" i="2"/>
  <c r="U1531" i="2" s="1"/>
  <c r="O1531" i="2"/>
  <c r="W1531" i="2" s="1"/>
  <c r="O1915" i="2"/>
  <c r="W1915" i="2" s="1"/>
  <c r="S1915" i="2"/>
  <c r="U1915" i="2" s="1"/>
  <c r="S2190" i="2"/>
  <c r="U2190" i="2" s="1"/>
  <c r="O2190" i="2"/>
  <c r="W2190" i="2" s="1"/>
  <c r="O2542" i="2"/>
  <c r="W2542" i="2" s="1"/>
  <c r="S2542" i="2"/>
  <c r="U2542" i="2" s="1"/>
  <c r="S876" i="2"/>
  <c r="U876" i="2" s="1"/>
  <c r="O876" i="2"/>
  <c r="W876" i="2" s="1"/>
  <c r="S1580" i="2"/>
  <c r="U1580" i="2" s="1"/>
  <c r="O1580" i="2"/>
  <c r="W1580" i="2" s="1"/>
  <c r="S2086" i="2"/>
  <c r="U2086" i="2" s="1"/>
  <c r="O2086" i="2"/>
  <c r="W2086" i="2" s="1"/>
  <c r="S2386" i="2"/>
  <c r="U2386" i="2" s="1"/>
  <c r="O2386" i="2"/>
  <c r="W2386" i="2" s="1"/>
  <c r="S961" i="2"/>
  <c r="U961" i="2" s="1"/>
  <c r="O961" i="2"/>
  <c r="W961" i="2" s="1"/>
  <c r="S1692" i="2"/>
  <c r="U1692" i="2" s="1"/>
  <c r="O1692" i="2"/>
  <c r="W1692" i="2" s="1"/>
  <c r="O2052" i="2"/>
  <c r="W2052" i="2" s="1"/>
  <c r="S2052" i="2"/>
  <c r="U2052" i="2" s="1"/>
  <c r="S2441" i="2"/>
  <c r="U2441" i="2" s="1"/>
  <c r="O2441" i="2"/>
  <c r="W2441" i="2" s="1"/>
  <c r="S919" i="2"/>
  <c r="U919" i="2" s="1"/>
  <c r="O919" i="2"/>
  <c r="W919" i="2" s="1"/>
  <c r="S1381" i="2"/>
  <c r="U1381" i="2" s="1"/>
  <c r="O1381" i="2"/>
  <c r="W1381" i="2" s="1"/>
  <c r="S1713" i="2"/>
  <c r="U1713" i="2" s="1"/>
  <c r="O1713" i="2"/>
  <c r="W1713" i="2" s="1"/>
  <c r="S2112" i="2"/>
  <c r="U2112" i="2" s="1"/>
  <c r="O2112" i="2"/>
  <c r="W2112" i="2" s="1"/>
  <c r="S691" i="2"/>
  <c r="U691" i="2" s="1"/>
  <c r="O691" i="2"/>
  <c r="W691" i="2" s="1"/>
  <c r="S952" i="2"/>
  <c r="U952" i="2" s="1"/>
  <c r="O952" i="2"/>
  <c r="W952" i="2" s="1"/>
  <c r="S1657" i="2"/>
  <c r="U1657" i="2" s="1"/>
  <c r="O1657" i="2"/>
  <c r="W1657" i="2" s="1"/>
  <c r="S2204" i="2"/>
  <c r="U2204" i="2" s="1"/>
  <c r="O2204" i="2"/>
  <c r="W2204" i="2" s="1"/>
  <c r="S692" i="2"/>
  <c r="U692" i="2" s="1"/>
  <c r="O692" i="2"/>
  <c r="W692" i="2" s="1"/>
  <c r="S1001" i="2"/>
  <c r="U1001" i="2" s="1"/>
  <c r="O1001" i="2"/>
  <c r="W1001" i="2" s="1"/>
  <c r="S1631" i="2"/>
  <c r="U1631" i="2" s="1"/>
  <c r="O1631" i="2"/>
  <c r="W1631" i="2" s="1"/>
  <c r="S2089" i="2"/>
  <c r="U2089" i="2" s="1"/>
  <c r="O2089" i="2"/>
  <c r="W2089" i="2" s="1"/>
  <c r="S1305" i="2"/>
  <c r="U1305" i="2" s="1"/>
  <c r="O1305" i="2"/>
  <c r="W1305" i="2" s="1"/>
  <c r="O1877" i="2"/>
  <c r="W1877" i="2" s="1"/>
  <c r="S1877" i="2"/>
  <c r="U1877" i="2" s="1"/>
  <c r="S2200" i="2"/>
  <c r="U2200" i="2" s="1"/>
  <c r="O2200" i="2"/>
  <c r="W2200" i="2" s="1"/>
  <c r="S821" i="2"/>
  <c r="U821" i="2" s="1"/>
  <c r="O821" i="2"/>
  <c r="W821" i="2" s="1"/>
  <c r="S1316" i="2"/>
  <c r="U1316" i="2" s="1"/>
  <c r="O1316" i="2"/>
  <c r="W1316" i="2" s="1"/>
  <c r="S2030" i="2"/>
  <c r="U2030" i="2" s="1"/>
  <c r="O2030" i="2"/>
  <c r="W2030" i="2" s="1"/>
  <c r="S2344" i="2"/>
  <c r="U2344" i="2" s="1"/>
  <c r="O2344" i="2"/>
  <c r="W2344" i="2" s="1"/>
  <c r="S2598" i="2"/>
  <c r="U2598" i="2" s="1"/>
  <c r="O2598" i="2"/>
  <c r="W2598" i="2" s="1"/>
  <c r="S2564" i="2"/>
  <c r="U2564" i="2" s="1"/>
  <c r="O2564" i="2"/>
  <c r="W2564" i="2" s="1"/>
  <c r="S2579" i="2"/>
  <c r="U2579" i="2" s="1"/>
  <c r="O2579" i="2"/>
  <c r="W2579" i="2" s="1"/>
  <c r="S2534" i="2"/>
  <c r="U2534" i="2" s="1"/>
  <c r="O2534" i="2"/>
  <c r="W2534" i="2" s="1"/>
  <c r="S896" i="2"/>
  <c r="U896" i="2" s="1"/>
  <c r="O896" i="2"/>
  <c r="W896" i="2" s="1"/>
  <c r="S1537" i="2"/>
  <c r="U1537" i="2" s="1"/>
  <c r="O1537" i="2"/>
  <c r="W1537" i="2" s="1"/>
  <c r="O1920" i="2"/>
  <c r="W1920" i="2" s="1"/>
  <c r="S1920" i="2"/>
  <c r="U1920" i="2" s="1"/>
  <c r="O2217" i="2"/>
  <c r="W2217" i="2" s="1"/>
  <c r="S2217" i="2"/>
  <c r="U2217" i="2" s="1"/>
  <c r="S689" i="2"/>
  <c r="U689" i="2" s="1"/>
  <c r="O689" i="2"/>
  <c r="W689" i="2" s="1"/>
  <c r="S902" i="2"/>
  <c r="U902" i="2" s="1"/>
  <c r="O902" i="2"/>
  <c r="W902" i="2" s="1"/>
  <c r="S1596" i="2"/>
  <c r="U1596" i="2" s="1"/>
  <c r="O1596" i="2"/>
  <c r="W1596" i="2" s="1"/>
  <c r="S2096" i="2"/>
  <c r="U2096" i="2" s="1"/>
  <c r="O2096" i="2"/>
  <c r="W2096" i="2" s="1"/>
  <c r="O2456" i="2"/>
  <c r="W2456" i="2" s="1"/>
  <c r="S2456" i="2"/>
  <c r="U2456" i="2" s="1"/>
  <c r="S977" i="2"/>
  <c r="U977" i="2" s="1"/>
  <c r="O977" i="2"/>
  <c r="W977" i="2" s="1"/>
  <c r="S1697" i="2"/>
  <c r="U1697" i="2" s="1"/>
  <c r="O1697" i="2"/>
  <c r="W1697" i="2" s="1"/>
  <c r="S2057" i="2"/>
  <c r="U2057" i="2" s="1"/>
  <c r="O2057" i="2"/>
  <c r="W2057" i="2" s="1"/>
  <c r="O2471" i="2"/>
  <c r="W2471" i="2" s="1"/>
  <c r="S2471" i="2"/>
  <c r="U2471" i="2" s="1"/>
  <c r="S956" i="2"/>
  <c r="U956" i="2" s="1"/>
  <c r="O956" i="2"/>
  <c r="W956" i="2" s="1"/>
  <c r="S1428" i="2"/>
  <c r="U1428" i="2" s="1"/>
  <c r="O1428" i="2"/>
  <c r="W1428" i="2" s="1"/>
  <c r="S1729" i="2"/>
  <c r="U1729" i="2" s="1"/>
  <c r="O1729" i="2"/>
  <c r="W1729" i="2" s="1"/>
  <c r="S2122" i="2"/>
  <c r="U2122" i="2" s="1"/>
  <c r="O2122" i="2"/>
  <c r="W2122" i="2" s="1"/>
  <c r="S702" i="2"/>
  <c r="U702" i="2" s="1"/>
  <c r="O702" i="2"/>
  <c r="W702" i="2" s="1"/>
  <c r="S957" i="2"/>
  <c r="U957" i="2" s="1"/>
  <c r="O957" i="2"/>
  <c r="W957" i="2" s="1"/>
  <c r="S1688" i="2"/>
  <c r="U1688" i="2" s="1"/>
  <c r="O1688" i="2"/>
  <c r="W1688" i="2" s="1"/>
  <c r="S2209" i="2"/>
  <c r="U2209" i="2" s="1"/>
  <c r="O2209" i="2"/>
  <c r="W2209" i="2" s="1"/>
  <c r="S708" i="2"/>
  <c r="U708" i="2" s="1"/>
  <c r="O708" i="2"/>
  <c r="W708" i="2" s="1"/>
  <c r="S1017" i="2"/>
  <c r="U1017" i="2" s="1"/>
  <c r="O1017" i="2"/>
  <c r="W1017" i="2" s="1"/>
  <c r="S1647" i="2"/>
  <c r="U1647" i="2" s="1"/>
  <c r="O1647" i="2"/>
  <c r="W1647" i="2" s="1"/>
  <c r="S2138" i="2"/>
  <c r="U2138" i="2" s="1"/>
  <c r="O2138" i="2"/>
  <c r="W2138" i="2" s="1"/>
  <c r="S1367" i="2"/>
  <c r="U1367" i="2" s="1"/>
  <c r="O1367" i="2"/>
  <c r="W1367" i="2" s="1"/>
  <c r="O1903" i="2"/>
  <c r="W1903" i="2" s="1"/>
  <c r="S1903" i="2"/>
  <c r="U1903" i="2" s="1"/>
  <c r="S2241" i="2"/>
  <c r="U2241" i="2" s="1"/>
  <c r="O2241" i="2"/>
  <c r="W2241" i="2" s="1"/>
  <c r="S837" i="2"/>
  <c r="U837" i="2" s="1"/>
  <c r="O837" i="2"/>
  <c r="W837" i="2" s="1"/>
  <c r="S1332" i="2"/>
  <c r="U1332" i="2" s="1"/>
  <c r="O1332" i="2"/>
  <c r="W1332" i="2" s="1"/>
  <c r="S2035" i="2"/>
  <c r="U2035" i="2" s="1"/>
  <c r="O2035" i="2"/>
  <c r="W2035" i="2" s="1"/>
  <c r="S2375" i="2"/>
  <c r="U2375" i="2" s="1"/>
  <c r="O2375" i="2"/>
  <c r="W2375" i="2" s="1"/>
  <c r="S2635" i="2"/>
  <c r="U2635" i="2" s="1"/>
  <c r="O2635" i="2"/>
  <c r="W2635" i="2" s="1"/>
  <c r="S2584" i="2"/>
  <c r="U2584" i="2" s="1"/>
  <c r="O2584" i="2"/>
  <c r="W2584" i="2" s="1"/>
  <c r="S2610" i="2"/>
  <c r="U2610" i="2" s="1"/>
  <c r="O2610" i="2"/>
  <c r="W2610" i="2" s="1"/>
  <c r="S2544" i="2"/>
  <c r="U2544" i="2" s="1"/>
  <c r="O2544" i="2"/>
  <c r="W2544" i="2" s="1"/>
  <c r="S2586" i="2"/>
  <c r="U2586" i="2" s="1"/>
  <c r="O2586" i="2"/>
  <c r="W2586" i="2" s="1"/>
  <c r="S912" i="2"/>
  <c r="U912" i="2" s="1"/>
  <c r="O912" i="2"/>
  <c r="W912" i="2" s="1"/>
  <c r="S1606" i="2"/>
  <c r="U1606" i="2" s="1"/>
  <c r="O1606" i="2"/>
  <c r="W1606" i="2" s="1"/>
  <c r="S1946" i="2"/>
  <c r="U1946" i="2" s="1"/>
  <c r="O1946" i="2"/>
  <c r="W1946" i="2" s="1"/>
  <c r="S2222" i="2"/>
  <c r="U2222" i="2" s="1"/>
  <c r="O2222" i="2"/>
  <c r="W2222" i="2" s="1"/>
  <c r="S705" i="2"/>
  <c r="U705" i="2" s="1"/>
  <c r="O705" i="2"/>
  <c r="W705" i="2" s="1"/>
  <c r="S918" i="2"/>
  <c r="U918" i="2" s="1"/>
  <c r="O918" i="2"/>
  <c r="W918" i="2" s="1"/>
  <c r="S1618" i="2"/>
  <c r="U1618" i="2" s="1"/>
  <c r="O1618" i="2"/>
  <c r="W1618" i="2" s="1"/>
  <c r="O2101" i="2"/>
  <c r="W2101" i="2" s="1"/>
  <c r="S2101" i="2"/>
  <c r="U2101" i="2" s="1"/>
  <c r="S690" i="2"/>
  <c r="U690" i="2" s="1"/>
  <c r="O690" i="2"/>
  <c r="W690" i="2" s="1"/>
  <c r="O994" i="2"/>
  <c r="W994" i="2" s="1"/>
  <c r="S994" i="2"/>
  <c r="U994" i="2" s="1"/>
  <c r="S1744" i="2"/>
  <c r="U1744" i="2" s="1"/>
  <c r="O1744" i="2"/>
  <c r="W1744" i="2" s="1"/>
  <c r="O2072" i="2"/>
  <c r="W2072" i="2" s="1"/>
  <c r="S2072" i="2"/>
  <c r="U2072" i="2" s="1"/>
  <c r="S2492" i="2"/>
  <c r="U2492" i="2" s="1"/>
  <c r="O2492" i="2"/>
  <c r="W2492" i="2" s="1"/>
  <c r="S972" i="2"/>
  <c r="U972" i="2" s="1"/>
  <c r="O972" i="2"/>
  <c r="W972" i="2" s="1"/>
  <c r="S1433" i="2"/>
  <c r="U1433" i="2" s="1"/>
  <c r="O1433" i="2"/>
  <c r="W1433" i="2" s="1"/>
  <c r="S1901" i="2"/>
  <c r="U1901" i="2" s="1"/>
  <c r="O1901" i="2"/>
  <c r="W1901" i="2" s="1"/>
  <c r="S2192" i="2"/>
  <c r="U2192" i="2" s="1"/>
  <c r="O2192" i="2"/>
  <c r="W2192" i="2" s="1"/>
  <c r="S718" i="2"/>
  <c r="U718" i="2" s="1"/>
  <c r="O718" i="2"/>
  <c r="W718" i="2" s="1"/>
  <c r="S973" i="2"/>
  <c r="U973" i="2" s="1"/>
  <c r="O973" i="2"/>
  <c r="W973" i="2" s="1"/>
  <c r="S1792" i="2"/>
  <c r="U1792" i="2" s="1"/>
  <c r="O1792" i="2"/>
  <c r="W1792" i="2" s="1"/>
  <c r="S2245" i="2"/>
  <c r="U2245" i="2" s="1"/>
  <c r="O2245" i="2"/>
  <c r="W2245" i="2" s="1"/>
  <c r="S724" i="2"/>
  <c r="U724" i="2" s="1"/>
  <c r="O724" i="2"/>
  <c r="W724" i="2" s="1"/>
  <c r="S1283" i="2"/>
  <c r="U1283" i="2" s="1"/>
  <c r="O1283" i="2"/>
  <c r="W1283" i="2" s="1"/>
  <c r="S1668" i="2"/>
  <c r="U1668" i="2" s="1"/>
  <c r="O1668" i="2"/>
  <c r="W1668" i="2" s="1"/>
  <c r="S2148" i="2"/>
  <c r="U2148" i="2" s="1"/>
  <c r="O2148" i="2"/>
  <c r="W2148" i="2" s="1"/>
  <c r="S1404" i="2"/>
  <c r="U1404" i="2" s="1"/>
  <c r="O1404" i="2"/>
  <c r="W1404" i="2" s="1"/>
  <c r="S1924" i="2"/>
  <c r="U1924" i="2" s="1"/>
  <c r="O1924" i="2"/>
  <c r="W1924" i="2" s="1"/>
  <c r="S2297" i="2"/>
  <c r="U2297" i="2" s="1"/>
  <c r="O2297" i="2"/>
  <c r="W2297" i="2" s="1"/>
  <c r="S853" i="2"/>
  <c r="U853" i="2" s="1"/>
  <c r="O853" i="2"/>
  <c r="W853" i="2" s="1"/>
  <c r="S1462" i="2"/>
  <c r="U1462" i="2" s="1"/>
  <c r="O1462" i="2"/>
  <c r="W1462" i="2" s="1"/>
  <c r="S2050" i="2"/>
  <c r="U2050" i="2" s="1"/>
  <c r="O2050" i="2"/>
  <c r="W2050" i="2" s="1"/>
  <c r="S2390" i="2"/>
  <c r="U2390" i="2" s="1"/>
  <c r="O2390" i="2"/>
  <c r="W2390" i="2" s="1"/>
  <c r="S2599" i="2"/>
  <c r="U2599" i="2" s="1"/>
  <c r="O2599" i="2"/>
  <c r="W2599" i="2" s="1"/>
  <c r="S2626" i="2"/>
  <c r="U2626" i="2" s="1"/>
  <c r="O2626" i="2"/>
  <c r="W2626" i="2" s="1"/>
  <c r="S2570" i="2"/>
  <c r="U2570" i="2" s="1"/>
  <c r="O2570" i="2"/>
  <c r="W2570" i="2" s="1"/>
  <c r="S2591" i="2"/>
  <c r="U2591" i="2" s="1"/>
  <c r="O2591" i="2"/>
  <c r="W2591" i="2" s="1"/>
  <c r="S2645" i="2"/>
  <c r="U2645" i="2" s="1"/>
  <c r="O2645" i="2"/>
  <c r="W2645" i="2" s="1"/>
  <c r="S928" i="2"/>
  <c r="U928" i="2" s="1"/>
  <c r="O928" i="2"/>
  <c r="W928" i="2" s="1"/>
  <c r="S1611" i="2"/>
  <c r="U1611" i="2" s="1"/>
  <c r="O1611" i="2"/>
  <c r="W1611" i="2" s="1"/>
  <c r="O1966" i="2"/>
  <c r="W1966" i="2" s="1"/>
  <c r="S1966" i="2"/>
  <c r="U1966" i="2" s="1"/>
  <c r="S2232" i="2"/>
  <c r="U2232" i="2" s="1"/>
  <c r="O2232" i="2"/>
  <c r="W2232" i="2" s="1"/>
  <c r="S721" i="2"/>
  <c r="U721" i="2" s="1"/>
  <c r="O721" i="2"/>
  <c r="W721" i="2" s="1"/>
  <c r="S934" i="2"/>
  <c r="U934" i="2" s="1"/>
  <c r="O934" i="2"/>
  <c r="W934" i="2" s="1"/>
  <c r="S1655" i="2"/>
  <c r="U1655" i="2" s="1"/>
  <c r="O1655" i="2"/>
  <c r="W1655" i="2" s="1"/>
  <c r="S2150" i="2"/>
  <c r="U2150" i="2" s="1"/>
  <c r="O2150" i="2"/>
  <c r="W2150" i="2" s="1"/>
  <c r="S706" i="2"/>
  <c r="U706" i="2" s="1"/>
  <c r="O706" i="2"/>
  <c r="W706" i="2" s="1"/>
  <c r="S999" i="2"/>
  <c r="U999" i="2" s="1"/>
  <c r="O999" i="2"/>
  <c r="W999" i="2" s="1"/>
  <c r="S1749" i="2"/>
  <c r="U1749" i="2" s="1"/>
  <c r="O1749" i="2"/>
  <c r="W1749" i="2" s="1"/>
  <c r="S2077" i="2"/>
  <c r="U2077" i="2" s="1"/>
  <c r="O2077" i="2"/>
  <c r="W2077" i="2" s="1"/>
  <c r="S685" i="2"/>
  <c r="U685" i="2" s="1"/>
  <c r="O685" i="2"/>
  <c r="W685" i="2" s="1"/>
  <c r="S989" i="2"/>
  <c r="U989" i="2" s="1"/>
  <c r="O989" i="2"/>
  <c r="W989" i="2" s="1"/>
  <c r="S1438" i="2"/>
  <c r="U1438" i="2" s="1"/>
  <c r="O1438" i="2"/>
  <c r="W1438" i="2" s="1"/>
  <c r="O1922" i="2"/>
  <c r="W1922" i="2" s="1"/>
  <c r="S1922" i="2"/>
  <c r="U1922" i="2" s="1"/>
  <c r="S2260" i="2"/>
  <c r="U2260" i="2" s="1"/>
  <c r="O2260" i="2"/>
  <c r="W2260" i="2" s="1"/>
  <c r="S734" i="2"/>
  <c r="U734" i="2" s="1"/>
  <c r="O734" i="2"/>
  <c r="W734" i="2" s="1"/>
  <c r="S990" i="2"/>
  <c r="U990" i="2" s="1"/>
  <c r="O990" i="2"/>
  <c r="W990" i="2" s="1"/>
  <c r="S1844" i="2"/>
  <c r="U1844" i="2" s="1"/>
  <c r="O1844" i="2"/>
  <c r="W1844" i="2" s="1"/>
  <c r="S2291" i="2"/>
  <c r="U2291" i="2" s="1"/>
  <c r="O2291" i="2"/>
  <c r="W2291" i="2" s="1"/>
  <c r="S740" i="2"/>
  <c r="U740" i="2" s="1"/>
  <c r="O740" i="2"/>
  <c r="W740" i="2" s="1"/>
  <c r="S1299" i="2"/>
  <c r="U1299" i="2" s="1"/>
  <c r="O1299" i="2"/>
  <c r="W1299" i="2" s="1"/>
  <c r="S1725" i="2"/>
  <c r="U1725" i="2" s="1"/>
  <c r="O1725" i="2"/>
  <c r="W1725" i="2" s="1"/>
  <c r="S2153" i="2"/>
  <c r="U2153" i="2" s="1"/>
  <c r="O2153" i="2"/>
  <c r="W2153" i="2" s="1"/>
  <c r="S1435" i="2"/>
  <c r="U1435" i="2" s="1"/>
  <c r="O1435" i="2"/>
  <c r="W1435" i="2" s="1"/>
  <c r="S1929" i="2"/>
  <c r="U1929" i="2" s="1"/>
  <c r="O1929" i="2"/>
  <c r="W1929" i="2" s="1"/>
  <c r="S869" i="2"/>
  <c r="U869" i="2" s="1"/>
  <c r="O869" i="2"/>
  <c r="W869" i="2" s="1"/>
  <c r="S1467" i="2"/>
  <c r="U1467" i="2" s="1"/>
  <c r="O1467" i="2"/>
  <c r="W1467" i="2" s="1"/>
  <c r="S2055" i="2"/>
  <c r="U2055" i="2" s="1"/>
  <c r="O2055" i="2"/>
  <c r="W2055" i="2" s="1"/>
  <c r="S2395" i="2"/>
  <c r="U2395" i="2" s="1"/>
  <c r="O2395" i="2"/>
  <c r="W2395" i="2" s="1"/>
  <c r="S2671" i="2"/>
  <c r="O2671" i="2"/>
  <c r="W2671" i="2" s="1"/>
  <c r="S2615" i="2"/>
  <c r="U2615" i="2" s="1"/>
  <c r="O2615" i="2"/>
  <c r="W2615" i="2" s="1"/>
  <c r="S2631" i="2"/>
  <c r="U2631" i="2" s="1"/>
  <c r="O2631" i="2"/>
  <c r="W2631" i="2" s="1"/>
  <c r="S2575" i="2"/>
  <c r="U2575" i="2" s="1"/>
  <c r="O2575" i="2"/>
  <c r="W2575" i="2" s="1"/>
  <c r="S2601" i="2"/>
  <c r="U2601" i="2" s="1"/>
  <c r="O2601" i="2"/>
  <c r="W2601" i="2" s="1"/>
  <c r="S1276" i="2"/>
  <c r="U1276" i="2" s="1"/>
  <c r="O1276" i="2"/>
  <c r="W1276" i="2" s="1"/>
  <c r="S991" i="2"/>
  <c r="U991" i="2" s="1"/>
  <c r="O991" i="2"/>
  <c r="W991" i="2" s="1"/>
  <c r="S1302" i="2"/>
  <c r="U1302" i="2" s="1"/>
  <c r="O1302" i="2"/>
  <c r="W1302" i="2" s="1"/>
  <c r="O1266" i="2"/>
  <c r="W1266" i="2" s="1"/>
  <c r="S1266" i="2"/>
  <c r="U1266" i="2" s="1"/>
  <c r="S2240" i="2"/>
  <c r="U2240" i="2" s="1"/>
  <c r="O2240" i="2"/>
  <c r="W2240" i="2" s="1"/>
  <c r="O1794" i="2"/>
  <c r="W1794" i="2" s="1"/>
  <c r="S1794" i="2"/>
  <c r="U1794" i="2" s="1"/>
  <c r="S1775" i="2"/>
  <c r="U1775" i="2" s="1"/>
  <c r="O1775" i="2"/>
  <c r="W1775" i="2" s="1"/>
  <c r="S1268" i="2"/>
  <c r="U1268" i="2" s="1"/>
  <c r="O1268" i="2"/>
  <c r="W1268" i="2" s="1"/>
  <c r="O2296" i="2"/>
  <c r="W2296" i="2" s="1"/>
  <c r="S2296" i="2"/>
  <c r="U2296" i="2" s="1"/>
  <c r="O1791" i="2"/>
  <c r="W1791" i="2" s="1"/>
  <c r="S1791" i="2"/>
  <c r="U1791" i="2" s="1"/>
  <c r="S1424" i="2"/>
  <c r="U1424" i="2" s="1"/>
  <c r="O1424" i="2"/>
  <c r="W1424" i="2" s="1"/>
  <c r="S958" i="2"/>
  <c r="U958" i="2" s="1"/>
  <c r="O958" i="2"/>
  <c r="W958" i="2" s="1"/>
  <c r="O2343" i="2"/>
  <c r="W2343" i="2" s="1"/>
  <c r="S2343" i="2"/>
  <c r="U2343" i="2" s="1"/>
  <c r="S953" i="2"/>
  <c r="U953" i="2" s="1"/>
  <c r="O953" i="2"/>
  <c r="W953" i="2" s="1"/>
  <c r="O1400" i="2"/>
  <c r="W1400" i="2" s="1"/>
  <c r="S1400" i="2"/>
  <c r="U1400" i="2" s="1"/>
  <c r="O1292" i="2"/>
  <c r="W1292" i="2" s="1"/>
  <c r="S1292" i="2"/>
  <c r="U1292" i="2" s="1"/>
  <c r="S2279" i="2"/>
  <c r="U2279" i="2" s="1"/>
  <c r="O2279" i="2"/>
  <c r="W2279" i="2" s="1"/>
  <c r="S1799" i="2"/>
  <c r="U1799" i="2" s="1"/>
  <c r="O1799" i="2"/>
  <c r="W1799" i="2" s="1"/>
  <c r="S1850" i="2"/>
  <c r="U1850" i="2" s="1"/>
  <c r="O1850" i="2"/>
  <c r="W1850" i="2" s="1"/>
  <c r="S1294" i="2"/>
  <c r="U1294" i="2" s="1"/>
  <c r="O1294" i="2"/>
  <c r="W1294" i="2" s="1"/>
  <c r="O2326" i="2"/>
  <c r="W2326" i="2" s="1"/>
  <c r="S2326" i="2"/>
  <c r="U2326" i="2" s="1"/>
  <c r="S1846" i="2"/>
  <c r="U1846" i="2" s="1"/>
  <c r="O1846" i="2"/>
  <c r="W1846" i="2" s="1"/>
  <c r="S1478" i="2"/>
  <c r="U1478" i="2" s="1"/>
  <c r="O1478" i="2"/>
  <c r="W1478" i="2" s="1"/>
  <c r="S1000" i="2"/>
  <c r="U1000" i="2" s="1"/>
  <c r="O1000" i="2"/>
  <c r="W1000" i="2" s="1"/>
  <c r="S2484" i="2"/>
  <c r="U2484" i="2" s="1"/>
  <c r="O2484" i="2"/>
  <c r="W2484" i="2" s="1"/>
  <c r="S1317" i="2"/>
  <c r="U1317" i="2" s="1"/>
  <c r="O1317" i="2"/>
  <c r="W1317" i="2" s="1"/>
  <c r="S1057" i="2"/>
  <c r="U1057" i="2" s="1"/>
  <c r="O1057" i="2"/>
  <c r="W1057" i="2" s="1"/>
  <c r="S1005" i="2"/>
  <c r="U1005" i="2" s="1"/>
  <c r="O1005" i="2"/>
  <c r="W1005" i="2" s="1"/>
  <c r="O1735" i="2"/>
  <c r="W1735" i="2" s="1"/>
  <c r="S1735" i="2"/>
  <c r="U1735" i="2" s="1"/>
  <c r="S1563" i="2"/>
  <c r="U1563" i="2" s="1"/>
  <c r="O1563" i="2"/>
  <c r="W1563" i="2" s="1"/>
  <c r="S1344" i="2"/>
  <c r="U1344" i="2" s="1"/>
  <c r="O1344" i="2"/>
  <c r="W1344" i="2" s="1"/>
  <c r="O2319" i="2"/>
  <c r="W2319" i="2" s="1"/>
  <c r="S2319" i="2"/>
  <c r="U2319" i="2" s="1"/>
  <c r="S2310" i="2"/>
  <c r="U2310" i="2" s="1"/>
  <c r="O2310" i="2"/>
  <c r="W2310" i="2" s="1"/>
  <c r="O1866" i="2"/>
  <c r="W1866" i="2" s="1"/>
  <c r="S1866" i="2"/>
  <c r="U1866" i="2" s="1"/>
  <c r="S1346" i="2"/>
  <c r="U1346" i="2" s="1"/>
  <c r="O1346" i="2"/>
  <c r="W1346" i="2" s="1"/>
  <c r="S2516" i="2"/>
  <c r="U2516" i="2" s="1"/>
  <c r="O2516" i="2"/>
  <c r="W2516" i="2" s="1"/>
  <c r="O1862" i="2"/>
  <c r="W1862" i="2" s="1"/>
  <c r="S1862" i="2"/>
  <c r="U1862" i="2" s="1"/>
  <c r="S1698" i="2"/>
  <c r="U1698" i="2" s="1"/>
  <c r="O1698" i="2"/>
  <c r="W1698" i="2" s="1"/>
  <c r="S1249" i="2"/>
  <c r="U1249" i="2" s="1"/>
  <c r="O1249" i="2"/>
  <c r="W1249" i="2" s="1"/>
  <c r="S2582" i="2"/>
  <c r="U2582" i="2" s="1"/>
  <c r="O2582" i="2"/>
  <c r="W2582" i="2" s="1"/>
  <c r="O1786" i="2"/>
  <c r="W1786" i="2" s="1"/>
  <c r="S1786" i="2"/>
  <c r="U1786" i="2" s="1"/>
  <c r="S1640" i="2"/>
  <c r="U1640" i="2" s="1"/>
  <c r="O1640" i="2"/>
  <c r="W1640" i="2" s="1"/>
  <c r="S1354" i="2"/>
  <c r="U1354" i="2" s="1"/>
  <c r="O1354" i="2"/>
  <c r="W1354" i="2" s="1"/>
  <c r="S1272" i="2"/>
  <c r="U1272" i="2" s="1"/>
  <c r="O1272" i="2"/>
  <c r="W1272" i="2" s="1"/>
  <c r="S2360" i="2"/>
  <c r="U2360" i="2" s="1"/>
  <c r="O2360" i="2"/>
  <c r="W2360" i="2" s="1"/>
  <c r="S1028" i="2"/>
  <c r="U1028" i="2" s="1"/>
  <c r="O1028" i="2"/>
  <c r="W1028" i="2" s="1"/>
  <c r="O1392" i="2"/>
  <c r="W1392" i="2" s="1"/>
  <c r="S1392" i="2"/>
  <c r="U1392" i="2" s="1"/>
  <c r="O2580" i="2"/>
  <c r="W2580" i="2" s="1"/>
  <c r="S2580" i="2"/>
  <c r="U2580" i="2" s="1"/>
  <c r="S1024" i="2"/>
  <c r="U1024" i="2" s="1"/>
  <c r="O1024" i="2"/>
  <c r="W1024" i="2" s="1"/>
  <c r="S1703" i="2"/>
  <c r="U1703" i="2" s="1"/>
  <c r="O1703" i="2"/>
  <c r="W1703" i="2" s="1"/>
  <c r="S1270" i="2"/>
  <c r="U1270" i="2" s="1"/>
  <c r="O1270" i="2"/>
  <c r="W1270" i="2" s="1"/>
  <c r="O2612" i="2"/>
  <c r="W2612" i="2" s="1"/>
  <c r="S2612" i="2"/>
  <c r="U2612" i="2" s="1"/>
  <c r="S1233" i="2"/>
  <c r="U1233" i="2" s="1"/>
  <c r="O1233" i="2"/>
  <c r="W1233" i="2" s="1"/>
  <c r="S1613" i="2"/>
  <c r="U1613" i="2" s="1"/>
  <c r="O1613" i="2"/>
  <c r="W1613" i="2" s="1"/>
  <c r="S2676" i="2"/>
  <c r="U2676" i="2" s="1"/>
  <c r="O2676" i="2"/>
  <c r="W2676" i="2" s="1"/>
  <c r="S1714" i="2"/>
  <c r="U1714" i="2" s="1"/>
  <c r="O1714" i="2"/>
  <c r="W1714" i="2" s="1"/>
  <c r="S1390" i="2"/>
  <c r="U1390" i="2" s="1"/>
  <c r="O1390" i="2"/>
  <c r="W1390" i="2" s="1"/>
  <c r="S1298" i="2"/>
  <c r="U1298" i="2" s="1"/>
  <c r="O1298" i="2"/>
  <c r="W1298" i="2" s="1"/>
  <c r="O2594" i="2"/>
  <c r="W2594" i="2" s="1"/>
  <c r="S2594" i="2"/>
  <c r="U2594" i="2" s="1"/>
  <c r="S1555" i="2"/>
  <c r="U1555" i="2" s="1"/>
  <c r="O1555" i="2"/>
  <c r="W1555" i="2" s="1"/>
  <c r="S1442" i="2"/>
  <c r="U1442" i="2" s="1"/>
  <c r="O1442" i="2"/>
  <c r="W1442" i="2" s="1"/>
  <c r="S967" i="2"/>
  <c r="U967" i="2" s="1"/>
  <c r="O967" i="2"/>
  <c r="W967" i="2" s="1"/>
  <c r="S1040" i="2"/>
  <c r="U1040" i="2" s="1"/>
  <c r="O1040" i="2"/>
  <c r="W1040" i="2" s="1"/>
  <c r="S1762" i="2"/>
  <c r="U1762" i="2" s="1"/>
  <c r="O1762" i="2"/>
  <c r="W1762" i="2" s="1"/>
  <c r="S1394" i="2"/>
  <c r="U1394" i="2" s="1"/>
  <c r="O1394" i="2"/>
  <c r="W1394" i="2" s="1"/>
  <c r="S1728" i="2"/>
  <c r="U1728" i="2" s="1"/>
  <c r="O1728" i="2"/>
  <c r="W1728" i="2" s="1"/>
  <c r="O1894" i="2"/>
  <c r="W1894" i="2" s="1"/>
  <c r="S1894" i="2"/>
  <c r="U1894" i="2" s="1"/>
  <c r="O1719" i="2"/>
  <c r="W1719" i="2" s="1"/>
  <c r="S1719" i="2"/>
  <c r="U1719" i="2" s="1"/>
  <c r="S1426" i="2"/>
  <c r="U1426" i="2" s="1"/>
  <c r="O1426" i="2"/>
  <c r="W1426" i="2" s="1"/>
  <c r="S1396" i="2"/>
  <c r="U1396" i="2" s="1"/>
  <c r="O1396" i="2"/>
  <c r="W1396" i="2" s="1"/>
  <c r="S2624" i="2"/>
  <c r="U2624" i="2" s="1"/>
  <c r="O2624" i="2"/>
  <c r="W2624" i="2" s="1"/>
  <c r="O1622" i="2"/>
  <c r="W1622" i="2" s="1"/>
  <c r="S1622" i="2"/>
  <c r="U1622" i="2" s="1"/>
  <c r="S1518" i="2"/>
  <c r="U1518" i="2" s="1"/>
  <c r="O1518" i="2"/>
  <c r="W1518" i="2" s="1"/>
  <c r="S1258" i="2"/>
  <c r="U1258" i="2" s="1"/>
  <c r="O1258" i="2"/>
  <c r="W1258" i="2" s="1"/>
  <c r="S1056" i="2"/>
  <c r="U1056" i="2" s="1"/>
  <c r="O1056" i="2"/>
  <c r="W1056" i="2" s="1"/>
  <c r="S1767" i="2"/>
  <c r="U1767" i="2" s="1"/>
  <c r="O1767" i="2"/>
  <c r="W1767" i="2" s="1"/>
  <c r="S1444" i="2"/>
  <c r="U1444" i="2" s="1"/>
  <c r="O1444" i="2"/>
  <c r="W1444" i="2" s="1"/>
  <c r="S1494" i="2"/>
  <c r="U1494" i="2" s="1"/>
  <c r="O1494" i="2"/>
  <c r="W1494" i="2" s="1"/>
  <c r="S1664" i="2"/>
  <c r="U1664" i="2" s="1"/>
  <c r="O1664" i="2"/>
  <c r="W1664" i="2" s="1"/>
  <c r="S1296" i="2"/>
  <c r="U1296" i="2" s="1"/>
  <c r="O1296" i="2"/>
  <c r="W1296" i="2" s="1"/>
  <c r="O1778" i="2"/>
  <c r="W1778" i="2" s="1"/>
  <c r="S1778" i="2"/>
  <c r="U1778" i="2" s="1"/>
  <c r="S1543" i="2"/>
  <c r="U1543" i="2" s="1"/>
  <c r="O1543" i="2"/>
  <c r="W1543" i="2" s="1"/>
  <c r="S1446" i="2"/>
  <c r="U1446" i="2" s="1"/>
  <c r="O1446" i="2"/>
  <c r="W1446" i="2" s="1"/>
  <c r="S2678" i="2"/>
  <c r="U2678" i="2" s="1"/>
  <c r="O2678" i="2"/>
  <c r="W2678" i="2" s="1"/>
  <c r="O1632" i="2"/>
  <c r="W1632" i="2" s="1"/>
  <c r="S1632" i="2"/>
  <c r="U1632" i="2" s="1"/>
  <c r="S1682" i="2"/>
  <c r="U1682" i="2" s="1"/>
  <c r="O1682" i="2"/>
  <c r="W1682" i="2" s="1"/>
  <c r="S1274" i="2"/>
  <c r="U1274" i="2" s="1"/>
  <c r="O1274" i="2"/>
  <c r="W1274" i="2" s="1"/>
  <c r="S1072" i="2"/>
  <c r="U1072" i="2" s="1"/>
  <c r="O1072" i="2"/>
  <c r="W1072" i="2" s="1"/>
  <c r="O1826" i="2"/>
  <c r="W1826" i="2" s="1"/>
  <c r="S1826" i="2"/>
  <c r="U1826" i="2" s="1"/>
  <c r="S1454" i="2"/>
  <c r="U1454" i="2" s="1"/>
  <c r="O1454" i="2"/>
  <c r="W1454" i="2" s="1"/>
  <c r="S2252" i="2"/>
  <c r="U2252" i="2" s="1"/>
  <c r="O2252" i="2"/>
  <c r="W2252" i="2" s="1"/>
  <c r="O1783" i="2"/>
  <c r="W1783" i="2" s="1"/>
  <c r="S1783" i="2"/>
  <c r="U1783" i="2" s="1"/>
  <c r="S1690" i="2"/>
  <c r="U1690" i="2" s="1"/>
  <c r="O1690" i="2"/>
  <c r="W1690" i="2" s="1"/>
  <c r="S1456" i="2"/>
  <c r="U1456" i="2" s="1"/>
  <c r="O1456" i="2"/>
  <c r="W1456" i="2" s="1"/>
  <c r="S935" i="2"/>
  <c r="U935" i="2" s="1"/>
  <c r="O935" i="2"/>
  <c r="W935" i="2" s="1"/>
  <c r="O1662" i="2"/>
  <c r="W1662" i="2" s="1"/>
  <c r="S1662" i="2"/>
  <c r="U1662" i="2" s="1"/>
  <c r="O1687" i="2"/>
  <c r="W1687" i="2" s="1"/>
  <c r="S1687" i="2"/>
  <c r="U1687" i="2" s="1"/>
  <c r="S1279" i="2"/>
  <c r="U1279" i="2" s="1"/>
  <c r="O1279" i="2"/>
  <c r="W1279" i="2" s="1"/>
  <c r="S1088" i="2"/>
  <c r="U1088" i="2" s="1"/>
  <c r="O1088" i="2"/>
  <c r="W1088" i="2" s="1"/>
  <c r="S1030" i="2"/>
  <c r="U1030" i="2" s="1"/>
  <c r="O1030" i="2"/>
  <c r="W1030" i="2" s="1"/>
  <c r="S1674" i="2"/>
  <c r="U1674" i="2" s="1"/>
  <c r="O1674" i="2"/>
  <c r="W1674" i="2" s="1"/>
  <c r="S1733" i="2"/>
  <c r="U1733" i="2" s="1"/>
  <c r="O1733" i="2"/>
  <c r="W1733" i="2" s="1"/>
  <c r="S1041" i="2"/>
  <c r="U1041" i="2" s="1"/>
  <c r="O1041" i="2"/>
  <c r="W1041" i="2" s="1"/>
  <c r="S1935" i="2"/>
  <c r="U1935" i="2" s="1"/>
  <c r="O1935" i="2"/>
  <c r="W1935" i="2" s="1"/>
  <c r="S1695" i="2"/>
  <c r="U1695" i="2" s="1"/>
  <c r="O1695" i="2"/>
  <c r="W1695" i="2" s="1"/>
  <c r="S1522" i="2"/>
  <c r="U1522" i="2" s="1"/>
  <c r="O1522" i="2"/>
  <c r="W1522" i="2" s="1"/>
  <c r="S1262" i="2"/>
  <c r="U1262" i="2" s="1"/>
  <c r="O1262" i="2"/>
  <c r="W1262" i="2" s="1"/>
  <c r="S1667" i="2"/>
  <c r="U1667" i="2" s="1"/>
  <c r="O1667" i="2"/>
  <c r="W1667" i="2" s="1"/>
  <c r="O1746" i="2"/>
  <c r="W1746" i="2" s="1"/>
  <c r="S1746" i="2"/>
  <c r="U1746" i="2" s="1"/>
  <c r="S1398" i="2"/>
  <c r="U1398" i="2" s="1"/>
  <c r="O1398" i="2"/>
  <c r="W1398" i="2" s="1"/>
  <c r="S1104" i="2"/>
  <c r="U1104" i="2" s="1"/>
  <c r="O1104" i="2"/>
  <c r="W1104" i="2" s="1"/>
  <c r="S1046" i="2"/>
  <c r="U1046" i="2" s="1"/>
  <c r="O1046" i="2"/>
  <c r="W1046" i="2" s="1"/>
  <c r="S1679" i="2"/>
  <c r="U1679" i="2" s="1"/>
  <c r="O1679" i="2"/>
  <c r="W1679" i="2" s="1"/>
  <c r="S1520" i="2"/>
  <c r="U1520" i="2" s="1"/>
  <c r="O1520" i="2"/>
  <c r="W1520" i="2" s="1"/>
  <c r="S951" i="2"/>
  <c r="U951" i="2" s="1"/>
  <c r="O951" i="2"/>
  <c r="W951" i="2" s="1"/>
  <c r="O2220" i="2"/>
  <c r="W2220" i="2" s="1"/>
  <c r="S2220" i="2"/>
  <c r="U2220" i="2" s="1"/>
  <c r="S1754" i="2"/>
  <c r="U1754" i="2" s="1"/>
  <c r="O1754" i="2"/>
  <c r="W1754" i="2" s="1"/>
  <c r="S1595" i="2"/>
  <c r="U1595" i="2" s="1"/>
  <c r="O1595" i="2"/>
  <c r="W1595" i="2" s="1"/>
  <c r="S1402" i="2"/>
  <c r="U1402" i="2" s="1"/>
  <c r="O1402" i="2"/>
  <c r="W1402" i="2" s="1"/>
  <c r="O1726" i="2"/>
  <c r="W1726" i="2" s="1"/>
  <c r="S1726" i="2"/>
  <c r="U1726" i="2" s="1"/>
  <c r="S1751" i="2"/>
  <c r="U1751" i="2" s="1"/>
  <c r="O1751" i="2"/>
  <c r="W1751" i="2" s="1"/>
  <c r="S1458" i="2"/>
  <c r="U1458" i="2" s="1"/>
  <c r="O1458" i="2"/>
  <c r="W1458" i="2" s="1"/>
  <c r="S1264" i="2"/>
  <c r="U1264" i="2" s="1"/>
  <c r="O1264" i="2"/>
  <c r="W1264" i="2" s="1"/>
  <c r="S1062" i="2"/>
  <c r="U1062" i="2" s="1"/>
  <c r="O1062" i="2"/>
  <c r="W1062" i="2" s="1"/>
  <c r="S1738" i="2"/>
  <c r="U1738" i="2" s="1"/>
  <c r="O1738" i="2"/>
  <c r="W1738" i="2" s="1"/>
  <c r="S963" i="2"/>
  <c r="U963" i="2" s="1"/>
  <c r="O963" i="2"/>
  <c r="W963" i="2" s="1"/>
  <c r="S2175" i="2"/>
  <c r="U2175" i="2" s="1"/>
  <c r="O2175" i="2"/>
  <c r="W2175" i="2" s="1"/>
  <c r="S1026" i="2"/>
  <c r="U1026" i="2" s="1"/>
  <c r="O1026" i="2"/>
  <c r="W1026" i="2" s="1"/>
  <c r="S1759" i="2"/>
  <c r="U1759" i="2" s="1"/>
  <c r="O1759" i="2"/>
  <c r="W1759" i="2" s="1"/>
  <c r="S1605" i="2"/>
  <c r="U1605" i="2" s="1"/>
  <c r="O1605" i="2"/>
  <c r="W1605" i="2" s="1"/>
  <c r="S1422" i="2"/>
  <c r="U1422" i="2" s="1"/>
  <c r="O1422" i="2"/>
  <c r="W1422" i="2" s="1"/>
  <c r="O1731" i="2"/>
  <c r="W1731" i="2" s="1"/>
  <c r="S1731" i="2"/>
  <c r="U1731" i="2" s="1"/>
  <c r="O1810" i="2"/>
  <c r="W1810" i="2" s="1"/>
  <c r="S1810" i="2"/>
  <c r="U1810" i="2" s="1"/>
  <c r="O1498" i="2"/>
  <c r="W1498" i="2" s="1"/>
  <c r="S1498" i="2"/>
  <c r="U1498" i="2" s="1"/>
  <c r="S1290" i="2"/>
  <c r="U1290" i="2" s="1"/>
  <c r="O1290" i="2"/>
  <c r="W1290" i="2" s="1"/>
  <c r="S1078" i="2"/>
  <c r="U1078" i="2" s="1"/>
  <c r="O1078" i="2"/>
  <c r="W1078" i="2" s="1"/>
  <c r="O1743" i="2"/>
  <c r="W1743" i="2" s="1"/>
  <c r="S1743" i="2"/>
  <c r="U1743" i="2" s="1"/>
  <c r="S1015" i="2"/>
  <c r="U1015" i="2" s="1"/>
  <c r="O1015" i="2"/>
  <c r="W1015" i="2" s="1"/>
  <c r="S1770" i="2"/>
  <c r="U1770" i="2" s="1"/>
  <c r="O1770" i="2"/>
  <c r="W1770" i="2" s="1"/>
  <c r="S1042" i="2"/>
  <c r="U1042" i="2" s="1"/>
  <c r="O1042" i="2"/>
  <c r="W1042" i="2" s="1"/>
  <c r="S1818" i="2"/>
  <c r="U1818" i="2" s="1"/>
  <c r="O1818" i="2"/>
  <c r="W1818" i="2" s="1"/>
  <c r="S1615" i="2"/>
  <c r="U1615" i="2" s="1"/>
  <c r="O1615" i="2"/>
  <c r="W1615" i="2" s="1"/>
  <c r="S1476" i="2"/>
  <c r="U1476" i="2" s="1"/>
  <c r="O1476" i="2"/>
  <c r="W1476" i="2" s="1"/>
  <c r="O1790" i="2"/>
  <c r="W1790" i="2" s="1"/>
  <c r="S1790" i="2"/>
  <c r="U1790" i="2" s="1"/>
  <c r="O1815" i="2"/>
  <c r="W1815" i="2" s="1"/>
  <c r="S1815" i="2"/>
  <c r="U1815" i="2" s="1"/>
  <c r="S1623" i="2"/>
  <c r="U1623" i="2" s="1"/>
  <c r="O1623" i="2"/>
  <c r="W1623" i="2" s="1"/>
  <c r="S1306" i="2"/>
  <c r="U1306" i="2" s="1"/>
  <c r="O1306" i="2"/>
  <c r="W1306" i="2" s="1"/>
  <c r="S1094" i="2"/>
  <c r="U1094" i="2" s="1"/>
  <c r="O1094" i="2"/>
  <c r="W1094" i="2" s="1"/>
  <c r="S1802" i="2"/>
  <c r="U1802" i="2" s="1"/>
  <c r="O1802" i="2"/>
  <c r="W1802" i="2" s="1"/>
  <c r="S927" i="2"/>
  <c r="U927" i="2" s="1"/>
  <c r="O927" i="2"/>
  <c r="W927" i="2" s="1"/>
  <c r="S917" i="2"/>
  <c r="U917" i="2" s="1"/>
  <c r="O917" i="2"/>
  <c r="W917" i="2" s="1"/>
  <c r="S1058" i="2"/>
  <c r="U1058" i="2" s="1"/>
  <c r="O1058" i="2"/>
  <c r="W1058" i="2" s="1"/>
  <c r="S1823" i="2"/>
  <c r="U1823" i="2" s="1"/>
  <c r="O1823" i="2"/>
  <c r="W1823" i="2" s="1"/>
  <c r="S1666" i="2"/>
  <c r="U1666" i="2" s="1"/>
  <c r="O1666" i="2"/>
  <c r="W1666" i="2" s="1"/>
  <c r="S1575" i="2"/>
  <c r="U1575" i="2" s="1"/>
  <c r="O1575" i="2"/>
  <c r="W1575" i="2" s="1"/>
  <c r="O1795" i="2"/>
  <c r="W1795" i="2" s="1"/>
  <c r="S1795" i="2"/>
  <c r="U1795" i="2" s="1"/>
  <c r="S1830" i="2"/>
  <c r="U1830" i="2" s="1"/>
  <c r="O1830" i="2"/>
  <c r="W1830" i="2" s="1"/>
  <c r="S1663" i="2"/>
  <c r="U1663" i="2" s="1"/>
  <c r="O1663" i="2"/>
  <c r="W1663" i="2" s="1"/>
  <c r="S1311" i="2"/>
  <c r="U1311" i="2" s="1"/>
  <c r="O1311" i="2"/>
  <c r="W1311" i="2" s="1"/>
  <c r="S2214" i="2"/>
  <c r="U2214" i="2" s="1"/>
  <c r="O2214" i="2"/>
  <c r="W2214" i="2" s="1"/>
  <c r="S1807" i="2"/>
  <c r="U1807" i="2" s="1"/>
  <c r="O1807" i="2"/>
  <c r="W1807" i="2" s="1"/>
  <c r="S1557" i="2"/>
  <c r="U1557" i="2" s="1"/>
  <c r="O1557" i="2"/>
  <c r="W1557" i="2" s="1"/>
  <c r="S974" i="2"/>
  <c r="U974" i="2" s="1"/>
  <c r="O974" i="2"/>
  <c r="W974" i="2" s="1"/>
  <c r="S1074" i="2"/>
  <c r="U1074" i="2" s="1"/>
  <c r="O1074" i="2"/>
  <c r="W1074" i="2" s="1"/>
  <c r="O1838" i="2"/>
  <c r="W1838" i="2" s="1"/>
  <c r="S1838" i="2"/>
  <c r="U1838" i="2" s="1"/>
  <c r="S1671" i="2"/>
  <c r="U1671" i="2" s="1"/>
  <c r="O1671" i="2"/>
  <c r="W1671" i="2" s="1"/>
  <c r="S1706" i="2"/>
  <c r="U1706" i="2" s="1"/>
  <c r="O1706" i="2"/>
  <c r="W1706" i="2" s="1"/>
  <c r="O2212" i="2"/>
  <c r="W2212" i="2" s="1"/>
  <c r="S2212" i="2"/>
  <c r="U2212" i="2" s="1"/>
  <c r="S2167" i="2"/>
  <c r="U2167" i="2" s="1"/>
  <c r="O2167" i="2"/>
  <c r="W2167" i="2" s="1"/>
  <c r="S1722" i="2"/>
  <c r="U1722" i="2" s="1"/>
  <c r="O1722" i="2"/>
  <c r="W1722" i="2" s="1"/>
  <c r="S1342" i="2"/>
  <c r="U1342" i="2" s="1"/>
  <c r="O1342" i="2"/>
  <c r="W1342" i="2" s="1"/>
  <c r="O2224" i="2"/>
  <c r="W2224" i="2" s="1"/>
  <c r="S2224" i="2"/>
  <c r="U2224" i="2" s="1"/>
  <c r="O1842" i="2"/>
  <c r="W1842" i="2" s="1"/>
  <c r="S1842" i="2"/>
  <c r="U1842" i="2" s="1"/>
  <c r="S901" i="2"/>
  <c r="U901" i="2" s="1"/>
  <c r="O901" i="2"/>
  <c r="W901" i="2" s="1"/>
  <c r="S1025" i="2"/>
  <c r="U1025" i="2" s="1"/>
  <c r="O1025" i="2"/>
  <c r="W1025" i="2" s="1"/>
  <c r="S1414" i="2"/>
  <c r="U1414" i="2" s="1"/>
  <c r="O1414" i="2"/>
  <c r="W1414" i="2" s="1"/>
  <c r="S1260" i="2"/>
  <c r="U1260" i="2" s="1"/>
  <c r="O1260" i="2"/>
  <c r="W1260" i="2" s="1"/>
  <c r="S1090" i="2"/>
  <c r="U1090" i="2" s="1"/>
  <c r="O1090" i="2"/>
  <c r="W1090" i="2" s="1"/>
  <c r="S1854" i="2"/>
  <c r="U1854" i="2" s="1"/>
  <c r="O1854" i="2"/>
  <c r="W1854" i="2" s="1"/>
  <c r="S1730" i="2"/>
  <c r="U1730" i="2" s="1"/>
  <c r="O1730" i="2"/>
  <c r="W1730" i="2" s="1"/>
  <c r="S1711" i="2"/>
  <c r="U1711" i="2" s="1"/>
  <c r="O1711" i="2"/>
  <c r="W1711" i="2" s="1"/>
  <c r="S2366" i="2"/>
  <c r="U2366" i="2" s="1"/>
  <c r="O2366" i="2"/>
  <c r="W2366" i="2" s="1"/>
  <c r="S2187" i="2"/>
  <c r="U2187" i="2" s="1"/>
  <c r="O2187" i="2"/>
  <c r="W2187" i="2" s="1"/>
  <c r="S1727" i="2"/>
  <c r="U1727" i="2" s="1"/>
  <c r="O1727" i="2"/>
  <c r="W1727" i="2" s="1"/>
  <c r="S1362" i="2"/>
  <c r="U1362" i="2" s="1"/>
  <c r="O1362" i="2"/>
  <c r="W1362" i="2" s="1"/>
  <c r="O2646" i="2"/>
  <c r="W2646" i="2" s="1"/>
  <c r="S2646" i="2"/>
  <c r="U2646" i="2" s="1"/>
  <c r="O1858" i="2"/>
  <c r="W1858" i="2" s="1"/>
  <c r="S1858" i="2"/>
  <c r="U1858" i="2" s="1"/>
  <c r="S1243" i="2"/>
  <c r="U1243" i="2" s="1"/>
  <c r="O1243" i="2"/>
  <c r="W1243" i="2" s="1"/>
  <c r="S1501" i="2"/>
  <c r="U1501" i="2" s="1"/>
  <c r="O1501" i="2"/>
  <c r="W1501" i="2" s="1"/>
  <c r="S1415" i="2"/>
  <c r="U1415" i="2" s="1"/>
  <c r="O1415" i="2"/>
  <c r="W1415" i="2" s="1"/>
  <c r="S1337" i="2"/>
  <c r="U1337" i="2" s="1"/>
  <c r="O1337" i="2"/>
  <c r="W1337" i="2" s="1"/>
  <c r="S1546" i="2"/>
  <c r="U1546" i="2" s="1"/>
  <c r="O1546" i="2"/>
  <c r="W1546" i="2" s="1"/>
  <c r="S1505" i="2"/>
  <c r="U1505" i="2" s="1"/>
  <c r="O1505" i="2"/>
  <c r="W1505" i="2" s="1"/>
  <c r="O2365" i="2"/>
  <c r="W2365" i="2" s="1"/>
  <c r="S2365" i="2"/>
  <c r="U2365" i="2" s="1"/>
  <c r="S2219" i="2"/>
  <c r="U2219" i="2" s="1"/>
  <c r="O2219" i="2"/>
  <c r="W2219" i="2" s="1"/>
  <c r="S2299" i="2"/>
  <c r="U2299" i="2" s="1"/>
  <c r="O2299" i="2"/>
  <c r="W2299" i="2" s="1"/>
  <c r="V747" i="2"/>
  <c r="V875" i="2"/>
  <c r="S1326" i="2"/>
  <c r="U1326" i="2" s="1"/>
  <c r="O1326" i="2"/>
  <c r="W1326" i="2" s="1"/>
  <c r="S1533" i="2"/>
  <c r="U1533" i="2" s="1"/>
  <c r="O1533" i="2"/>
  <c r="W1533" i="2" s="1"/>
  <c r="S1429" i="2"/>
  <c r="U1429" i="2" s="1"/>
  <c r="O1429" i="2"/>
  <c r="W1429" i="2" s="1"/>
  <c r="S1347" i="2"/>
  <c r="U1347" i="2" s="1"/>
  <c r="O1347" i="2"/>
  <c r="W1347" i="2" s="1"/>
  <c r="S1578" i="2"/>
  <c r="U1578" i="2" s="1"/>
  <c r="O1578" i="2"/>
  <c r="W1578" i="2" s="1"/>
  <c r="S1538" i="2"/>
  <c r="U1538" i="2" s="1"/>
  <c r="O1538" i="2"/>
  <c r="W1538" i="2" s="1"/>
  <c r="S2235" i="2"/>
  <c r="U2235" i="2" s="1"/>
  <c r="O2235" i="2"/>
  <c r="W2235" i="2" s="1"/>
  <c r="S2251" i="2"/>
  <c r="U2251" i="2" s="1"/>
  <c r="O2251" i="2"/>
  <c r="W2251" i="2" s="1"/>
  <c r="S747" i="2"/>
  <c r="U747" i="2" s="1"/>
  <c r="O747" i="2"/>
  <c r="W747" i="2" s="1"/>
  <c r="S875" i="2"/>
  <c r="U875" i="2" s="1"/>
  <c r="O875" i="2"/>
  <c r="W875" i="2" s="1"/>
  <c r="S1185" i="2"/>
  <c r="U1185" i="2" s="1"/>
  <c r="O1185" i="2"/>
  <c r="W1185" i="2" s="1"/>
  <c r="S2229" i="2"/>
  <c r="U2229" i="2" s="1"/>
  <c r="O2229" i="2"/>
  <c r="W2229" i="2" s="1"/>
  <c r="S1322" i="2"/>
  <c r="U1322" i="2" s="1"/>
  <c r="O1322" i="2"/>
  <c r="W1322" i="2" s="1"/>
  <c r="S1566" i="2"/>
  <c r="U1566" i="2" s="1"/>
  <c r="O1566" i="2"/>
  <c r="W1566" i="2" s="1"/>
  <c r="S1461" i="2"/>
  <c r="U1461" i="2" s="1"/>
  <c r="O1461" i="2"/>
  <c r="W1461" i="2" s="1"/>
  <c r="S1401" i="2"/>
  <c r="U1401" i="2" s="1"/>
  <c r="O1401" i="2"/>
  <c r="W1401" i="2" s="1"/>
  <c r="S1653" i="2"/>
  <c r="U1653" i="2" s="1"/>
  <c r="O1653" i="2"/>
  <c r="W1653" i="2" s="1"/>
  <c r="S1570" i="2"/>
  <c r="U1570" i="2" s="1"/>
  <c r="O1570" i="2"/>
  <c r="W1570" i="2" s="1"/>
  <c r="S2267" i="2"/>
  <c r="U2267" i="2" s="1"/>
  <c r="O2267" i="2"/>
  <c r="W2267" i="2" s="1"/>
  <c r="S2325" i="2"/>
  <c r="U2325" i="2" s="1"/>
  <c r="O2325" i="2"/>
  <c r="W2325" i="2" s="1"/>
  <c r="V1073" i="2"/>
  <c r="V1201" i="2"/>
  <c r="V2283" i="2"/>
  <c r="S1155" i="2"/>
  <c r="U1155" i="2" s="1"/>
  <c r="O1155" i="2"/>
  <c r="W1155" i="2" s="1"/>
  <c r="S1598" i="2"/>
  <c r="U1598" i="2" s="1"/>
  <c r="O1598" i="2"/>
  <c r="W1598" i="2" s="1"/>
  <c r="S1493" i="2"/>
  <c r="U1493" i="2" s="1"/>
  <c r="O1493" i="2"/>
  <c r="W1493" i="2" s="1"/>
  <c r="S1411" i="2"/>
  <c r="U1411" i="2" s="1"/>
  <c r="O1411" i="2"/>
  <c r="W1411" i="2" s="1"/>
  <c r="S1373" i="2"/>
  <c r="U1373" i="2" s="1"/>
  <c r="O1373" i="2"/>
  <c r="W1373" i="2" s="1"/>
  <c r="S1637" i="2"/>
  <c r="U1637" i="2" s="1"/>
  <c r="O1637" i="2"/>
  <c r="W1637" i="2" s="1"/>
  <c r="S2293" i="2"/>
  <c r="U2293" i="2" s="1"/>
  <c r="O2293" i="2"/>
  <c r="W2293" i="2" s="1"/>
  <c r="S2247" i="2"/>
  <c r="U2247" i="2" s="1"/>
  <c r="O2247" i="2"/>
  <c r="W2247" i="2" s="1"/>
  <c r="S763" i="2"/>
  <c r="U763" i="2" s="1"/>
  <c r="O763" i="2"/>
  <c r="W763" i="2" s="1"/>
  <c r="S1073" i="2"/>
  <c r="U1073" i="2" s="1"/>
  <c r="O1073" i="2"/>
  <c r="W1073" i="2" s="1"/>
  <c r="S1201" i="2"/>
  <c r="U1201" i="2" s="1"/>
  <c r="O1201" i="2"/>
  <c r="W1201" i="2" s="1"/>
  <c r="S2283" i="2"/>
  <c r="U2283" i="2" s="1"/>
  <c r="O2283" i="2"/>
  <c r="W2283" i="2" s="1"/>
  <c r="S1171" i="2"/>
  <c r="U1171" i="2" s="1"/>
  <c r="O1171" i="2"/>
  <c r="W1171" i="2" s="1"/>
  <c r="S1629" i="2"/>
  <c r="U1629" i="2" s="1"/>
  <c r="O1629" i="2"/>
  <c r="W1629" i="2" s="1"/>
  <c r="S1525" i="2"/>
  <c r="U1525" i="2" s="1"/>
  <c r="O1525" i="2"/>
  <c r="W1525" i="2" s="1"/>
  <c r="S1439" i="2"/>
  <c r="U1439" i="2" s="1"/>
  <c r="O1439" i="2"/>
  <c r="W1439" i="2" s="1"/>
  <c r="S1383" i="2"/>
  <c r="U1383" i="2" s="1"/>
  <c r="O1383" i="2"/>
  <c r="W1383" i="2" s="1"/>
  <c r="S1827" i="2"/>
  <c r="U1827" i="2" s="1"/>
  <c r="O1827" i="2"/>
  <c r="W1827" i="2" s="1"/>
  <c r="S2357" i="2"/>
  <c r="U2357" i="2" s="1"/>
  <c r="O2357" i="2"/>
  <c r="W2357" i="2" s="1"/>
  <c r="S2317" i="2"/>
  <c r="U2317" i="2" s="1"/>
  <c r="O2317" i="2"/>
  <c r="W2317" i="2" s="1"/>
  <c r="V779" i="2"/>
  <c r="V1089" i="2"/>
  <c r="V1217" i="2"/>
  <c r="S1318" i="2"/>
  <c r="U1318" i="2" s="1"/>
  <c r="O1318" i="2"/>
  <c r="W1318" i="2" s="1"/>
  <c r="S1345" i="2"/>
  <c r="U1345" i="2" s="1"/>
  <c r="O1345" i="2"/>
  <c r="W1345" i="2" s="1"/>
  <c r="S1558" i="2"/>
  <c r="U1558" i="2" s="1"/>
  <c r="O1558" i="2"/>
  <c r="W1558" i="2" s="1"/>
  <c r="S1471" i="2"/>
  <c r="U1471" i="2" s="1"/>
  <c r="O1471" i="2"/>
  <c r="W1471" i="2" s="1"/>
  <c r="S1445" i="2"/>
  <c r="U1445" i="2" s="1"/>
  <c r="O1445" i="2"/>
  <c r="W1445" i="2" s="1"/>
  <c r="S1863" i="2"/>
  <c r="U1863" i="2" s="1"/>
  <c r="O1863" i="2"/>
  <c r="W1863" i="2" s="1"/>
  <c r="S2231" i="2"/>
  <c r="U2231" i="2" s="1"/>
  <c r="O2231" i="2"/>
  <c r="W2231" i="2" s="1"/>
  <c r="S779" i="2"/>
  <c r="U779" i="2" s="1"/>
  <c r="O779" i="2"/>
  <c r="W779" i="2" s="1"/>
  <c r="S1089" i="2"/>
  <c r="U1089" i="2" s="1"/>
  <c r="O1089" i="2"/>
  <c r="W1089" i="2" s="1"/>
  <c r="S1217" i="2"/>
  <c r="U1217" i="2" s="1"/>
  <c r="O1217" i="2"/>
  <c r="W1217" i="2" s="1"/>
  <c r="S2303" i="2"/>
  <c r="U2303" i="2" s="1"/>
  <c r="O2303" i="2"/>
  <c r="W2303" i="2" s="1"/>
  <c r="S1336" i="2"/>
  <c r="U1336" i="2" s="1"/>
  <c r="O1336" i="2"/>
  <c r="W1336" i="2" s="1"/>
  <c r="S1355" i="2"/>
  <c r="U1355" i="2" s="1"/>
  <c r="O1355" i="2"/>
  <c r="W1355" i="2" s="1"/>
  <c r="S1590" i="2"/>
  <c r="U1590" i="2" s="1"/>
  <c r="O1590" i="2"/>
  <c r="W1590" i="2" s="1"/>
  <c r="S1503" i="2"/>
  <c r="U1503" i="2" s="1"/>
  <c r="O1503" i="2"/>
  <c r="W1503" i="2" s="1"/>
  <c r="S1477" i="2"/>
  <c r="U1477" i="2" s="1"/>
  <c r="O1477" i="2"/>
  <c r="W1477" i="2" s="1"/>
  <c r="S1891" i="2"/>
  <c r="U1891" i="2" s="1"/>
  <c r="O1891" i="2"/>
  <c r="W1891" i="2" s="1"/>
  <c r="S2263" i="2"/>
  <c r="U2263" i="2" s="1"/>
  <c r="O2263" i="2"/>
  <c r="W2263" i="2" s="1"/>
  <c r="V1105" i="2"/>
  <c r="V2313" i="2"/>
  <c r="S1235" i="2"/>
  <c r="U1235" i="2" s="1"/>
  <c r="O1235" i="2"/>
  <c r="W1235" i="2" s="1"/>
  <c r="S1447" i="2"/>
  <c r="U1447" i="2" s="1"/>
  <c r="O1447" i="2"/>
  <c r="W1447" i="2" s="1"/>
  <c r="S1612" i="2"/>
  <c r="U1612" i="2" s="1"/>
  <c r="O1612" i="2"/>
  <c r="W1612" i="2" s="1"/>
  <c r="S1536" i="2"/>
  <c r="U1536" i="2" s="1"/>
  <c r="O1536" i="2"/>
  <c r="W1536" i="2" s="1"/>
  <c r="S1509" i="2"/>
  <c r="U1509" i="2" s="1"/>
  <c r="O1509" i="2"/>
  <c r="W1509" i="2" s="1"/>
  <c r="S1923" i="2"/>
  <c r="U1923" i="2" s="1"/>
  <c r="O1923" i="2"/>
  <c r="W1923" i="2" s="1"/>
  <c r="S2285" i="2"/>
  <c r="U2285" i="2" s="1"/>
  <c r="O2285" i="2"/>
  <c r="W2285" i="2" s="1"/>
  <c r="S795" i="2"/>
  <c r="U795" i="2" s="1"/>
  <c r="O795" i="2"/>
  <c r="W795" i="2" s="1"/>
  <c r="S1105" i="2"/>
  <c r="U1105" i="2" s="1"/>
  <c r="O1105" i="2"/>
  <c r="W1105" i="2" s="1"/>
  <c r="S1552" i="2"/>
  <c r="U1552" i="2" s="1"/>
  <c r="O1552" i="2"/>
  <c r="W1552" i="2" s="1"/>
  <c r="S2313" i="2"/>
  <c r="U2313" i="2" s="1"/>
  <c r="O2313" i="2"/>
  <c r="W2313" i="2" s="1"/>
  <c r="S1314" i="2"/>
  <c r="U1314" i="2" s="1"/>
  <c r="O1314" i="2"/>
  <c r="W1314" i="2" s="1"/>
  <c r="S1479" i="2"/>
  <c r="U1479" i="2" s="1"/>
  <c r="O1479" i="2"/>
  <c r="W1479" i="2" s="1"/>
  <c r="S1287" i="2"/>
  <c r="U1287" i="2" s="1"/>
  <c r="O1287" i="2"/>
  <c r="W1287" i="2" s="1"/>
  <c r="S1568" i="2"/>
  <c r="U1568" i="2" s="1"/>
  <c r="O1568" i="2"/>
  <c r="W1568" i="2" s="1"/>
  <c r="S1542" i="2"/>
  <c r="U1542" i="2" s="1"/>
  <c r="O1542" i="2"/>
  <c r="W1542" i="2" s="1"/>
  <c r="S1941" i="2"/>
  <c r="U1941" i="2" s="1"/>
  <c r="O1941" i="2"/>
  <c r="W1941" i="2" s="1"/>
  <c r="S2349" i="2"/>
  <c r="U2349" i="2" s="1"/>
  <c r="O2349" i="2"/>
  <c r="W2349" i="2" s="1"/>
  <c r="V811" i="2"/>
  <c r="V1121" i="2"/>
  <c r="V1593" i="2"/>
  <c r="V2333" i="2"/>
  <c r="S1310" i="2"/>
  <c r="U1310" i="2" s="1"/>
  <c r="O1310" i="2"/>
  <c r="W1310" i="2" s="1"/>
  <c r="S1511" i="2"/>
  <c r="U1511" i="2" s="1"/>
  <c r="O1511" i="2"/>
  <c r="W1511" i="2" s="1"/>
  <c r="S1425" i="2"/>
  <c r="U1425" i="2" s="1"/>
  <c r="O1425" i="2"/>
  <c r="W1425" i="2" s="1"/>
  <c r="S1600" i="2"/>
  <c r="U1600" i="2" s="1"/>
  <c r="O1600" i="2"/>
  <c r="W1600" i="2" s="1"/>
  <c r="S1574" i="2"/>
  <c r="U1574" i="2" s="1"/>
  <c r="O1574" i="2"/>
  <c r="W1574" i="2" s="1"/>
  <c r="S1907" i="2"/>
  <c r="U1907" i="2" s="1"/>
  <c r="O1907" i="2"/>
  <c r="W1907" i="2" s="1"/>
  <c r="S2227" i="2"/>
  <c r="U2227" i="2" s="1"/>
  <c r="O2227" i="2"/>
  <c r="W2227" i="2" s="1"/>
  <c r="S811" i="2"/>
  <c r="U811" i="2" s="1"/>
  <c r="O811" i="2"/>
  <c r="W811" i="2" s="1"/>
  <c r="S1121" i="2"/>
  <c r="U1121" i="2" s="1"/>
  <c r="O1121" i="2"/>
  <c r="W1121" i="2" s="1"/>
  <c r="S1593" i="2"/>
  <c r="U1593" i="2" s="1"/>
  <c r="O1593" i="2"/>
  <c r="W1593" i="2" s="1"/>
  <c r="S2333" i="2"/>
  <c r="U2333" i="2" s="1"/>
  <c r="O2333" i="2"/>
  <c r="W2333" i="2" s="1"/>
  <c r="S1251" i="2"/>
  <c r="U1251" i="2" s="1"/>
  <c r="O1251" i="2"/>
  <c r="W1251" i="2" s="1"/>
  <c r="S1544" i="2"/>
  <c r="U1544" i="2" s="1"/>
  <c r="O1544" i="2"/>
  <c r="W1544" i="2" s="1"/>
  <c r="S1457" i="2"/>
  <c r="U1457" i="2" s="1"/>
  <c r="O1457" i="2"/>
  <c r="W1457" i="2" s="1"/>
  <c r="S1343" i="2"/>
  <c r="U1343" i="2" s="1"/>
  <c r="O1343" i="2"/>
  <c r="W1343" i="2" s="1"/>
  <c r="S1645" i="2"/>
  <c r="U1645" i="2" s="1"/>
  <c r="O1645" i="2"/>
  <c r="W1645" i="2" s="1"/>
  <c r="S1851" i="2"/>
  <c r="U1851" i="2" s="1"/>
  <c r="O1851" i="2"/>
  <c r="W1851" i="2" s="1"/>
  <c r="S2259" i="2"/>
  <c r="U2259" i="2" s="1"/>
  <c r="O2259" i="2"/>
  <c r="W2259" i="2" s="1"/>
  <c r="S2346" i="2"/>
  <c r="U2346" i="2" s="1"/>
  <c r="O2346" i="2"/>
  <c r="W2346" i="2" s="1"/>
  <c r="V699" i="2"/>
  <c r="V827" i="2"/>
  <c r="V1137" i="2"/>
  <c r="V1797" i="2"/>
  <c r="S1227" i="2"/>
  <c r="U1227" i="2" s="1"/>
  <c r="O1227" i="2"/>
  <c r="W1227" i="2" s="1"/>
  <c r="S1576" i="2"/>
  <c r="U1576" i="2" s="1"/>
  <c r="O1576" i="2"/>
  <c r="W1576" i="2" s="1"/>
  <c r="S1489" i="2"/>
  <c r="U1489" i="2" s="1"/>
  <c r="O1489" i="2"/>
  <c r="W1489" i="2" s="1"/>
  <c r="S1397" i="2"/>
  <c r="U1397" i="2" s="1"/>
  <c r="O1397" i="2"/>
  <c r="W1397" i="2" s="1"/>
  <c r="S1349" i="2"/>
  <c r="U1349" i="2" s="1"/>
  <c r="O1349" i="2"/>
  <c r="W1349" i="2" s="1"/>
  <c r="S2243" i="2"/>
  <c r="U2243" i="2" s="1"/>
  <c r="O2243" i="2"/>
  <c r="W2243" i="2" s="1"/>
  <c r="S2277" i="2"/>
  <c r="U2277" i="2" s="1"/>
  <c r="O2277" i="2"/>
  <c r="W2277" i="2" s="1"/>
  <c r="S699" i="2"/>
  <c r="U699" i="2" s="1"/>
  <c r="O699" i="2"/>
  <c r="W699" i="2" s="1"/>
  <c r="S827" i="2"/>
  <c r="U827" i="2" s="1"/>
  <c r="O827" i="2"/>
  <c r="W827" i="2" s="1"/>
  <c r="S1137" i="2"/>
  <c r="U1137" i="2" s="1"/>
  <c r="O1137" i="2"/>
  <c r="W1137" i="2" s="1"/>
  <c r="S1797" i="2"/>
  <c r="U1797" i="2" s="1"/>
  <c r="O1797" i="2"/>
  <c r="W1797" i="2" s="1"/>
  <c r="S1389" i="2"/>
  <c r="U1389" i="2" s="1"/>
  <c r="O1389" i="2"/>
  <c r="W1389" i="2" s="1"/>
  <c r="S1616" i="2"/>
  <c r="U1616" i="2" s="1"/>
  <c r="O1616" i="2"/>
  <c r="W1616" i="2" s="1"/>
  <c r="S1521" i="2"/>
  <c r="U1521" i="2" s="1"/>
  <c r="O1521" i="2"/>
  <c r="W1521" i="2" s="1"/>
  <c r="S1407" i="2"/>
  <c r="U1407" i="2" s="1"/>
  <c r="O1407" i="2"/>
  <c r="W1407" i="2" s="1"/>
  <c r="S1359" i="2"/>
  <c r="U1359" i="2" s="1"/>
  <c r="O1359" i="2"/>
  <c r="W1359" i="2" s="1"/>
  <c r="O2309" i="2"/>
  <c r="W2309" i="2" s="1"/>
  <c r="S2309" i="2"/>
  <c r="U2309" i="2" s="1"/>
  <c r="S2341" i="2"/>
  <c r="U2341" i="2" s="1"/>
  <c r="O2341" i="2"/>
  <c r="W2341" i="2" s="1"/>
  <c r="V715" i="2"/>
  <c r="V843" i="2"/>
  <c r="V1153" i="2"/>
  <c r="S1399" i="2"/>
  <c r="U1399" i="2" s="1"/>
  <c r="O1399" i="2"/>
  <c r="W1399" i="2" s="1"/>
  <c r="S1341" i="2"/>
  <c r="U1341" i="2" s="1"/>
  <c r="O1341" i="2"/>
  <c r="W1341" i="2" s="1"/>
  <c r="S1554" i="2"/>
  <c r="U1554" i="2" s="1"/>
  <c r="O1554" i="2"/>
  <c r="W1554" i="2" s="1"/>
  <c r="S1449" i="2"/>
  <c r="U1449" i="2" s="1"/>
  <c r="O1449" i="2"/>
  <c r="W1449" i="2" s="1"/>
  <c r="S1413" i="2"/>
  <c r="U1413" i="2" s="1"/>
  <c r="O1413" i="2"/>
  <c r="W1413" i="2" s="1"/>
  <c r="S2239" i="2"/>
  <c r="U2239" i="2" s="1"/>
  <c r="O2239" i="2"/>
  <c r="W2239" i="2" s="1"/>
  <c r="S2237" i="2"/>
  <c r="U2237" i="2" s="1"/>
  <c r="O2237" i="2"/>
  <c r="W2237" i="2" s="1"/>
  <c r="S715" i="2"/>
  <c r="U715" i="2" s="1"/>
  <c r="O715" i="2"/>
  <c r="W715" i="2" s="1"/>
  <c r="S843" i="2"/>
  <c r="U843" i="2" s="1"/>
  <c r="O843" i="2"/>
  <c r="W843" i="2" s="1"/>
  <c r="S1153" i="2"/>
  <c r="U1153" i="2" s="1"/>
  <c r="O1153" i="2"/>
  <c r="W1153" i="2" s="1"/>
  <c r="S2132" i="2"/>
  <c r="U2132" i="2" s="1"/>
  <c r="O2132" i="2"/>
  <c r="W2132" i="2" s="1"/>
  <c r="S1437" i="2"/>
  <c r="U1437" i="2" s="1"/>
  <c r="O1437" i="2"/>
  <c r="W1437" i="2" s="1"/>
  <c r="S1351" i="2"/>
  <c r="U1351" i="2" s="1"/>
  <c r="O1351" i="2"/>
  <c r="W1351" i="2" s="1"/>
  <c r="S1586" i="2"/>
  <c r="U1586" i="2" s="1"/>
  <c r="O1586" i="2"/>
  <c r="W1586" i="2" s="1"/>
  <c r="S1481" i="2"/>
  <c r="U1481" i="2" s="1"/>
  <c r="O1481" i="2"/>
  <c r="W1481" i="2" s="1"/>
  <c r="S1441" i="2"/>
  <c r="U1441" i="2" s="1"/>
  <c r="O1441" i="2"/>
  <c r="W1441" i="2" s="1"/>
  <c r="S2271" i="2"/>
  <c r="U2271" i="2" s="1"/>
  <c r="O2271" i="2"/>
  <c r="W2271" i="2" s="1"/>
  <c r="S2269" i="2"/>
  <c r="U2269" i="2" s="1"/>
  <c r="O2269" i="2"/>
  <c r="W2269" i="2" s="1"/>
  <c r="V731" i="2"/>
  <c r="V859" i="2"/>
  <c r="S1330" i="2"/>
  <c r="U1330" i="2" s="1"/>
  <c r="O1330" i="2"/>
  <c r="W1330" i="2" s="1"/>
  <c r="S1469" i="2"/>
  <c r="U1469" i="2" s="1"/>
  <c r="O1469" i="2"/>
  <c r="W1469" i="2" s="1"/>
  <c r="S1405" i="2"/>
  <c r="U1405" i="2" s="1"/>
  <c r="O1405" i="2"/>
  <c r="W1405" i="2" s="1"/>
  <c r="S1604" i="2"/>
  <c r="U1604" i="2" s="1"/>
  <c r="O1604" i="2"/>
  <c r="W1604" i="2" s="1"/>
  <c r="S1513" i="2"/>
  <c r="U1513" i="2" s="1"/>
  <c r="O1513" i="2"/>
  <c r="W1513" i="2" s="1"/>
  <c r="S1473" i="2"/>
  <c r="U1473" i="2" s="1"/>
  <c r="O1473" i="2"/>
  <c r="W1473" i="2" s="1"/>
  <c r="S2301" i="2"/>
  <c r="U2301" i="2" s="1"/>
  <c r="O2301" i="2"/>
  <c r="W2301" i="2" s="1"/>
  <c r="S2329" i="2"/>
  <c r="U2329" i="2" s="1"/>
  <c r="O2329" i="2"/>
  <c r="W2329" i="2" s="1"/>
  <c r="S731" i="2"/>
  <c r="U731" i="2" s="1"/>
  <c r="O731" i="2"/>
  <c r="W731" i="2" s="1"/>
  <c r="S859" i="2"/>
  <c r="U859" i="2" s="1"/>
  <c r="O859" i="2"/>
  <c r="W859" i="2" s="1"/>
  <c r="S1169" i="2"/>
  <c r="U1169" i="2" s="1"/>
  <c r="O1169" i="2"/>
  <c r="W1169" i="2" s="1"/>
  <c r="S2164" i="2"/>
  <c r="U2164" i="2" s="1"/>
  <c r="O2164" i="2"/>
  <c r="W2164" i="2" s="1"/>
  <c r="W333" i="2"/>
  <c r="W373" i="2"/>
  <c r="W40" i="2"/>
  <c r="W104" i="2"/>
  <c r="V168" i="2"/>
  <c r="W240" i="2"/>
  <c r="W320" i="2"/>
  <c r="W416" i="2"/>
  <c r="W544" i="2"/>
  <c r="V501" i="2"/>
  <c r="V520" i="2"/>
  <c r="W109" i="2"/>
  <c r="W69" i="2"/>
  <c r="W141" i="2"/>
  <c r="W205" i="2"/>
  <c r="W360" i="2"/>
  <c r="W464" i="2"/>
  <c r="W677" i="2"/>
  <c r="W344" i="2"/>
  <c r="V509" i="2"/>
  <c r="V528" i="2"/>
  <c r="V245" i="2"/>
  <c r="W48" i="2"/>
  <c r="W496" i="2"/>
  <c r="V112" i="2"/>
  <c r="W176" i="2"/>
  <c r="W248" i="2"/>
  <c r="W328" i="2"/>
  <c r="W376" i="2"/>
  <c r="W672" i="2"/>
  <c r="W424" i="2"/>
  <c r="V517" i="2"/>
  <c r="W392" i="2"/>
  <c r="W536" i="2"/>
  <c r="V664" i="2"/>
  <c r="V365" i="2"/>
  <c r="W77" i="2"/>
  <c r="W149" i="2"/>
  <c r="W621" i="2"/>
  <c r="W429" i="2"/>
  <c r="W352" i="2"/>
  <c r="W45" i="2"/>
  <c r="W336" i="2"/>
  <c r="W400" i="2"/>
  <c r="W632" i="2"/>
  <c r="V56" i="2"/>
  <c r="W120" i="2"/>
  <c r="W184" i="2"/>
  <c r="W264" i="2"/>
  <c r="W637" i="2"/>
  <c r="W384" i="2"/>
  <c r="W440" i="2"/>
  <c r="W480" i="2"/>
  <c r="W309" i="2"/>
  <c r="V237" i="2"/>
  <c r="V557" i="2"/>
  <c r="V432" i="2"/>
  <c r="V552" i="2"/>
  <c r="W85" i="2"/>
  <c r="W157" i="2"/>
  <c r="W341" i="2"/>
  <c r="W397" i="2"/>
  <c r="W597" i="2"/>
  <c r="W368" i="2"/>
  <c r="V656" i="2"/>
  <c r="W224" i="2"/>
  <c r="W560" i="2"/>
  <c r="W381" i="2"/>
  <c r="W600" i="2"/>
  <c r="W64" i="2"/>
  <c r="W128" i="2"/>
  <c r="W192" i="2"/>
  <c r="W272" i="2"/>
  <c r="W448" i="2"/>
  <c r="W256" i="2"/>
  <c r="W488" i="2"/>
  <c r="W608" i="2"/>
  <c r="V461" i="2"/>
  <c r="V568" i="2"/>
  <c r="W504" i="2"/>
  <c r="W93" i="2"/>
  <c r="W165" i="2"/>
  <c r="W229" i="2"/>
  <c r="W37" i="2"/>
  <c r="V576" i="2"/>
  <c r="W29" i="2"/>
  <c r="W72" i="2"/>
  <c r="V136" i="2"/>
  <c r="V200" i="2"/>
  <c r="W280" i="2"/>
  <c r="W456" i="2"/>
  <c r="V584" i="2"/>
  <c r="V96" i="2"/>
  <c r="W101" i="2"/>
  <c r="W173" i="2"/>
  <c r="W261" i="2"/>
  <c r="W13" i="2"/>
  <c r="W648" i="2"/>
  <c r="V589" i="2"/>
  <c r="V592" i="2"/>
  <c r="W624" i="2"/>
  <c r="W472" i="2"/>
  <c r="W629" i="2"/>
  <c r="W653" i="2"/>
  <c r="W349" i="2"/>
  <c r="W24" i="2"/>
  <c r="W469" i="2"/>
  <c r="W88" i="2"/>
  <c r="W152" i="2"/>
  <c r="W216" i="2"/>
  <c r="W296" i="2"/>
  <c r="V312" i="2"/>
  <c r="W189" i="2"/>
  <c r="U2671" i="2" l="1"/>
  <c r="AD2671" i="2"/>
  <c r="R5" i="2"/>
  <c r="R3" i="2"/>
  <c r="T1921" i="2"/>
  <c r="T1742" i="2"/>
  <c r="T1615" i="2"/>
  <c r="T1049" i="2"/>
  <c r="T882" i="2"/>
  <c r="T2568" i="2"/>
  <c r="T2671" i="2"/>
  <c r="T2488" i="2"/>
  <c r="T2698" i="2"/>
  <c r="T2366" i="2"/>
  <c r="T2135" i="2"/>
  <c r="T1620" i="2"/>
  <c r="T1914" i="2"/>
  <c r="T2697" i="2"/>
  <c r="T2643" i="2"/>
  <c r="T2398" i="2"/>
  <c r="T2350" i="2"/>
  <c r="T1861" i="2"/>
  <c r="T1889" i="2"/>
  <c r="T2523" i="2"/>
  <c r="T2537" i="2"/>
  <c r="T2528" i="2"/>
  <c r="T2015" i="2"/>
  <c r="T1891" i="2"/>
  <c r="T1196" i="2"/>
  <c r="T2470" i="2"/>
  <c r="T1924" i="2"/>
  <c r="T2565" i="2"/>
  <c r="T2331" i="2"/>
  <c r="T1530" i="2"/>
  <c r="T1527" i="2"/>
  <c r="T2245" i="2"/>
  <c r="T2632" i="2"/>
  <c r="T2514" i="2"/>
  <c r="T2099" i="2"/>
  <c r="T1598" i="2"/>
  <c r="T1624" i="2"/>
  <c r="T2644" i="2"/>
  <c r="T2448" i="2"/>
  <c r="T2210" i="2"/>
  <c r="T2261" i="2"/>
  <c r="T1884" i="2"/>
  <c r="T1078" i="2"/>
  <c r="T2576" i="2"/>
  <c r="T2639" i="2"/>
  <c r="T2300" i="2"/>
  <c r="T2078" i="2"/>
  <c r="T1438" i="2"/>
  <c r="T1386" i="2"/>
  <c r="T2527" i="2"/>
  <c r="T2487" i="2"/>
  <c r="T2076" i="2"/>
  <c r="T2277" i="2"/>
  <c r="T1679" i="2"/>
  <c r="T1158" i="2"/>
  <c r="T2329" i="2"/>
  <c r="T1956" i="2"/>
  <c r="T2311" i="2"/>
  <c r="T1971" i="2"/>
  <c r="T1984" i="2"/>
  <c r="T1274" i="2"/>
  <c r="T2614" i="2"/>
  <c r="T2555" i="2"/>
  <c r="T2008" i="2"/>
  <c r="T2066" i="2"/>
  <c r="T1729" i="2"/>
  <c r="T718" i="2"/>
  <c r="T1041" i="2"/>
  <c r="T949" i="2"/>
  <c r="T875" i="2"/>
  <c r="T771" i="2"/>
  <c r="T689" i="2"/>
  <c r="T975" i="2"/>
  <c r="T883" i="2"/>
  <c r="T744" i="2"/>
  <c r="T1098" i="2"/>
  <c r="T846" i="2"/>
  <c r="T808" i="2"/>
  <c r="T760" i="2"/>
  <c r="T1026" i="2"/>
  <c r="T928" i="2"/>
  <c r="T862" i="2"/>
  <c r="T785" i="2"/>
  <c r="T754" i="2"/>
  <c r="T730" i="2"/>
  <c r="T1056" i="2"/>
  <c r="T1292" i="2"/>
  <c r="T1146" i="2"/>
  <c r="T1402" i="2"/>
  <c r="T1201" i="2"/>
  <c r="T770" i="2"/>
  <c r="T1258" i="2"/>
  <c r="T1028" i="2"/>
  <c r="T1320" i="2"/>
  <c r="T1076" i="2"/>
  <c r="T1421" i="2"/>
  <c r="T1216" i="2"/>
  <c r="T1414" i="2"/>
  <c r="T1130" i="2"/>
  <c r="T1314" i="2"/>
  <c r="T1586" i="2"/>
  <c r="T1165" i="2"/>
  <c r="T710" i="2"/>
  <c r="T1191" i="2"/>
  <c r="T973" i="2"/>
  <c r="T1253" i="2"/>
  <c r="T1089" i="2"/>
  <c r="T1360" i="2"/>
  <c r="T1228" i="2"/>
  <c r="T1471" i="2"/>
  <c r="T1206" i="2"/>
  <c r="T965" i="2"/>
  <c r="T1169" i="2"/>
  <c r="T1390" i="2"/>
  <c r="T1562" i="2"/>
  <c r="T1892" i="2"/>
  <c r="T1500" i="2"/>
  <c r="T1720" i="2"/>
  <c r="T1354" i="2"/>
  <c r="T1788" i="2"/>
  <c r="T1361" i="2"/>
  <c r="T1872" i="2"/>
  <c r="T1625" i="2"/>
  <c r="T1792" i="2"/>
  <c r="T1609" i="2"/>
  <c r="T1420" i="2"/>
  <c r="T1760" i="2"/>
  <c r="T1969" i="2"/>
  <c r="T1645" i="2"/>
  <c r="T2002" i="2"/>
  <c r="T1542" i="2"/>
  <c r="T1746" i="2"/>
  <c r="T1931" i="2"/>
  <c r="T1529" i="2"/>
  <c r="T1793" i="2"/>
  <c r="T1509" i="2"/>
  <c r="T1786" i="2"/>
  <c r="T1502" i="2"/>
  <c r="T1705" i="2"/>
  <c r="T1584" i="2"/>
  <c r="T1834" i="2"/>
  <c r="T1654" i="2"/>
  <c r="T1941" i="2"/>
  <c r="T1677" i="2"/>
  <c r="T1846" i="2"/>
  <c r="T2069" i="2"/>
  <c r="T2268" i="2"/>
  <c r="T2039" i="2"/>
  <c r="T2342" i="2"/>
  <c r="T2081" i="2"/>
  <c r="T2293" i="2"/>
  <c r="T2043" i="2"/>
  <c r="T2280" i="2"/>
  <c r="T726" i="2"/>
  <c r="T1068" i="2"/>
  <c r="T960" i="2"/>
  <c r="T878" i="2"/>
  <c r="T787" i="2"/>
  <c r="T696" i="2"/>
  <c r="T987" i="2"/>
  <c r="T891" i="2"/>
  <c r="T748" i="2"/>
  <c r="T1112" i="2"/>
  <c r="T850" i="2"/>
  <c r="T823" i="2"/>
  <c r="T784" i="2"/>
  <c r="T1036" i="2"/>
  <c r="T1033" i="2"/>
  <c r="T866" i="2"/>
  <c r="T789" i="2"/>
  <c r="T836" i="2"/>
  <c r="T738" i="2"/>
  <c r="T1067" i="2"/>
  <c r="T1305" i="2"/>
  <c r="T1160" i="2"/>
  <c r="T1413" i="2"/>
  <c r="T1226" i="2"/>
  <c r="T818" i="2"/>
  <c r="T1276" i="2"/>
  <c r="T1080" i="2"/>
  <c r="T1348" i="2"/>
  <c r="T1084" i="2"/>
  <c r="T1425" i="2"/>
  <c r="T1219" i="2"/>
  <c r="T1418" i="2"/>
  <c r="T1143" i="2"/>
  <c r="T1317" i="2"/>
  <c r="T1593" i="2"/>
  <c r="T1168" i="2"/>
  <c r="T855" i="2"/>
  <c r="T1194" i="2"/>
  <c r="T1007" i="2"/>
  <c r="T1260" i="2"/>
  <c r="T1104" i="2"/>
  <c r="T1393" i="2"/>
  <c r="T1234" i="2"/>
  <c r="T1486" i="2"/>
  <c r="T1221" i="2"/>
  <c r="T980" i="2"/>
  <c r="T1189" i="2"/>
  <c r="T1394" i="2"/>
  <c r="T1596" i="2"/>
  <c r="T1906" i="2"/>
  <c r="T1511" i="2"/>
  <c r="T1724" i="2"/>
  <c r="T734" i="2"/>
  <c r="T695" i="2"/>
  <c r="T978" i="2"/>
  <c r="T890" i="2"/>
  <c r="T799" i="2"/>
  <c r="T700" i="2"/>
  <c r="T991" i="2"/>
  <c r="T899" i="2"/>
  <c r="T759" i="2"/>
  <c r="T1115" i="2"/>
  <c r="T865" i="2"/>
  <c r="T858" i="2"/>
  <c r="T792" i="2"/>
  <c r="T709" i="2"/>
  <c r="T1046" i="2"/>
  <c r="T873" i="2"/>
  <c r="T793" i="2"/>
  <c r="T877" i="2"/>
  <c r="T778" i="2"/>
  <c r="T1071" i="2"/>
  <c r="T1323" i="2"/>
  <c r="T1204" i="2"/>
  <c r="T1424" i="2"/>
  <c r="T1229" i="2"/>
  <c r="T1072" i="2"/>
  <c r="T1283" i="2"/>
  <c r="T1095" i="2"/>
  <c r="T1384" i="2"/>
  <c r="T1091" i="2"/>
  <c r="T1469" i="2"/>
  <c r="T1252" i="2"/>
  <c r="T1429" i="2"/>
  <c r="T1154" i="2"/>
  <c r="T1352" i="2"/>
  <c r="T1604" i="2"/>
  <c r="T1172" i="2"/>
  <c r="T914" i="2"/>
  <c r="T1198" i="2"/>
  <c r="T1017" i="2"/>
  <c r="T1271" i="2"/>
  <c r="T1118" i="2"/>
  <c r="T1412" i="2"/>
  <c r="T1242" i="2"/>
  <c r="T874" i="2"/>
  <c r="T1231" i="2"/>
  <c r="T1008" i="2"/>
  <c r="T1192" i="2"/>
  <c r="T1401" i="2"/>
  <c r="T1616" i="2"/>
  <c r="T1910" i="2"/>
  <c r="T1519" i="2"/>
  <c r="T1738" i="2"/>
  <c r="T1496" i="2"/>
  <c r="T1808" i="2"/>
  <c r="T1463" i="2"/>
  <c r="T1903" i="2"/>
  <c r="T1636" i="2"/>
  <c r="T1855" i="2"/>
  <c r="T1648" i="2"/>
  <c r="T1501" i="2"/>
  <c r="T1796" i="2"/>
  <c r="T1484" i="2"/>
  <c r="T1714" i="2"/>
  <c r="T2010" i="2"/>
  <c r="T1555" i="2"/>
  <c r="T1764" i="2"/>
  <c r="T1955" i="2"/>
  <c r="T1572" i="2"/>
  <c r="T1853" i="2"/>
  <c r="T1602" i="2"/>
  <c r="T1849" i="2"/>
  <c r="T1539" i="2"/>
  <c r="T1737" i="2"/>
  <c r="T1631" i="2"/>
  <c r="T1842" i="2"/>
  <c r="T1670" i="2"/>
  <c r="T699" i="2"/>
  <c r="T1702" i="2"/>
  <c r="T1885" i="2"/>
  <c r="T747" i="2"/>
  <c r="T715" i="2"/>
  <c r="T995" i="2"/>
  <c r="T894" i="2"/>
  <c r="T819" i="2"/>
  <c r="T719" i="2"/>
  <c r="T704" i="2"/>
  <c r="T903" i="2"/>
  <c r="T764" i="2"/>
  <c r="T1131" i="2"/>
  <c r="T872" i="2"/>
  <c r="T876" i="2"/>
  <c r="T816" i="2"/>
  <c r="T713" i="2"/>
  <c r="T717" i="2"/>
  <c r="T880" i="2"/>
  <c r="T805" i="2"/>
  <c r="T897" i="2"/>
  <c r="T810" i="2"/>
  <c r="T1105" i="2"/>
  <c r="T1326" i="2"/>
  <c r="T1207" i="2"/>
  <c r="T750" i="2"/>
  <c r="T1236" i="2"/>
  <c r="T1087" i="2"/>
  <c r="T766" i="2"/>
  <c r="T723" i="2"/>
  <c r="T692" i="2"/>
  <c r="T907" i="2"/>
  <c r="T822" i="2"/>
  <c r="T727" i="2"/>
  <c r="T708" i="2"/>
  <c r="T950" i="2"/>
  <c r="T796" i="2"/>
  <c r="T1135" i="2"/>
  <c r="T879" i="2"/>
  <c r="T887" i="2"/>
  <c r="T820" i="2"/>
  <c r="T721" i="2"/>
  <c r="T725" i="2"/>
  <c r="T888" i="2"/>
  <c r="T817" i="2"/>
  <c r="T901" i="2"/>
  <c r="T821" i="2"/>
  <c r="T1132" i="2"/>
  <c r="T1340" i="2"/>
  <c r="T1211" i="2"/>
  <c r="T870" i="2"/>
  <c r="T1240" i="2"/>
  <c r="T1102" i="2"/>
  <c r="T1327" i="2"/>
  <c r="T1120" i="2"/>
  <c r="T1399" i="2"/>
  <c r="T1171" i="2"/>
  <c r="T929" i="2"/>
  <c r="T1293" i="2"/>
  <c r="T1450" i="2"/>
  <c r="T1205" i="2"/>
  <c r="T1396" i="2"/>
  <c r="T1612" i="2"/>
  <c r="T1223" i="2"/>
  <c r="T1002" i="2"/>
  <c r="T774" i="2"/>
  <c r="T731" i="2"/>
  <c r="T703" i="2"/>
  <c r="T918" i="2"/>
  <c r="T845" i="2"/>
  <c r="T782" i="2"/>
  <c r="T739" i="2"/>
  <c r="T763" i="2"/>
  <c r="T926" i="2"/>
  <c r="T849" i="2"/>
  <c r="T751" i="2"/>
  <c r="T783" i="2"/>
  <c r="T996" i="2"/>
  <c r="T861" i="2"/>
  <c r="T720" i="2"/>
  <c r="T919" i="2"/>
  <c r="T924" i="2"/>
  <c r="T843" i="2"/>
  <c r="T737" i="2"/>
  <c r="T765" i="2"/>
  <c r="T913" i="2"/>
  <c r="T847" i="2"/>
  <c r="T925" i="2"/>
  <c r="T762" i="2"/>
  <c r="T1156" i="2"/>
  <c r="T933" i="2"/>
  <c r="T1232" i="2"/>
  <c r="T966" i="2"/>
  <c r="T1269" i="2"/>
  <c r="T1113" i="2"/>
  <c r="T1344" i="2"/>
  <c r="T1142" i="2"/>
  <c r="T1433" i="2"/>
  <c r="T1197" i="2"/>
  <c r="T967" i="2"/>
  <c r="T1310" i="2"/>
  <c r="T1462" i="2"/>
  <c r="T1227" i="2"/>
  <c r="T1446" i="2"/>
  <c r="T1657" i="2"/>
  <c r="T1263" i="2"/>
  <c r="T1029" i="2"/>
  <c r="T1277" i="2"/>
  <c r="T1077" i="2"/>
  <c r="T1349" i="2"/>
  <c r="T1224" i="2"/>
  <c r="T937" i="2"/>
  <c r="T1322" i="2"/>
  <c r="T1055" i="2"/>
  <c r="T1298" i="2"/>
  <c r="T1082" i="2"/>
  <c r="T1246" i="2"/>
  <c r="T1448" i="2"/>
  <c r="T1706" i="2"/>
  <c r="T2019" i="2"/>
  <c r="T1589" i="2"/>
  <c r="T1798" i="2"/>
  <c r="T1570" i="2"/>
  <c r="T1847" i="2"/>
  <c r="T1678" i="2"/>
  <c r="T1453" i="2"/>
  <c r="T1660" i="2"/>
  <c r="T1436" i="2"/>
  <c r="T806" i="2"/>
  <c r="T755" i="2"/>
  <c r="T779" i="2"/>
  <c r="T930" i="2"/>
  <c r="T915" i="2"/>
  <c r="T767" i="2"/>
  <c r="T791" i="2"/>
  <c r="T1003" i="2"/>
  <c r="T895" i="2"/>
  <c r="T728" i="2"/>
  <c r="T935" i="2"/>
  <c r="T943" i="2"/>
  <c r="T892" i="2"/>
  <c r="T741" i="2"/>
  <c r="T769" i="2"/>
  <c r="T932" i="2"/>
  <c r="T859" i="2"/>
  <c r="T970" i="2"/>
  <c r="T802" i="2"/>
  <c r="T1174" i="2"/>
  <c r="T955" i="2"/>
  <c r="T1279" i="2"/>
  <c r="T1009" i="2"/>
  <c r="T1289" i="2"/>
  <c r="T1126" i="2"/>
  <c r="T1355" i="2"/>
  <c r="T1147" i="2"/>
  <c r="T1441" i="2"/>
  <c r="T1244" i="2"/>
  <c r="T972" i="2"/>
  <c r="T1324" i="2"/>
  <c r="T1473" i="2"/>
  <c r="T1233" i="2"/>
  <c r="T1477" i="2"/>
  <c r="T825" i="2"/>
  <c r="T1267" i="2"/>
  <c r="T1050" i="2"/>
  <c r="T1284" i="2"/>
  <c r="T1085" i="2"/>
  <c r="T1371" i="2"/>
  <c r="T1238" i="2"/>
  <c r="T1012" i="2"/>
  <c r="T1325" i="2"/>
  <c r="T1059" i="2"/>
  <c r="T1301" i="2"/>
  <c r="T1093" i="2"/>
  <c r="T1250" i="2"/>
  <c r="T921" i="2"/>
  <c r="T814" i="2"/>
  <c r="T758" i="2"/>
  <c r="T795" i="2"/>
  <c r="T934" i="2"/>
  <c r="T938" i="2"/>
  <c r="T775" i="2"/>
  <c r="T807" i="2"/>
  <c r="T1032" i="2"/>
  <c r="T927" i="2"/>
  <c r="T736" i="2"/>
  <c r="T939" i="2"/>
  <c r="T947" i="2"/>
  <c r="T896" i="2"/>
  <c r="T745" i="2"/>
  <c r="T777" i="2"/>
  <c r="T936" i="2"/>
  <c r="T905" i="2"/>
  <c r="T977" i="2"/>
  <c r="T840" i="2"/>
  <c r="T1178" i="2"/>
  <c r="T1040" i="2"/>
  <c r="T1299" i="2"/>
  <c r="T1023" i="2"/>
  <c r="T1302" i="2"/>
  <c r="T1133" i="2"/>
  <c r="T1358" i="2"/>
  <c r="T1161" i="2"/>
  <c r="T1458" i="2"/>
  <c r="T1255" i="2"/>
  <c r="T1088" i="2"/>
  <c r="T1338" i="2"/>
  <c r="T786" i="2"/>
  <c r="T1237" i="2"/>
  <c r="T1481" i="2"/>
  <c r="T832" i="2"/>
  <c r="T1335" i="2"/>
  <c r="T1058" i="2"/>
  <c r="T1297" i="2"/>
  <c r="T1100" i="2"/>
  <c r="T1389" i="2"/>
  <c r="T1245" i="2"/>
  <c r="T1062" i="2"/>
  <c r="T1353" i="2"/>
  <c r="T1070" i="2"/>
  <c r="T1343" i="2"/>
  <c r="T1097" i="2"/>
  <c r="T1278" i="2"/>
  <c r="T1452" i="2"/>
  <c r="T1762" i="2"/>
  <c r="T2042" i="2"/>
  <c r="T1651" i="2"/>
  <c r="T1839" i="2"/>
  <c r="T1585" i="2"/>
  <c r="T1865" i="2"/>
  <c r="T1703" i="2"/>
  <c r="T1516" i="2"/>
  <c r="T1710" i="2"/>
  <c r="T1459" i="2"/>
  <c r="T1781" i="2"/>
  <c r="T1618" i="2"/>
  <c r="T1848" i="2"/>
  <c r="T1559" i="2"/>
  <c r="T1856" i="2"/>
  <c r="T2106" i="2"/>
  <c r="T1630" i="2"/>
  <c r="T1830" i="2"/>
  <c r="T2021" i="2"/>
  <c r="T1676" i="2"/>
  <c r="T1912" i="2"/>
  <c r="T1708" i="2"/>
  <c r="T1940" i="2"/>
  <c r="T1591" i="2"/>
  <c r="T1101" i="2"/>
  <c r="T1691" i="2"/>
  <c r="T1518" i="2"/>
  <c r="T1768" i="2"/>
  <c r="T1557" i="2"/>
  <c r="T1754" i="2"/>
  <c r="T1879" i="2"/>
  <c r="T2185" i="2"/>
  <c r="T2387" i="2"/>
  <c r="T2215" i="2"/>
  <c r="T2425" i="2"/>
  <c r="T2181" i="2"/>
  <c r="T1577" i="2"/>
  <c r="T829" i="2"/>
  <c r="T790" i="2"/>
  <c r="T803" i="2"/>
  <c r="T953" i="2"/>
  <c r="T942" i="2"/>
  <c r="T864" i="2"/>
  <c r="T815" i="2"/>
  <c r="T1035" i="2"/>
  <c r="T931" i="2"/>
  <c r="T752" i="2"/>
  <c r="T958" i="2"/>
  <c r="T969" i="2"/>
  <c r="T900" i="2"/>
  <c r="T749" i="2"/>
  <c r="T797" i="2"/>
  <c r="T691" i="2"/>
  <c r="T948" i="2"/>
  <c r="T1016" i="2"/>
  <c r="T881" i="2"/>
  <c r="T1181" i="2"/>
  <c r="T1060" i="2"/>
  <c r="T1316" i="2"/>
  <c r="T1044" i="2"/>
  <c r="T1309" i="2"/>
  <c r="T1150" i="2"/>
  <c r="T1362" i="2"/>
  <c r="T1182" i="2"/>
  <c r="T889" i="2"/>
  <c r="T1262" i="2"/>
  <c r="T1099" i="2"/>
  <c r="T1341" i="2"/>
  <c r="T844" i="2"/>
  <c r="T1241" i="2"/>
  <c r="T1485" i="2"/>
  <c r="T941" i="2"/>
  <c r="T1345" i="2"/>
  <c r="T1092" i="2"/>
  <c r="T1311" i="2"/>
  <c r="T1111" i="2"/>
  <c r="T1408" i="2"/>
  <c r="T1264" i="2"/>
  <c r="T1066" i="2"/>
  <c r="T1364" i="2"/>
  <c r="T1074" i="2"/>
  <c r="T1379" i="2"/>
  <c r="T1108" i="2"/>
  <c r="T1295" i="2"/>
  <c r="T1457" i="2"/>
  <c r="T1791" i="2"/>
  <c r="T2049" i="2"/>
  <c r="T1655" i="2"/>
  <c r="T848" i="2"/>
  <c r="T852" i="2"/>
  <c r="T811" i="2"/>
  <c r="T964" i="2"/>
  <c r="T946" i="2"/>
  <c r="T871" i="2"/>
  <c r="T827" i="2"/>
  <c r="T1045" i="2"/>
  <c r="T954" i="2"/>
  <c r="T756" i="2"/>
  <c r="T690" i="2"/>
  <c r="T976" i="2"/>
  <c r="T904" i="2"/>
  <c r="T753" i="2"/>
  <c r="T801" i="2"/>
  <c r="T694" i="2"/>
  <c r="T959" i="2"/>
  <c r="T1030" i="2"/>
  <c r="T944" i="2"/>
  <c r="T1218" i="2"/>
  <c r="T1075" i="2"/>
  <c r="T1330" i="2"/>
  <c r="T1064" i="2"/>
  <c r="T1365" i="2"/>
  <c r="T1167" i="2"/>
  <c r="T1369" i="2"/>
  <c r="T1190" i="2"/>
  <c r="T940" i="2"/>
  <c r="T1273" i="2"/>
  <c r="T1110" i="2"/>
  <c r="T1359" i="2"/>
  <c r="T867" i="2"/>
  <c r="T1248" i="2"/>
  <c r="T1492" i="2"/>
  <c r="T1011" i="2"/>
  <c r="T1381" i="2"/>
  <c r="T1096" i="2"/>
  <c r="T1321" i="2"/>
  <c r="T1139" i="2"/>
  <c r="T1419" i="2"/>
  <c r="T1294" i="2"/>
  <c r="T1173" i="2"/>
  <c r="T1375" i="2"/>
  <c r="T1128" i="2"/>
  <c r="T1397" i="2"/>
  <c r="T1122" i="2"/>
  <c r="T1319" i="2"/>
  <c r="T1476" i="2"/>
  <c r="T1801" i="2"/>
  <c r="T2067" i="2"/>
  <c r="T1663" i="2"/>
  <c r="T1875" i="2"/>
  <c r="T1667" i="2"/>
  <c r="T1918" i="2"/>
  <c r="T1766" i="2"/>
  <c r="T1537" i="2"/>
  <c r="T1728" i="2"/>
  <c r="T1488" i="2"/>
  <c r="T1840" i="2"/>
  <c r="T1682" i="2"/>
  <c r="T1873" i="2"/>
  <c r="T1579" i="2"/>
  <c r="T1915" i="2"/>
  <c r="T2136" i="2"/>
  <c r="T1686" i="2"/>
  <c r="T1841" i="2"/>
  <c r="T1235" i="2"/>
  <c r="T1701" i="2"/>
  <c r="T1013" i="2"/>
  <c r="T1726" i="2"/>
  <c r="T1086" i="2"/>
  <c r="T1606" i="2"/>
  <c r="T1465" i="2"/>
  <c r="T1771" i="2"/>
  <c r="T1543" i="2"/>
  <c r="T1864" i="2"/>
  <c r="T1573" i="2"/>
  <c r="T1779" i="2"/>
  <c r="T1970" i="2"/>
  <c r="T863" i="2"/>
  <c r="T860" i="2"/>
  <c r="T826" i="2"/>
  <c r="T971" i="2"/>
  <c r="T957" i="2"/>
  <c r="T886" i="2"/>
  <c r="T830" i="2"/>
  <c r="T1052" i="2"/>
  <c r="T1000" i="2"/>
  <c r="T768" i="2"/>
  <c r="T697" i="2"/>
  <c r="T984" i="2"/>
  <c r="T916" i="2"/>
  <c r="T831" i="2"/>
  <c r="T809" i="2"/>
  <c r="T698" i="2"/>
  <c r="T985" i="2"/>
  <c r="T1047" i="2"/>
  <c r="T994" i="2"/>
  <c r="T1243" i="2"/>
  <c r="T1079" i="2"/>
  <c r="T1333" i="2"/>
  <c r="T1083" i="2"/>
  <c r="T1380" i="2"/>
  <c r="T981" i="2"/>
  <c r="T898" i="2"/>
  <c r="T837" i="2"/>
  <c r="T685" i="2"/>
  <c r="T688" i="2"/>
  <c r="T990" i="2"/>
  <c r="T902" i="2"/>
  <c r="T841" i="2"/>
  <c r="T711" i="2"/>
  <c r="T1010" i="2"/>
  <c r="T961" i="2"/>
  <c r="T857" i="2"/>
  <c r="T724" i="2"/>
  <c r="T1069" i="2"/>
  <c r="T812" i="2"/>
  <c r="T788" i="2"/>
  <c r="T701" i="2"/>
  <c r="T997" i="2"/>
  <c r="T884" i="2"/>
  <c r="T839" i="2"/>
  <c r="T773" i="2"/>
  <c r="T706" i="2"/>
  <c r="T714" i="2"/>
  <c r="T1027" i="2"/>
  <c r="T1272" i="2"/>
  <c r="T1116" i="2"/>
  <c r="T1391" i="2"/>
  <c r="T1164" i="2"/>
  <c r="T1410" i="2"/>
  <c r="T1222" i="2"/>
  <c r="T1005" i="2"/>
  <c r="T1296" i="2"/>
  <c r="T1037" i="2"/>
  <c r="T1373" i="2"/>
  <c r="T1176" i="2"/>
  <c r="T1392" i="2"/>
  <c r="T1065" i="2"/>
  <c r="T1287" i="2"/>
  <c r="T1544" i="2"/>
  <c r="T1151" i="2"/>
  <c r="T1514" i="2"/>
  <c r="T1148" i="2"/>
  <c r="T1374" i="2"/>
  <c r="T1209" i="2"/>
  <c r="T986" i="2"/>
  <c r="T1332" i="2"/>
  <c r="T1203" i="2"/>
  <c r="T1427" i="2"/>
  <c r="T1155" i="2"/>
  <c r="T1460" i="2"/>
  <c r="T1159" i="2"/>
  <c r="T1350" i="2"/>
  <c r="T1531" i="2"/>
  <c r="T1868" i="2"/>
  <c r="T1265" i="2"/>
  <c r="T1699" i="2"/>
  <c r="T1949" i="2"/>
  <c r="T1777" i="2"/>
  <c r="T1987" i="2"/>
  <c r="T1836" i="2"/>
  <c r="T1613" i="2"/>
  <c r="T1752" i="2"/>
  <c r="T707" i="2"/>
  <c r="T1034" i="2"/>
  <c r="T922" i="2"/>
  <c r="T856" i="2"/>
  <c r="T743" i="2"/>
  <c r="T1014" i="2"/>
  <c r="T968" i="2"/>
  <c r="T868" i="2"/>
  <c r="T732" i="2"/>
  <c r="T1073" i="2"/>
  <c r="T838" i="2"/>
  <c r="T804" i="2"/>
  <c r="T705" i="2"/>
  <c r="T1015" i="2"/>
  <c r="T920" i="2"/>
  <c r="T851" i="2"/>
  <c r="T781" i="2"/>
  <c r="T746" i="2"/>
  <c r="T722" i="2"/>
  <c r="T1031" i="2"/>
  <c r="T1282" i="2"/>
  <c r="T1141" i="2"/>
  <c r="T1398" i="2"/>
  <c r="T1170" i="2"/>
  <c r="T1417" i="2"/>
  <c r="T1247" i="2"/>
  <c r="T1019" i="2"/>
  <c r="T1313" i="2"/>
  <c r="T1053" i="2"/>
  <c r="T1407" i="2"/>
  <c r="T1187" i="2"/>
  <c r="T1411" i="2"/>
  <c r="T1103" i="2"/>
  <c r="T1300" i="2"/>
  <c r="T1560" i="2"/>
  <c r="T1162" i="2"/>
  <c r="T1552" i="2"/>
  <c r="T1183" i="2"/>
  <c r="T1378" i="2"/>
  <c r="T1249" i="2"/>
  <c r="T998" i="2"/>
  <c r="T1346" i="2"/>
  <c r="T1214" i="2"/>
  <c r="T1467" i="2"/>
  <c r="T1163" i="2"/>
  <c r="T910" i="2"/>
  <c r="T1166" i="2"/>
  <c r="T1368" i="2"/>
  <c r="T1536" i="2"/>
  <c r="T833" i="2"/>
  <c r="T693" i="2"/>
  <c r="T813" i="2"/>
  <c r="T1261" i="2"/>
  <c r="T1193" i="2"/>
  <c r="T1157" i="2"/>
  <c r="T1454" i="2"/>
  <c r="T1081" i="2"/>
  <c r="T1328" i="2"/>
  <c r="T1177" i="2"/>
  <c r="T1423" i="2"/>
  <c r="T1125" i="2"/>
  <c r="T1643" i="2"/>
  <c r="T1553" i="2"/>
  <c r="T1472" i="2"/>
  <c r="T1922" i="2"/>
  <c r="T1938" i="2"/>
  <c r="T1749" i="2"/>
  <c r="T1689" i="2"/>
  <c r="T1693" i="2"/>
  <c r="T1947" i="2"/>
  <c r="T1770" i="2"/>
  <c r="T1400" i="2"/>
  <c r="T1736" i="2"/>
  <c r="T1988" i="2"/>
  <c r="T1718" i="2"/>
  <c r="T1455" i="2"/>
  <c r="T1887" i="2"/>
  <c r="T1619" i="2"/>
  <c r="T1535" i="2"/>
  <c r="T1905" i="2"/>
  <c r="T1867" i="2"/>
  <c r="T1650" i="2"/>
  <c r="T1933" i="2"/>
  <c r="T2188" i="2"/>
  <c r="T1639" i="2"/>
  <c r="T2319" i="2"/>
  <c r="T2058" i="2"/>
  <c r="T2330" i="2"/>
  <c r="T2090" i="2"/>
  <c r="T2001" i="2"/>
  <c r="T2287" i="2"/>
  <c r="T2082" i="2"/>
  <c r="T2294" i="2"/>
  <c r="T2127" i="2"/>
  <c r="T2343" i="2"/>
  <c r="T2024" i="2"/>
  <c r="T2370" i="2"/>
  <c r="T2150" i="2"/>
  <c r="T2409" i="2"/>
  <c r="T2205" i="2"/>
  <c r="T2393" i="2"/>
  <c r="T2158" i="2"/>
  <c r="T2441" i="2"/>
  <c r="T2194" i="2"/>
  <c r="T2025" i="2"/>
  <c r="T2321" i="2"/>
  <c r="T2080" i="2"/>
  <c r="T2318" i="2"/>
  <c r="T2234" i="2"/>
  <c r="T2170" i="2"/>
  <c r="T2569" i="2"/>
  <c r="T2531" i="2"/>
  <c r="T2457" i="2"/>
  <c r="T1960" i="2"/>
  <c r="T2702" i="2"/>
  <c r="T2601" i="2"/>
  <c r="T2551" i="2"/>
  <c r="T2454" i="2"/>
  <c r="T2476" i="2"/>
  <c r="T2297" i="2"/>
  <c r="T2692" i="2"/>
  <c r="T2636" i="2"/>
  <c r="T2556" i="2"/>
  <c r="T2499" i="2"/>
  <c r="T2466" i="2"/>
  <c r="T2390" i="2"/>
  <c r="T2625" i="2"/>
  <c r="T2584" i="2"/>
  <c r="T2588" i="2"/>
  <c r="T2388" i="2"/>
  <c r="T2503" i="2"/>
  <c r="T2456" i="2"/>
  <c r="T2610" i="2"/>
  <c r="T999" i="2"/>
  <c r="T772" i="2"/>
  <c r="T828" i="2"/>
  <c r="T893" i="2"/>
  <c r="T1306" i="2"/>
  <c r="T1179" i="2"/>
  <c r="T963" i="2"/>
  <c r="T1121" i="2"/>
  <c r="T1356" i="2"/>
  <c r="T1217" i="2"/>
  <c r="T993" i="2"/>
  <c r="T1140" i="2"/>
  <c r="T1681" i="2"/>
  <c r="T1566" i="2"/>
  <c r="T1504" i="2"/>
  <c r="T1946" i="2"/>
  <c r="T1443" i="2"/>
  <c r="T1773" i="2"/>
  <c r="T1756" i="2"/>
  <c r="T1700" i="2"/>
  <c r="T1464" i="2"/>
  <c r="T1799" i="2"/>
  <c r="T1415" i="2"/>
  <c r="T1753" i="2"/>
  <c r="T1999" i="2"/>
  <c r="T1722" i="2"/>
  <c r="T1580" i="2"/>
  <c r="T1916" i="2"/>
  <c r="T1627" i="2"/>
  <c r="T1595" i="2"/>
  <c r="T1409" i="2"/>
  <c r="T1881" i="2"/>
  <c r="T1695" i="2"/>
  <c r="T1945" i="2"/>
  <c r="T2200" i="2"/>
  <c r="T1979" i="2"/>
  <c r="T2326" i="2"/>
  <c r="T2102" i="2"/>
  <c r="T2349" i="2"/>
  <c r="T2094" i="2"/>
  <c r="T2023" i="2"/>
  <c r="T2309" i="2"/>
  <c r="T2086" i="2"/>
  <c r="T2302" i="2"/>
  <c r="T2172" i="2"/>
  <c r="T2357" i="2"/>
  <c r="T2028" i="2"/>
  <c r="T2374" i="2"/>
  <c r="T2154" i="2"/>
  <c r="T2420" i="2"/>
  <c r="T2223" i="2"/>
  <c r="T2413" i="2"/>
  <c r="T2169" i="2"/>
  <c r="T1048" i="2"/>
  <c r="T2202" i="2"/>
  <c r="T2038" i="2"/>
  <c r="T2337" i="2"/>
  <c r="T2084" i="2"/>
  <c r="T2333" i="2"/>
  <c r="T2276" i="2"/>
  <c r="T2260" i="2"/>
  <c r="T2580" i="2"/>
  <c r="T2535" i="2"/>
  <c r="T2478" i="2"/>
  <c r="T2339" i="2"/>
  <c r="T2013" i="2"/>
  <c r="T2608" i="2"/>
  <c r="T2574" i="2"/>
  <c r="T2465" i="2"/>
  <c r="T2483" i="2"/>
  <c r="T1983" i="2"/>
  <c r="T2654" i="2"/>
  <c r="T2560" i="2"/>
  <c r="T2477" i="2"/>
  <c r="T2633" i="2"/>
  <c r="T2600" i="2"/>
  <c r="T982" i="2"/>
  <c r="T800" i="2"/>
  <c r="T909" i="2"/>
  <c r="T1090" i="2"/>
  <c r="T1337" i="2"/>
  <c r="T1303" i="2"/>
  <c r="T1020" i="2"/>
  <c r="T1127" i="2"/>
  <c r="T1367" i="2"/>
  <c r="T1304" i="2"/>
  <c r="T1039" i="2"/>
  <c r="T1149" i="2"/>
  <c r="T1751" i="2"/>
  <c r="T1632" i="2"/>
  <c r="T1549" i="2"/>
  <c r="T1968" i="2"/>
  <c r="T1508" i="2"/>
  <c r="T1825" i="2"/>
  <c r="T1763" i="2"/>
  <c r="T1707" i="2"/>
  <c r="T1489" i="2"/>
  <c r="T1809" i="2"/>
  <c r="T1426" i="2"/>
  <c r="T1774" i="2"/>
  <c r="T2017" i="2"/>
  <c r="T1740" i="2"/>
  <c r="T1614" i="2"/>
  <c r="T1936" i="2"/>
  <c r="T1642" i="2"/>
  <c r="T1638" i="2"/>
  <c r="T1456" i="2"/>
  <c r="T1888" i="2"/>
  <c r="T1709" i="2"/>
  <c r="T1495" i="2"/>
  <c r="T2203" i="2"/>
  <c r="T1992" i="2"/>
  <c r="T2334" i="2"/>
  <c r="T2122" i="2"/>
  <c r="T2360" i="2"/>
  <c r="T2098" i="2"/>
  <c r="T2036" i="2"/>
  <c r="T2335" i="2"/>
  <c r="T2103" i="2"/>
  <c r="T2306" i="2"/>
  <c r="T2193" i="2"/>
  <c r="T2361" i="2"/>
  <c r="T2040" i="2"/>
  <c r="T2397" i="2"/>
  <c r="T2161" i="2"/>
  <c r="T2471" i="2"/>
  <c r="T2226" i="2"/>
  <c r="T2427" i="2"/>
  <c r="T2176" i="2"/>
  <c r="T2012" i="2"/>
  <c r="T2209" i="2"/>
  <c r="T2045" i="2"/>
  <c r="T2344" i="2"/>
  <c r="T2105" i="2"/>
  <c r="T2348" i="2"/>
  <c r="T2308" i="2"/>
  <c r="T2363" i="2"/>
  <c r="T2596" i="2"/>
  <c r="T2542" i="2"/>
  <c r="T2493" i="2"/>
  <c r="T2386" i="2"/>
  <c r="T2296" i="2"/>
  <c r="T2616" i="2"/>
  <c r="T2623" i="2"/>
  <c r="T2547" i="2"/>
  <c r="T2529" i="2"/>
  <c r="T2451" i="2"/>
  <c r="T2372" i="2"/>
  <c r="T2676" i="2"/>
  <c r="T2571" i="2"/>
  <c r="T2522" i="2"/>
  <c r="T2511" i="2"/>
  <c r="T2463" i="2"/>
  <c r="T2677" i="2"/>
  <c r="T2618" i="2"/>
  <c r="T2663" i="2"/>
  <c r="T1006" i="2"/>
  <c r="T908" i="2"/>
  <c r="T757" i="2"/>
  <c r="T1094" i="2"/>
  <c r="T1445" i="2"/>
  <c r="T1331" i="2"/>
  <c r="T1061" i="2"/>
  <c r="T1213" i="2"/>
  <c r="T1021" i="2"/>
  <c r="T1315" i="2"/>
  <c r="T1051" i="2"/>
  <c r="T1210" i="2"/>
  <c r="T1821" i="2"/>
  <c r="T1674" i="2"/>
  <c r="T1558" i="2"/>
  <c r="T1185" i="2"/>
  <c r="T1532" i="2"/>
  <c r="T1063" i="2"/>
  <c r="T1789" i="2"/>
  <c r="T1721" i="2"/>
  <c r="T1505" i="2"/>
  <c r="T1904" i="2"/>
  <c r="T1474" i="2"/>
  <c r="T1778" i="2"/>
  <c r="T1119" i="2"/>
  <c r="T1757" i="2"/>
  <c r="T1649" i="2"/>
  <c r="T1966" i="2"/>
  <c r="T1673" i="2"/>
  <c r="T1658" i="2"/>
  <c r="T1526" i="2"/>
  <c r="T1913" i="2"/>
  <c r="T1734" i="2"/>
  <c r="T1907" i="2"/>
  <c r="T2218" i="2"/>
  <c r="T2005" i="2"/>
  <c r="T2356" i="2"/>
  <c r="T2130" i="2"/>
  <c r="T2404" i="2"/>
  <c r="T2111" i="2"/>
  <c r="T2051" i="2"/>
  <c r="T2365" i="2"/>
  <c r="T2107" i="2"/>
  <c r="T2327" i="2"/>
  <c r="T2208" i="2"/>
  <c r="T2381" i="2"/>
  <c r="T2044" i="2"/>
  <c r="T2405" i="2"/>
  <c r="T2179" i="2"/>
  <c r="T2495" i="2"/>
  <c r="T2244" i="2"/>
  <c r="T2434" i="2"/>
  <c r="T2190" i="2"/>
  <c r="T2016" i="2"/>
  <c r="T2230" i="2"/>
  <c r="T2092" i="2"/>
  <c r="T2355" i="2"/>
  <c r="T2137" i="2"/>
  <c r="T1716" i="2"/>
  <c r="T2325" i="2"/>
  <c r="T2369" i="2"/>
  <c r="T2607" i="2"/>
  <c r="T2573" i="2"/>
  <c r="T2497" i="2"/>
  <c r="T2450" i="2"/>
  <c r="T2430" i="2"/>
  <c r="T2679" i="2"/>
  <c r="T2635" i="2"/>
  <c r="T2570" i="2"/>
  <c r="T2540" i="2"/>
  <c r="T2458" i="2"/>
  <c r="T2417" i="2"/>
  <c r="T2681" i="2"/>
  <c r="T2575" i="2"/>
  <c r="T2526" i="2"/>
  <c r="T2545" i="2"/>
  <c r="T2492" i="2"/>
  <c r="T2682" i="2"/>
  <c r="T2629" i="2"/>
  <c r="T2670" i="2"/>
  <c r="T735" i="2"/>
  <c r="T776" i="2"/>
  <c r="T761" i="2"/>
  <c r="T1215" i="2"/>
  <c r="T798" i="2"/>
  <c r="T1334" i="2"/>
  <c r="T1202" i="2"/>
  <c r="T1230" i="2"/>
  <c r="T1038" i="2"/>
  <c r="T1318" i="2"/>
  <c r="T1136" i="2"/>
  <c r="T1225" i="2"/>
  <c r="T1828" i="2"/>
  <c r="T1688" i="2"/>
  <c r="T1574" i="2"/>
  <c r="T1372" i="2"/>
  <c r="T1563" i="2"/>
  <c r="T1285" i="2"/>
  <c r="T1844" i="2"/>
  <c r="T1739" i="2"/>
  <c r="T1533" i="2"/>
  <c r="T1935" i="2"/>
  <c r="T1479" i="2"/>
  <c r="T1806" i="2"/>
  <c r="T1432" i="2"/>
  <c r="T1767" i="2"/>
  <c r="T1669" i="2"/>
  <c r="T1200" i="2"/>
  <c r="T1698" i="2"/>
  <c r="T1662" i="2"/>
  <c r="T1561" i="2"/>
  <c r="T1937" i="2"/>
  <c r="T1741" i="2"/>
  <c r="T1974" i="2"/>
  <c r="T2221" i="2"/>
  <c r="T2022" i="2"/>
  <c r="T2376" i="2"/>
  <c r="T2138" i="2"/>
  <c r="T2415" i="2"/>
  <c r="T2118" i="2"/>
  <c r="T2070" i="2"/>
  <c r="T2373" i="2"/>
  <c r="T2123" i="2"/>
  <c r="T2346" i="2"/>
  <c r="T2236" i="2"/>
  <c r="T2401" i="2"/>
  <c r="T2095" i="2"/>
  <c r="T2444" i="2"/>
  <c r="T2183" i="2"/>
  <c r="T2513" i="2"/>
  <c r="T2259" i="2"/>
  <c r="T1772" i="2"/>
  <c r="T2213" i="2"/>
  <c r="T2029" i="2"/>
  <c r="T2256" i="2"/>
  <c r="T2109" i="2"/>
  <c r="T2375" i="2"/>
  <c r="T2144" i="2"/>
  <c r="T1964" i="2"/>
  <c r="T2341" i="2"/>
  <c r="T2414" i="2"/>
  <c r="T2622" i="2"/>
  <c r="T2604" i="2"/>
  <c r="T2501" i="2"/>
  <c r="T2482" i="2"/>
  <c r="T2442" i="2"/>
  <c r="T2691" i="2"/>
  <c r="T2646" i="2"/>
  <c r="T2590" i="2"/>
  <c r="T2544" i="2"/>
  <c r="T2480" i="2"/>
  <c r="T2443" i="2"/>
  <c r="T2685" i="2"/>
  <c r="T2583" i="2"/>
  <c r="T2541" i="2"/>
  <c r="T2549" i="2"/>
  <c r="T2496" i="2"/>
  <c r="T2050" i="2"/>
  <c r="T2637" i="2"/>
  <c r="T2690" i="2"/>
  <c r="T911" i="2"/>
  <c r="T780" i="2"/>
  <c r="T824" i="2"/>
  <c r="T1351" i="2"/>
  <c r="T945" i="2"/>
  <c r="T1499" i="2"/>
  <c r="T1208" i="2"/>
  <c r="T1404" i="2"/>
  <c r="T1054" i="2"/>
  <c r="T1478" i="2"/>
  <c r="T1145" i="2"/>
  <c r="T1239" i="2"/>
  <c r="T1835" i="2"/>
  <c r="T1692" i="2"/>
  <c r="T1647" i="2"/>
  <c r="T1483" i="2"/>
  <c r="T1578" i="2"/>
  <c r="T1385" i="2"/>
  <c r="T1859" i="2"/>
  <c r="T1785" i="2"/>
  <c r="T1538" i="2"/>
  <c r="T1939" i="2"/>
  <c r="T1546" i="2"/>
  <c r="T1819" i="2"/>
  <c r="T1498" i="2"/>
  <c r="T1845" i="2"/>
  <c r="T1683" i="2"/>
  <c r="T1451" i="2"/>
  <c r="T1715" i="2"/>
  <c r="T1680" i="2"/>
  <c r="T1588" i="2"/>
  <c r="T1952" i="2"/>
  <c r="T1744" i="2"/>
  <c r="T2000" i="2"/>
  <c r="T2242" i="2"/>
  <c r="T2085" i="2"/>
  <c r="T2380" i="2"/>
  <c r="T2145" i="2"/>
  <c r="T1548" i="2"/>
  <c r="T2126" i="2"/>
  <c r="T2142" i="2"/>
  <c r="T2384" i="2"/>
  <c r="T2139" i="2"/>
  <c r="T1776" i="2"/>
  <c r="T2240" i="2"/>
  <c r="T2416" i="2"/>
  <c r="T2115" i="2"/>
  <c r="T1635" i="2"/>
  <c r="T2229" i="2"/>
  <c r="T2524" i="2"/>
  <c r="T2266" i="2"/>
  <c r="T1783" i="2"/>
  <c r="T2220" i="2"/>
  <c r="T2060" i="2"/>
  <c r="T2285" i="2"/>
  <c r="T2116" i="2"/>
  <c r="T2394" i="2"/>
  <c r="T2151" i="2"/>
  <c r="T1991" i="2"/>
  <c r="T2368" i="2"/>
  <c r="T2433" i="2"/>
  <c r="T2641" i="2"/>
  <c r="T2615" i="2"/>
  <c r="T2546" i="2"/>
  <c r="T2554" i="2"/>
  <c r="T2475" i="2"/>
  <c r="T2026" i="2"/>
  <c r="T2675" i="2"/>
  <c r="T923" i="2"/>
  <c r="T912" i="2"/>
  <c r="T989" i="2"/>
  <c r="T1376" i="2"/>
  <c r="T1106" i="2"/>
  <c r="T952" i="2"/>
  <c r="T1259" i="2"/>
  <c r="T1434" i="2"/>
  <c r="T1144" i="2"/>
  <c r="T1482" i="2"/>
  <c r="T1152" i="2"/>
  <c r="T1329" i="2"/>
  <c r="T1878" i="2"/>
  <c r="T1713" i="2"/>
  <c r="T1731" i="2"/>
  <c r="T1600" i="2"/>
  <c r="T1582" i="2"/>
  <c r="T1449" i="2"/>
  <c r="T1869" i="2"/>
  <c r="T1802" i="2"/>
  <c r="T1550" i="2"/>
  <c r="T1958" i="2"/>
  <c r="T1564" i="2"/>
  <c r="T1826" i="2"/>
  <c r="T1513" i="2"/>
  <c r="T1860" i="2"/>
  <c r="T1694" i="2"/>
  <c r="T1475" i="2"/>
  <c r="T1790" i="2"/>
  <c r="T1687" i="2"/>
  <c r="T1611" i="2"/>
  <c r="T1422" i="2"/>
  <c r="T1747" i="2"/>
  <c r="T2009" i="2"/>
  <c r="T2253" i="2"/>
  <c r="T2114" i="2"/>
  <c r="T2391" i="2"/>
  <c r="T2171" i="2"/>
  <c r="T1874" i="2"/>
  <c r="T2134" i="2"/>
  <c r="T2175" i="2"/>
  <c r="T2408" i="2"/>
  <c r="T2146" i="2"/>
  <c r="T1817" i="2"/>
  <c r="T2247" i="2"/>
  <c r="T2426" i="2"/>
  <c r="T2131" i="2"/>
  <c r="T1932" i="2"/>
  <c r="T2251" i="2"/>
  <c r="T1592" i="2"/>
  <c r="T2275" i="2"/>
  <c r="T1977" i="2"/>
  <c r="T2233" i="2"/>
  <c r="T2064" i="2"/>
  <c r="T2304" i="2"/>
  <c r="T2132" i="2"/>
  <c r="T1854" i="2"/>
  <c r="T2159" i="2"/>
  <c r="T2004" i="2"/>
  <c r="T2379" i="2"/>
  <c r="T2453" i="2"/>
  <c r="T2659" i="2"/>
  <c r="T2634" i="2"/>
  <c r="T2550" i="2"/>
  <c r="T2558" i="2"/>
  <c r="T2505" i="2"/>
  <c r="T2231" i="2"/>
  <c r="T2684" i="2"/>
  <c r="T2612" i="2"/>
  <c r="T2559" i="2"/>
  <c r="T2494" i="2"/>
  <c r="T2506" i="2"/>
  <c r="T2129" i="2"/>
  <c r="T2647" i="2"/>
  <c r="T2606" i="2"/>
  <c r="T2587" i="2"/>
  <c r="T2515" i="2"/>
  <c r="T2403" i="2"/>
  <c r="T2648" i="2"/>
  <c r="T2701" i="2"/>
  <c r="T740" i="2"/>
  <c r="T988" i="2"/>
  <c r="T687" i="2"/>
  <c r="T906" i="2"/>
  <c r="T1123" i="2"/>
  <c r="T1117" i="2"/>
  <c r="T1270" i="2"/>
  <c r="T1466" i="2"/>
  <c r="T1180" i="2"/>
  <c r="T1493" i="2"/>
  <c r="T1257" i="2"/>
  <c r="T1336" i="2"/>
  <c r="T1929" i="2"/>
  <c r="T1748" i="2"/>
  <c r="T1745" i="2"/>
  <c r="T1671" i="2"/>
  <c r="T1621" i="2"/>
  <c r="T1468" i="2"/>
  <c r="T1876" i="2"/>
  <c r="T1812" i="2"/>
  <c r="T1575" i="2"/>
  <c r="T1965" i="2"/>
  <c r="T1583" i="2"/>
  <c r="T1837" i="2"/>
  <c r="T1517" i="2"/>
  <c r="T1863" i="2"/>
  <c r="T1711" i="2"/>
  <c r="T1490" i="2"/>
  <c r="T1797" i="2"/>
  <c r="T1723" i="2"/>
  <c r="T1623" i="2"/>
  <c r="T1428" i="2"/>
  <c r="T1758" i="2"/>
  <c r="T2035" i="2"/>
  <c r="T2286" i="2"/>
  <c r="T2148" i="2"/>
  <c r="T2400" i="2"/>
  <c r="T2178" i="2"/>
  <c r="T1925" i="2"/>
  <c r="T2153" i="2"/>
  <c r="T2189" i="2"/>
  <c r="T2412" i="2"/>
  <c r="T2149" i="2"/>
  <c r="T1902" i="2"/>
  <c r="T2258" i="2"/>
  <c r="T1447" i="2"/>
  <c r="T2143" i="2"/>
  <c r="T1963" i="2"/>
  <c r="T2255" i="2"/>
  <c r="T1599" i="2"/>
  <c r="T2288" i="2"/>
  <c r="T1981" i="2"/>
  <c r="T2271" i="2"/>
  <c r="T2068" i="2"/>
  <c r="T2314" i="2"/>
  <c r="T2173" i="2"/>
  <c r="T1871" i="2"/>
  <c r="T2199" i="2"/>
  <c r="T2030" i="2"/>
  <c r="T2399" i="2"/>
  <c r="T2460" i="2"/>
  <c r="T2674" i="2"/>
  <c r="T2645" i="2"/>
  <c r="T2589" i="2"/>
  <c r="T2577" i="2"/>
  <c r="T2509" i="2"/>
  <c r="T2410" i="2"/>
  <c r="T2688" i="2"/>
  <c r="T2620" i="2"/>
  <c r="T2567" i="2"/>
  <c r="T2498" i="2"/>
  <c r="T2510" i="2"/>
  <c r="T2367" i="2"/>
  <c r="T2651" i="2"/>
  <c r="T2621" i="2"/>
  <c r="T2595" i="2"/>
  <c r="T2519" i="2"/>
  <c r="T2418" i="2"/>
  <c r="T2652" i="2"/>
  <c r="T2502" i="2"/>
  <c r="T2599" i="2"/>
  <c r="T2445" i="2"/>
  <c r="T2532" i="2"/>
  <c r="T2689" i="2"/>
  <c r="T2553" i="2"/>
  <c r="T834" i="2"/>
  <c r="T686" i="2"/>
  <c r="T917" i="2"/>
  <c r="T1129" i="2"/>
  <c r="T1212" i="2"/>
  <c r="T1134" i="2"/>
  <c r="T1280" i="2"/>
  <c r="T992" i="2"/>
  <c r="T1188" i="2"/>
  <c r="T1184" i="2"/>
  <c r="T1275" i="2"/>
  <c r="T1347" i="2"/>
  <c r="T1942" i="2"/>
  <c r="T1769" i="2"/>
  <c r="T1755" i="2"/>
  <c r="T1685" i="2"/>
  <c r="T1629" i="2"/>
  <c r="T1512" i="2"/>
  <c r="T1893" i="2"/>
  <c r="T1815" i="2"/>
  <c r="T1590" i="2"/>
  <c r="T1980" i="2"/>
  <c r="T1587" i="2"/>
  <c r="T1866" i="2"/>
  <c r="T1525" i="2"/>
  <c r="T1870" i="2"/>
  <c r="T1733" i="2"/>
  <c r="T1494" i="2"/>
  <c r="T1800" i="2"/>
  <c r="T1775" i="2"/>
  <c r="T1646" i="2"/>
  <c r="T1440" i="2"/>
  <c r="T1787" i="2"/>
  <c r="T2046" i="2"/>
  <c r="T2315" i="2"/>
  <c r="T2163" i="2"/>
  <c r="T2411" i="2"/>
  <c r="T2192" i="2"/>
  <c r="T1943" i="2"/>
  <c r="T2160" i="2"/>
  <c r="T2204" i="2"/>
  <c r="T1628" i="2"/>
  <c r="T2157" i="2"/>
  <c r="T1909" i="2"/>
  <c r="T2265" i="2"/>
  <c r="T1824" i="2"/>
  <c r="T2164" i="2"/>
  <c r="T1972" i="2"/>
  <c r="T2262" i="2"/>
  <c r="T1950" i="2"/>
  <c r="T2295" i="2"/>
  <c r="T1986" i="2"/>
  <c r="T2299" i="2"/>
  <c r="T2088" i="2"/>
  <c r="T2328" i="2"/>
  <c r="T2184" i="2"/>
  <c r="T1900" i="2"/>
  <c r="T2214" i="2"/>
  <c r="T2053" i="2"/>
  <c r="T2428" i="2"/>
  <c r="T2464" i="2"/>
  <c r="T2687" i="2"/>
  <c r="T2678" i="2"/>
  <c r="T2593" i="2"/>
  <c r="T2581" i="2"/>
  <c r="T2517" i="2"/>
  <c r="T2447" i="2"/>
  <c r="T2695" i="2"/>
  <c r="T2631" i="2"/>
  <c r="T2582" i="2"/>
  <c r="T2548" i="2"/>
  <c r="T2383" i="2"/>
  <c r="T2669" i="2"/>
  <c r="T2628" i="2"/>
  <c r="T2530" i="2"/>
  <c r="T2655" i="2"/>
  <c r="T2141" i="2"/>
  <c r="T2640" i="2"/>
  <c r="T2449" i="2"/>
  <c r="T853" i="2"/>
  <c r="T835" i="2"/>
  <c r="T1057" i="2"/>
  <c r="T1153" i="2"/>
  <c r="T1266" i="2"/>
  <c r="T1138" i="2"/>
  <c r="T1363" i="2"/>
  <c r="T1025" i="2"/>
  <c r="T1291" i="2"/>
  <c r="T1195" i="2"/>
  <c r="T1288" i="2"/>
  <c r="T1405" i="2"/>
  <c r="T1982" i="2"/>
  <c r="T1780" i="2"/>
  <c r="T1784" i="2"/>
  <c r="T1759" i="2"/>
  <c r="T1640" i="2"/>
  <c r="T1524" i="2"/>
  <c r="T1497" i="2"/>
  <c r="T1822" i="2"/>
  <c r="T1605" i="2"/>
  <c r="T2006" i="2"/>
  <c r="T1594" i="2"/>
  <c r="T1880" i="2"/>
  <c r="T1568" i="2"/>
  <c r="T1894" i="2"/>
  <c r="T1743" i="2"/>
  <c r="T1506" i="2"/>
  <c r="T1803" i="2"/>
  <c r="T1810" i="2"/>
  <c r="T1666" i="2"/>
  <c r="T1510" i="2"/>
  <c r="T1794" i="2"/>
  <c r="T2073" i="2"/>
  <c r="T2322" i="2"/>
  <c r="T2174" i="2"/>
  <c r="T2422" i="2"/>
  <c r="T2228" i="2"/>
  <c r="T1953" i="2"/>
  <c r="T2167" i="2"/>
  <c r="T2212" i="2"/>
  <c r="T1886" i="2"/>
  <c r="T2182" i="2"/>
  <c r="T1944" i="2"/>
  <c r="T2274" i="2"/>
  <c r="T1898" i="2"/>
  <c r="T2168" i="2"/>
  <c r="T1994" i="2"/>
  <c r="T2278" i="2"/>
  <c r="T1959" i="2"/>
  <c r="T2324" i="2"/>
  <c r="T1990" i="2"/>
  <c r="T2347" i="2"/>
  <c r="T2120" i="2"/>
  <c r="T2351" i="2"/>
  <c r="T2237" i="2"/>
  <c r="T1917" i="2"/>
  <c r="T2217" i="2"/>
  <c r="T2097" i="2"/>
  <c r="T2435" i="2"/>
  <c r="T2474" i="2"/>
  <c r="T2694" i="2"/>
  <c r="T2683" i="2"/>
  <c r="T2611" i="2"/>
  <c r="T2585" i="2"/>
  <c r="T2461" i="2"/>
  <c r="T2642" i="2"/>
  <c r="T2594" i="2"/>
  <c r="T2533" i="2"/>
  <c r="T2563" i="2"/>
  <c r="T2455" i="2"/>
  <c r="T2662" i="2"/>
  <c r="T979" i="2"/>
  <c r="T951" i="2"/>
  <c r="T702" i="2"/>
  <c r="T1251" i="2"/>
  <c r="T1286" i="2"/>
  <c r="T1290" i="2"/>
  <c r="T1442" i="2"/>
  <c r="T1107" i="2"/>
  <c r="T1339" i="2"/>
  <c r="T1199" i="2"/>
  <c r="T1431" i="2"/>
  <c r="T1416" i="2"/>
  <c r="T2031" i="2"/>
  <c r="T1814" i="2"/>
  <c r="T1795" i="2"/>
  <c r="T1805" i="2"/>
  <c r="T1644" i="2"/>
  <c r="T1545" i="2"/>
  <c r="T1520" i="2"/>
  <c r="T1833" i="2"/>
  <c r="T1626" i="2"/>
  <c r="T2033" i="2"/>
  <c r="T1610" i="2"/>
  <c r="T1890" i="2"/>
  <c r="T1622" i="2"/>
  <c r="T1901" i="2"/>
  <c r="T1750" i="2"/>
  <c r="T1547" i="2"/>
  <c r="T1813" i="2"/>
  <c r="T1820" i="2"/>
  <c r="T1684" i="2"/>
  <c r="T1540" i="2"/>
  <c r="T1804" i="2"/>
  <c r="T2089" i="2"/>
  <c r="T2338" i="2"/>
  <c r="T2196" i="2"/>
  <c r="T1930" i="2"/>
  <c r="T2239" i="2"/>
  <c r="T1975" i="2"/>
  <c r="T2207" i="2"/>
  <c r="T2219" i="2"/>
  <c r="T1993" i="2"/>
  <c r="T2186" i="2"/>
  <c r="T1954" i="2"/>
  <c r="T2284" i="2"/>
  <c r="T1926" i="2"/>
  <c r="T2198" i="2"/>
  <c r="T2048" i="2"/>
  <c r="T2281" i="2"/>
  <c r="T2037" i="2"/>
  <c r="T2332" i="2"/>
  <c r="T2003" i="2"/>
  <c r="T2371" i="2"/>
  <c r="T2128" i="2"/>
  <c r="T1507" i="2"/>
  <c r="T2241" i="2"/>
  <c r="T1973" i="2"/>
  <c r="T2227" i="2"/>
  <c r="T2113" i="2"/>
  <c r="T2446" i="2"/>
  <c r="T2489" i="2"/>
  <c r="T2316" i="2"/>
  <c r="T2101" i="2"/>
  <c r="T2619" i="2"/>
  <c r="T2626" i="2"/>
  <c r="T2536" i="2"/>
  <c r="T2468" i="2"/>
  <c r="T2191" i="2"/>
  <c r="T2650" i="2"/>
  <c r="T2627" i="2"/>
  <c r="T2552" i="2"/>
  <c r="T2591" i="2"/>
  <c r="T2462" i="2"/>
  <c r="T2696" i="2"/>
  <c r="T1383" i="2"/>
  <c r="T2658" i="2"/>
  <c r="T2557" i="2"/>
  <c r="T2481" i="2"/>
  <c r="T2424" i="2"/>
  <c r="T712" i="2"/>
  <c r="T962" i="2"/>
  <c r="T742" i="2"/>
  <c r="T1395" i="2"/>
  <c r="T1388" i="2"/>
  <c r="T1307" i="2"/>
  <c r="T1503" i="2"/>
  <c r="T1114" i="2"/>
  <c r="T1342" i="2"/>
  <c r="T1268" i="2"/>
  <c r="T1435" i="2"/>
  <c r="T1444" i="2"/>
  <c r="T2077" i="2"/>
  <c r="T1858" i="2"/>
  <c r="T1811" i="2"/>
  <c r="T1818" i="2"/>
  <c r="T1656" i="2"/>
  <c r="T1554" i="2"/>
  <c r="T1528" i="2"/>
  <c r="T1852" i="2"/>
  <c r="T1637" i="2"/>
  <c r="T2061" i="2"/>
  <c r="T1672" i="2"/>
  <c r="T1908" i="2"/>
  <c r="T1634" i="2"/>
  <c r="T1927" i="2"/>
  <c r="T1761" i="2"/>
  <c r="T1551" i="2"/>
  <c r="T1461" i="2"/>
  <c r="T1823" i="2"/>
  <c r="T1712" i="2"/>
  <c r="T1569" i="2"/>
  <c r="T1807" i="2"/>
  <c r="T2093" i="2"/>
  <c r="T2345" i="2"/>
  <c r="T2211" i="2"/>
  <c r="T1948" i="2"/>
  <c r="T2249" i="2"/>
  <c r="T1997" i="2"/>
  <c r="T2246" i="2"/>
  <c r="T2232" i="2"/>
  <c r="T2011" i="2"/>
  <c r="T2201" i="2"/>
  <c r="T1985" i="2"/>
  <c r="T2291" i="2"/>
  <c r="T1967" i="2"/>
  <c r="T2216" i="2"/>
  <c r="T2063" i="2"/>
  <c r="T2303" i="2"/>
  <c r="T2056" i="2"/>
  <c r="T2354" i="2"/>
  <c r="T2020" i="2"/>
  <c r="T2389" i="2"/>
  <c r="T2147" i="2"/>
  <c r="T1659" i="2"/>
  <c r="T2248" i="2"/>
  <c r="T1978" i="2"/>
  <c r="T2267" i="2"/>
  <c r="T2125" i="2"/>
  <c r="T2459" i="2"/>
  <c r="T2508" i="2"/>
  <c r="T2323" i="2"/>
  <c r="T2177" i="2"/>
  <c r="T2630" i="2"/>
  <c r="T2638" i="2"/>
  <c r="T2539" i="2"/>
  <c r="T2472" i="2"/>
  <c r="T2224" i="2"/>
  <c r="T2657" i="2"/>
  <c r="T2661" i="2"/>
  <c r="T2578" i="2"/>
  <c r="T2602" i="2"/>
  <c r="T2473" i="2"/>
  <c r="T2700" i="2"/>
  <c r="T2396" i="2"/>
  <c r="T2666" i="2"/>
  <c r="T2572" i="2"/>
  <c r="T2504" i="2"/>
  <c r="T2437" i="2"/>
  <c r="T716" i="2"/>
  <c r="T729" i="2"/>
  <c r="T1004" i="2"/>
  <c r="T1406" i="2"/>
  <c r="T1403" i="2"/>
  <c r="T1366" i="2"/>
  <c r="T1521" i="2"/>
  <c r="T1124" i="2"/>
  <c r="T1430" i="2"/>
  <c r="T1281" i="2"/>
  <c r="T1439" i="2"/>
  <c r="T1491" i="2"/>
  <c r="T2104" i="2"/>
  <c r="T1882" i="2"/>
  <c r="T1832" i="2"/>
  <c r="T1829" i="2"/>
  <c r="T1696" i="2"/>
  <c r="T1571" i="2"/>
  <c r="T1567" i="2"/>
  <c r="T1883" i="2"/>
  <c r="T1641" i="2"/>
  <c r="T2065" i="2"/>
  <c r="T1690" i="2"/>
  <c r="T1923" i="2"/>
  <c r="T1653" i="2"/>
  <c r="T1312" i="2"/>
  <c r="T1782" i="2"/>
  <c r="T1556" i="2"/>
  <c r="T1470" i="2"/>
  <c r="T1827" i="2"/>
  <c r="T1719" i="2"/>
  <c r="T1581" i="2"/>
  <c r="T1831" i="2"/>
  <c r="T2110" i="2"/>
  <c r="T2352" i="2"/>
  <c r="T2235" i="2"/>
  <c r="T1961" i="2"/>
  <c r="T2264" i="2"/>
  <c r="T2018" i="2"/>
  <c r="T2290" i="2"/>
  <c r="T2243" i="2"/>
  <c r="T2032" i="2"/>
  <c r="T2222" i="2"/>
  <c r="T1998" i="2"/>
  <c r="T2298" i="2"/>
  <c r="T1976" i="2"/>
  <c r="T2270" i="2"/>
  <c r="T2071" i="2"/>
  <c r="T2307" i="2"/>
  <c r="T2083" i="2"/>
  <c r="T2358" i="2"/>
  <c r="T2041" i="2"/>
  <c r="T2402" i="2"/>
  <c r="T2155" i="2"/>
  <c r="T1727" i="2"/>
  <c r="T2252" i="2"/>
  <c r="T2034" i="2"/>
  <c r="T2272" i="2"/>
  <c r="T2166" i="2"/>
  <c r="T2469" i="2"/>
  <c r="T2516" i="2"/>
  <c r="T2419" i="2"/>
  <c r="T2238" i="2"/>
  <c r="T2649" i="2"/>
  <c r="T2653" i="2"/>
  <c r="T2543" i="2"/>
  <c r="T2486" i="2"/>
  <c r="T2353" i="2"/>
  <c r="T2668" i="2"/>
  <c r="T2665" i="2"/>
  <c r="T2586" i="2"/>
  <c r="T2613" i="2"/>
  <c r="T2484" i="2"/>
  <c r="T1996" i="2"/>
  <c r="T2407" i="2"/>
  <c r="T2673" i="2"/>
  <c r="T842" i="2"/>
  <c r="T854" i="2"/>
  <c r="T1018" i="2"/>
  <c r="T1109" i="2"/>
  <c r="T956" i="2"/>
  <c r="T1370" i="2"/>
  <c r="T1541" i="2"/>
  <c r="T1220" i="2"/>
  <c r="T794" i="2"/>
  <c r="T1308" i="2"/>
  <c r="T1022" i="2"/>
  <c r="T1515" i="2"/>
  <c r="T2108" i="2"/>
  <c r="T1899" i="2"/>
  <c r="T1843" i="2"/>
  <c r="T1862" i="2"/>
  <c r="T1717" i="2"/>
  <c r="T1633" i="2"/>
  <c r="T1597" i="2"/>
  <c r="T1897" i="2"/>
  <c r="T1668" i="2"/>
  <c r="T2075" i="2"/>
  <c r="T1697" i="2"/>
  <c r="T1951" i="2"/>
  <c r="T1661" i="2"/>
  <c r="T1357" i="2"/>
  <c r="T1816" i="2"/>
  <c r="T1565" i="2"/>
  <c r="T1480" i="2"/>
  <c r="T1838" i="2"/>
  <c r="T1730" i="2"/>
  <c r="T1603" i="2"/>
  <c r="T1850" i="2"/>
  <c r="T2117" i="2"/>
  <c r="T2364" i="2"/>
  <c r="T2257" i="2"/>
  <c r="T2014" i="2"/>
  <c r="T2273" i="2"/>
  <c r="T2047" i="2"/>
  <c r="T1920" i="2"/>
  <c r="T2254" i="2"/>
  <c r="T2059" i="2"/>
  <c r="T2225" i="2"/>
  <c r="T2055" i="2"/>
  <c r="T2313" i="2"/>
  <c r="T1989" i="2"/>
  <c r="T2310" i="2"/>
  <c r="T2087" i="2"/>
  <c r="T2317" i="2"/>
  <c r="T2112" i="2"/>
  <c r="T2362" i="2"/>
  <c r="T2052" i="2"/>
  <c r="T2406" i="2"/>
  <c r="T2162" i="2"/>
  <c r="T1928" i="2"/>
  <c r="T2263" i="2"/>
  <c r="T2057" i="2"/>
  <c r="T2279" i="2"/>
  <c r="T2180" i="2"/>
  <c r="T2479" i="2"/>
  <c r="T2520" i="2"/>
  <c r="T2429" i="2"/>
  <c r="T2289" i="2"/>
  <c r="T2656" i="2"/>
  <c r="T2660" i="2"/>
  <c r="T2562" i="2"/>
  <c r="T2490" i="2"/>
  <c r="T2359" i="2"/>
  <c r="T2699" i="2"/>
  <c r="T2672" i="2"/>
  <c r="T2598" i="2"/>
  <c r="T2617" i="2"/>
  <c r="T2491" i="2"/>
  <c r="T2206" i="2"/>
  <c r="T2423" i="2"/>
  <c r="T2686" i="2"/>
  <c r="T2592" i="2"/>
  <c r="T2534" i="2"/>
  <c r="T2485" i="2"/>
  <c r="T974" i="2"/>
  <c r="T1042" i="2"/>
  <c r="T869" i="2"/>
  <c r="T1137" i="2"/>
  <c r="T1175" i="2"/>
  <c r="T1001" i="2"/>
  <c r="T1377" i="2"/>
  <c r="T1608" i="2"/>
  <c r="T1256" i="2"/>
  <c r="T885" i="2"/>
  <c r="T1382" i="2"/>
  <c r="T1043" i="2"/>
  <c r="T1523" i="2"/>
  <c r="T1487" i="2"/>
  <c r="T1934" i="2"/>
  <c r="T1851" i="2"/>
  <c r="T1896" i="2"/>
  <c r="T1735" i="2"/>
  <c r="T1652" i="2"/>
  <c r="T1601" i="2"/>
  <c r="T1911" i="2"/>
  <c r="T1725" i="2"/>
  <c r="T2079" i="2"/>
  <c r="T1704" i="2"/>
  <c r="T1962" i="2"/>
  <c r="T1665" i="2"/>
  <c r="T1387" i="2"/>
  <c r="T1877" i="2"/>
  <c r="T1576" i="2"/>
  <c r="T1522" i="2"/>
  <c r="T1857" i="2"/>
  <c r="T1765" i="2"/>
  <c r="T1607" i="2"/>
  <c r="T1895" i="2"/>
  <c r="T2133" i="2"/>
  <c r="T2395" i="2"/>
  <c r="T2301" i="2"/>
  <c r="T2027" i="2"/>
  <c r="T2283" i="2"/>
  <c r="T2062" i="2"/>
  <c r="T1957" i="2"/>
  <c r="T2269" i="2"/>
  <c r="T2074" i="2"/>
  <c r="T2250" i="2"/>
  <c r="T2091" i="2"/>
  <c r="T2320" i="2"/>
  <c r="T2007" i="2"/>
  <c r="T2336" i="2"/>
  <c r="T2119" i="2"/>
  <c r="T2340" i="2"/>
  <c r="T2124" i="2"/>
  <c r="T2378" i="2"/>
  <c r="T2096" i="2"/>
  <c r="T2431" i="2"/>
  <c r="T2165" i="2"/>
  <c r="T1995" i="2"/>
  <c r="T2292" i="2"/>
  <c r="T2072" i="2"/>
  <c r="T2282" i="2"/>
  <c r="T2195" i="2"/>
  <c r="T2500" i="2"/>
  <c r="T2538" i="2"/>
  <c r="T2467" i="2"/>
  <c r="T2392" i="2"/>
  <c r="T2667" i="2"/>
  <c r="T2664" i="2"/>
  <c r="T2566" i="2"/>
  <c r="T2521" i="2"/>
  <c r="T2382" i="2"/>
  <c r="T2377" i="2"/>
  <c r="T2703" i="2"/>
  <c r="T2609" i="2"/>
  <c r="T2624" i="2"/>
  <c r="T2518" i="2"/>
  <c r="T2452" i="2"/>
  <c r="T2436" i="2"/>
  <c r="T2693" i="2"/>
  <c r="T2603" i="2"/>
  <c r="T2561" i="2"/>
  <c r="T2512" i="2"/>
  <c r="T2579" i="2"/>
  <c r="T2439" i="2"/>
  <c r="T2187" i="2"/>
  <c r="T2312" i="2"/>
  <c r="T2121" i="2"/>
  <c r="T1437" i="2"/>
  <c r="T2507" i="2"/>
  <c r="T2605" i="2"/>
  <c r="T2438" i="2"/>
  <c r="T2054" i="2"/>
  <c r="T1732" i="2"/>
  <c r="T1024" i="2"/>
  <c r="T2156" i="2"/>
  <c r="T2421" i="2"/>
  <c r="T2100" i="2"/>
  <c r="T2305" i="2"/>
  <c r="T1919" i="2"/>
  <c r="T1186" i="2"/>
  <c r="T2564" i="2"/>
  <c r="T2525" i="2"/>
  <c r="T2385" i="2"/>
  <c r="T2432" i="2"/>
  <c r="T1675" i="2"/>
  <c r="T1254" i="2"/>
  <c r="T2440" i="2"/>
  <c r="T2597" i="2"/>
  <c r="T2140" i="2"/>
  <c r="T2152" i="2"/>
  <c r="T1664" i="2"/>
  <c r="T733" i="2"/>
  <c r="T282" i="2"/>
  <c r="T583" i="2"/>
  <c r="T580" i="2"/>
  <c r="T595" i="2"/>
  <c r="T554" i="2"/>
  <c r="T505" i="2"/>
  <c r="T569" i="2"/>
  <c r="T403" i="2"/>
  <c r="T563" i="2"/>
  <c r="T557" i="2"/>
  <c r="T531" i="2"/>
  <c r="T388" i="2"/>
  <c r="T480" i="2"/>
  <c r="T426" i="2"/>
  <c r="T98" i="2"/>
  <c r="T269" i="2"/>
  <c r="T533" i="2"/>
  <c r="T254" i="2"/>
  <c r="T444" i="2"/>
  <c r="T599" i="2"/>
  <c r="T373" i="2"/>
  <c r="T610" i="2"/>
  <c r="T396" i="2"/>
  <c r="T364" i="2"/>
  <c r="T387" i="2"/>
  <c r="T462" i="2"/>
  <c r="T372" i="2"/>
  <c r="T479" i="2"/>
  <c r="T83" i="2"/>
  <c r="T360" i="2"/>
  <c r="T115" i="2"/>
  <c r="T288" i="2"/>
  <c r="T345" i="2"/>
  <c r="T109" i="2"/>
  <c r="T29" i="2"/>
  <c r="T226" i="2"/>
  <c r="T205" i="2"/>
  <c r="T414" i="2"/>
  <c r="T252" i="2"/>
  <c r="T658" i="2"/>
  <c r="T466" i="2"/>
  <c r="T336" i="2"/>
  <c r="T37" i="2"/>
  <c r="T31" i="2"/>
  <c r="T225" i="2"/>
  <c r="T16" i="2"/>
  <c r="T201" i="2"/>
  <c r="T522" i="2"/>
  <c r="T665" i="2"/>
  <c r="T575" i="2"/>
  <c r="T664" i="2"/>
  <c r="T574" i="2"/>
  <c r="T577" i="2"/>
  <c r="T592" i="2"/>
  <c r="T601" i="2"/>
  <c r="T631" i="2"/>
  <c r="T500" i="2"/>
  <c r="T415" i="2"/>
  <c r="T485" i="2"/>
  <c r="T427" i="2"/>
  <c r="T456" i="2"/>
  <c r="T357" i="2"/>
  <c r="T339" i="2"/>
  <c r="T377" i="2"/>
  <c r="T423" i="2"/>
  <c r="T365" i="2"/>
  <c r="T382" i="2"/>
  <c r="T463" i="2"/>
  <c r="T619" i="2"/>
  <c r="T353" i="2"/>
  <c r="T370" i="2"/>
  <c r="T319" i="2"/>
  <c r="T358" i="2"/>
  <c r="T442" i="2"/>
  <c r="T95" i="2"/>
  <c r="T352" i="2"/>
  <c r="T77" i="2"/>
  <c r="T65" i="2"/>
  <c r="T100" i="2"/>
  <c r="T229" i="2"/>
  <c r="T223" i="2"/>
  <c r="T196" i="2"/>
  <c r="T217" i="2"/>
  <c r="T333" i="2"/>
  <c r="T28" i="2"/>
  <c r="T22" i="2"/>
  <c r="T219" i="2"/>
  <c r="T13" i="2"/>
  <c r="T192" i="2"/>
  <c r="T571" i="2"/>
  <c r="T568" i="2"/>
  <c r="T589" i="2"/>
  <c r="T511" i="2"/>
  <c r="T625" i="2"/>
  <c r="T421" i="2"/>
  <c r="T366" i="2"/>
  <c r="T581" i="2"/>
  <c r="T395" i="2"/>
  <c r="T450" i="2"/>
  <c r="T348" i="2"/>
  <c r="T275" i="2"/>
  <c r="T371" i="2"/>
  <c r="T420" i="2"/>
  <c r="T326" i="2"/>
  <c r="T362" i="2"/>
  <c r="T460" i="2"/>
  <c r="T593" i="2"/>
  <c r="T338" i="2"/>
  <c r="T367" i="2"/>
  <c r="T316" i="2"/>
  <c r="T325" i="2"/>
  <c r="T439" i="2"/>
  <c r="T80" i="2"/>
  <c r="T294" i="2"/>
  <c r="T68" i="2"/>
  <c r="T62" i="2"/>
  <c r="T56" i="2"/>
  <c r="T182" i="2"/>
  <c r="T220" i="2"/>
  <c r="T176" i="2"/>
  <c r="T208" i="2"/>
  <c r="T313" i="2"/>
  <c r="T249" i="2"/>
  <c r="T234" i="2"/>
  <c r="T213" i="2"/>
  <c r="T216" i="2"/>
  <c r="T169" i="2"/>
  <c r="T635" i="2"/>
  <c r="T501" i="2"/>
  <c r="T622" i="2"/>
  <c r="T279" i="2"/>
  <c r="T285" i="2"/>
  <c r="T514" i="2"/>
  <c r="T389" i="2"/>
  <c r="T433" i="2"/>
  <c r="T342" i="2"/>
  <c r="T253" i="2"/>
  <c r="T293" i="2"/>
  <c r="T400" i="2"/>
  <c r="T323" i="2"/>
  <c r="T359" i="2"/>
  <c r="T440" i="2"/>
  <c r="T587" i="2"/>
  <c r="T295" i="2"/>
  <c r="T301" i="2"/>
  <c r="T310" i="2"/>
  <c r="T322" i="2"/>
  <c r="T436" i="2"/>
  <c r="T15" i="2"/>
  <c r="T291" i="2"/>
  <c r="T33" i="2"/>
  <c r="T59" i="2"/>
  <c r="T50" i="2"/>
  <c r="T144" i="2"/>
  <c r="T185" i="2"/>
  <c r="T173" i="2"/>
  <c r="T202" i="2"/>
  <c r="T307" i="2"/>
  <c r="T240" i="2"/>
  <c r="T231" i="2"/>
  <c r="T204" i="2"/>
  <c r="T210" i="2"/>
  <c r="T160" i="2"/>
  <c r="T638" i="2"/>
  <c r="T559" i="2"/>
  <c r="T616" i="2"/>
  <c r="T263" i="2"/>
  <c r="T662" i="2"/>
  <c r="T668" i="2"/>
  <c r="T297" i="2"/>
  <c r="T315" i="2"/>
  <c r="T330" i="2"/>
  <c r="T127" i="2"/>
  <c r="T290" i="2"/>
  <c r="T397" i="2"/>
  <c r="T320" i="2"/>
  <c r="T356" i="2"/>
  <c r="T437" i="2"/>
  <c r="T558" i="2"/>
  <c r="T274" i="2"/>
  <c r="T298" i="2"/>
  <c r="T304" i="2"/>
  <c r="T270" i="2"/>
  <c r="T413" i="2"/>
  <c r="T540" i="2"/>
  <c r="T260" i="2"/>
  <c r="T24" i="2"/>
  <c r="T53" i="2"/>
  <c r="T47" i="2"/>
  <c r="T141" i="2"/>
  <c r="T179" i="2"/>
  <c r="T164" i="2"/>
  <c r="T199" i="2"/>
  <c r="T278" i="2"/>
  <c r="T237" i="2"/>
  <c r="T222" i="2"/>
  <c r="T178" i="2"/>
  <c r="T207" i="2"/>
  <c r="T154" i="2"/>
  <c r="T572" i="2"/>
  <c r="T556" i="2"/>
  <c r="T632" i="2"/>
  <c r="T620" i="2"/>
  <c r="T553" i="2"/>
  <c r="T524" i="2"/>
  <c r="T470" i="2"/>
  <c r="T549" i="2"/>
  <c r="T677" i="2"/>
  <c r="T674" i="2"/>
  <c r="T648" i="2"/>
  <c r="T142" i="2"/>
  <c r="T303" i="2"/>
  <c r="T272" i="2"/>
  <c r="T92" i="2"/>
  <c r="T287" i="2"/>
  <c r="T368" i="2"/>
  <c r="T317" i="2"/>
  <c r="T350" i="2"/>
  <c r="T411" i="2"/>
  <c r="T541" i="2"/>
  <c r="T538" i="2"/>
  <c r="T289" i="2"/>
  <c r="T283" i="2"/>
  <c r="T212" i="2"/>
  <c r="T384" i="2"/>
  <c r="T520" i="2"/>
  <c r="T238" i="2"/>
  <c r="T21" i="2"/>
  <c r="T244" i="2"/>
  <c r="T44" i="2"/>
  <c r="T132" i="2"/>
  <c r="T138" i="2"/>
  <c r="T129" i="2"/>
  <c r="T170" i="2"/>
  <c r="T246" i="2"/>
  <c r="T228" i="2"/>
  <c r="T184" i="2"/>
  <c r="T175" i="2"/>
  <c r="T198" i="2"/>
  <c r="T151" i="2"/>
  <c r="T673" i="2"/>
  <c r="T670" i="2"/>
  <c r="T475" i="2"/>
  <c r="T623" i="2"/>
  <c r="T516" i="2"/>
  <c r="T654" i="2"/>
  <c r="T671" i="2"/>
  <c r="T645" i="2"/>
  <c r="T621" i="2"/>
  <c r="T528" i="2"/>
  <c r="T71" i="2"/>
  <c r="T510" i="2"/>
  <c r="T262" i="2"/>
  <c r="T302" i="2"/>
  <c r="T311" i="2"/>
  <c r="T347" i="2"/>
  <c r="T385" i="2"/>
  <c r="T521" i="2"/>
  <c r="T535" i="2"/>
  <c r="T286" i="2"/>
  <c r="T280" i="2"/>
  <c r="T104" i="2"/>
  <c r="T381" i="2"/>
  <c r="T517" i="2"/>
  <c r="T233" i="2"/>
  <c r="T218" i="2"/>
  <c r="T209" i="2"/>
  <c r="T250" i="2"/>
  <c r="T97" i="2"/>
  <c r="T135" i="2"/>
  <c r="T123" i="2"/>
  <c r="T167" i="2"/>
  <c r="T243" i="2"/>
  <c r="T187" i="2"/>
  <c r="T181" i="2"/>
  <c r="T172" i="2"/>
  <c r="T195" i="2"/>
  <c r="T148" i="2"/>
  <c r="T641" i="2"/>
  <c r="T586" i="2"/>
  <c r="T532" i="2"/>
  <c r="T626" i="2"/>
  <c r="T647" i="2"/>
  <c r="T398" i="2"/>
  <c r="T653" i="2"/>
  <c r="T644" i="2"/>
  <c r="T614" i="2"/>
  <c r="T502" i="2"/>
  <c r="T476" i="2"/>
  <c r="T392" i="2"/>
  <c r="T506" i="2"/>
  <c r="T273" i="2"/>
  <c r="T266" i="2"/>
  <c r="T582" i="2"/>
  <c r="T657" i="2"/>
  <c r="T630" i="2"/>
  <c r="T642" i="2"/>
  <c r="T525" i="2"/>
  <c r="T27" i="2"/>
  <c r="T490" i="2"/>
  <c r="T259" i="2"/>
  <c r="T299" i="2"/>
  <c r="T308" i="2"/>
  <c r="T332" i="2"/>
  <c r="T379" i="2"/>
  <c r="T515" i="2"/>
  <c r="T512" i="2"/>
  <c r="T277" i="2"/>
  <c r="T267" i="2"/>
  <c r="T89" i="2"/>
  <c r="T361" i="2"/>
  <c r="T491" i="2"/>
  <c r="T230" i="2"/>
  <c r="T215" i="2"/>
  <c r="T200" i="2"/>
  <c r="T247" i="2"/>
  <c r="T91" i="2"/>
  <c r="T126" i="2"/>
  <c r="T117" i="2"/>
  <c r="T158" i="2"/>
  <c r="T193" i="2"/>
  <c r="T146" i="2"/>
  <c r="T134" i="2"/>
  <c r="T137" i="2"/>
  <c r="T166" i="2"/>
  <c r="T113" i="2"/>
  <c r="T667" i="2"/>
  <c r="T565" i="2"/>
  <c r="T629" i="2"/>
  <c r="T504" i="2"/>
  <c r="T493" i="2"/>
  <c r="T550" i="2"/>
  <c r="T306" i="2"/>
  <c r="T596" i="2"/>
  <c r="T611" i="2"/>
  <c r="T447" i="2"/>
  <c r="T453" i="2"/>
  <c r="T324" i="2"/>
  <c r="T312" i="2"/>
  <c r="T242" i="2"/>
  <c r="T136" i="2"/>
  <c r="T579" i="2"/>
  <c r="T651" i="2"/>
  <c r="T627" i="2"/>
  <c r="T639" i="2"/>
  <c r="T496" i="2"/>
  <c r="T464" i="2"/>
  <c r="T487" i="2"/>
  <c r="T256" i="2"/>
  <c r="T296" i="2"/>
  <c r="T281" i="2"/>
  <c r="T314" i="2"/>
  <c r="T344" i="2"/>
  <c r="T486" i="2"/>
  <c r="T509" i="2"/>
  <c r="T261" i="2"/>
  <c r="T264" i="2"/>
  <c r="T39" i="2"/>
  <c r="T355" i="2"/>
  <c r="T465" i="2"/>
  <c r="T227" i="2"/>
  <c r="T206" i="2"/>
  <c r="T194" i="2"/>
  <c r="T188" i="2"/>
  <c r="T85" i="2"/>
  <c r="T88" i="2"/>
  <c r="T73" i="2"/>
  <c r="T155" i="2"/>
  <c r="T190" i="2"/>
  <c r="T143" i="2"/>
  <c r="T131" i="2"/>
  <c r="T128" i="2"/>
  <c r="T163" i="2"/>
  <c r="T110" i="2"/>
  <c r="T321" i="2"/>
  <c r="T276" i="2"/>
  <c r="T257" i="2"/>
  <c r="T562" i="2"/>
  <c r="T650" i="2"/>
  <c r="T656" i="2"/>
  <c r="T482" i="2"/>
  <c r="T481" i="2"/>
  <c r="T605" i="2"/>
  <c r="T590" i="2"/>
  <c r="T602" i="2"/>
  <c r="T608" i="2"/>
  <c r="T424" i="2"/>
  <c r="T369" i="2"/>
  <c r="T318" i="2"/>
  <c r="T618" i="2"/>
  <c r="T530" i="2"/>
  <c r="T633" i="2"/>
  <c r="T576" i="2"/>
  <c r="T606" i="2"/>
  <c r="T612" i="2"/>
  <c r="T636" i="2"/>
  <c r="T473" i="2"/>
  <c r="T461" i="2"/>
  <c r="T484" i="2"/>
  <c r="T241" i="2"/>
  <c r="T284" i="2"/>
  <c r="T265" i="2"/>
  <c r="T305" i="2"/>
  <c r="T341" i="2"/>
  <c r="T454" i="2"/>
  <c r="T489" i="2"/>
  <c r="T239" i="2"/>
  <c r="T130" i="2"/>
  <c r="T30" i="2"/>
  <c r="T349" i="2"/>
  <c r="T459" i="2"/>
  <c r="T186" i="2"/>
  <c r="T203" i="2"/>
  <c r="T191" i="2"/>
  <c r="T153" i="2"/>
  <c r="T76" i="2"/>
  <c r="T82" i="2"/>
  <c r="T64" i="2"/>
  <c r="T120" i="2"/>
  <c r="T161" i="2"/>
  <c r="T140" i="2"/>
  <c r="T90" i="2"/>
  <c r="T125" i="2"/>
  <c r="T157" i="2"/>
  <c r="T107" i="2"/>
  <c r="T547" i="2"/>
  <c r="T300" i="2"/>
  <c r="T675" i="2"/>
  <c r="T224" i="2"/>
  <c r="T327" i="2"/>
  <c r="T659" i="2"/>
  <c r="T676" i="2"/>
  <c r="T573" i="2"/>
  <c r="T603" i="2"/>
  <c r="T600" i="2"/>
  <c r="T624" i="2"/>
  <c r="T467" i="2"/>
  <c r="T441" i="2"/>
  <c r="T458" i="2"/>
  <c r="T236" i="2"/>
  <c r="T268" i="2"/>
  <c r="T498" i="2"/>
  <c r="T271" i="2"/>
  <c r="T335" i="2"/>
  <c r="T434" i="2"/>
  <c r="T483" i="2"/>
  <c r="T124" i="2"/>
  <c r="T474" i="2"/>
  <c r="T546" i="2"/>
  <c r="T346" i="2"/>
  <c r="T430" i="2"/>
  <c r="T183" i="2"/>
  <c r="T197" i="2"/>
  <c r="T168" i="2"/>
  <c r="T147" i="2"/>
  <c r="T41" i="2"/>
  <c r="T79" i="2"/>
  <c r="T61" i="2"/>
  <c r="T114" i="2"/>
  <c r="T152" i="2"/>
  <c r="T105" i="2"/>
  <c r="T87" i="2"/>
  <c r="T116" i="2"/>
  <c r="T122" i="2"/>
  <c r="T101" i="2"/>
  <c r="T679" i="2"/>
  <c r="T669" i="2"/>
  <c r="T578" i="2"/>
  <c r="T680" i="2"/>
  <c r="T570" i="2"/>
  <c r="T597" i="2"/>
  <c r="T594" i="2"/>
  <c r="T615" i="2"/>
  <c r="T438" i="2"/>
  <c r="T435" i="2"/>
  <c r="T455" i="2"/>
  <c r="T12" i="2"/>
  <c r="T18" i="2"/>
  <c r="T495" i="2"/>
  <c r="T221" i="2"/>
  <c r="T329" i="2"/>
  <c r="T431" i="2"/>
  <c r="T457" i="2"/>
  <c r="T74" i="2"/>
  <c r="T471" i="2"/>
  <c r="T543" i="2"/>
  <c r="T343" i="2"/>
  <c r="T410" i="2"/>
  <c r="T180" i="2"/>
  <c r="T177" i="2"/>
  <c r="T162" i="2"/>
  <c r="T106" i="2"/>
  <c r="T32" i="2"/>
  <c r="T70" i="2"/>
  <c r="T52" i="2"/>
  <c r="T111" i="2"/>
  <c r="T149" i="2"/>
  <c r="T96" i="2"/>
  <c r="T78" i="2"/>
  <c r="T81" i="2"/>
  <c r="T119" i="2"/>
  <c r="T57" i="2"/>
  <c r="T309" i="2"/>
  <c r="T649" i="2"/>
  <c r="T683" i="2"/>
  <c r="T660" i="2"/>
  <c r="T567" i="2"/>
  <c r="T591" i="2"/>
  <c r="T585" i="2"/>
  <c r="T609" i="2"/>
  <c r="T412" i="2"/>
  <c r="T406" i="2"/>
  <c r="T452" i="2"/>
  <c r="T536" i="2"/>
  <c r="T449" i="2"/>
  <c r="T472" i="2"/>
  <c r="T189" i="2"/>
  <c r="T292" i="2"/>
  <c r="T428" i="2"/>
  <c r="T451" i="2"/>
  <c r="T448" i="2"/>
  <c r="T468" i="2"/>
  <c r="T529" i="2"/>
  <c r="T340" i="2"/>
  <c r="T407" i="2"/>
  <c r="T145" i="2"/>
  <c r="T171" i="2"/>
  <c r="T159" i="2"/>
  <c r="T103" i="2"/>
  <c r="T26" i="2"/>
  <c r="T67" i="2"/>
  <c r="T17" i="2"/>
  <c r="T108" i="2"/>
  <c r="T102" i="2"/>
  <c r="T93" i="2"/>
  <c r="T75" i="2"/>
  <c r="T72" i="2"/>
  <c r="T54" i="2"/>
  <c r="T48" i="2"/>
  <c r="T537" i="2"/>
  <c r="T560" i="2"/>
  <c r="T678" i="2"/>
  <c r="T672" i="2"/>
  <c r="T643" i="2"/>
  <c r="T666" i="2"/>
  <c r="T634" i="2"/>
  <c r="T564" i="2"/>
  <c r="T588" i="2"/>
  <c r="T548" i="2"/>
  <c r="T551" i="2"/>
  <c r="T386" i="2"/>
  <c r="T374" i="2"/>
  <c r="T432" i="2"/>
  <c r="T513" i="2"/>
  <c r="T446" i="2"/>
  <c r="T469" i="2"/>
  <c r="T42" i="2"/>
  <c r="T248" i="2"/>
  <c r="T408" i="2"/>
  <c r="T422" i="2"/>
  <c r="T425" i="2"/>
  <c r="T445" i="2"/>
  <c r="T523" i="2"/>
  <c r="T334" i="2"/>
  <c r="T404" i="2"/>
  <c r="T139" i="2"/>
  <c r="T165" i="2"/>
  <c r="T150" i="2"/>
  <c r="T94" i="2"/>
  <c r="T23" i="2"/>
  <c r="T14" i="2"/>
  <c r="T11" i="2"/>
  <c r="T58" i="2"/>
  <c r="T99" i="2"/>
  <c r="T84" i="2"/>
  <c r="T69" i="2"/>
  <c r="T66" i="2"/>
  <c r="T51" i="2"/>
  <c r="T45" i="2"/>
  <c r="T681" i="2"/>
  <c r="T418" i="2"/>
  <c r="T682" i="2"/>
  <c r="T401" i="2"/>
  <c r="T661" i="2"/>
  <c r="T646" i="2"/>
  <c r="T628" i="2"/>
  <c r="T663" i="2"/>
  <c r="T555" i="2"/>
  <c r="T539" i="2"/>
  <c r="T561" i="2"/>
  <c r="T542" i="2"/>
  <c r="T545" i="2"/>
  <c r="T383" i="2"/>
  <c r="T354" i="2"/>
  <c r="T429" i="2"/>
  <c r="T507" i="2"/>
  <c r="T394" i="2"/>
  <c r="T443" i="2"/>
  <c r="T518" i="2"/>
  <c r="T235" i="2"/>
  <c r="T405" i="2"/>
  <c r="T402" i="2"/>
  <c r="T419" i="2"/>
  <c r="T416" i="2"/>
  <c r="T497" i="2"/>
  <c r="T331" i="2"/>
  <c r="T378" i="2"/>
  <c r="T133" i="2"/>
  <c r="T156" i="2"/>
  <c r="T121" i="2"/>
  <c r="T38" i="2"/>
  <c r="T20" i="2"/>
  <c r="T214" i="2"/>
  <c r="T258" i="2"/>
  <c r="T55" i="2"/>
  <c r="T49" i="2"/>
  <c r="T40" i="2"/>
  <c r="T25" i="2"/>
  <c r="T63" i="2"/>
  <c r="T251" i="2"/>
  <c r="T36" i="2"/>
  <c r="T477" i="2"/>
  <c r="T655" i="2"/>
  <c r="T488" i="2"/>
  <c r="T652" i="2"/>
  <c r="T508" i="2"/>
  <c r="T363" i="2"/>
  <c r="T604" i="2"/>
  <c r="T566" i="2"/>
  <c r="T503" i="2"/>
  <c r="T337" i="2"/>
  <c r="T499" i="2"/>
  <c r="T617" i="2"/>
  <c r="T598" i="2"/>
  <c r="T607" i="2"/>
  <c r="T613" i="2"/>
  <c r="T640" i="2"/>
  <c r="T552" i="2"/>
  <c r="T527" i="2"/>
  <c r="T519" i="2"/>
  <c r="T534" i="2"/>
  <c r="T526" i="2"/>
  <c r="T380" i="2"/>
  <c r="T351" i="2"/>
  <c r="T409" i="2"/>
  <c r="T478" i="2"/>
  <c r="T391" i="2"/>
  <c r="T417" i="2"/>
  <c r="T492" i="2"/>
  <c r="T174" i="2"/>
  <c r="T376" i="2"/>
  <c r="T399" i="2"/>
  <c r="T390" i="2"/>
  <c r="T393" i="2"/>
  <c r="T494" i="2"/>
  <c r="T328" i="2"/>
  <c r="T375" i="2"/>
  <c r="T86" i="2"/>
  <c r="T118" i="2"/>
  <c r="T112" i="2"/>
  <c r="T35" i="2"/>
  <c r="T232" i="2"/>
  <c r="T211" i="2"/>
  <c r="T255" i="2"/>
  <c r="T46" i="2"/>
  <c r="T43" i="2"/>
  <c r="T34" i="2"/>
  <c r="T19" i="2"/>
  <c r="T60" i="2"/>
  <c r="T245" i="2"/>
  <c r="T8" i="2"/>
  <c r="T544" i="2" l="1"/>
  <c r="T584" i="2"/>
  <c r="T637" i="2"/>
  <c r="H14" i="1"/>
  <c r="R4" i="2" l="1"/>
  <c r="R6" i="2" s="1"/>
  <c r="H15" i="1" s="1"/>
  <c r="H17" i="1" s="1"/>
</calcChain>
</file>

<file path=xl/sharedStrings.xml><?xml version="1.0" encoding="utf-8"?>
<sst xmlns="http://schemas.openxmlformats.org/spreadsheetml/2006/main" count="22953" uniqueCount="5584">
  <si>
    <t>ФИО</t>
  </si>
  <si>
    <t>Способ оплаты</t>
  </si>
  <si>
    <t>← Выберите способ оплаты</t>
  </si>
  <si>
    <t>Количество растений в заказе</t>
  </si>
  <si>
    <t>Сумма за растения</t>
  </si>
  <si>
    <t>Сумма за тару</t>
  </si>
  <si>
    <t>заполняется менеджером</t>
  </si>
  <si>
    <t>Тара:</t>
  </si>
  <si>
    <t>Итоговая сумма заказа</t>
  </si>
  <si>
    <t>Хвойные растения</t>
  </si>
  <si>
    <t>Многолетние растения, травы, луковичные</t>
  </si>
  <si>
    <t>Лиственные кустарники</t>
  </si>
  <si>
    <t>Азалии и рододендроны</t>
  </si>
  <si>
    <t>Лиственные деревья</t>
  </si>
  <si>
    <t>Плодово-ягодные</t>
  </si>
  <si>
    <t>Розы</t>
  </si>
  <si>
    <t>zakaz@plantmarket.ru</t>
  </si>
  <si>
    <t>Количество растений</t>
  </si>
  <si>
    <t>Род, вид на латинском</t>
  </si>
  <si>
    <t>Род, вид на русском</t>
  </si>
  <si>
    <t>Сорт</t>
  </si>
  <si>
    <t>Упаковка корневой системы</t>
  </si>
  <si>
    <t>Высота, см</t>
  </si>
  <si>
    <t>Ширина</t>
  </si>
  <si>
    <t>Высота штамба, см</t>
  </si>
  <si>
    <t>Заказ, шт</t>
  </si>
  <si>
    <t>*</t>
  </si>
  <si>
    <t>Prunus</t>
  </si>
  <si>
    <t>Абрикос</t>
  </si>
  <si>
    <t>C7</t>
  </si>
  <si>
    <t>46-38-11100</t>
  </si>
  <si>
    <t>Водолей</t>
  </si>
  <si>
    <t>46-38-11107</t>
  </si>
  <si>
    <t>Триумф Севера</t>
  </si>
  <si>
    <t>46-38-11110</t>
  </si>
  <si>
    <t>Цезарь</t>
  </si>
  <si>
    <t>46-38-4515</t>
  </si>
  <si>
    <t>Алыча/Русская слива</t>
  </si>
  <si>
    <t>Гек</t>
  </si>
  <si>
    <t>46-38-4430</t>
  </si>
  <si>
    <t xml:space="preserve">Prunus </t>
  </si>
  <si>
    <t>Мара</t>
  </si>
  <si>
    <t>46-38-2852</t>
  </si>
  <si>
    <t>Найдена</t>
  </si>
  <si>
    <t>Путешественница</t>
  </si>
  <si>
    <t>C6</t>
  </si>
  <si>
    <t>46-38-2941</t>
  </si>
  <si>
    <t>Скороплодная</t>
  </si>
  <si>
    <t>46-38-9607</t>
  </si>
  <si>
    <t>Aronia</t>
  </si>
  <si>
    <t>Арония</t>
  </si>
  <si>
    <t>Смуглянка</t>
  </si>
  <si>
    <t>C3</t>
  </si>
  <si>
    <t>46-38-8675</t>
  </si>
  <si>
    <t xml:space="preserve">Vitis/Parthenocissus плодовый </t>
  </si>
  <si>
    <t>Виноград плодовый</t>
  </si>
  <si>
    <t>Мукузани</t>
  </si>
  <si>
    <t>C4</t>
  </si>
  <si>
    <t>46-38-8667</t>
  </si>
  <si>
    <t>Платовский</t>
  </si>
  <si>
    <t>46-38-7724</t>
  </si>
  <si>
    <t>Вишня</t>
  </si>
  <si>
    <t>Владимирская</t>
  </si>
  <si>
    <t>46-38-7340</t>
  </si>
  <si>
    <t>Жуковская</t>
  </si>
  <si>
    <t>46-38-7825</t>
  </si>
  <si>
    <t>Кентская</t>
  </si>
  <si>
    <t>46-38-7349</t>
  </si>
  <si>
    <t>Тургеневская</t>
  </si>
  <si>
    <t>46-38-5221</t>
  </si>
  <si>
    <t>Фея</t>
  </si>
  <si>
    <t>87-07-3997</t>
  </si>
  <si>
    <t xml:space="preserve">Vaccinium corymbosum </t>
  </si>
  <si>
    <t>Голубика садовая</t>
  </si>
  <si>
    <t>Bluecrop</t>
  </si>
  <si>
    <t>P9</t>
  </si>
  <si>
    <t>59-54-0066</t>
  </si>
  <si>
    <t>Bluegold</t>
  </si>
  <si>
    <t>C1</t>
  </si>
  <si>
    <t>59-56-0032</t>
  </si>
  <si>
    <t>Bonus</t>
  </si>
  <si>
    <t>59-54-0279</t>
  </si>
  <si>
    <t>Brigitta</t>
  </si>
  <si>
    <t>59-06-0025</t>
  </si>
  <si>
    <t>Chandler</t>
  </si>
  <si>
    <t>C1,5</t>
  </si>
  <si>
    <t>59-06-0027</t>
  </si>
  <si>
    <t>Darrow</t>
  </si>
  <si>
    <t>87-07-4007</t>
  </si>
  <si>
    <t>Duke</t>
  </si>
  <si>
    <t>Elizabeth</t>
  </si>
  <si>
    <t>59-56-0027</t>
  </si>
  <si>
    <t>Nelson</t>
  </si>
  <si>
    <t>P8</t>
  </si>
  <si>
    <t>Patriot</t>
  </si>
  <si>
    <t>Pyrus</t>
  </si>
  <si>
    <t>Груша</t>
  </si>
  <si>
    <t>Аллегро</t>
  </si>
  <si>
    <t>46-38-9451</t>
  </si>
  <si>
    <t xml:space="preserve">Pyrus </t>
  </si>
  <si>
    <t>Велеса</t>
  </si>
  <si>
    <t>Кармен</t>
  </si>
  <si>
    <t>Мраморная</t>
  </si>
  <si>
    <t>46-38-7802</t>
  </si>
  <si>
    <t>Прибалтийская маслянистая</t>
  </si>
  <si>
    <t>46-38-7721</t>
  </si>
  <si>
    <t>Русская красавица</t>
  </si>
  <si>
    <t>46-38-7722</t>
  </si>
  <si>
    <t>Скороспелка из Мичуринска</t>
  </si>
  <si>
    <t>46-38-11171</t>
  </si>
  <si>
    <t>Чижовская</t>
  </si>
  <si>
    <t>46-38-11172</t>
  </si>
  <si>
    <t>Эсмеральда</t>
  </si>
  <si>
    <t>46-38-11173</t>
  </si>
  <si>
    <t>Январская</t>
  </si>
  <si>
    <t>46-38-11174</t>
  </si>
  <si>
    <t>Duk</t>
  </si>
  <si>
    <t>Дюк</t>
  </si>
  <si>
    <t>Факел</t>
  </si>
  <si>
    <t>Rubus fruticosus</t>
  </si>
  <si>
    <t>Ежевика кустистая</t>
  </si>
  <si>
    <t>Ежевика</t>
  </si>
  <si>
    <t>46-38-11078</t>
  </si>
  <si>
    <t>Lonicera caerulea</t>
  </si>
  <si>
    <t>Жимолость съедобная</t>
  </si>
  <si>
    <t>Бакчарская</t>
  </si>
  <si>
    <t>46-38-11072</t>
  </si>
  <si>
    <t>Бакчарский Великан</t>
  </si>
  <si>
    <t>46-38-11080</t>
  </si>
  <si>
    <t>Васюганская</t>
  </si>
  <si>
    <t>Восторг</t>
  </si>
  <si>
    <t>46-38-11081</t>
  </si>
  <si>
    <t>Гордость Бакчара</t>
  </si>
  <si>
    <t>46-38-11075</t>
  </si>
  <si>
    <t>Диана</t>
  </si>
  <si>
    <t>46-38-11073</t>
  </si>
  <si>
    <t>Длинноплодная</t>
  </si>
  <si>
    <t>46-38-11079</t>
  </si>
  <si>
    <t>Сильчинка</t>
  </si>
  <si>
    <t>46-38-11076</t>
  </si>
  <si>
    <t>Стрежевчанка</t>
  </si>
  <si>
    <t>46-38-11176</t>
  </si>
  <si>
    <t xml:space="preserve">Lonicera caerulea </t>
  </si>
  <si>
    <t>Трое друзей</t>
  </si>
  <si>
    <t>46-38-11083</t>
  </si>
  <si>
    <t>46-38-7373</t>
  </si>
  <si>
    <t>Lonicera</t>
  </si>
  <si>
    <t>Жимолость</t>
  </si>
  <si>
    <t>Гирлянда</t>
  </si>
  <si>
    <t>46-38-7374</t>
  </si>
  <si>
    <t>Голубое веретено</t>
  </si>
  <si>
    <t>46-38-7683</t>
  </si>
  <si>
    <t>Зимородок</t>
  </si>
  <si>
    <t>46-38-2026</t>
  </si>
  <si>
    <t>Лазурная</t>
  </si>
  <si>
    <t>40-60 </t>
  </si>
  <si>
    <t>46-38-7376</t>
  </si>
  <si>
    <t>Темная ночь</t>
  </si>
  <si>
    <t>46-38-9433</t>
  </si>
  <si>
    <t xml:space="preserve">Fragaria/Pineberry ananassa </t>
  </si>
  <si>
    <t>Земляника садовая</t>
  </si>
  <si>
    <t>Aprica</t>
  </si>
  <si>
    <t>46-38-4973</t>
  </si>
  <si>
    <t>Christine</t>
  </si>
  <si>
    <t>46-38-7947</t>
  </si>
  <si>
    <t>Clery</t>
  </si>
  <si>
    <t>46-38-9430</t>
  </si>
  <si>
    <t>Dahli</t>
  </si>
  <si>
    <t>46-38-9432</t>
  </si>
  <si>
    <t>Dely</t>
  </si>
  <si>
    <t>46-38-10136</t>
  </si>
  <si>
    <t>Elegance</t>
  </si>
  <si>
    <t>46-38-10138</t>
  </si>
  <si>
    <t>Fe 1711</t>
  </si>
  <si>
    <t>46-38-10139</t>
  </si>
  <si>
    <t>Joly</t>
  </si>
  <si>
    <t>46-38-9434</t>
  </si>
  <si>
    <t>Lycia</t>
  </si>
  <si>
    <t>46-38-6476</t>
  </si>
  <si>
    <t>Malling Centenary</t>
  </si>
  <si>
    <t>46-38-10140</t>
  </si>
  <si>
    <t>Manon des Fraises</t>
  </si>
  <si>
    <t>46-38-4987</t>
  </si>
  <si>
    <t>Roxana</t>
  </si>
  <si>
    <t>46-38-10143</t>
  </si>
  <si>
    <t>Sibilla</t>
  </si>
  <si>
    <t>46-38-6479</t>
  </si>
  <si>
    <t>Symphony</t>
  </si>
  <si>
    <t>46-38-6491</t>
  </si>
  <si>
    <t>Talia</t>
  </si>
  <si>
    <t>46-38-9614</t>
  </si>
  <si>
    <t>Ribes</t>
  </si>
  <si>
    <t>Йошта</t>
  </si>
  <si>
    <t>46-38-11177</t>
  </si>
  <si>
    <t>Viburnum opulus</t>
  </si>
  <si>
    <t>Калина обыкновенная</t>
  </si>
  <si>
    <t>Аккорд</t>
  </si>
  <si>
    <t>Гранатовый браслет</t>
  </si>
  <si>
    <t>46-38-11179</t>
  </si>
  <si>
    <t>Красная гроздь</t>
  </si>
  <si>
    <t>46-38-11180</t>
  </si>
  <si>
    <t>Луч</t>
  </si>
  <si>
    <t>46-38-11181</t>
  </si>
  <si>
    <t>Элексир</t>
  </si>
  <si>
    <t>46-303-0013</t>
  </si>
  <si>
    <t xml:space="preserve">Ribes uva-crispa </t>
  </si>
  <si>
    <t>Крыжовник обыкновенный</t>
  </si>
  <si>
    <t>Белорусский Красный</t>
  </si>
  <si>
    <t>46-38-5837</t>
  </si>
  <si>
    <t>Ribes uva-crispa</t>
  </si>
  <si>
    <t>Грушенька</t>
  </si>
  <si>
    <t>Командор</t>
  </si>
  <si>
    <t>46-38-2055</t>
  </si>
  <si>
    <t>Консул</t>
  </si>
  <si>
    <t>46-38-8657</t>
  </si>
  <si>
    <t>Краснославянский</t>
  </si>
  <si>
    <t>Малахит</t>
  </si>
  <si>
    <t>46-303-0018</t>
  </si>
  <si>
    <t>Надежный</t>
  </si>
  <si>
    <t>46-38-11060</t>
  </si>
  <si>
    <t>Садко</t>
  </si>
  <si>
    <t>46-38-7381</t>
  </si>
  <si>
    <t>Сливочный</t>
  </si>
  <si>
    <t>46-38-11062</t>
  </si>
  <si>
    <t>Черномор</t>
  </si>
  <si>
    <t>46-38-8645</t>
  </si>
  <si>
    <t>46-303-0022</t>
  </si>
  <si>
    <t>Черносливовый</t>
  </si>
  <si>
    <t>46-38-11063</t>
  </si>
  <si>
    <t>Юбиляр</t>
  </si>
  <si>
    <t>46-38-8646</t>
  </si>
  <si>
    <t>Rubus idaeus</t>
  </si>
  <si>
    <t>Малина обыкновенная</t>
  </si>
  <si>
    <t>Малина ремонтантная</t>
  </si>
  <si>
    <t>46-38-5249</t>
  </si>
  <si>
    <t xml:space="preserve">Rubus </t>
  </si>
  <si>
    <t>Малина</t>
  </si>
  <si>
    <t>Желтый гигант</t>
  </si>
  <si>
    <t>46-38-9606</t>
  </si>
  <si>
    <t>Rubus</t>
  </si>
  <si>
    <t>Утреняя роса</t>
  </si>
  <si>
    <t>Hippophae rhamnoides</t>
  </si>
  <si>
    <t>Облепиха крушиновидная</t>
  </si>
  <si>
    <t>Sorbus aucupari</t>
  </si>
  <si>
    <t>Рябина обыкновенная</t>
  </si>
  <si>
    <t>Гранатная</t>
  </si>
  <si>
    <t>Солнечная</t>
  </si>
  <si>
    <t>Шервотер Сидлинг</t>
  </si>
  <si>
    <t>Слива</t>
  </si>
  <si>
    <t>46-38-9467</t>
  </si>
  <si>
    <t>Венгерка Новая</t>
  </si>
  <si>
    <t>46-38-4130</t>
  </si>
  <si>
    <t>Волжская красавица</t>
  </si>
  <si>
    <t>46-38-11194</t>
  </si>
  <si>
    <t>Голливуд</t>
  </si>
  <si>
    <t>46-38-4542</t>
  </si>
  <si>
    <t>Конфетная</t>
  </si>
  <si>
    <t>46-38-5396</t>
  </si>
  <si>
    <t>Орловская мечта</t>
  </si>
  <si>
    <t>46-38-5892</t>
  </si>
  <si>
    <t>Светлячок</t>
  </si>
  <si>
    <t>46-38-4534</t>
  </si>
  <si>
    <t>Утро</t>
  </si>
  <si>
    <t>46-303-0034</t>
  </si>
  <si>
    <t xml:space="preserve">Ribes niveum </t>
  </si>
  <si>
    <t>Смородина белая</t>
  </si>
  <si>
    <t>Баяна</t>
  </si>
  <si>
    <t>Версальская</t>
  </si>
  <si>
    <t>46-38-11065</t>
  </si>
  <si>
    <t>Ribes niveum</t>
  </si>
  <si>
    <t>Смольянинова</t>
  </si>
  <si>
    <t xml:space="preserve">Ribes rubrum </t>
  </si>
  <si>
    <t>Смородина красная</t>
  </si>
  <si>
    <t>46-38-11066</t>
  </si>
  <si>
    <t>Ribes rubrum</t>
  </si>
  <si>
    <t>Джонкер Ван Тетс</t>
  </si>
  <si>
    <t>46-38-6624</t>
  </si>
  <si>
    <t>46-38-11067</t>
  </si>
  <si>
    <t>Натали</t>
  </si>
  <si>
    <t>46-38-6626</t>
  </si>
  <si>
    <t xml:space="preserve">Ribes nigrum </t>
  </si>
  <si>
    <t>Смородина черная</t>
  </si>
  <si>
    <t>Багира</t>
  </si>
  <si>
    <t>46-38-5872</t>
  </si>
  <si>
    <t>Ribes nigrum</t>
  </si>
  <si>
    <t>Белорусская раняя</t>
  </si>
  <si>
    <t>46-38-6400</t>
  </si>
  <si>
    <t>Вологда</t>
  </si>
  <si>
    <t>C2</t>
  </si>
  <si>
    <t>46-303-0040</t>
  </si>
  <si>
    <t>Загадка</t>
  </si>
  <si>
    <t>46-303-0041</t>
  </si>
  <si>
    <t>Зелёная дымка</t>
  </si>
  <si>
    <t>46-38-11071</t>
  </si>
  <si>
    <t>Киевская Сюита</t>
  </si>
  <si>
    <t>46-38-8662</t>
  </si>
  <si>
    <t>46-38-2029</t>
  </si>
  <si>
    <t>Лентяй</t>
  </si>
  <si>
    <t>40-60</t>
  </si>
  <si>
    <t>46-38-8522</t>
  </si>
  <si>
    <t>Маленький принц</t>
  </si>
  <si>
    <t>46-38-11069</t>
  </si>
  <si>
    <t>Орловская серенада</t>
  </si>
  <si>
    <t>46-38-8663</t>
  </si>
  <si>
    <t>46-38-11068</t>
  </si>
  <si>
    <t>Орловский вальс</t>
  </si>
  <si>
    <t>46-38-8664</t>
  </si>
  <si>
    <t>46-38-6675</t>
  </si>
  <si>
    <t>Пигмей</t>
  </si>
  <si>
    <t>46-303-0043</t>
  </si>
  <si>
    <t>Россиянка</t>
  </si>
  <si>
    <t>46-303-0044</t>
  </si>
  <si>
    <t>Сеянец голубки</t>
  </si>
  <si>
    <t>46-303-0045</t>
  </si>
  <si>
    <t>Тамерлан</t>
  </si>
  <si>
    <t>46-38-11202</t>
  </si>
  <si>
    <t>Чернавка</t>
  </si>
  <si>
    <t>46-303-0046</t>
  </si>
  <si>
    <t>Черный жемчуг</t>
  </si>
  <si>
    <t>Ревна</t>
  </si>
  <si>
    <t>46-38-11209</t>
  </si>
  <si>
    <t>Malus</t>
  </si>
  <si>
    <t>Яблоня</t>
  </si>
  <si>
    <t>Августа</t>
  </si>
  <si>
    <t>46-38-9264</t>
  </si>
  <si>
    <t>Антоновка</t>
  </si>
  <si>
    <t>46-38-9265</t>
  </si>
  <si>
    <t>Антоновка десертная</t>
  </si>
  <si>
    <t>46-38-7417</t>
  </si>
  <si>
    <t>Белый налив</t>
  </si>
  <si>
    <t>46-38-7796</t>
  </si>
  <si>
    <t xml:space="preserve">Malus </t>
  </si>
  <si>
    <t>Беркутовское</t>
  </si>
  <si>
    <t>46-38-6657</t>
  </si>
  <si>
    <t>Валюта</t>
  </si>
  <si>
    <t>46-38-7845</t>
  </si>
  <si>
    <t>Диалог</t>
  </si>
  <si>
    <t>46-38-7422</t>
  </si>
  <si>
    <t>Жигулевское</t>
  </si>
  <si>
    <t>46-38-9274</t>
  </si>
  <si>
    <t>Коваленковское</t>
  </si>
  <si>
    <t>46-38-7792</t>
  </si>
  <si>
    <t>Мантет</t>
  </si>
  <si>
    <t>46-38-11213</t>
  </si>
  <si>
    <t>Марат Бусурин</t>
  </si>
  <si>
    <t>46-38-6661</t>
  </si>
  <si>
    <t>Московское ожерелье</t>
  </si>
  <si>
    <t>46-38-7428</t>
  </si>
  <si>
    <t>Орлинка</t>
  </si>
  <si>
    <t>46-38-7797</t>
  </si>
  <si>
    <t>Подарок Графского</t>
  </si>
  <si>
    <t>46-38-7503</t>
  </si>
  <si>
    <t>Рождественское</t>
  </si>
  <si>
    <t>46-38-11215</t>
  </si>
  <si>
    <t>Розочка</t>
  </si>
  <si>
    <t>46-38-11216</t>
  </si>
  <si>
    <t>Сабрина</t>
  </si>
  <si>
    <t>46-38-7835</t>
  </si>
  <si>
    <t>Свежесть</t>
  </si>
  <si>
    <t>46-38-7843</t>
  </si>
  <si>
    <t>Штрейфлинг</t>
  </si>
  <si>
    <t>46-38-7793</t>
  </si>
  <si>
    <t>59-20-0182</t>
  </si>
  <si>
    <t xml:space="preserve">Picea pungens </t>
  </si>
  <si>
    <t>Ель колючая</t>
  </si>
  <si>
    <t>Glauca</t>
  </si>
  <si>
    <t>40-50</t>
  </si>
  <si>
    <t>87-108-0008</t>
  </si>
  <si>
    <t>Glauca Globosa</t>
  </si>
  <si>
    <t>C25</t>
  </si>
  <si>
    <t>Pa90</t>
  </si>
  <si>
    <t>C10</t>
  </si>
  <si>
    <t>80-100</t>
  </si>
  <si>
    <t>C7,5</t>
  </si>
  <si>
    <t>25-30</t>
  </si>
  <si>
    <t/>
  </si>
  <si>
    <t xml:space="preserve">Picea abies </t>
  </si>
  <si>
    <t>Ель обыкновенная</t>
  </si>
  <si>
    <t>Nidiformis</t>
  </si>
  <si>
    <t>25-35</t>
  </si>
  <si>
    <t>87-31-0309</t>
  </si>
  <si>
    <t xml:space="preserve">Picea omorika </t>
  </si>
  <si>
    <t>Ель сербская</t>
  </si>
  <si>
    <t>Nana</t>
  </si>
  <si>
    <t>C5</t>
  </si>
  <si>
    <t>20-25</t>
  </si>
  <si>
    <t>87-31-0313</t>
  </si>
  <si>
    <t>30-40</t>
  </si>
  <si>
    <t>59-62-0112</t>
  </si>
  <si>
    <t xml:space="preserve">Picea glauca </t>
  </si>
  <si>
    <t>Ель сизая/канадская</t>
  </si>
  <si>
    <t>Alberta Globe</t>
  </si>
  <si>
    <t>20-40</t>
  </si>
  <si>
    <t>Conica</t>
  </si>
  <si>
    <t>59-04-0073</t>
  </si>
  <si>
    <t>Sander's Blue</t>
  </si>
  <si>
    <t>20-30</t>
  </si>
  <si>
    <t>87-34-0031</t>
  </si>
  <si>
    <t xml:space="preserve">Picea sitchensis </t>
  </si>
  <si>
    <t>Ель ситхинская</t>
  </si>
  <si>
    <t>Aurea</t>
  </si>
  <si>
    <t>50-60</t>
  </si>
  <si>
    <t xml:space="preserve">Chamaecyparis pisifera </t>
  </si>
  <si>
    <t>Кипарисовик горохоплодный</t>
  </si>
  <si>
    <t>20-60</t>
  </si>
  <si>
    <t>59-62-0130</t>
  </si>
  <si>
    <t>Chamaecyparis obtusa</t>
  </si>
  <si>
    <t>Кипарисовик туполистный</t>
  </si>
  <si>
    <t>Nana Gracilis</t>
  </si>
  <si>
    <t>59-32-7495</t>
  </si>
  <si>
    <t xml:space="preserve">Larix decidua </t>
  </si>
  <si>
    <t>Лиственница европейская</t>
  </si>
  <si>
    <t>120-140</t>
  </si>
  <si>
    <t>54-07-0312</t>
  </si>
  <si>
    <t>Juniperus horizontalis</t>
  </si>
  <si>
    <t>Можжевельник горизонтальный</t>
  </si>
  <si>
    <t>Andorra Compact</t>
  </si>
  <si>
    <t>87-34-0063</t>
  </si>
  <si>
    <t xml:space="preserve">Juniperus horizontalis </t>
  </si>
  <si>
    <t>Pancake</t>
  </si>
  <si>
    <t>PA 40</t>
  </si>
  <si>
    <t>Prince of Wales</t>
  </si>
  <si>
    <t>59-04-0076</t>
  </si>
  <si>
    <t xml:space="preserve">Juniperus sabina </t>
  </si>
  <si>
    <t>Можжевельник казацкий</t>
  </si>
  <si>
    <t>Rockery Gem</t>
  </si>
  <si>
    <t>50-70</t>
  </si>
  <si>
    <t>87-102-0084</t>
  </si>
  <si>
    <t xml:space="preserve">Juniperus chinensis </t>
  </si>
  <si>
    <t>Можжевельник китайский</t>
  </si>
  <si>
    <t>Blue Alps</t>
  </si>
  <si>
    <t>35-40</t>
  </si>
  <si>
    <t>59-20-0116</t>
  </si>
  <si>
    <t>Kuriwao Gold</t>
  </si>
  <si>
    <t>30-50</t>
  </si>
  <si>
    <t>Stricta</t>
  </si>
  <si>
    <t>59-28-1500</t>
  </si>
  <si>
    <t xml:space="preserve">Juniperus procumbens </t>
  </si>
  <si>
    <t>Можжевельник лежачий</t>
  </si>
  <si>
    <t>54-07-0264</t>
  </si>
  <si>
    <t xml:space="preserve">Juniperus communis </t>
  </si>
  <si>
    <t>Можжевельник обыкновенный</t>
  </si>
  <si>
    <t>Green Carpet</t>
  </si>
  <si>
    <t>87-102-0094</t>
  </si>
  <si>
    <t>Repanda</t>
  </si>
  <si>
    <t>59-28-1489</t>
  </si>
  <si>
    <t>Suecica</t>
  </si>
  <si>
    <t>59-62-0102</t>
  </si>
  <si>
    <t xml:space="preserve">Juniperus conferta </t>
  </si>
  <si>
    <t>Можжевельник прибрежный</t>
  </si>
  <si>
    <t>Blue Pacific</t>
  </si>
  <si>
    <t>59-62-0047</t>
  </si>
  <si>
    <t>Juniperus scopulorum</t>
  </si>
  <si>
    <t>Можжевельник скальный</t>
  </si>
  <si>
    <t>Blue Arrow</t>
  </si>
  <si>
    <t>54-05-0050</t>
  </si>
  <si>
    <t xml:space="preserve">Juniperus scopulorum </t>
  </si>
  <si>
    <t>70-80</t>
  </si>
  <si>
    <t>54-05-0206</t>
  </si>
  <si>
    <t>Moonglow</t>
  </si>
  <si>
    <t>59-22-0888</t>
  </si>
  <si>
    <t xml:space="preserve">Juniperus pfitzeriana </t>
  </si>
  <si>
    <t>Можжевельник средний</t>
  </si>
  <si>
    <t>Gold Star</t>
  </si>
  <si>
    <t>59-62-0100</t>
  </si>
  <si>
    <t>Golden Saucer</t>
  </si>
  <si>
    <t>59-23-4560</t>
  </si>
  <si>
    <t>Mint Julep</t>
  </si>
  <si>
    <t>59-23-5013</t>
  </si>
  <si>
    <t>Mordigan Gold</t>
  </si>
  <si>
    <t>C12</t>
  </si>
  <si>
    <t>Juniperus pfitzeriana</t>
  </si>
  <si>
    <t>Old Gold</t>
  </si>
  <si>
    <t>59-23-3712</t>
  </si>
  <si>
    <t>59-20-1092</t>
  </si>
  <si>
    <t>Pfitzeriana Aurea</t>
  </si>
  <si>
    <t>87-102-0100</t>
  </si>
  <si>
    <t xml:space="preserve">Juniperus squamata </t>
  </si>
  <si>
    <t>Можжевельник чешуйчатый</t>
  </si>
  <si>
    <t>Blue Carpet</t>
  </si>
  <si>
    <t>54-07-0317</t>
  </si>
  <si>
    <t>Juniperus squamata</t>
  </si>
  <si>
    <t>Blue Star</t>
  </si>
  <si>
    <t>10-15</t>
  </si>
  <si>
    <t>54-07-0301</t>
  </si>
  <si>
    <t>59-04-0078</t>
  </si>
  <si>
    <t>Holger</t>
  </si>
  <si>
    <t>59-62-0131</t>
  </si>
  <si>
    <t>59-22-0698</t>
  </si>
  <si>
    <t>Hunnetorp</t>
  </si>
  <si>
    <t>Meyeri</t>
  </si>
  <si>
    <t>Пихта корейская</t>
  </si>
  <si>
    <t>59-04-0087</t>
  </si>
  <si>
    <t xml:space="preserve">Abies koreana </t>
  </si>
  <si>
    <t>Silberlocke</t>
  </si>
  <si>
    <t>59-61-0003</t>
  </si>
  <si>
    <t>C5/7,5</t>
  </si>
  <si>
    <t xml:space="preserve">Abies lasiocarpa </t>
  </si>
  <si>
    <t>Пихта субальпийская</t>
  </si>
  <si>
    <t>87-31-0190</t>
  </si>
  <si>
    <t xml:space="preserve">Pinus strobus </t>
  </si>
  <si>
    <t>Сосна веймутова</t>
  </si>
  <si>
    <t>Blue Shag</t>
  </si>
  <si>
    <t>87-31-0311</t>
  </si>
  <si>
    <t>30+</t>
  </si>
  <si>
    <t>87-31-0052</t>
  </si>
  <si>
    <t>Radiata</t>
  </si>
  <si>
    <t>87-31-0028</t>
  </si>
  <si>
    <t>87-31-0316</t>
  </si>
  <si>
    <t>87-07-1020</t>
  </si>
  <si>
    <t xml:space="preserve">Pinus heldreichii </t>
  </si>
  <si>
    <t>Сосна гельдрейха</t>
  </si>
  <si>
    <t>Compact Gem</t>
  </si>
  <si>
    <t>87-31-0306</t>
  </si>
  <si>
    <t xml:space="preserve">Pinus mugo </t>
  </si>
  <si>
    <t>Сосна горная</t>
  </si>
  <si>
    <t>Carsten</t>
  </si>
  <si>
    <t>87-31-0317</t>
  </si>
  <si>
    <t>Golden Glow</t>
  </si>
  <si>
    <t>87-07-7032</t>
  </si>
  <si>
    <t>Humpy</t>
  </si>
  <si>
    <t>Mops</t>
  </si>
  <si>
    <t>15-20</t>
  </si>
  <si>
    <t>59-23-4843</t>
  </si>
  <si>
    <t>Mugo</t>
  </si>
  <si>
    <t>C1,5/2</t>
  </si>
  <si>
    <t>10-20</t>
  </si>
  <si>
    <t>59-23-2861</t>
  </si>
  <si>
    <t>Pumilio</t>
  </si>
  <si>
    <t>54-07-0319</t>
  </si>
  <si>
    <t>Pinus mugo</t>
  </si>
  <si>
    <t>59-32-7858</t>
  </si>
  <si>
    <t>Varella</t>
  </si>
  <si>
    <t>59-04-0082</t>
  </si>
  <si>
    <t>Winter Gold</t>
  </si>
  <si>
    <t>87-31-0039</t>
  </si>
  <si>
    <t xml:space="preserve">Pinus densiflora </t>
  </si>
  <si>
    <t>Сосна густоцветковая</t>
  </si>
  <si>
    <t>Low Glow</t>
  </si>
  <si>
    <t xml:space="preserve">Pinus nigra </t>
  </si>
  <si>
    <t>Сосна черная</t>
  </si>
  <si>
    <t>Benelux</t>
  </si>
  <si>
    <t>59-04-0083</t>
  </si>
  <si>
    <t>Green Tower</t>
  </si>
  <si>
    <t>87-31-0214</t>
  </si>
  <si>
    <t>87-07-0688</t>
  </si>
  <si>
    <t>Oregon Green</t>
  </si>
  <si>
    <t>87-72-0222</t>
  </si>
  <si>
    <t xml:space="preserve">Thuja occidentalis </t>
  </si>
  <si>
    <t>Туя западная</t>
  </si>
  <si>
    <t>Amber Glow</t>
  </si>
  <si>
    <t>C2,5</t>
  </si>
  <si>
    <t>87-102-0078</t>
  </si>
  <si>
    <t>Brabant</t>
  </si>
  <si>
    <t>50-55</t>
  </si>
  <si>
    <t>60-80</t>
  </si>
  <si>
    <t>Thuja occidentalis</t>
  </si>
  <si>
    <t>Danica</t>
  </si>
  <si>
    <t>59-23-4596</t>
  </si>
  <si>
    <t>Globosa</t>
  </si>
  <si>
    <t>59-23-4995</t>
  </si>
  <si>
    <t>Golden Globe</t>
  </si>
  <si>
    <t>Golden Smaragd</t>
  </si>
  <si>
    <t>C4/5</t>
  </si>
  <si>
    <t>60-70</t>
  </si>
  <si>
    <t>Golden Tuffet</t>
  </si>
  <si>
    <t>54-05-0074</t>
  </si>
  <si>
    <t>Mirjam</t>
  </si>
  <si>
    <t>59-04-0085</t>
  </si>
  <si>
    <t>59-28-0283</t>
  </si>
  <si>
    <t>Mr Bowling Ball</t>
  </si>
  <si>
    <t>59-28-1462</t>
  </si>
  <si>
    <t>Rheingold</t>
  </si>
  <si>
    <t>59-20-0460</t>
  </si>
  <si>
    <t>Salland</t>
  </si>
  <si>
    <t>87-102-0080</t>
  </si>
  <si>
    <t>Smaragd</t>
  </si>
  <si>
    <t>30-45</t>
  </si>
  <si>
    <t>54-07-0322</t>
  </si>
  <si>
    <t>54-07-0095</t>
  </si>
  <si>
    <t>100-120</t>
  </si>
  <si>
    <t>54-05-0033</t>
  </si>
  <si>
    <t>54-05-0048</t>
  </si>
  <si>
    <t>59-22-0806</t>
  </si>
  <si>
    <t>Spiralis</t>
  </si>
  <si>
    <t>54-07-0074</t>
  </si>
  <si>
    <t>Teddy</t>
  </si>
  <si>
    <t>54-07-0323</t>
  </si>
  <si>
    <t>54-07-0016</t>
  </si>
  <si>
    <t>Tiny Tim</t>
  </si>
  <si>
    <t>59-23-1929</t>
  </si>
  <si>
    <t>Woodwardii</t>
  </si>
  <si>
    <t>46-38-3859</t>
  </si>
  <si>
    <t xml:space="preserve">Berberis vulgaris </t>
  </si>
  <si>
    <t>Барбарис обыкновенный</t>
  </si>
  <si>
    <t xml:space="preserve">Berberis thunbergii </t>
  </si>
  <si>
    <t>Барбарис тунберга</t>
  </si>
  <si>
    <t>59-20-1085</t>
  </si>
  <si>
    <t>Atropurpurea Nana</t>
  </si>
  <si>
    <t>59-28-0581</t>
  </si>
  <si>
    <t>Bagatelle</t>
  </si>
  <si>
    <t>59-20-0499</t>
  </si>
  <si>
    <t>Coronita</t>
  </si>
  <si>
    <t>59-22-0097</t>
  </si>
  <si>
    <t>Dart's Red Lady</t>
  </si>
  <si>
    <t>59-20-1088</t>
  </si>
  <si>
    <t>59-23-3884</t>
  </si>
  <si>
    <t>59-22-0107</t>
  </si>
  <si>
    <t>Harlequin</t>
  </si>
  <si>
    <t>59-23-0239</t>
  </si>
  <si>
    <t>Maria</t>
  </si>
  <si>
    <t>59-23-1307</t>
  </si>
  <si>
    <t>Orange Rocket</t>
  </si>
  <si>
    <t>59-20-1095</t>
  </si>
  <si>
    <t>Red Dream</t>
  </si>
  <si>
    <t>59-32-0343</t>
  </si>
  <si>
    <t>Rose Glow</t>
  </si>
  <si>
    <t>59-20-0031</t>
  </si>
  <si>
    <t>Silver Beauty</t>
  </si>
  <si>
    <t>59-22-0131</t>
  </si>
  <si>
    <t>Silver Pillar</t>
  </si>
  <si>
    <t>59-28-0612</t>
  </si>
  <si>
    <t>Sunsation</t>
  </si>
  <si>
    <t>46-38-0009</t>
  </si>
  <si>
    <t xml:space="preserve">Euonymus fortunei </t>
  </si>
  <si>
    <t>Бересклет Форчуна</t>
  </si>
  <si>
    <t>59-03-0094</t>
  </si>
  <si>
    <t>Emerald'n Gold</t>
  </si>
  <si>
    <t>46-38-4102</t>
  </si>
  <si>
    <t xml:space="preserve">Vitis/Parthenocissus quinquefolia </t>
  </si>
  <si>
    <t>Виноград девичий</t>
  </si>
  <si>
    <t>46-38-0071</t>
  </si>
  <si>
    <t xml:space="preserve">Hydrangea arborescens </t>
  </si>
  <si>
    <t>Гортензия древовидная</t>
  </si>
  <si>
    <t>Annabelle</t>
  </si>
  <si>
    <t>46-38-6136</t>
  </si>
  <si>
    <t xml:space="preserve">Hydrangea paniculata </t>
  </si>
  <si>
    <t>Гортензия метельчатая</t>
  </si>
  <si>
    <t>Bombshell</t>
  </si>
  <si>
    <t>46-38-5923</t>
  </si>
  <si>
    <t>Cotton Cream</t>
  </si>
  <si>
    <t>87-07-9410</t>
  </si>
  <si>
    <t>Fraise Melba</t>
  </si>
  <si>
    <t>46-38-9700</t>
  </si>
  <si>
    <t>Infinity</t>
  </si>
  <si>
    <t>46-38-0076</t>
  </si>
  <si>
    <t>Kyushu</t>
  </si>
  <si>
    <t>46-38-0077</t>
  </si>
  <si>
    <t>Limelight</t>
  </si>
  <si>
    <t>46-38-9443</t>
  </si>
  <si>
    <t>Little Lime</t>
  </si>
  <si>
    <t>46-38-7261</t>
  </si>
  <si>
    <t>Little Passion</t>
  </si>
  <si>
    <t>46-38-2669</t>
  </si>
  <si>
    <t>Magical Fire</t>
  </si>
  <si>
    <t>46-38-3813</t>
  </si>
  <si>
    <t>Magical Starlight</t>
  </si>
  <si>
    <t>46-38-2787</t>
  </si>
  <si>
    <t>Pink Diamond</t>
  </si>
  <si>
    <t>46-38-7610</t>
  </si>
  <si>
    <t>Silver Dollar</t>
  </si>
  <si>
    <t>46-38-5410</t>
  </si>
  <si>
    <t>Strawberry blossom</t>
  </si>
  <si>
    <t>46-38-5411</t>
  </si>
  <si>
    <t>Summer Love</t>
  </si>
  <si>
    <t>46-38-5419</t>
  </si>
  <si>
    <t>Summer snow</t>
  </si>
  <si>
    <t>46-38-2671</t>
  </si>
  <si>
    <t>Sundae Fraise</t>
  </si>
  <si>
    <t>Touch of pink</t>
  </si>
  <si>
    <t>46-38-0073</t>
  </si>
  <si>
    <t>Vanille Fraise</t>
  </si>
  <si>
    <t>46-38-6535</t>
  </si>
  <si>
    <t>46-38-1044</t>
  </si>
  <si>
    <t xml:space="preserve">Cornus alba </t>
  </si>
  <si>
    <t>Дерен белый</t>
  </si>
  <si>
    <t>Gouchaultii</t>
  </si>
  <si>
    <t>46-38-7149</t>
  </si>
  <si>
    <t>Kesselringii</t>
  </si>
  <si>
    <t>46-38-7150</t>
  </si>
  <si>
    <t xml:space="preserve">Cornus stolonifera </t>
  </si>
  <si>
    <t>Дерен отпрысковый</t>
  </si>
  <si>
    <t>Flaviramea</t>
  </si>
  <si>
    <t>46-38-0098</t>
  </si>
  <si>
    <t xml:space="preserve">Lonicera tatarica </t>
  </si>
  <si>
    <t>Жимолость татарская</t>
  </si>
  <si>
    <t>87-07-2622</t>
  </si>
  <si>
    <t xml:space="preserve">Lonicera pileata </t>
  </si>
  <si>
    <t>Жимолость шапочная</t>
  </si>
  <si>
    <t>46-38-1401</t>
  </si>
  <si>
    <t xml:space="preserve">Viburnum opulus </t>
  </si>
  <si>
    <t>Roseum</t>
  </si>
  <si>
    <t>46-38-0188</t>
  </si>
  <si>
    <t>46-38-1373</t>
  </si>
  <si>
    <t xml:space="preserve">Cotoneaster lucidus </t>
  </si>
  <si>
    <t>Кизильник блестящий</t>
  </si>
  <si>
    <t>46-38-1658</t>
  </si>
  <si>
    <t>87-07-1640</t>
  </si>
  <si>
    <t xml:space="preserve">Cotoneaster horizontalis </t>
  </si>
  <si>
    <t>Кизильник горизонтальный</t>
  </si>
  <si>
    <t xml:space="preserve">Potentilla fruticosa </t>
  </si>
  <si>
    <t>Лапчатка кустарниковая</t>
  </si>
  <si>
    <t>Abbotswood</t>
  </si>
  <si>
    <t>46-38-7274</t>
  </si>
  <si>
    <t>Goldfinger</t>
  </si>
  <si>
    <t xml:space="preserve">Physocarpus opulifolius </t>
  </si>
  <si>
    <t>Пузыреплодник калинолистный</t>
  </si>
  <si>
    <t>Dart's Gold</t>
  </si>
  <si>
    <t>46-38-2410</t>
  </si>
  <si>
    <t>Diabolo</t>
  </si>
  <si>
    <t>46-41-0529</t>
  </si>
  <si>
    <t>Nugget</t>
  </si>
  <si>
    <t>46-38-0987</t>
  </si>
  <si>
    <t xml:space="preserve">Syringa josikaea </t>
  </si>
  <si>
    <t>Сирень венгерская</t>
  </si>
  <si>
    <t>46-38-9644</t>
  </si>
  <si>
    <t xml:space="preserve">Syringa hyacinthiflora </t>
  </si>
  <si>
    <t>Сирень гиацинтовая</t>
  </si>
  <si>
    <t>Buffon</t>
  </si>
  <si>
    <t>46-38-9670</t>
  </si>
  <si>
    <t xml:space="preserve">Syringa vulgaris </t>
  </si>
  <si>
    <t>Сирень обыкновенная</t>
  </si>
  <si>
    <t>Ami Schott</t>
  </si>
  <si>
    <t>46-38-9643</t>
  </si>
  <si>
    <t>Bogdan Khmelnitsky</t>
  </si>
  <si>
    <t>46-38-9647</t>
  </si>
  <si>
    <t>Charles Joly</t>
  </si>
  <si>
    <t>46-38-9668</t>
  </si>
  <si>
    <t>Charles Souchet</t>
  </si>
  <si>
    <t>Den Pobedy</t>
  </si>
  <si>
    <t>46-38-9648</t>
  </si>
  <si>
    <t>Marshal Biruzov</t>
  </si>
  <si>
    <t>46-38-9646</t>
  </si>
  <si>
    <t>Marshal Malinovsky</t>
  </si>
  <si>
    <t>46-38-9666</t>
  </si>
  <si>
    <t>Montaigne</t>
  </si>
  <si>
    <t>46-38-9665</t>
  </si>
  <si>
    <t>Olya</t>
  </si>
  <si>
    <t>59-54-0664</t>
  </si>
  <si>
    <t>Pamyat o Vavilove</t>
  </si>
  <si>
    <t>46-38-9662</t>
  </si>
  <si>
    <t>Pavlinka</t>
  </si>
  <si>
    <t>46-38-9645</t>
  </si>
  <si>
    <t>Vecherny Zvon</t>
  </si>
  <si>
    <t>46-38-0242</t>
  </si>
  <si>
    <t>46-38-3014/1</t>
  </si>
  <si>
    <t xml:space="preserve">Ribes alpinum </t>
  </si>
  <si>
    <t>Смородина альпийская</t>
  </si>
  <si>
    <t>46-306-0001</t>
  </si>
  <si>
    <t xml:space="preserve">Symphoricarpos albus </t>
  </si>
  <si>
    <t>Снежноягодник белый</t>
  </si>
  <si>
    <t xml:space="preserve">Symphoricarpos doorenbosii </t>
  </si>
  <si>
    <t>Снежноягодник доренбоза</t>
  </si>
  <si>
    <t>Magic Berry</t>
  </si>
  <si>
    <t>46-38-3016/1</t>
  </si>
  <si>
    <t xml:space="preserve">Spiraea betulifolia </t>
  </si>
  <si>
    <t>Спирея березолистная</t>
  </si>
  <si>
    <t>Tor</t>
  </si>
  <si>
    <t>46-38-0251</t>
  </si>
  <si>
    <t xml:space="preserve">Spiraea vanhouttei </t>
  </si>
  <si>
    <t>Спирея Вангутта</t>
  </si>
  <si>
    <t>46-38-6241</t>
  </si>
  <si>
    <t xml:space="preserve">Spiraea densiflora </t>
  </si>
  <si>
    <t>Спирея густоцветковая</t>
  </si>
  <si>
    <t>46-30-0021</t>
  </si>
  <si>
    <t xml:space="preserve">Spiraea salicifolia </t>
  </si>
  <si>
    <t>Спирея иволистная</t>
  </si>
  <si>
    <t>alba</t>
  </si>
  <si>
    <t>C2/3</t>
  </si>
  <si>
    <t>46-38-0986</t>
  </si>
  <si>
    <t xml:space="preserve">Spiraea nipponica </t>
  </si>
  <si>
    <t>Спирея ниппонская</t>
  </si>
  <si>
    <t>Snowmound</t>
  </si>
  <si>
    <t>46-38-8156</t>
  </si>
  <si>
    <t xml:space="preserve">Spiraea cinerea </t>
  </si>
  <si>
    <t>Спирея серая</t>
  </si>
  <si>
    <t>Grefsheim</t>
  </si>
  <si>
    <t>46-38-0257</t>
  </si>
  <si>
    <t xml:space="preserve">Spiraea japonica </t>
  </si>
  <si>
    <t>Спирея японская</t>
  </si>
  <si>
    <t>Anthony Waterer</t>
  </si>
  <si>
    <t>Firelight</t>
  </si>
  <si>
    <t>46-38-2406</t>
  </si>
  <si>
    <t>Froebelii</t>
  </si>
  <si>
    <t>46-38-2807</t>
  </si>
  <si>
    <t>Genpei</t>
  </si>
  <si>
    <t>46-38-3018</t>
  </si>
  <si>
    <t>Goldflame</t>
  </si>
  <si>
    <t>Goldmound</t>
  </si>
  <si>
    <t>46-38-2595</t>
  </si>
  <si>
    <t>Little Princess</t>
  </si>
  <si>
    <t>46-38-0830</t>
  </si>
  <si>
    <t xml:space="preserve">Philadelphus coronarius </t>
  </si>
  <si>
    <t>Чубушник венечный</t>
  </si>
  <si>
    <t>46-38-4101</t>
  </si>
  <si>
    <t xml:space="preserve">Philadelphus virginalis </t>
  </si>
  <si>
    <t>Чубушник виргинский</t>
  </si>
  <si>
    <t>Virginal</t>
  </si>
  <si>
    <t>46-38-3631</t>
  </si>
  <si>
    <t xml:space="preserve">Philadelphus lemoinei </t>
  </si>
  <si>
    <t>Чубушник лемуана</t>
  </si>
  <si>
    <t>Dame Blanche</t>
  </si>
  <si>
    <t>46-38-7287</t>
  </si>
  <si>
    <t xml:space="preserve">Philadelphus </t>
  </si>
  <si>
    <t>Чубушник</t>
  </si>
  <si>
    <t>Mont Blanc</t>
  </si>
  <si>
    <t xml:space="preserve">Salix purpurea </t>
  </si>
  <si>
    <t>Ива пурпурная</t>
  </si>
  <si>
    <t>46-38-9335</t>
  </si>
  <si>
    <t xml:space="preserve">Caragana arborescens </t>
  </si>
  <si>
    <t>Карагана/Акация древовидная</t>
  </si>
  <si>
    <t>46-38-7920</t>
  </si>
  <si>
    <t xml:space="preserve">Tilia cordata </t>
  </si>
  <si>
    <t>Липа мелколистная</t>
  </si>
  <si>
    <t>59-28-1717</t>
  </si>
  <si>
    <t xml:space="preserve">Magnolia </t>
  </si>
  <si>
    <t>Магнолия</t>
  </si>
  <si>
    <t>Genie</t>
  </si>
  <si>
    <t>46-38-9728</t>
  </si>
  <si>
    <t xml:space="preserve">Prunus padus </t>
  </si>
  <si>
    <t>Черемуха обыкновенная</t>
  </si>
  <si>
    <t>46-38-9469</t>
  </si>
  <si>
    <t xml:space="preserve">Allium </t>
  </si>
  <si>
    <t>Аллиум/Лук/Черемша</t>
  </si>
  <si>
    <t>Шнитт</t>
  </si>
  <si>
    <t>46-38-5456</t>
  </si>
  <si>
    <t xml:space="preserve">Astilba arendsii </t>
  </si>
  <si>
    <t>Астильба арендса</t>
  </si>
  <si>
    <t>Amethyst</t>
  </si>
  <si>
    <t>46-38-5460</t>
  </si>
  <si>
    <t>Bumalda</t>
  </si>
  <si>
    <t>46-38-5461</t>
  </si>
  <si>
    <t>Burgundy Red</t>
  </si>
  <si>
    <t>46-38-6970</t>
  </si>
  <si>
    <t>Diamant</t>
  </si>
  <si>
    <t>46-38-5464</t>
  </si>
  <si>
    <t>Gloria Purpurea</t>
  </si>
  <si>
    <t>Granat</t>
  </si>
  <si>
    <t>46-38-5466</t>
  </si>
  <si>
    <t>Sister Theresa</t>
  </si>
  <si>
    <t>46-38-3412</t>
  </si>
  <si>
    <t xml:space="preserve">Astilba chinensis </t>
  </si>
  <si>
    <t>Астильба китайская</t>
  </si>
  <si>
    <t>Vision in  Red</t>
  </si>
  <si>
    <t>46-38-5457</t>
  </si>
  <si>
    <t xml:space="preserve">Astilba japonica </t>
  </si>
  <si>
    <t>Астильба японская</t>
  </si>
  <si>
    <t>Deutschland</t>
  </si>
  <si>
    <t>46-38-5732</t>
  </si>
  <si>
    <t>Europa</t>
  </si>
  <si>
    <t>46-38-5474</t>
  </si>
  <si>
    <t>Peach Blossom</t>
  </si>
  <si>
    <t>46-38-6971</t>
  </si>
  <si>
    <t xml:space="preserve">Aster alpinus </t>
  </si>
  <si>
    <t>Астра альпийская</t>
  </si>
  <si>
    <t>Happy End</t>
  </si>
  <si>
    <t>46-38-5482</t>
  </si>
  <si>
    <t>Wargrave Pink</t>
  </si>
  <si>
    <t>46-38-5485</t>
  </si>
  <si>
    <t xml:space="preserve">Aster dumosus </t>
  </si>
  <si>
    <t>Астра бордюрная</t>
  </si>
  <si>
    <t>Jenny</t>
  </si>
  <si>
    <t xml:space="preserve">Aster </t>
  </si>
  <si>
    <t>Астра</t>
  </si>
  <si>
    <t>Anneke</t>
  </si>
  <si>
    <t>46-38-5477</t>
  </si>
  <si>
    <t>Apollo</t>
  </si>
  <si>
    <t>46-38-6972</t>
  </si>
  <si>
    <t>Lady in Blue</t>
  </si>
  <si>
    <t>46-38-9863</t>
  </si>
  <si>
    <t xml:space="preserve">Heuchera hybrida </t>
  </si>
  <si>
    <t>Гейхера гибридная</t>
  </si>
  <si>
    <t>Apple Crisp</t>
  </si>
  <si>
    <t>46-38-6228</t>
  </si>
  <si>
    <t xml:space="preserve">Heuchera micrantha </t>
  </si>
  <si>
    <t>Гейхера мелкоцветковая</t>
  </si>
  <si>
    <t>Palace Purple</t>
  </si>
  <si>
    <t>46-38-9493</t>
  </si>
  <si>
    <t xml:space="preserve">Heuchera </t>
  </si>
  <si>
    <t>Гейхера</t>
  </si>
  <si>
    <t>Autumn Leaves</t>
  </si>
  <si>
    <t>46-38-8309</t>
  </si>
  <si>
    <t>Berry Smoothie</t>
  </si>
  <si>
    <t>46-38-5510</t>
  </si>
  <si>
    <t>Can Can</t>
  </si>
  <si>
    <t>46-38-8874</t>
  </si>
  <si>
    <t xml:space="preserve">Heucherella </t>
  </si>
  <si>
    <t>Гейхерелла</t>
  </si>
  <si>
    <t>Fire Frost</t>
  </si>
  <si>
    <t>46-38-8875</t>
  </si>
  <si>
    <t>Golden Zebra</t>
  </si>
  <si>
    <t>46-38-2289</t>
  </si>
  <si>
    <t>Happy Trails</t>
  </si>
  <si>
    <t>46-38-5528</t>
  </si>
  <si>
    <t xml:space="preserve">Geranium sanguineum </t>
  </si>
  <si>
    <t>Герань кроваво-красная</t>
  </si>
  <si>
    <t>Max Frei</t>
  </si>
  <si>
    <t xml:space="preserve">Geranium macrorrhizum </t>
  </si>
  <si>
    <t>Герань крупнокорневищная</t>
  </si>
  <si>
    <t>Red Baron</t>
  </si>
  <si>
    <t xml:space="preserve">Iris germanica </t>
  </si>
  <si>
    <t>Ирис германский</t>
  </si>
  <si>
    <t xml:space="preserve">Iris sibirica </t>
  </si>
  <si>
    <t>Ирис сибирский</t>
  </si>
  <si>
    <t>46-38-5554</t>
  </si>
  <si>
    <t>Gull's Wing</t>
  </si>
  <si>
    <t>46-38-5558</t>
  </si>
  <si>
    <t>Kabluey</t>
  </si>
  <si>
    <t>46-38-4051</t>
  </si>
  <si>
    <t xml:space="preserve">Campanula lactiflora </t>
  </si>
  <si>
    <t>Колокольчик молочноцветковый</t>
  </si>
  <si>
    <t>Loddon Anna</t>
  </si>
  <si>
    <t>46-38-7012</t>
  </si>
  <si>
    <t xml:space="preserve">Elymus arenarius </t>
  </si>
  <si>
    <t>Колосняк песчаный</t>
  </si>
  <si>
    <t>46-38-7856</t>
  </si>
  <si>
    <t xml:space="preserve">Sanguisorba officinalis </t>
  </si>
  <si>
    <t>Кровохлебка лекарственная</t>
  </si>
  <si>
    <t>Tanna</t>
  </si>
  <si>
    <t>46-38-7018</t>
  </si>
  <si>
    <t xml:space="preserve">Polygonatum multiflorum </t>
  </si>
  <si>
    <t>Купена многоцветковая</t>
  </si>
  <si>
    <t>Лилейник гибридный</t>
  </si>
  <si>
    <t>46-38-7514</t>
  </si>
  <si>
    <t xml:space="preserve">Hemerocallis </t>
  </si>
  <si>
    <t>Лилейник</t>
  </si>
  <si>
    <t>Aten</t>
  </si>
  <si>
    <t>46-38-5569</t>
  </si>
  <si>
    <t>Autumn Red</t>
  </si>
  <si>
    <t>46-38-6522</t>
  </si>
  <si>
    <t>Bela Lugosi</t>
  </si>
  <si>
    <t>46-38-7517</t>
  </si>
  <si>
    <t>Black Emanuelle</t>
  </si>
  <si>
    <t>46-38-5571</t>
  </si>
  <si>
    <t>Bonanza</t>
  </si>
  <si>
    <t>46-38-5777</t>
  </si>
  <si>
    <t>Crimson Pirate</t>
  </si>
  <si>
    <t>46-38-9470</t>
  </si>
  <si>
    <t>Double Yellow</t>
  </si>
  <si>
    <t>46-38-7033</t>
  </si>
  <si>
    <t>Ed Murray</t>
  </si>
  <si>
    <t>46-38-7535</t>
  </si>
  <si>
    <t>Elegant Candy</t>
  </si>
  <si>
    <t>46-38-9480</t>
  </si>
  <si>
    <t>Final Touch</t>
  </si>
  <si>
    <t>46-38-5575</t>
  </si>
  <si>
    <t>Frans Hals</t>
  </si>
  <si>
    <t>46-38-7035</t>
  </si>
  <si>
    <t>Ice Carnival</t>
  </si>
  <si>
    <t>46-38-5576</t>
  </si>
  <si>
    <t>Indian Paintbrush</t>
  </si>
  <si>
    <t>46-38-7036</t>
  </si>
  <si>
    <t>Lavender Deal</t>
  </si>
  <si>
    <t>46-38-7052</t>
  </si>
  <si>
    <t>Little Business</t>
  </si>
  <si>
    <t>46-38-7039</t>
  </si>
  <si>
    <t>Mary Todd</t>
  </si>
  <si>
    <t>46-38-5581</t>
  </si>
  <si>
    <t>Moses Fire</t>
  </si>
  <si>
    <t>46-38-5583</t>
  </si>
  <si>
    <t>Pardon Me</t>
  </si>
  <si>
    <t>46-38-9471</t>
  </si>
  <si>
    <t>Rosy Returns</t>
  </si>
  <si>
    <t>46-38-5584</t>
  </si>
  <si>
    <t>Strawberry Candy</t>
  </si>
  <si>
    <t>46-38-7045</t>
  </si>
  <si>
    <t>Sue Rothbauer</t>
  </si>
  <si>
    <t>46-38-7047</t>
  </si>
  <si>
    <t>Sweet Hot Chocolate</t>
  </si>
  <si>
    <t>46-38-7057</t>
  </si>
  <si>
    <t xml:space="preserve">Deschampsia cespitosa </t>
  </si>
  <si>
    <t>Луговик дернистый</t>
  </si>
  <si>
    <t>Tautrager</t>
  </si>
  <si>
    <t>46-38-5956</t>
  </si>
  <si>
    <t xml:space="preserve">Alchemilla mollis </t>
  </si>
  <si>
    <t>Манжетка мягкая</t>
  </si>
  <si>
    <t>Robustica</t>
  </si>
  <si>
    <t xml:space="preserve">Miscanthus sinensis </t>
  </si>
  <si>
    <t>Мискантус китайский</t>
  </si>
  <si>
    <t>46-38-7063</t>
  </si>
  <si>
    <t>Variegatus</t>
  </si>
  <si>
    <t>46-38-9526</t>
  </si>
  <si>
    <t xml:space="preserve">Molinia caerulea </t>
  </si>
  <si>
    <t>Молиния голубая</t>
  </si>
  <si>
    <t>Heidebraut</t>
  </si>
  <si>
    <t>46-38-6064</t>
  </si>
  <si>
    <t xml:space="preserve">Leucanthemum superbum </t>
  </si>
  <si>
    <t>Нивяник великолепный</t>
  </si>
  <si>
    <t>Aglaia</t>
  </si>
  <si>
    <t>Осока власовидная</t>
  </si>
  <si>
    <t>Bronco</t>
  </si>
  <si>
    <t>46-38-4620</t>
  </si>
  <si>
    <t xml:space="preserve">Carex morrowii </t>
  </si>
  <si>
    <t>Осока Морроу</t>
  </si>
  <si>
    <t>Variegata Compacta</t>
  </si>
  <si>
    <t xml:space="preserve">Sedum </t>
  </si>
  <si>
    <t>Очиток</t>
  </si>
  <si>
    <t>Brilliant</t>
  </si>
  <si>
    <t>46-38-0922</t>
  </si>
  <si>
    <t>Matrona</t>
  </si>
  <si>
    <t xml:space="preserve">Paeonia lactiflora </t>
  </si>
  <si>
    <t>Пион молочноцветковый</t>
  </si>
  <si>
    <t>46-38-5614</t>
  </si>
  <si>
    <t>Paula Fay</t>
  </si>
  <si>
    <t>46-38-5616</t>
  </si>
  <si>
    <t>Pink Hawaiian Coral</t>
  </si>
  <si>
    <t>46-38-5622</t>
  </si>
  <si>
    <t>Sorbet</t>
  </si>
  <si>
    <t>46-38-9539</t>
  </si>
  <si>
    <t xml:space="preserve">Paeonia </t>
  </si>
  <si>
    <t>Пион</t>
  </si>
  <si>
    <t>Alexander Fleming</t>
  </si>
  <si>
    <t>Sarah Bernhardt</t>
  </si>
  <si>
    <t>46-38-7089</t>
  </si>
  <si>
    <t xml:space="preserve">Panicum virgatum </t>
  </si>
  <si>
    <t>Просо прутиевидное</t>
  </si>
  <si>
    <t>Rotstrahlbusch</t>
  </si>
  <si>
    <t>46-38-9553</t>
  </si>
  <si>
    <t xml:space="preserve">Tradescantia andersoniana </t>
  </si>
  <si>
    <t>Традесканция Андерсона</t>
  </si>
  <si>
    <t>Little White Doll</t>
  </si>
  <si>
    <t xml:space="preserve">Tradescantia </t>
  </si>
  <si>
    <t>Традесканция</t>
  </si>
  <si>
    <t>46-02-1971</t>
  </si>
  <si>
    <t xml:space="preserve">Achillea millefolium </t>
  </si>
  <si>
    <t>Тысячелистник обыкновенный</t>
  </si>
  <si>
    <t>Terracotta</t>
  </si>
  <si>
    <t>46-38-5653</t>
  </si>
  <si>
    <t xml:space="preserve">Hosta undulata </t>
  </si>
  <si>
    <t>Хоста волнистая</t>
  </si>
  <si>
    <t>Albomarginata</t>
  </si>
  <si>
    <t>46-38-8557</t>
  </si>
  <si>
    <t xml:space="preserve">Hosta sieboldiana </t>
  </si>
  <si>
    <t>Хоста зибольда</t>
  </si>
  <si>
    <t>Snowstorm</t>
  </si>
  <si>
    <t>46-38-7132</t>
  </si>
  <si>
    <t xml:space="preserve">Hosta fortunei </t>
  </si>
  <si>
    <t>Хоста Форчуна</t>
  </si>
  <si>
    <t>Aureomarginata</t>
  </si>
  <si>
    <t>46-38-0450</t>
  </si>
  <si>
    <t xml:space="preserve">Hosta </t>
  </si>
  <si>
    <t>Хоста</t>
  </si>
  <si>
    <t>Big Daddy</t>
  </si>
  <si>
    <t>46-38-5636</t>
  </si>
  <si>
    <t>Bressingham Blue</t>
  </si>
  <si>
    <t>46-38-5644</t>
  </si>
  <si>
    <t>Gold Standard</t>
  </si>
  <si>
    <t>46-38-5646</t>
  </si>
  <si>
    <t>Hyacinthina</t>
  </si>
  <si>
    <t>46-38-5652</t>
  </si>
  <si>
    <t>Twilight</t>
  </si>
  <si>
    <t>46-38-5656</t>
  </si>
  <si>
    <t>Wide Brim</t>
  </si>
  <si>
    <t>46-38-8284</t>
  </si>
  <si>
    <t xml:space="preserve">Deshampsia caespitosa </t>
  </si>
  <si>
    <t>Щучка дернистая</t>
  </si>
  <si>
    <t>Goldschleier</t>
  </si>
  <si>
    <t>59-54-0302</t>
  </si>
  <si>
    <t xml:space="preserve">Rhododendron AK </t>
  </si>
  <si>
    <t>Азалия/Рододендрон AK</t>
  </si>
  <si>
    <t>Satomi</t>
  </si>
  <si>
    <t>59-54-0308</t>
  </si>
  <si>
    <t xml:space="preserve">Rhododendron AM </t>
  </si>
  <si>
    <t>Азалия/Рододендрон AM</t>
  </si>
  <si>
    <t>Parkfeuer</t>
  </si>
  <si>
    <t xml:space="preserve">Rhododendron hybrida </t>
  </si>
  <si>
    <t>Азалия/Рододендрон гибридный</t>
  </si>
  <si>
    <t>Calsap</t>
  </si>
  <si>
    <t>59-54-0158</t>
  </si>
  <si>
    <t>Helsinki University</t>
  </si>
  <si>
    <t>C15</t>
  </si>
  <si>
    <t>59-54-0683</t>
  </si>
  <si>
    <t>Nabucco</t>
  </si>
  <si>
    <t>59-54-0314</t>
  </si>
  <si>
    <t xml:space="preserve">Rhododendron viscosum </t>
  </si>
  <si>
    <t>Азалия/Рододендрон клейкий (листопадный)</t>
  </si>
  <si>
    <t>Chanel</t>
  </si>
  <si>
    <t xml:space="preserve">Rhododendron </t>
  </si>
  <si>
    <t>Азалия/Рододендрон</t>
  </si>
  <si>
    <t>46-38-9024</t>
  </si>
  <si>
    <t xml:space="preserve">Rose miniature </t>
  </si>
  <si>
    <t>Роза миниатюрная</t>
  </si>
  <si>
    <t>Sweet Symphony</t>
  </si>
  <si>
    <t>46-38-2176</t>
  </si>
  <si>
    <t xml:space="preserve">Rose rugosa </t>
  </si>
  <si>
    <t>Роза морщинистая</t>
  </si>
  <si>
    <t>Alba</t>
  </si>
  <si>
    <t>46-38-9193</t>
  </si>
  <si>
    <t>Blanc Double de Coubert</t>
  </si>
  <si>
    <t>46-38-9238</t>
  </si>
  <si>
    <t>Rubra</t>
  </si>
  <si>
    <t>46-38-0831</t>
  </si>
  <si>
    <t>46-38-9156</t>
  </si>
  <si>
    <t xml:space="preserve">Rose moss </t>
  </si>
  <si>
    <t>Роза моховая</t>
  </si>
  <si>
    <t>Blanche Moreau</t>
  </si>
  <si>
    <t>46-38-7184</t>
  </si>
  <si>
    <t xml:space="preserve">Rose hybrid tea </t>
  </si>
  <si>
    <t>Роза чайно-гибридная</t>
  </si>
  <si>
    <t>Alain Souchon</t>
  </si>
  <si>
    <t>Double Delight</t>
  </si>
  <si>
    <t>46-38-7164</t>
  </si>
  <si>
    <t>Kronenburg</t>
  </si>
  <si>
    <t>46-38-7163</t>
  </si>
  <si>
    <t>Laetitia Casta</t>
  </si>
  <si>
    <t>46-38-9006</t>
  </si>
  <si>
    <t>Marchenkonigin</t>
  </si>
  <si>
    <t>46-38-9322</t>
  </si>
  <si>
    <t>Sweet Lady</t>
  </si>
  <si>
    <t>87-07-9599</t>
  </si>
  <si>
    <t xml:space="preserve">Rose </t>
  </si>
  <si>
    <t>Роза</t>
  </si>
  <si>
    <t>Fairy Dance</t>
  </si>
  <si>
    <t>59-28-0996</t>
  </si>
  <si>
    <t>The Fairy</t>
  </si>
  <si>
    <t>87-07-3492</t>
  </si>
  <si>
    <t>White Fairy</t>
  </si>
  <si>
    <t xml:space="preserve">              Московская обл., Каширский район, дер. Барабаново</t>
  </si>
  <si>
    <t>➭</t>
  </si>
  <si>
    <t xml:space="preserve"> Нажмите для перехода в категорию:</t>
  </si>
  <si>
    <t>59-20-0382</t>
  </si>
  <si>
    <t>Cupressina</t>
  </si>
  <si>
    <t>59-20-0392</t>
  </si>
  <si>
    <t>Бересклет европейский</t>
  </si>
  <si>
    <t>Euonymus europaeus</t>
  </si>
  <si>
    <t>59-04-0089</t>
  </si>
  <si>
    <t xml:space="preserve">Rhododendron catawbiense </t>
  </si>
  <si>
    <t>Азалия/Рододендрон катевбинский</t>
  </si>
  <si>
    <t>87-07-1049</t>
  </si>
  <si>
    <t>Roseum Elegans</t>
  </si>
  <si>
    <t>P13</t>
  </si>
  <si>
    <t>Азалия/Рододендрон японская</t>
  </si>
  <si>
    <t xml:space="preserve">Rhododendron japonica </t>
  </si>
  <si>
    <t>87-07-7451</t>
  </si>
  <si>
    <t>Canzonetta</t>
  </si>
  <si>
    <t>Amoenum</t>
  </si>
  <si>
    <t>87-07-3243</t>
  </si>
  <si>
    <t>Denise Blue</t>
  </si>
  <si>
    <t>Elliot</t>
  </si>
  <si>
    <t>Spartan</t>
  </si>
  <si>
    <t>Sweetheart</t>
  </si>
  <si>
    <t>Toro</t>
  </si>
  <si>
    <t>87-07-3998</t>
  </si>
  <si>
    <t>87-07-4004</t>
  </si>
  <si>
    <t>87-07-0738</t>
  </si>
  <si>
    <t>87-07-4013</t>
  </si>
  <si>
    <t>87-07-4039</t>
  </si>
  <si>
    <t>87-07-10373</t>
  </si>
  <si>
    <t>87-07-4041</t>
  </si>
  <si>
    <t>Цена, ₽
средний опт</t>
  </si>
  <si>
    <t>Цена, ₽
малый опт</t>
  </si>
  <si>
    <t>Отгрузка</t>
  </si>
  <si>
    <t>59-32-3183</t>
  </si>
  <si>
    <t>54-05-0191</t>
  </si>
  <si>
    <t>59-60-0221</t>
  </si>
  <si>
    <t>59-60-0472</t>
  </si>
  <si>
    <t>87-31-0105</t>
  </si>
  <si>
    <t>87-31-0185</t>
  </si>
  <si>
    <t>87-31-0106</t>
  </si>
  <si>
    <t>59-23-4821</t>
  </si>
  <si>
    <t>59-20-1040</t>
  </si>
  <si>
    <t>59-60-0476</t>
  </si>
  <si>
    <t>59-60-0477</t>
  </si>
  <si>
    <t>59-23-4823</t>
  </si>
  <si>
    <t>87-01-0372</t>
  </si>
  <si>
    <t>59-23-4826</t>
  </si>
  <si>
    <t>59-23-4827</t>
  </si>
  <si>
    <t>59-23-4828</t>
  </si>
  <si>
    <t>87-31-0302</t>
  </si>
  <si>
    <t>59-36-0883</t>
  </si>
  <si>
    <t>59-62-0116</t>
  </si>
  <si>
    <t>54-07-0093</t>
  </si>
  <si>
    <t>59-23-3665</t>
  </si>
  <si>
    <t>59-62-0114</t>
  </si>
  <si>
    <t>59-60-1155</t>
  </si>
  <si>
    <t>59-60-0765</t>
  </si>
  <si>
    <t>59-23-4577</t>
  </si>
  <si>
    <t>59-60-0480</t>
  </si>
  <si>
    <t>59-60-0775</t>
  </si>
  <si>
    <t>59-23-4825</t>
  </si>
  <si>
    <t>59-62-0115</t>
  </si>
  <si>
    <t>59-60-0792</t>
  </si>
  <si>
    <t>59-60-1156</t>
  </si>
  <si>
    <t>59-62-0118</t>
  </si>
  <si>
    <t>87-34-0033</t>
  </si>
  <si>
    <t>59-60-1157</t>
  </si>
  <si>
    <t>87-34-0021</t>
  </si>
  <si>
    <t>87-72-0249</t>
  </si>
  <si>
    <t>59-62-0096</t>
  </si>
  <si>
    <t>59-62-0097</t>
  </si>
  <si>
    <t>87-102-0074</t>
  </si>
  <si>
    <t>59-62-0108</t>
  </si>
  <si>
    <t>59-23-2792</t>
  </si>
  <si>
    <t>59-23-4556</t>
  </si>
  <si>
    <t>59-23-4404</t>
  </si>
  <si>
    <t>59-23-3699</t>
  </si>
  <si>
    <t>59-23-3702</t>
  </si>
  <si>
    <t>59-23-0453</t>
  </si>
  <si>
    <t>87-07-6494</t>
  </si>
  <si>
    <t>87-102-0038</t>
  </si>
  <si>
    <t>59-62-0046</t>
  </si>
  <si>
    <t>59-23-0458</t>
  </si>
  <si>
    <t>59-23-0105</t>
  </si>
  <si>
    <t>59-22-0690</t>
  </si>
  <si>
    <t>46-38-0570</t>
  </si>
  <si>
    <t>59-36-2490</t>
  </si>
  <si>
    <t>59-62-0101</t>
  </si>
  <si>
    <t>54-07-0062</t>
  </si>
  <si>
    <t>87-07-4235</t>
  </si>
  <si>
    <t>59-23-1570</t>
  </si>
  <si>
    <t>54-05-0096</t>
  </si>
  <si>
    <t>59-32-7871</t>
  </si>
  <si>
    <t>59-23-4814</t>
  </si>
  <si>
    <t>59-62-0107</t>
  </si>
  <si>
    <t>54-05-0201</t>
  </si>
  <si>
    <t>59-52-0102</t>
  </si>
  <si>
    <t>59-62-0105</t>
  </si>
  <si>
    <t>59-23-4812</t>
  </si>
  <si>
    <t>59-23-0092</t>
  </si>
  <si>
    <t>46-38-10012</t>
  </si>
  <si>
    <t>59-23-2768</t>
  </si>
  <si>
    <t>59-20-1091</t>
  </si>
  <si>
    <t>59-60-0599</t>
  </si>
  <si>
    <t>59-23-5014</t>
  </si>
  <si>
    <t>59-62-0106</t>
  </si>
  <si>
    <t>59-23-3667</t>
  </si>
  <si>
    <t>59-20-0361</t>
  </si>
  <si>
    <t>59-23-4815</t>
  </si>
  <si>
    <t>59-23-1908</t>
  </si>
  <si>
    <t>59-23-3669</t>
  </si>
  <si>
    <t>54-07-0161</t>
  </si>
  <si>
    <t>54-07-0107</t>
  </si>
  <si>
    <t>46-38-10013</t>
  </si>
  <si>
    <t>59-04-0080</t>
  </si>
  <si>
    <t>87-34-0057</t>
  </si>
  <si>
    <t>87-72-0011</t>
  </si>
  <si>
    <t>87-34-0085</t>
  </si>
  <si>
    <t>87-31-0025</t>
  </si>
  <si>
    <t>87-72-0315</t>
  </si>
  <si>
    <t>59-60-0080</t>
  </si>
  <si>
    <t>87-109-0020</t>
  </si>
  <si>
    <t>87-72-0179</t>
  </si>
  <si>
    <t>87-34-0089</t>
  </si>
  <si>
    <t>87-72-0186</t>
  </si>
  <si>
    <t>87-34-0069</t>
  </si>
  <si>
    <t>59-32-7552</t>
  </si>
  <si>
    <t>59-60-1159</t>
  </si>
  <si>
    <t>59-60-0279</t>
  </si>
  <si>
    <t>59-60-0950</t>
  </si>
  <si>
    <t>87-07-7016</t>
  </si>
  <si>
    <t>59-36-2688</t>
  </si>
  <si>
    <t>87-72-0151</t>
  </si>
  <si>
    <t>59-60-1160</t>
  </si>
  <si>
    <t>59-60-0952</t>
  </si>
  <si>
    <t>59-60-0285</t>
  </si>
  <si>
    <t>87-34-0071</t>
  </si>
  <si>
    <t>59-23-3757</t>
  </si>
  <si>
    <t>59-60-0964</t>
  </si>
  <si>
    <t>59-23-2071</t>
  </si>
  <si>
    <t>59-60-0969</t>
  </si>
  <si>
    <t>59-23-4832</t>
  </si>
  <si>
    <t>59-60-0976</t>
  </si>
  <si>
    <t>59-60-0296</t>
  </si>
  <si>
    <t>59-60-0298</t>
  </si>
  <si>
    <t>59-60-0980</t>
  </si>
  <si>
    <t>87-31-0128</t>
  </si>
  <si>
    <t>87-07-2967</t>
  </si>
  <si>
    <t>59-60-1161</t>
  </si>
  <si>
    <t>59-60-1162</t>
  </si>
  <si>
    <t>59-60-0988</t>
  </si>
  <si>
    <t>59-60-1164</t>
  </si>
  <si>
    <t>59-23-4838</t>
  </si>
  <si>
    <t>59-60-1165</t>
  </si>
  <si>
    <t>59-60-1001</t>
  </si>
  <si>
    <t>59-60-0323</t>
  </si>
  <si>
    <t>59-23-4839</t>
  </si>
  <si>
    <t>59-60-1166</t>
  </si>
  <si>
    <t>59-23-4840</t>
  </si>
  <si>
    <t>87-102-0102</t>
  </si>
  <si>
    <t>54-07-0324</t>
  </si>
  <si>
    <t>59-23-4844</t>
  </si>
  <si>
    <t>59-60-0332</t>
  </si>
  <si>
    <t>87-07-0633</t>
  </si>
  <si>
    <t>59-23-2863</t>
  </si>
  <si>
    <t>87-31-0148</t>
  </si>
  <si>
    <t>87-31-0312</t>
  </si>
  <si>
    <t>87-31-0147</t>
  </si>
  <si>
    <t>59-60-0335</t>
  </si>
  <si>
    <t>59-60-1171</t>
  </si>
  <si>
    <t>59-60-0337</t>
  </si>
  <si>
    <t>59-60-0336</t>
  </si>
  <si>
    <t>59-60-0346</t>
  </si>
  <si>
    <t>59-23-3778</t>
  </si>
  <si>
    <t>59-23-4846</t>
  </si>
  <si>
    <t>59-23-2873</t>
  </si>
  <si>
    <t>59-60-1167</t>
  </si>
  <si>
    <t>59-25-0035</t>
  </si>
  <si>
    <t>87-07-7046</t>
  </si>
  <si>
    <t>59-23-3783</t>
  </si>
  <si>
    <t>87-109-0012</t>
  </si>
  <si>
    <t>59-60-0353</t>
  </si>
  <si>
    <t>87-07-7535</t>
  </si>
  <si>
    <t>59-60-1168</t>
  </si>
  <si>
    <t>87-109-0006</t>
  </si>
  <si>
    <t>59-60-0927</t>
  </si>
  <si>
    <t>59-60-0931</t>
  </si>
  <si>
    <t>87-07-0759</t>
  </si>
  <si>
    <t>59-32-3245</t>
  </si>
  <si>
    <t>59-60-1172</t>
  </si>
  <si>
    <t>59-60-0269</t>
  </si>
  <si>
    <t>87-34-0034</t>
  </si>
  <si>
    <t>87-34-0082</t>
  </si>
  <si>
    <t>87-72-0190</t>
  </si>
  <si>
    <t>87-34-0047</t>
  </si>
  <si>
    <t>87-72-0193</t>
  </si>
  <si>
    <t>87-72-0195</t>
  </si>
  <si>
    <t>59-60-1173</t>
  </si>
  <si>
    <t>59-60-0422</t>
  </si>
  <si>
    <t>59-60-0423</t>
  </si>
  <si>
    <t>59-60-0424</t>
  </si>
  <si>
    <t>87-72-0201</t>
  </si>
  <si>
    <t>59-60-0432</t>
  </si>
  <si>
    <t>59-60-0355</t>
  </si>
  <si>
    <t>59-20-0412</t>
  </si>
  <si>
    <t>59-60-0365</t>
  </si>
  <si>
    <t>87-72-0160</t>
  </si>
  <si>
    <t>59-23-4850</t>
  </si>
  <si>
    <t>59-60-0372</t>
  </si>
  <si>
    <t>87-34-0045</t>
  </si>
  <si>
    <t>87-72-0165</t>
  </si>
  <si>
    <t>87-31-0297</t>
  </si>
  <si>
    <t>59-62-0133</t>
  </si>
  <si>
    <t>87-72-0167</t>
  </si>
  <si>
    <t>87-34-0046</t>
  </si>
  <si>
    <t>59-23-4474</t>
  </si>
  <si>
    <t>59-23-5017</t>
  </si>
  <si>
    <t>87-102-0165</t>
  </si>
  <si>
    <t>59-23-3816</t>
  </si>
  <si>
    <t>59-23-2897</t>
  </si>
  <si>
    <t>46-38-1460</t>
  </si>
  <si>
    <t>59-23-3671</t>
  </si>
  <si>
    <t>59-23-3672</t>
  </si>
  <si>
    <t>59-13-0656</t>
  </si>
  <si>
    <t>59-61-0040</t>
  </si>
  <si>
    <t>59-23-5019</t>
  </si>
  <si>
    <t>59-23-0593</t>
  </si>
  <si>
    <t>59-20-0451</t>
  </si>
  <si>
    <t>59-23-4479</t>
  </si>
  <si>
    <t>59-23-3835</t>
  </si>
  <si>
    <t>59-23-4480</t>
  </si>
  <si>
    <t>59-62-0127</t>
  </si>
  <si>
    <t>59-62-0128</t>
  </si>
  <si>
    <t>59-23-3839</t>
  </si>
  <si>
    <t>87-72-0226</t>
  </si>
  <si>
    <t>59-32-3401</t>
  </si>
  <si>
    <t>54-07-0010</t>
  </si>
  <si>
    <t>54-07-0011</t>
  </si>
  <si>
    <t>54-05-0076</t>
  </si>
  <si>
    <t>46-38-4113/1</t>
  </si>
  <si>
    <t>46-38-4112</t>
  </si>
  <si>
    <t>54-07-0015</t>
  </si>
  <si>
    <t>87-102-0081</t>
  </si>
  <si>
    <t>54-05-0131</t>
  </si>
  <si>
    <t>46-38-4631</t>
  </si>
  <si>
    <t>59-20-0013</t>
  </si>
  <si>
    <t>59-23-2966</t>
  </si>
  <si>
    <t>59-23-4871</t>
  </si>
  <si>
    <t>87-07-10437</t>
  </si>
  <si>
    <t>46-38-0973</t>
  </si>
  <si>
    <t>59-23-4873</t>
  </si>
  <si>
    <t>59-23-3871</t>
  </si>
  <si>
    <t>59-23-4612</t>
  </si>
  <si>
    <t>46-03-3101</t>
  </si>
  <si>
    <t>59-23-3874</t>
  </si>
  <si>
    <t>59-36-2271</t>
  </si>
  <si>
    <t>59-23-4874</t>
  </si>
  <si>
    <t>46-03-2313</t>
  </si>
  <si>
    <t>59-03-0041</t>
  </si>
  <si>
    <t>46-03-1294</t>
  </si>
  <si>
    <t>59-36-2300</t>
  </si>
  <si>
    <t>59-61-0010</t>
  </si>
  <si>
    <t>59-23-4879</t>
  </si>
  <si>
    <t>59-23-2251</t>
  </si>
  <si>
    <t>59-23-4624</t>
  </si>
  <si>
    <t>59-28-1627</t>
  </si>
  <si>
    <t>46-41-0144</t>
  </si>
  <si>
    <t>46-38-4944</t>
  </si>
  <si>
    <t>46-38-9234</t>
  </si>
  <si>
    <t>46-38-7143</t>
  </si>
  <si>
    <t>46-03-1326</t>
  </si>
  <si>
    <t>59-23-3919</t>
  </si>
  <si>
    <t>59-22-0457</t>
  </si>
  <si>
    <t>87-07-10600</t>
  </si>
  <si>
    <t>59-23-5004</t>
  </si>
  <si>
    <t>59-23-3674</t>
  </si>
  <si>
    <t>59-23-3422</t>
  </si>
  <si>
    <t>59-23-5005</t>
  </si>
  <si>
    <t>59-32-1020</t>
  </si>
  <si>
    <t>46-38-9248</t>
  </si>
  <si>
    <t>59-62-0009</t>
  </si>
  <si>
    <t>46-38-3806</t>
  </si>
  <si>
    <t>46-38-9702</t>
  </si>
  <si>
    <t>46-38-6135</t>
  </si>
  <si>
    <t>46-38-9438</t>
  </si>
  <si>
    <t>46-38-7247</t>
  </si>
  <si>
    <t>59-20-0554</t>
  </si>
  <si>
    <t>46-38-2218</t>
  </si>
  <si>
    <t>46-38-5347</t>
  </si>
  <si>
    <t>46-38-7248</t>
  </si>
  <si>
    <t>46-38-9221</t>
  </si>
  <si>
    <t>46-38-6220</t>
  </si>
  <si>
    <t>46-38-9440</t>
  </si>
  <si>
    <t>59-23-4007</t>
  </si>
  <si>
    <t>46-303-0052</t>
  </si>
  <si>
    <t>46-38-6533</t>
  </si>
  <si>
    <t>46-02-2007</t>
  </si>
  <si>
    <t>46-38-7972</t>
  </si>
  <si>
    <t>46-02-1998</t>
  </si>
  <si>
    <t>87-21-0118/1</t>
  </si>
  <si>
    <t>46-38-3812</t>
  </si>
  <si>
    <t>46-38-7146</t>
  </si>
  <si>
    <t>87-40-0006</t>
  </si>
  <si>
    <t>59-23-2377</t>
  </si>
  <si>
    <t>46-38-9220</t>
  </si>
  <si>
    <t>87-41-0102</t>
  </si>
  <si>
    <t>46-38-7249</t>
  </si>
  <si>
    <t>46-38-7147</t>
  </si>
  <si>
    <t>46-38-9444</t>
  </si>
  <si>
    <t>59-62-0011</t>
  </si>
  <si>
    <t>46-38-3810</t>
  </si>
  <si>
    <t>46-38-7937</t>
  </si>
  <si>
    <t>46-03-3088</t>
  </si>
  <si>
    <t>59-42-0679</t>
  </si>
  <si>
    <t>46-38-9445</t>
  </si>
  <si>
    <t>46-38-5406</t>
  </si>
  <si>
    <t>59-62-0010</t>
  </si>
  <si>
    <t>46-38-7603</t>
  </si>
  <si>
    <t>46-02-1999</t>
  </si>
  <si>
    <t>46-38-7250</t>
  </si>
  <si>
    <t>46-03-2401</t>
  </si>
  <si>
    <t>46-02-2001</t>
  </si>
  <si>
    <t>46-02-2002</t>
  </si>
  <si>
    <t>59-62-0013</t>
  </si>
  <si>
    <t>46-38-0074</t>
  </si>
  <si>
    <t>46-38-7251</t>
  </si>
  <si>
    <t>46-38-0979</t>
  </si>
  <si>
    <t>46-02-1638</t>
  </si>
  <si>
    <t>46-02-1434</t>
  </si>
  <si>
    <t>46-02-2009</t>
  </si>
  <si>
    <t>46-38-9624</t>
  </si>
  <si>
    <t>46-38-9622</t>
  </si>
  <si>
    <t>46-38-7252</t>
  </si>
  <si>
    <t>46-02-2003</t>
  </si>
  <si>
    <t>46-38-7849</t>
  </si>
  <si>
    <t>46-38-9449</t>
  </si>
  <si>
    <t>46-02-1651</t>
  </si>
  <si>
    <t>46-02-1653</t>
  </si>
  <si>
    <t>46-38-7253</t>
  </si>
  <si>
    <t>46-38-7613</t>
  </si>
  <si>
    <t>59-62-0084</t>
  </si>
  <si>
    <t>59-03-0253</t>
  </si>
  <si>
    <t>46-38-9225</t>
  </si>
  <si>
    <t>46-03-1391</t>
  </si>
  <si>
    <t>46-38-3642</t>
  </si>
  <si>
    <t>46-03-3054</t>
  </si>
  <si>
    <t>46-38-7614</t>
  </si>
  <si>
    <t>46-38-0849/1</t>
  </si>
  <si>
    <t>46-02-2006</t>
  </si>
  <si>
    <t>46-38-7847</t>
  </si>
  <si>
    <t>46-38-2219</t>
  </si>
  <si>
    <t>46-38-9448</t>
  </si>
  <si>
    <t>87-07-9035</t>
  </si>
  <si>
    <t>46-38-1043</t>
  </si>
  <si>
    <t>46-38-7148</t>
  </si>
  <si>
    <t>46-38-1045</t>
  </si>
  <si>
    <t>46-38-3059</t>
  </si>
  <si>
    <t>46-122-0024</t>
  </si>
  <si>
    <t>59-32-5844</t>
  </si>
  <si>
    <t>46-38-7620</t>
  </si>
  <si>
    <t>46-03-3055</t>
  </si>
  <si>
    <t>46-03-3056</t>
  </si>
  <si>
    <t>87-07-10559</t>
  </si>
  <si>
    <t>46-38-7151</t>
  </si>
  <si>
    <t>59-61-0006</t>
  </si>
  <si>
    <t>59-23-1475</t>
  </si>
  <si>
    <t>46-38-8028</t>
  </si>
  <si>
    <t>59-20-0254</t>
  </si>
  <si>
    <t>59-23-5007</t>
  </si>
  <si>
    <t>46-38-7990</t>
  </si>
  <si>
    <t>46-38-4225</t>
  </si>
  <si>
    <t>46-03-2427</t>
  </si>
  <si>
    <t>46-38-9854</t>
  </si>
  <si>
    <t>46-38-9233</t>
  </si>
  <si>
    <t>87-100-0404</t>
  </si>
  <si>
    <t>46-38-9633</t>
  </si>
  <si>
    <t>59-23-4098</t>
  </si>
  <si>
    <t>46-03-3061</t>
  </si>
  <si>
    <t>46-38-7622</t>
  </si>
  <si>
    <t>46-38-9634</t>
  </si>
  <si>
    <t>46-38-6237</t>
  </si>
  <si>
    <t>46-38-3062</t>
  </si>
  <si>
    <t>46-38-1698</t>
  </si>
  <si>
    <t>59-28-0947</t>
  </si>
  <si>
    <t>46-03-3060</t>
  </si>
  <si>
    <t>46-38-9731</t>
  </si>
  <si>
    <t>46-303-0064</t>
  </si>
  <si>
    <t>46-03-1470</t>
  </si>
  <si>
    <t>46-38-9635</t>
  </si>
  <si>
    <t>59-23-4085</t>
  </si>
  <si>
    <t>59-03-1311</t>
  </si>
  <si>
    <t>59-23-3268</t>
  </si>
  <si>
    <t>46-38-10010</t>
  </si>
  <si>
    <t>46-38-2711</t>
  </si>
  <si>
    <t>59-36-2630</t>
  </si>
  <si>
    <t>46-303-0062</t>
  </si>
  <si>
    <t>59-23-3280</t>
  </si>
  <si>
    <t>46-38-6763</t>
  </si>
  <si>
    <t>46-38-8153</t>
  </si>
  <si>
    <t>59-23-2467</t>
  </si>
  <si>
    <t>46-38-10009</t>
  </si>
  <si>
    <t>46-38-10011</t>
  </si>
  <si>
    <t>46-02-1838</t>
  </si>
  <si>
    <t>46-38-9660</t>
  </si>
  <si>
    <t>87-07-0001</t>
  </si>
  <si>
    <t>46-38-6715</t>
  </si>
  <si>
    <t>46-38-9917</t>
  </si>
  <si>
    <t>46-38-5108</t>
  </si>
  <si>
    <t>46-38-9650</t>
  </si>
  <si>
    <t>46-38-9654</t>
  </si>
  <si>
    <t>46-38-9664</t>
  </si>
  <si>
    <t>59-28-1060</t>
  </si>
  <si>
    <t>46-38-9672</t>
  </si>
  <si>
    <t>46-38-6719</t>
  </si>
  <si>
    <t>46-38-9656</t>
  </si>
  <si>
    <t>46-303-0065</t>
  </si>
  <si>
    <t>46-38-9919</t>
  </si>
  <si>
    <t>46-38-6721</t>
  </si>
  <si>
    <t>46-38-9663</t>
  </si>
  <si>
    <t>46-38-9920</t>
  </si>
  <si>
    <t>46-38-9655</t>
  </si>
  <si>
    <t>59-59-0079</t>
  </si>
  <si>
    <t>46-38-9713</t>
  </si>
  <si>
    <t>46-38-6722</t>
  </si>
  <si>
    <t>46-38-8519</t>
  </si>
  <si>
    <t>46-38-6725</t>
  </si>
  <si>
    <t>46-38-9667</t>
  </si>
  <si>
    <t>46-38-9923</t>
  </si>
  <si>
    <t>59-23-1555</t>
  </si>
  <si>
    <t>46-38-9671</t>
  </si>
  <si>
    <t>46-38-7993</t>
  </si>
  <si>
    <t>59-28-1052</t>
  </si>
  <si>
    <t>59-23-4890</t>
  </si>
  <si>
    <t>46-38-3014</t>
  </si>
  <si>
    <t>46-303-0069</t>
  </si>
  <si>
    <t>46-303-0070</t>
  </si>
  <si>
    <t>46-38-5140</t>
  </si>
  <si>
    <t>46-38-5140/1</t>
  </si>
  <si>
    <t>46-38-8015</t>
  </si>
  <si>
    <t>46-38-2033</t>
  </si>
  <si>
    <t>46-38-0299</t>
  </si>
  <si>
    <t>46-38-9237</t>
  </si>
  <si>
    <t>46-38-2719</t>
  </si>
  <si>
    <t>46-38-3016</t>
  </si>
  <si>
    <t>46-38-7285</t>
  </si>
  <si>
    <t>46-38-9236</t>
  </si>
  <si>
    <t>46-38-7626</t>
  </si>
  <si>
    <t>87-100-0415</t>
  </si>
  <si>
    <t>46-03-1548</t>
  </si>
  <si>
    <t>46-41-0671</t>
  </si>
  <si>
    <t>46-03-2558</t>
  </si>
  <si>
    <t>87-100-0009</t>
  </si>
  <si>
    <t>87-07-3624</t>
  </si>
  <si>
    <t>59-03-1327</t>
  </si>
  <si>
    <t>87-100-0010</t>
  </si>
  <si>
    <t>46-03-2562</t>
  </si>
  <si>
    <t>46-03-3063</t>
  </si>
  <si>
    <t>46-38-8154</t>
  </si>
  <si>
    <t>46-38-0253</t>
  </si>
  <si>
    <t>46-03-3095</t>
  </si>
  <si>
    <t>46-38-7996</t>
  </si>
  <si>
    <t>46-38-1010</t>
  </si>
  <si>
    <t>46-38-8160</t>
  </si>
  <si>
    <t>46-38-1423</t>
  </si>
  <si>
    <t>46-03-3094</t>
  </si>
  <si>
    <t>46-38-9630</t>
  </si>
  <si>
    <t>46-03-3096</t>
  </si>
  <si>
    <t>46-38-7323</t>
  </si>
  <si>
    <t>46-38-7628</t>
  </si>
  <si>
    <t>59-23-3370</t>
  </si>
  <si>
    <t>46-03-2565</t>
  </si>
  <si>
    <t>46-38-2383</t>
  </si>
  <si>
    <t>59-23-4903</t>
  </si>
  <si>
    <t>46-303-0076</t>
  </si>
  <si>
    <t>46-38-0303</t>
  </si>
  <si>
    <t>46-303-0081</t>
  </si>
  <si>
    <t>59-03-0126</t>
  </si>
  <si>
    <t>46-38-4455</t>
  </si>
  <si>
    <t>46-38-3645</t>
  </si>
  <si>
    <t>59-03-0124</t>
  </si>
  <si>
    <t>87-27-0028</t>
  </si>
  <si>
    <t>87-27-0061</t>
  </si>
  <si>
    <t>46-38-9940</t>
  </si>
  <si>
    <t>46-38-6244</t>
  </si>
  <si>
    <t>59-23-4141</t>
  </si>
  <si>
    <t>59-28-1003</t>
  </si>
  <si>
    <t>46-38-9235</t>
  </si>
  <si>
    <t>59-32-1898</t>
  </si>
  <si>
    <t>46-38-1951</t>
  </si>
  <si>
    <t>46-38-0104</t>
  </si>
  <si>
    <t>59-23-4148</t>
  </si>
  <si>
    <t>59-32-6651</t>
  </si>
  <si>
    <t>59-32-1872</t>
  </si>
  <si>
    <t>59-23-5008</t>
  </si>
  <si>
    <t>46-38-5134</t>
  </si>
  <si>
    <t>46-38-7621</t>
  </si>
  <si>
    <t>87-27-0613</t>
  </si>
  <si>
    <t>87-27-0049</t>
  </si>
  <si>
    <t>59-28-0894</t>
  </si>
  <si>
    <t>87-07-2659</t>
  </si>
  <si>
    <t>87-07-4307</t>
  </si>
  <si>
    <t>87-27-0306</t>
  </si>
  <si>
    <t>87-27-0671</t>
  </si>
  <si>
    <t>46-38-10233</t>
  </si>
  <si>
    <t>46-38-6963</t>
  </si>
  <si>
    <t>46-38-10234</t>
  </si>
  <si>
    <t>46-38-9617</t>
  </si>
  <si>
    <t>46-38-6965</t>
  </si>
  <si>
    <t>46-38-10235</t>
  </si>
  <si>
    <t>46-38-6966</t>
  </si>
  <si>
    <t>46-38-10236</t>
  </si>
  <si>
    <t>46-38-6968</t>
  </si>
  <si>
    <t>46-38-0990</t>
  </si>
  <si>
    <t>46-38-6969</t>
  </si>
  <si>
    <t>46-38-9351</t>
  </si>
  <si>
    <t>46-38-7448</t>
  </si>
  <si>
    <t>46-38-9486</t>
  </si>
  <si>
    <t>46-38-5465</t>
  </si>
  <si>
    <t>46-38-7874</t>
  </si>
  <si>
    <t>46-38-9352</t>
  </si>
  <si>
    <t>46-38-9353</t>
  </si>
  <si>
    <t>46-38-9354</t>
  </si>
  <si>
    <t>46-38-2322</t>
  </si>
  <si>
    <t>46-38-5458</t>
  </si>
  <si>
    <t>46-38-5470</t>
  </si>
  <si>
    <t>46-38-5471</t>
  </si>
  <si>
    <t>46-38-5475</t>
  </si>
  <si>
    <t>46-38-5968</t>
  </si>
  <si>
    <t>46-38-4800</t>
  </si>
  <si>
    <t>46-38-9349</t>
  </si>
  <si>
    <t>46-38-0327</t>
  </si>
  <si>
    <t>46-38-3880</t>
  </si>
  <si>
    <t>46-38-9350</t>
  </si>
  <si>
    <t>46-38-5459</t>
  </si>
  <si>
    <t>46-38-9356</t>
  </si>
  <si>
    <t>46-38-7880</t>
  </si>
  <si>
    <t>46-38-10239</t>
  </si>
  <si>
    <t>46-38-5961</t>
  </si>
  <si>
    <t>46-38-5486</t>
  </si>
  <si>
    <t>46-38-5487</t>
  </si>
  <si>
    <t>46-38-5488</t>
  </si>
  <si>
    <t>46-38-5489</t>
  </si>
  <si>
    <t>46-38-5965</t>
  </si>
  <si>
    <t>46-38-8552</t>
  </si>
  <si>
    <t>46-38-5484/1</t>
  </si>
  <si>
    <t>46-38-5478</t>
  </si>
  <si>
    <t>46-38-3865</t>
  </si>
  <si>
    <t>46-38-5964</t>
  </si>
  <si>
    <t>46-38-4050</t>
  </si>
  <si>
    <t>46-38-5479</t>
  </si>
  <si>
    <t>46-38-5967</t>
  </si>
  <si>
    <t>46-38-9348</t>
  </si>
  <si>
    <t>46-38-9357</t>
  </si>
  <si>
    <t>46-38-5493</t>
  </si>
  <si>
    <t>46-38-10240</t>
  </si>
  <si>
    <t>46-38-5494</t>
  </si>
  <si>
    <t>46-38-5492</t>
  </si>
  <si>
    <t>46-38-8290</t>
  </si>
  <si>
    <t>59-52-0593</t>
  </si>
  <si>
    <t>46-38-9358</t>
  </si>
  <si>
    <t>46-38-7851</t>
  </si>
  <si>
    <t>46-02-1987</t>
  </si>
  <si>
    <t>46-38-9620</t>
  </si>
  <si>
    <t>46-38-10241</t>
  </si>
  <si>
    <t>46-38-9420</t>
  </si>
  <si>
    <t>46-38-5507</t>
  </si>
  <si>
    <t>46-38-10242</t>
  </si>
  <si>
    <t>46-38-10243</t>
  </si>
  <si>
    <t>46-38-5517</t>
  </si>
  <si>
    <t>46-38-8880</t>
  </si>
  <si>
    <t>46-38-10249</t>
  </si>
  <si>
    <t>46-38-8554</t>
  </si>
  <si>
    <t>46-38-5509</t>
  </si>
  <si>
    <t>46-38-10244</t>
  </si>
  <si>
    <t>46-38-5510/1</t>
  </si>
  <si>
    <t>46-38-5511/1</t>
  </si>
  <si>
    <t>46-38-10248</t>
  </si>
  <si>
    <t>46-38-10245</t>
  </si>
  <si>
    <t>46-38-9381</t>
  </si>
  <si>
    <t>46-38-10246</t>
  </si>
  <si>
    <t>46-38-10247</t>
  </si>
  <si>
    <t>46-38-6208</t>
  </si>
  <si>
    <t>46-38-6986</t>
  </si>
  <si>
    <t>46-38-6988</t>
  </si>
  <si>
    <t>46-38-9370</t>
  </si>
  <si>
    <t>46-38-9369</t>
  </si>
  <si>
    <t>46-38-3910</t>
  </si>
  <si>
    <t>46-38-10250</t>
  </si>
  <si>
    <t>46-38-9368</t>
  </si>
  <si>
    <t>46-38-7883</t>
  </si>
  <si>
    <t>46-38-7884</t>
  </si>
  <si>
    <t>46-38-0369</t>
  </si>
  <si>
    <t>46-38-7001</t>
  </si>
  <si>
    <t>46-38-10251</t>
  </si>
  <si>
    <t>46-38-10146</t>
  </si>
  <si>
    <t>46-38-10253</t>
  </si>
  <si>
    <t>46-38-10254</t>
  </si>
  <si>
    <t>46-38-5541</t>
  </si>
  <si>
    <t>46-38-5544</t>
  </si>
  <si>
    <t>46-38-5547</t>
  </si>
  <si>
    <t>46-38-5548</t>
  </si>
  <si>
    <t>46-38-9391</t>
  </si>
  <si>
    <t>46-38-9392</t>
  </si>
  <si>
    <t>46-38-4003</t>
  </si>
  <si>
    <t>46-38-7006</t>
  </si>
  <si>
    <t>46-38-5561</t>
  </si>
  <si>
    <t>46-38-10279</t>
  </si>
  <si>
    <t>46-38-7013</t>
  </si>
  <si>
    <t>46-38-7014</t>
  </si>
  <si>
    <t>46-38-10257</t>
  </si>
  <si>
    <t>46-38-7240</t>
  </si>
  <si>
    <t>46-38-9513</t>
  </si>
  <si>
    <t>46-38-7855</t>
  </si>
  <si>
    <t>46-38-9419</t>
  </si>
  <si>
    <t>46-37-0246</t>
  </si>
  <si>
    <t>46-38-5566</t>
  </si>
  <si>
    <t>46-38-5567</t>
  </si>
  <si>
    <t>46-38-9515</t>
  </si>
  <si>
    <t>46-38-9395</t>
  </si>
  <si>
    <t>46-38-1840</t>
  </si>
  <si>
    <t>46-38-1841</t>
  </si>
  <si>
    <t>46-38-7050</t>
  </si>
  <si>
    <t>46-38-2436</t>
  </si>
  <si>
    <t>46-38-7511</t>
  </si>
  <si>
    <t>46-38-7512</t>
  </si>
  <si>
    <t>46-38-7513</t>
  </si>
  <si>
    <t>46-38-5568</t>
  </si>
  <si>
    <t>46-38-7023</t>
  </si>
  <si>
    <t>46-38-7515</t>
  </si>
  <si>
    <t>46-38-7024</t>
  </si>
  <si>
    <t>46-38-5570</t>
  </si>
  <si>
    <t>46-38-7516</t>
  </si>
  <si>
    <t>46-38-7518</t>
  </si>
  <si>
    <t>46-38-6001</t>
  </si>
  <si>
    <t>46-38-7025</t>
  </si>
  <si>
    <t>46-38-9372</t>
  </si>
  <si>
    <t>46-38-3534</t>
  </si>
  <si>
    <t>46-38-7519</t>
  </si>
  <si>
    <t>46-38-7520</t>
  </si>
  <si>
    <t>46-38-7521</t>
  </si>
  <si>
    <t>46-38-6523</t>
  </si>
  <si>
    <t>46-38-7522</t>
  </si>
  <si>
    <t>46-38-7538</t>
  </si>
  <si>
    <t>46-38-5572</t>
  </si>
  <si>
    <t>46-38-7523</t>
  </si>
  <si>
    <t>46-38-7026</t>
  </si>
  <si>
    <t>46-38-7524</t>
  </si>
  <si>
    <t>46-38-3914</t>
  </si>
  <si>
    <t>46-38-6004</t>
  </si>
  <si>
    <t>46-38-9373</t>
  </si>
  <si>
    <t>46-38-6005</t>
  </si>
  <si>
    <t>46-38-6021</t>
  </si>
  <si>
    <t>46-38-7030</t>
  </si>
  <si>
    <t>46-38-6006</t>
  </si>
  <si>
    <t>46-38-6007</t>
  </si>
  <si>
    <t>46-38-7027</t>
  </si>
  <si>
    <t>46-38-7028</t>
  </si>
  <si>
    <t>46-38-7898</t>
  </si>
  <si>
    <t>46-38-7539</t>
  </si>
  <si>
    <t>46-38-9374</t>
  </si>
  <si>
    <t>46-38-7527</t>
  </si>
  <si>
    <t>46-38-9375</t>
  </si>
  <si>
    <t>46-38-3916</t>
  </si>
  <si>
    <t>46-38-7529</t>
  </si>
  <si>
    <t>46-38-6009</t>
  </si>
  <si>
    <t>46-38-6010</t>
  </si>
  <si>
    <t>46-38-7031</t>
  </si>
  <si>
    <t>46-38-6011</t>
  </si>
  <si>
    <t>46-38-5573</t>
  </si>
  <si>
    <t>46-38-6012</t>
  </si>
  <si>
    <t>46-38-7032</t>
  </si>
  <si>
    <t>46-38-6015</t>
  </si>
  <si>
    <t>46-38-0908</t>
  </si>
  <si>
    <t>46-38-4280</t>
  </si>
  <si>
    <t>46-38-7051</t>
  </si>
  <si>
    <t>46-38-5574</t>
  </si>
  <si>
    <t>46-38-6022</t>
  </si>
  <si>
    <t>46-38-7531</t>
  </si>
  <si>
    <t>46-38-7532</t>
  </si>
  <si>
    <t>46-38-7533</t>
  </si>
  <si>
    <t>46-38-7534</t>
  </si>
  <si>
    <t>46-38-6017</t>
  </si>
  <si>
    <t>46-38-9475</t>
  </si>
  <si>
    <t>46-38-7537</t>
  </si>
  <si>
    <t>46-38-6018</t>
  </si>
  <si>
    <t>46-38-7545</t>
  </si>
  <si>
    <t>46-38-7034</t>
  </si>
  <si>
    <t>46-38-7546</t>
  </si>
  <si>
    <t>46-38-7547</t>
  </si>
  <si>
    <t>46-38-9376</t>
  </si>
  <si>
    <t>46-38-7548</t>
  </si>
  <si>
    <t>46-38-7550</t>
  </si>
  <si>
    <t>46-38-7551</t>
  </si>
  <si>
    <t>46-38-7552</t>
  </si>
  <si>
    <t>46-38-7553</t>
  </si>
  <si>
    <t>46-38-7554</t>
  </si>
  <si>
    <t>46-38-7555</t>
  </si>
  <si>
    <t>46-38-7556</t>
  </si>
  <si>
    <t>46-38-7557</t>
  </si>
  <si>
    <t>46-38-8043</t>
  </si>
  <si>
    <t>46-38-7558</t>
  </si>
  <si>
    <t>46-38-7559</t>
  </si>
  <si>
    <t>46-38-7560</t>
  </si>
  <si>
    <t>46-38-7561</t>
  </si>
  <si>
    <t>46-38-5577</t>
  </si>
  <si>
    <t>46-38-7563</t>
  </si>
  <si>
    <t>46-38-7037</t>
  </si>
  <si>
    <t>46-38-7053</t>
  </si>
  <si>
    <t>46-38-7038</t>
  </si>
  <si>
    <t>46-38-7564</t>
  </si>
  <si>
    <t>46-38-7565</t>
  </si>
  <si>
    <t>46-38-7566</t>
  </si>
  <si>
    <t>46-38-7567</t>
  </si>
  <si>
    <t>46-38-8038</t>
  </si>
  <si>
    <t>46-38-7568</t>
  </si>
  <si>
    <t>46-38-7569</t>
  </si>
  <si>
    <t>46-38-5578</t>
  </si>
  <si>
    <t>46-38-6526</t>
  </si>
  <si>
    <t>46-38-5579</t>
  </si>
  <si>
    <t>46-38-0995</t>
  </si>
  <si>
    <t>46-38-5580</t>
  </si>
  <si>
    <t>46-38-7040</t>
  </si>
  <si>
    <t>46-38-5582</t>
  </si>
  <si>
    <t>46-38-7570</t>
  </si>
  <si>
    <t>46-38-7571</t>
  </si>
  <si>
    <t>46-38-7572</t>
  </si>
  <si>
    <t>46-38-7573</t>
  </si>
  <si>
    <t>46-38-7540</t>
  </si>
  <si>
    <t>46-38-7574</t>
  </si>
  <si>
    <t>46-38-7575</t>
  </si>
  <si>
    <t>46-38-7576</t>
  </si>
  <si>
    <t>46-38-8044</t>
  </si>
  <si>
    <t>46-38-7577</t>
  </si>
  <si>
    <t>46-38-7541</t>
  </si>
  <si>
    <t>46-38-6527</t>
  </si>
  <si>
    <t>46-38-7041</t>
  </si>
  <si>
    <t>46-38-7542</t>
  </si>
  <si>
    <t>46-38-7578</t>
  </si>
  <si>
    <t>46-38-7915</t>
  </si>
  <si>
    <t>46-38-7042</t>
  </si>
  <si>
    <t>46-38-8045</t>
  </si>
  <si>
    <t>46-38-7543</t>
  </si>
  <si>
    <t>46-38-6528</t>
  </si>
  <si>
    <t>46-38-7043</t>
  </si>
  <si>
    <t>46-38-7579</t>
  </si>
  <si>
    <t>46-38-6529</t>
  </si>
  <si>
    <t>46-38-7054</t>
  </si>
  <si>
    <t>46-38-7055</t>
  </si>
  <si>
    <t>46-38-6019</t>
  </si>
  <si>
    <t>46-38-6020</t>
  </si>
  <si>
    <t>46-38-7580</t>
  </si>
  <si>
    <t>46-38-7581</t>
  </si>
  <si>
    <t>46-38-7582</t>
  </si>
  <si>
    <t>46-38-7044</t>
  </si>
  <si>
    <t>46-38-7583</t>
  </si>
  <si>
    <t>46-38-7584</t>
  </si>
  <si>
    <t>46-38-7585</t>
  </si>
  <si>
    <t>46-38-7586</t>
  </si>
  <si>
    <t>46-38-7587</t>
  </si>
  <si>
    <t>46-38-7588</t>
  </si>
  <si>
    <t>46-38-7046</t>
  </si>
  <si>
    <t>46-38-9473</t>
  </si>
  <si>
    <t>46-38-8046</t>
  </si>
  <si>
    <t>46-38-7589</t>
  </si>
  <si>
    <t>46-38-7590</t>
  </si>
  <si>
    <t>46-38-9377</t>
  </si>
  <si>
    <t>46-38-8047</t>
  </si>
  <si>
    <t>46-38-7591</t>
  </si>
  <si>
    <t>46-38-7592</t>
  </si>
  <si>
    <t>46-38-7593</t>
  </si>
  <si>
    <t>46-38-7048</t>
  </si>
  <si>
    <t>46-38-7049</t>
  </si>
  <si>
    <t>46-38-8048</t>
  </si>
  <si>
    <t>46-38-7594</t>
  </si>
  <si>
    <t>46-38-7595</t>
  </si>
  <si>
    <t>46-38-7596</t>
  </si>
  <si>
    <t>46-38-7597</t>
  </si>
  <si>
    <t>46-34-0023</t>
  </si>
  <si>
    <t>46-38-7056</t>
  </si>
  <si>
    <t>46-02-1972</t>
  </si>
  <si>
    <t>46-38-6070</t>
  </si>
  <si>
    <t>46-38-7058</t>
  </si>
  <si>
    <t>46-02-0086</t>
  </si>
  <si>
    <t>46-38-7066</t>
  </si>
  <si>
    <t>46-38-7068</t>
  </si>
  <si>
    <t>46-38-10262</t>
  </si>
  <si>
    <t>46-38-10263</t>
  </si>
  <si>
    <t>46-38-9864</t>
  </si>
  <si>
    <t>46-38-10265</t>
  </si>
  <si>
    <t>46-61-1774</t>
  </si>
  <si>
    <t>46-06-0022</t>
  </si>
  <si>
    <t>46-38-10267</t>
  </si>
  <si>
    <t>46-02-1986</t>
  </si>
  <si>
    <t>46-38-2310</t>
  </si>
  <si>
    <t>46-38-9415</t>
  </si>
  <si>
    <t>46-38-7077</t>
  </si>
  <si>
    <t>46-38-5588</t>
  </si>
  <si>
    <t>46-38-8625</t>
  </si>
  <si>
    <t>46-38-8622</t>
  </si>
  <si>
    <t>46-38-5590</t>
  </si>
  <si>
    <t>46-38-5591</t>
  </si>
  <si>
    <t>46-38-7079</t>
  </si>
  <si>
    <t>46-38-10268</t>
  </si>
  <si>
    <t>46-38-3696</t>
  </si>
  <si>
    <t>46-38-9406</t>
  </si>
  <si>
    <t>46-38-9407</t>
  </si>
  <si>
    <t>46-38-7244</t>
  </si>
  <si>
    <t>46-38-7246</t>
  </si>
  <si>
    <t>87-07-0784</t>
  </si>
  <si>
    <t>87-07-7387</t>
  </si>
  <si>
    <t>87-07-7388</t>
  </si>
  <si>
    <t>87-07-7241</t>
  </si>
  <si>
    <t>87-07-7389</t>
  </si>
  <si>
    <t>46-38-4824</t>
  </si>
  <si>
    <t>46-38-4825</t>
  </si>
  <si>
    <t>46-38-9533</t>
  </si>
  <si>
    <t>46-38-9534</t>
  </si>
  <si>
    <t>46-38-5617</t>
  </si>
  <si>
    <t>46-38-5623</t>
  </si>
  <si>
    <t>46-38-9403</t>
  </si>
  <si>
    <t>46-38-5772</t>
  </si>
  <si>
    <t>46-38-5775</t>
  </si>
  <si>
    <t>46-38-5595</t>
  </si>
  <si>
    <t>46-38-5596</t>
  </si>
  <si>
    <t>46-38-6775</t>
  </si>
  <si>
    <t>46-38-9405</t>
  </si>
  <si>
    <t>46-38-6777</t>
  </si>
  <si>
    <t>46-38-4746</t>
  </si>
  <si>
    <t>46-38-4067</t>
  </si>
  <si>
    <t>46-38-7082</t>
  </si>
  <si>
    <t>46-38-7083</t>
  </si>
  <si>
    <t>46-38-10270</t>
  </si>
  <si>
    <t>46-38-7860</t>
  </si>
  <si>
    <t>46-38-7087</t>
  </si>
  <si>
    <t>46-38-10272</t>
  </si>
  <si>
    <t>46-38-5627</t>
  </si>
  <si>
    <t>46-02-1962</t>
  </si>
  <si>
    <t>46-38-6106</t>
  </si>
  <si>
    <t>46-38-7093</t>
  </si>
  <si>
    <t>46-38-8626</t>
  </si>
  <si>
    <t>46-38-9416</t>
  </si>
  <si>
    <t>46-38-10274</t>
  </si>
  <si>
    <t>46-38-7095</t>
  </si>
  <si>
    <t>46-38-10275</t>
  </si>
  <si>
    <t>46-38-10276</t>
  </si>
  <si>
    <t>46-38-10278</t>
  </si>
  <si>
    <t>46-38-5628</t>
  </si>
  <si>
    <t>46-38-9343</t>
  </si>
  <si>
    <t>46-38-7102</t>
  </si>
  <si>
    <t>46-38-5629</t>
  </si>
  <si>
    <t>46-38-5948</t>
  </si>
  <si>
    <t>46-38-10280</t>
  </si>
  <si>
    <t>46-38-9408</t>
  </si>
  <si>
    <t>46-38-9413</t>
  </si>
  <si>
    <t>46-38-9562</t>
  </si>
  <si>
    <t>46-38-9116</t>
  </si>
  <si>
    <t>46-38-9360</t>
  </si>
  <si>
    <t>46-38-1127</t>
  </si>
  <si>
    <t>46-38-9726</t>
  </si>
  <si>
    <t>46-38-9724</t>
  </si>
  <si>
    <t>46-38-9729</t>
  </si>
  <si>
    <t>46-38-5660</t>
  </si>
  <si>
    <t>46-38-8558</t>
  </si>
  <si>
    <t>46-38-5662</t>
  </si>
  <si>
    <t>46-38-6536</t>
  </si>
  <si>
    <t>46-38-5631</t>
  </si>
  <si>
    <t>46-38-3943</t>
  </si>
  <si>
    <t>46-38-6537</t>
  </si>
  <si>
    <t>46-38-3944</t>
  </si>
  <si>
    <t>46-38-5633</t>
  </si>
  <si>
    <t>46-38-3945</t>
  </si>
  <si>
    <t>46-38-3733</t>
  </si>
  <si>
    <t>46-38-6538</t>
  </si>
  <si>
    <t>46-38-9727</t>
  </si>
  <si>
    <t>46-38-6540</t>
  </si>
  <si>
    <t>46-38-5634</t>
  </si>
  <si>
    <t>46-38-6541</t>
  </si>
  <si>
    <t>46-38-6542</t>
  </si>
  <si>
    <t>46-38-7632</t>
  </si>
  <si>
    <t>46-38-7633</t>
  </si>
  <si>
    <t>46-38-9385</t>
  </si>
  <si>
    <t>46-38-5638</t>
  </si>
  <si>
    <t>46-38-5639</t>
  </si>
  <si>
    <t>46-38-6544</t>
  </si>
  <si>
    <t>46-38-6034</t>
  </si>
  <si>
    <t>46-38-7117</t>
  </si>
  <si>
    <t>46-38-9386</t>
  </si>
  <si>
    <t>46-38-5640</t>
  </si>
  <si>
    <t>46-38-7634</t>
  </si>
  <si>
    <t>46-38-5641</t>
  </si>
  <si>
    <t>46-38-5643</t>
  </si>
  <si>
    <t>46-38-9387</t>
  </si>
  <si>
    <t>46-38-7128</t>
  </si>
  <si>
    <t>46-38-6546</t>
  </si>
  <si>
    <t>46-38-7636</t>
  </si>
  <si>
    <t>46-38-7637</t>
  </si>
  <si>
    <t>46-38-7908</t>
  </si>
  <si>
    <t>46-38-6549</t>
  </si>
  <si>
    <t>46-38-6041</t>
  </si>
  <si>
    <t>46-38-7118</t>
  </si>
  <si>
    <t>46-38-3974</t>
  </si>
  <si>
    <t>46-38-7119</t>
  </si>
  <si>
    <t>46-38-7638</t>
  </si>
  <si>
    <t>46-38-7130</t>
  </si>
  <si>
    <t>46-38-6042</t>
  </si>
  <si>
    <t>46-38-5647</t>
  </si>
  <si>
    <t>46-38-3978</t>
  </si>
  <si>
    <t>46-38-7967</t>
  </si>
  <si>
    <t>46-38-5648</t>
  </si>
  <si>
    <t>46-38-6036</t>
  </si>
  <si>
    <t>46-38-7641</t>
  </si>
  <si>
    <t>46-38-7122</t>
  </si>
  <si>
    <t>46-38-3984</t>
  </si>
  <si>
    <t>46-38-7642</t>
  </si>
  <si>
    <t>46-38-7643</t>
  </si>
  <si>
    <t>46-38-5650</t>
  </si>
  <si>
    <t>46-38-7124</t>
  </si>
  <si>
    <t>46-38-7644</t>
  </si>
  <si>
    <t>46-38-5651</t>
  </si>
  <si>
    <t>46-38-9389</t>
  </si>
  <si>
    <t>46-38-5654</t>
  </si>
  <si>
    <t>46-38-3997</t>
  </si>
  <si>
    <t>46-38-5655</t>
  </si>
  <si>
    <t>46-38-7125</t>
  </si>
  <si>
    <t>46-38-9692</t>
  </si>
  <si>
    <t>46-38-9694</t>
  </si>
  <si>
    <t>46-38-9417</t>
  </si>
  <si>
    <t>46-38-9867</t>
  </si>
  <si>
    <t>46-38-5823</t>
  </si>
  <si>
    <t>46-38-9366</t>
  </si>
  <si>
    <t>46-38-7139</t>
  </si>
  <si>
    <t>46-38-9697</t>
  </si>
  <si>
    <t>87-07-6892</t>
  </si>
  <si>
    <t>87-103-0190</t>
  </si>
  <si>
    <t>59-54-0313</t>
  </si>
  <si>
    <t>87-103-0193</t>
  </si>
  <si>
    <t>59-54-0311</t>
  </si>
  <si>
    <t>59-54-0310</t>
  </si>
  <si>
    <t>59-54-0300</t>
  </si>
  <si>
    <t>59-54-0334</t>
  </si>
  <si>
    <t>87-103-0142</t>
  </si>
  <si>
    <t>59-54-0131</t>
  </si>
  <si>
    <t>59-54-0134</t>
  </si>
  <si>
    <t>59-54-0697</t>
  </si>
  <si>
    <t>59-54-0137</t>
  </si>
  <si>
    <t>59-54-0650</t>
  </si>
  <si>
    <t>59-54-0504</t>
  </si>
  <si>
    <t>59-54-0033</t>
  </si>
  <si>
    <t>59-54-0198</t>
  </si>
  <si>
    <t>59-54-0199</t>
  </si>
  <si>
    <t>59-54-0200</t>
  </si>
  <si>
    <t>59-54-0026</t>
  </si>
  <si>
    <t>59-54-0201</t>
  </si>
  <si>
    <t>59-54-0204</t>
  </si>
  <si>
    <t>59-54-0564</t>
  </si>
  <si>
    <t>59-54-0693</t>
  </si>
  <si>
    <t>87-07-3306</t>
  </si>
  <si>
    <t>59-54-0423</t>
  </si>
  <si>
    <t>59-54-0210</t>
  </si>
  <si>
    <t>59-54-0437</t>
  </si>
  <si>
    <t>59-54-0161</t>
  </si>
  <si>
    <t>59-54-0112</t>
  </si>
  <si>
    <t>59-54-0111</t>
  </si>
  <si>
    <t>59-54-0124</t>
  </si>
  <si>
    <t>59-54-0214</t>
  </si>
  <si>
    <t>59-54-0162</t>
  </si>
  <si>
    <t>59-54-0448</t>
  </si>
  <si>
    <t>87-103-0001</t>
  </si>
  <si>
    <t>59-54-0221</t>
  </si>
  <si>
    <t>59-54-0171</t>
  </si>
  <si>
    <t>59-54-0172</t>
  </si>
  <si>
    <t>59-54-0470</t>
  </si>
  <si>
    <t>59-54-0173</t>
  </si>
  <si>
    <t>59-54-0228</t>
  </si>
  <si>
    <t>59-54-0477</t>
  </si>
  <si>
    <t>59-54-0312</t>
  </si>
  <si>
    <t>59-54-0556</t>
  </si>
  <si>
    <t>87-07-9614</t>
  </si>
  <si>
    <t>59-54-0303</t>
  </si>
  <si>
    <t>59-54-0301</t>
  </si>
  <si>
    <t>87-07-3296</t>
  </si>
  <si>
    <t>59-54-0307</t>
  </si>
  <si>
    <t>87-07-9885</t>
  </si>
  <si>
    <t>59-54-0335</t>
  </si>
  <si>
    <t>59-54-0626</t>
  </si>
  <si>
    <t>59-54-0240</t>
  </si>
  <si>
    <t>87-103-0126</t>
  </si>
  <si>
    <t>59-54-0699</t>
  </si>
  <si>
    <t>59-54-0245</t>
  </si>
  <si>
    <t>59-54-0655</t>
  </si>
  <si>
    <t>59-54-0701</t>
  </si>
  <si>
    <t>59-54-0251</t>
  </si>
  <si>
    <t>59-54-0252</t>
  </si>
  <si>
    <t>59-54-0255</t>
  </si>
  <si>
    <t>59-54-0122</t>
  </si>
  <si>
    <t>87-07-9483</t>
  </si>
  <si>
    <t>87-103-0212</t>
  </si>
  <si>
    <t>59-54-0358</t>
  </si>
  <si>
    <t>59-54-0306</t>
  </si>
  <si>
    <t>59-54-0329</t>
  </si>
  <si>
    <t>46-03-3067</t>
  </si>
  <si>
    <t>46-38-3700/1</t>
  </si>
  <si>
    <t>46-38-9465</t>
  </si>
  <si>
    <t>87-07-1251</t>
  </si>
  <si>
    <t>87-07-1253</t>
  </si>
  <si>
    <t>46-38-4177</t>
  </si>
  <si>
    <t>46-38-8130</t>
  </si>
  <si>
    <t>46-38-7454</t>
  </si>
  <si>
    <t>46-03-3071</t>
  </si>
  <si>
    <t>46-38-8679</t>
  </si>
  <si>
    <t>46-38-9762</t>
  </si>
  <si>
    <t>46-38-8471</t>
  </si>
  <si>
    <t>46-38-8677</t>
  </si>
  <si>
    <t>46-38-8673</t>
  </si>
  <si>
    <t>46-38-8678</t>
  </si>
  <si>
    <t>46-38-9454</t>
  </si>
  <si>
    <t>46-38-9601</t>
  </si>
  <si>
    <t>46-38-9576</t>
  </si>
  <si>
    <t>46-38-9333</t>
  </si>
  <si>
    <t>46-38-6667</t>
  </si>
  <si>
    <t>46-38-5215</t>
  </si>
  <si>
    <t>46-38-4519</t>
  </si>
  <si>
    <t>46-38-5403</t>
  </si>
  <si>
    <t>46-38-7803</t>
  </si>
  <si>
    <t>46-38-9580</t>
  </si>
  <si>
    <t>46-38-9602</t>
  </si>
  <si>
    <t>46-38-9613</t>
  </si>
  <si>
    <t>46-38-6665</t>
  </si>
  <si>
    <t>46-38-9456</t>
  </si>
  <si>
    <t>46-38-4521</t>
  </si>
  <si>
    <t>46-38-8509</t>
  </si>
  <si>
    <t>46-38-5944</t>
  </si>
  <si>
    <t>87-07-0805</t>
  </si>
  <si>
    <t>59-56-0020</t>
  </si>
  <si>
    <t>59-06-0005</t>
  </si>
  <si>
    <t>59-06-0028</t>
  </si>
  <si>
    <t>87-07-10726</t>
  </si>
  <si>
    <t>46-38-9211</t>
  </si>
  <si>
    <t>46-38-3488</t>
  </si>
  <si>
    <t>46-38-9452</t>
  </si>
  <si>
    <t>46-38-9206</t>
  </si>
  <si>
    <t>46-38-4475</t>
  </si>
  <si>
    <t>46-38-9207</t>
  </si>
  <si>
    <t>46-38-5901</t>
  </si>
  <si>
    <t>46-38-1105</t>
  </si>
  <si>
    <t>46-38-7357</t>
  </si>
  <si>
    <t>46-38-8004</t>
  </si>
  <si>
    <t>46-38-9259</t>
  </si>
  <si>
    <t>46-38-2875</t>
  </si>
  <si>
    <t>46-38-7358</t>
  </si>
  <si>
    <t>46-38-7359</t>
  </si>
  <si>
    <t>46-38-9597</t>
  </si>
  <si>
    <t>46-38-9598</t>
  </si>
  <si>
    <t>46-38-9575</t>
  </si>
  <si>
    <t>46-38-9611</t>
  </si>
  <si>
    <t>46-38-9600</t>
  </si>
  <si>
    <t>46-38-9612</t>
  </si>
  <si>
    <t>46-38-9599</t>
  </si>
  <si>
    <t>46-38-9208</t>
  </si>
  <si>
    <t>87-07-10078</t>
  </si>
  <si>
    <t>46-38-5235</t>
  </si>
  <si>
    <t>46-38-4968</t>
  </si>
  <si>
    <t>46-38-4969</t>
  </si>
  <si>
    <t>46-38-7942</t>
  </si>
  <si>
    <t>46-38-4972</t>
  </si>
  <si>
    <t>46-38-7945</t>
  </si>
  <si>
    <t>46-38-4995</t>
  </si>
  <si>
    <t>46-38-4975</t>
  </si>
  <si>
    <t>46-38-4976</t>
  </si>
  <si>
    <t>46-38-4977</t>
  </si>
  <si>
    <t>46-38-4978</t>
  </si>
  <si>
    <t>46-38-6474</t>
  </si>
  <si>
    <t>46-38-7948</t>
  </si>
  <si>
    <t>46-38-4091</t>
  </si>
  <si>
    <t>46-38-4092</t>
  </si>
  <si>
    <t>46-38-6475</t>
  </si>
  <si>
    <t>46-38-4983</t>
  </si>
  <si>
    <t>46-38-4984</t>
  </si>
  <si>
    <t>46-38-4985</t>
  </si>
  <si>
    <t>46-38-4986</t>
  </si>
  <si>
    <t>46-38-9427</t>
  </si>
  <si>
    <t>46-38-4098</t>
  </si>
  <si>
    <t>46-38-4989</t>
  </si>
  <si>
    <t>46-38-7950</t>
  </si>
  <si>
    <t>46-38-4993</t>
  </si>
  <si>
    <t>46-38-7951</t>
  </si>
  <si>
    <t>46-38-7690</t>
  </si>
  <si>
    <t>46-303-0056</t>
  </si>
  <si>
    <t>46-38-8644</t>
  </si>
  <si>
    <t>46-303-0057</t>
  </si>
  <si>
    <t>46-303-0059</t>
  </si>
  <si>
    <t>46-303-0020</t>
  </si>
  <si>
    <t>46-38-5881</t>
  </si>
  <si>
    <t>46-303-0021</t>
  </si>
  <si>
    <t>46-38-11061</t>
  </si>
  <si>
    <t>46-303-0011</t>
  </si>
  <si>
    <t>46-303-0026</t>
  </si>
  <si>
    <t>46-38-7816</t>
  </si>
  <si>
    <t>46-38-11128</t>
  </si>
  <si>
    <t>46-38-11129</t>
  </si>
  <si>
    <t>46-38-11127</t>
  </si>
  <si>
    <t>46-38-7392</t>
  </si>
  <si>
    <t>46-38-4540</t>
  </si>
  <si>
    <t>46-38-7820</t>
  </si>
  <si>
    <t>46-38-9468</t>
  </si>
  <si>
    <t>46-38-0792/1</t>
  </si>
  <si>
    <t>46-38-4154</t>
  </si>
  <si>
    <t>46-38-9464</t>
  </si>
  <si>
    <t>46-38-4126</t>
  </si>
  <si>
    <t>46-38-4133</t>
  </si>
  <si>
    <t>46-303-0039</t>
  </si>
  <si>
    <t>46-38-7695</t>
  </si>
  <si>
    <t>46-303-0042</t>
  </si>
  <si>
    <t>46-38-6407</t>
  </si>
  <si>
    <t>46-38-8021</t>
  </si>
  <si>
    <t>46-38-9603</t>
  </si>
  <si>
    <t>46-38-7834</t>
  </si>
  <si>
    <t>46-38-9263</t>
  </si>
  <si>
    <t>46-38-5288</t>
  </si>
  <si>
    <t>46-38-9266</t>
  </si>
  <si>
    <t>46-38-9267</t>
  </si>
  <si>
    <t>46-38-6637</t>
  </si>
  <si>
    <t>46-38-9268</t>
  </si>
  <si>
    <t>46-38-9269</t>
  </si>
  <si>
    <t>46-38-9615</t>
  </si>
  <si>
    <t>46-38-6658</t>
  </si>
  <si>
    <t>46-38-9271</t>
  </si>
  <si>
    <t>46-38-2890</t>
  </si>
  <si>
    <t>46-38-9272</t>
  </si>
  <si>
    <t>46-38-5294</t>
  </si>
  <si>
    <t>46-38-3737</t>
  </si>
  <si>
    <t>46-38-9219</t>
  </si>
  <si>
    <t>46-38-6659</t>
  </si>
  <si>
    <t>46-38-7830</t>
  </si>
  <si>
    <t>46-38-2921</t>
  </si>
  <si>
    <t>46-38-7424</t>
  </si>
  <si>
    <t>46-38-8652</t>
  </si>
  <si>
    <t>46-38-8514</t>
  </si>
  <si>
    <t>46-38-7836</t>
  </si>
  <si>
    <t>46-38-7426</t>
  </si>
  <si>
    <t>46-38-6647</t>
  </si>
  <si>
    <t>46-38-7496</t>
  </si>
  <si>
    <t>46-38-9275</t>
  </si>
  <si>
    <t>46-38-7833</t>
  </si>
  <si>
    <t>46-38-9277</t>
  </si>
  <si>
    <t>46-38-7500</t>
  </si>
  <si>
    <t>46-38-9572</t>
  </si>
  <si>
    <t>46-38-7842</t>
  </si>
  <si>
    <t>46-38-7501</t>
  </si>
  <si>
    <t>46-38-5309</t>
  </si>
  <si>
    <t>46-38-5310</t>
  </si>
  <si>
    <t>46-38-9213</t>
  </si>
  <si>
    <t>46-38-7844</t>
  </si>
  <si>
    <t>46-38-9278</t>
  </si>
  <si>
    <t>46-38-8653</t>
  </si>
  <si>
    <t>46-38-5921</t>
  </si>
  <si>
    <t>46-38-6655</t>
  </si>
  <si>
    <t>46-38-9279</t>
  </si>
  <si>
    <t>46-38-7837</t>
  </si>
  <si>
    <t>46-38-7434</t>
  </si>
  <si>
    <t>46-38-9610</t>
  </si>
  <si>
    <t>46-38-9573</t>
  </si>
  <si>
    <t>46-38-9450</t>
  </si>
  <si>
    <t>46-38-7838</t>
  </si>
  <si>
    <t>46-38-9825</t>
  </si>
  <si>
    <t>46-38-9796</t>
  </si>
  <si>
    <t>46-38-9805</t>
  </si>
  <si>
    <t>46-38-9052</t>
  </si>
  <si>
    <t>46-38-9055</t>
  </si>
  <si>
    <t>46-122-0016</t>
  </si>
  <si>
    <t>46-38-9898</t>
  </si>
  <si>
    <t>46-38-9162</t>
  </si>
  <si>
    <t>46-38-9163</t>
  </si>
  <si>
    <t>46-38-9164</t>
  </si>
  <si>
    <t>46-38-9165</t>
  </si>
  <si>
    <t>46-38-9049</t>
  </si>
  <si>
    <t>46-38-9051</t>
  </si>
  <si>
    <t>46-38-9134</t>
  </si>
  <si>
    <t>46-38-9050</t>
  </si>
  <si>
    <t>46-38-9045</t>
  </si>
  <si>
    <t>46-38-9046</t>
  </si>
  <si>
    <t>46-38-9674</t>
  </si>
  <si>
    <t>46-38-9675</t>
  </si>
  <si>
    <t>46-38-6789</t>
  </si>
  <si>
    <t>46-38-9141</t>
  </si>
  <si>
    <t>46-38-9142</t>
  </si>
  <si>
    <t>46-38-9676</t>
  </si>
  <si>
    <t>46-38-6792</t>
  </si>
  <si>
    <t>46-38-5926</t>
  </si>
  <si>
    <t>46-38-5927</t>
  </si>
  <si>
    <t>46-38-6796</t>
  </si>
  <si>
    <t>46-38-9677</t>
  </si>
  <si>
    <t>46-38-9145</t>
  </si>
  <si>
    <t>46-38-9678</t>
  </si>
  <si>
    <t>46-38-7918</t>
  </si>
  <si>
    <t>46-38-9679</t>
  </si>
  <si>
    <t>46-38-9146</t>
  </si>
  <si>
    <t>46-38-6804</t>
  </si>
  <si>
    <t>46-38-9680</t>
  </si>
  <si>
    <t>46-38-9147</t>
  </si>
  <si>
    <t>46-38-9681</t>
  </si>
  <si>
    <t>46-38-9025</t>
  </si>
  <si>
    <t>46-38-9026</t>
  </si>
  <si>
    <t>46-38-9022</t>
  </si>
  <si>
    <t>46-38-9899</t>
  </si>
  <si>
    <t>46-38-9057</t>
  </si>
  <si>
    <t>46-38-9023</t>
  </si>
  <si>
    <t>46-38-9720</t>
  </si>
  <si>
    <t>46-38-8894</t>
  </si>
  <si>
    <t>46-38-9194</t>
  </si>
  <si>
    <t>46-38-8896</t>
  </si>
  <si>
    <t>46-38-8897</t>
  </si>
  <si>
    <t>46-38-8898</t>
  </si>
  <si>
    <t>46-38-7984</t>
  </si>
  <si>
    <t>46-38-9195</t>
  </si>
  <si>
    <t>46-38-11208</t>
  </si>
  <si>
    <t>46-38-11207</t>
  </si>
  <si>
    <t>46-38-7322</t>
  </si>
  <si>
    <t>46-38-7983</t>
  </si>
  <si>
    <t>46-38-9159</t>
  </si>
  <si>
    <t>46-38-9202</t>
  </si>
  <si>
    <t>46-38-9166</t>
  </si>
  <si>
    <t>46-38-8460</t>
  </si>
  <si>
    <t>46-38-9167</t>
  </si>
  <si>
    <t>46-38-9036</t>
  </si>
  <si>
    <t>46-38-9303</t>
  </si>
  <si>
    <t>46-38-9328</t>
  </si>
  <si>
    <t>46-38-9027</t>
  </si>
  <si>
    <t>46-38-7231</t>
  </si>
  <si>
    <t>46-38-9030</t>
  </si>
  <si>
    <t>46-38-9034</t>
  </si>
  <si>
    <t>46-38-9035</t>
  </si>
  <si>
    <t>46-38-8461</t>
  </si>
  <si>
    <t>46-38-9033</t>
  </si>
  <si>
    <t>46-38-9304</t>
  </si>
  <si>
    <t>46-38-8459</t>
  </si>
  <si>
    <t>46-38-9029</t>
  </si>
  <si>
    <t>46-38-8458</t>
  </si>
  <si>
    <t>46-38-9153</t>
  </si>
  <si>
    <t>46-38-9154</t>
  </si>
  <si>
    <t>46-38-9155</t>
  </si>
  <si>
    <t>46-38-9173</t>
  </si>
  <si>
    <t>46-38-9172</t>
  </si>
  <si>
    <t>46-38-9177</t>
  </si>
  <si>
    <t>46-38-9176</t>
  </si>
  <si>
    <t>46-38-9179</t>
  </si>
  <si>
    <t>46-38-9178</t>
  </si>
  <si>
    <t>46-38-9183</t>
  </si>
  <si>
    <t>46-38-9186</t>
  </si>
  <si>
    <t>46-38-9187</t>
  </si>
  <si>
    <t>46-38-9189</t>
  </si>
  <si>
    <t>46-38-9196</t>
  </si>
  <si>
    <t>46-38-8899</t>
  </si>
  <si>
    <t>46-38-8900</t>
  </si>
  <si>
    <t>46-38-9197</t>
  </si>
  <si>
    <t>46-38-9306</t>
  </si>
  <si>
    <t>46-38-8901</t>
  </si>
  <si>
    <t>46-38-9305</t>
  </si>
  <si>
    <t>46-38-7218</t>
  </si>
  <si>
    <t>46-38-7217</t>
  </si>
  <si>
    <t>46-38-9040</t>
  </si>
  <si>
    <t>46-38-9682</t>
  </si>
  <si>
    <t>46-38-9199</t>
  </si>
  <si>
    <t>46-38-9198</t>
  </si>
  <si>
    <t>46-38-9201</t>
  </si>
  <si>
    <t>46-38-9038</t>
  </si>
  <si>
    <t>46-38-9200</t>
  </si>
  <si>
    <t>46-38-9307</t>
  </si>
  <si>
    <t>46-38-9039</t>
  </si>
  <si>
    <t>46-38-9042</t>
  </si>
  <si>
    <t>46-38-9329</t>
  </si>
  <si>
    <t>46-38-9013</t>
  </si>
  <si>
    <t>46-38-9151</t>
  </si>
  <si>
    <t>46-38-9326</t>
  </si>
  <si>
    <t>46-38-9010</t>
  </si>
  <si>
    <t>46-38-9299</t>
  </si>
  <si>
    <t>46-38-7170</t>
  </si>
  <si>
    <t>46-38-6954</t>
  </si>
  <si>
    <t>46-38-9327</t>
  </si>
  <si>
    <t>46-38-9302</t>
  </si>
  <si>
    <t>46-38-9135</t>
  </si>
  <si>
    <t>46-38-9314</t>
  </si>
  <si>
    <t>46-38-9007</t>
  </si>
  <si>
    <t>46-38-9009</t>
  </si>
  <si>
    <t>46-38-7171</t>
  </si>
  <si>
    <t>46-38-9903</t>
  </si>
  <si>
    <t>46-38-9018</t>
  </si>
  <si>
    <t>46-38-9683</t>
  </si>
  <si>
    <t>46-38-8464</t>
  </si>
  <si>
    <t>46-38-9180</t>
  </si>
  <si>
    <t>46-38-7230</t>
  </si>
  <si>
    <t>46-38-9137</t>
  </si>
  <si>
    <t>46-38-9332</t>
  </si>
  <si>
    <t>46-38-9324</t>
  </si>
  <si>
    <t>46-38-9148</t>
  </si>
  <si>
    <t>46-38-9149</t>
  </si>
  <si>
    <t>59-42-0672</t>
  </si>
  <si>
    <t>46-38-9161</t>
  </si>
  <si>
    <t>46-38-9157</t>
  </si>
  <si>
    <t>46-38-9158</t>
  </si>
  <si>
    <t>46-38-6854</t>
  </si>
  <si>
    <t>46-38-9905</t>
  </si>
  <si>
    <t>46-38-9003</t>
  </si>
  <si>
    <t>46-38-9190</t>
  </si>
  <si>
    <t>46-38-6858</t>
  </si>
  <si>
    <t>46-38-7314</t>
  </si>
  <si>
    <t>46-38-9287</t>
  </si>
  <si>
    <t>46-38-9906</t>
  </si>
  <si>
    <t>46-38-7229</t>
  </si>
  <si>
    <t>46-38-8988</t>
  </si>
  <si>
    <t>46-38-7189</t>
  </si>
  <si>
    <t>46-38-9907</t>
  </si>
  <si>
    <t>46-38-7213</t>
  </si>
  <si>
    <t>46-38-6868</t>
  </si>
  <si>
    <t>46-38-9288</t>
  </si>
  <si>
    <t>46-38-9908</t>
  </si>
  <si>
    <t>46-38-8989</t>
  </si>
  <si>
    <t>46-38-7208</t>
  </si>
  <si>
    <t>46-38-7206</t>
  </si>
  <si>
    <t>46-38-9296</t>
  </si>
  <si>
    <t>46-38-9004</t>
  </si>
  <si>
    <t>46-38-9191</t>
  </si>
  <si>
    <t>46-38-9297</t>
  </si>
  <si>
    <t>46-38-9292</t>
  </si>
  <si>
    <t>46-38-8992</t>
  </si>
  <si>
    <t>46-38-9001</t>
  </si>
  <si>
    <t>46-38-9293</t>
  </si>
  <si>
    <t>46-38-8892</t>
  </si>
  <si>
    <t>46-38-7207</t>
  </si>
  <si>
    <t>46-38-9140</t>
  </si>
  <si>
    <t>46-38-7220</t>
  </si>
  <si>
    <t>46-38-7176</t>
  </si>
  <si>
    <t>46-38-7177</t>
  </si>
  <si>
    <t>46-38-9910</t>
  </si>
  <si>
    <t>46-38-7166</t>
  </si>
  <si>
    <t>46-38-8993</t>
  </si>
  <si>
    <t>46-38-9005</t>
  </si>
  <si>
    <t>46-38-7196</t>
  </si>
  <si>
    <t>46-38-7168</t>
  </si>
  <si>
    <t>46-38-7205</t>
  </si>
  <si>
    <t>46-38-9290</t>
  </si>
  <si>
    <t>46-38-9317</t>
  </si>
  <si>
    <t>46-38-9192</t>
  </si>
  <si>
    <t>46-38-7165</t>
  </si>
  <si>
    <t>46-38-8994</t>
  </si>
  <si>
    <t>46-38-9294</t>
  </si>
  <si>
    <t>46-38-8995</t>
  </si>
  <si>
    <t>46-38-0007/1</t>
  </si>
  <si>
    <t>46-38-8999</t>
  </si>
  <si>
    <t>46-38-9291</t>
  </si>
  <si>
    <t>46-38-6681/1</t>
  </si>
  <si>
    <t>46-38-6680/1</t>
  </si>
  <si>
    <t>46-38-7316</t>
  </si>
  <si>
    <t>46-38-6821</t>
  </si>
  <si>
    <t>87-21-0014</t>
  </si>
  <si>
    <t>46-38-6943</t>
  </si>
  <si>
    <t>87-21-0017</t>
  </si>
  <si>
    <t>87-21-0020</t>
  </si>
  <si>
    <t>87-21-0021</t>
  </si>
  <si>
    <t>87-21-0022</t>
  </si>
  <si>
    <t>46-38-9059</t>
  </si>
  <si>
    <t>46-38-9313</t>
  </si>
  <si>
    <t>87-21-0028</t>
  </si>
  <si>
    <t>87-21-0149</t>
  </si>
  <si>
    <t>87-21-0030</t>
  </si>
  <si>
    <t>46-38-8456</t>
  </si>
  <si>
    <t>46-38-6816</t>
  </si>
  <si>
    <t>87-21-0134</t>
  </si>
  <si>
    <t>87-21-0053</t>
  </si>
  <si>
    <t>87-21-0062</t>
  </si>
  <si>
    <t>46-38-8455</t>
  </si>
  <si>
    <t>87-21-0086</t>
  </si>
  <si>
    <t>59-28-0998</t>
  </si>
  <si>
    <t>46-38-9171</t>
  </si>
  <si>
    <t>87-07-3491</t>
  </si>
  <si>
    <t>46-38-9308</t>
  </si>
  <si>
    <t>Ель восточная</t>
  </si>
  <si>
    <t>Picea glauca</t>
  </si>
  <si>
    <t xml:space="preserve">Picea nigra/mariana </t>
  </si>
  <si>
    <t>Ель черная</t>
  </si>
  <si>
    <t xml:space="preserve">Cedrus deodara </t>
  </si>
  <si>
    <t>Кедр гималайский</t>
  </si>
  <si>
    <t xml:space="preserve">Chamaecyparis lawsoniana </t>
  </si>
  <si>
    <t>Кипарисовик лавсона</t>
  </si>
  <si>
    <t xml:space="preserve">Larix kaempferi </t>
  </si>
  <si>
    <t>Лиственница Кемпфера</t>
  </si>
  <si>
    <t xml:space="preserve">Juniperus virginiana </t>
  </si>
  <si>
    <t>Можжевельник виргинский</t>
  </si>
  <si>
    <t xml:space="preserve">Abies nordmanniana </t>
  </si>
  <si>
    <t>Пихта Нордмана</t>
  </si>
  <si>
    <t>Сосна боснийская/белокорая</t>
  </si>
  <si>
    <t>Pinus strobus</t>
  </si>
  <si>
    <t xml:space="preserve">Pinus cembra </t>
  </si>
  <si>
    <t>Сосна кедровая</t>
  </si>
  <si>
    <t>Сосна мелкоцветковая</t>
  </si>
  <si>
    <t xml:space="preserve">Pinus sylvestris </t>
  </si>
  <si>
    <t>Сосна обыкновенная</t>
  </si>
  <si>
    <t xml:space="preserve">Pinus thunbergii </t>
  </si>
  <si>
    <t>Сосна тунберга</t>
  </si>
  <si>
    <t>Pinus nigra</t>
  </si>
  <si>
    <t xml:space="preserve">Taxus media </t>
  </si>
  <si>
    <t>Тис средний</t>
  </si>
  <si>
    <t>Тис ягодный</t>
  </si>
  <si>
    <t xml:space="preserve">Thuja plicata </t>
  </si>
  <si>
    <t>Туя складчатая</t>
  </si>
  <si>
    <t xml:space="preserve">Berberis ottawensis </t>
  </si>
  <si>
    <t>Барбарис оттавский</t>
  </si>
  <si>
    <t>Berberis thunbergii</t>
  </si>
  <si>
    <t xml:space="preserve">Crataegus laevigata </t>
  </si>
  <si>
    <t>Боярышник обыкновенный</t>
  </si>
  <si>
    <t xml:space="preserve">Crataegus monogyna </t>
  </si>
  <si>
    <t>Боярышник однопестичный</t>
  </si>
  <si>
    <t xml:space="preserve">Buddleja davidii </t>
  </si>
  <si>
    <t>Буддлея давида</t>
  </si>
  <si>
    <t xml:space="preserve">Weigela praecox </t>
  </si>
  <si>
    <t>Вейгела ранняя</t>
  </si>
  <si>
    <t xml:space="preserve">Weigela florida </t>
  </si>
  <si>
    <t>Вейгела цветущая</t>
  </si>
  <si>
    <t>Hydrangea paniculata</t>
  </si>
  <si>
    <t xml:space="preserve">Lonicera nitida </t>
  </si>
  <si>
    <t>Жимолость блестящая</t>
  </si>
  <si>
    <t xml:space="preserve">Amelanchier canadensis </t>
  </si>
  <si>
    <t>Ирга канадская</t>
  </si>
  <si>
    <t xml:space="preserve">Viburnum lantana </t>
  </si>
  <si>
    <t>Калина гордовина</t>
  </si>
  <si>
    <t>Potentilla fruticosa</t>
  </si>
  <si>
    <t>Лещина/Орешник обыкновенная</t>
  </si>
  <si>
    <t xml:space="preserve">Cotinus coggygria </t>
  </si>
  <si>
    <t>Скумпия кожевенная</t>
  </si>
  <si>
    <t xml:space="preserve">Ribes odoratum </t>
  </si>
  <si>
    <t>Смородина золотистая</t>
  </si>
  <si>
    <t>Снежноягодник розовоплодный</t>
  </si>
  <si>
    <t xml:space="preserve">Spiraea douglasii </t>
  </si>
  <si>
    <t>Спирея Дугласа</t>
  </si>
  <si>
    <t xml:space="preserve">Forsythia intermedia </t>
  </si>
  <si>
    <t>Форзиция промежуточная/ средняя</t>
  </si>
  <si>
    <t xml:space="preserve">Betula pendula </t>
  </si>
  <si>
    <t>Береза повислая</t>
  </si>
  <si>
    <t xml:space="preserve">Quercus rubra </t>
  </si>
  <si>
    <t>Дуб красный</t>
  </si>
  <si>
    <t xml:space="preserve">Salix alba </t>
  </si>
  <si>
    <t>Ива белая</t>
  </si>
  <si>
    <t xml:space="preserve">Salix matsudana </t>
  </si>
  <si>
    <t>Ива матсудана</t>
  </si>
  <si>
    <t xml:space="preserve">Salix repens </t>
  </si>
  <si>
    <t>Ива ползучая</t>
  </si>
  <si>
    <t xml:space="preserve">Salix integra </t>
  </si>
  <si>
    <t>Ива цельнолистная</t>
  </si>
  <si>
    <t xml:space="preserve">Salix </t>
  </si>
  <si>
    <t>Ива</t>
  </si>
  <si>
    <t xml:space="preserve">Acer platanoides </t>
  </si>
  <si>
    <t>Клен остролистный</t>
  </si>
  <si>
    <t xml:space="preserve">Prunus virginiana </t>
  </si>
  <si>
    <t>Черемуха виргинская</t>
  </si>
  <si>
    <t xml:space="preserve">Malus декоративная </t>
  </si>
  <si>
    <t>Яблоня декоративная</t>
  </si>
  <si>
    <t xml:space="preserve">Aquilegia vulgaris </t>
  </si>
  <si>
    <t>Аквилегия/Водосбор/Орлики обыкновенная</t>
  </si>
  <si>
    <t xml:space="preserve">Amsonia </t>
  </si>
  <si>
    <t>Амсония</t>
  </si>
  <si>
    <t xml:space="preserve">Anemone sylvestris </t>
  </si>
  <si>
    <t>Анемона лесная</t>
  </si>
  <si>
    <t xml:space="preserve">Anemone multifida </t>
  </si>
  <si>
    <t>Анемона многонадрезная</t>
  </si>
  <si>
    <t xml:space="preserve">Anemone hupehensis </t>
  </si>
  <si>
    <t>Анемона японская</t>
  </si>
  <si>
    <t xml:space="preserve">Armeria maritima </t>
  </si>
  <si>
    <t>Армерия приморская</t>
  </si>
  <si>
    <t xml:space="preserve">Astilba </t>
  </si>
  <si>
    <t>Астильба</t>
  </si>
  <si>
    <t xml:space="preserve">Aster novae-angliae </t>
  </si>
  <si>
    <t>Астра новоанглийская</t>
  </si>
  <si>
    <t xml:space="preserve">Aster novi-belgii </t>
  </si>
  <si>
    <t>Астра ново-бельгийская</t>
  </si>
  <si>
    <t xml:space="preserve">Astrantia major </t>
  </si>
  <si>
    <t>Астранция крупная</t>
  </si>
  <si>
    <t xml:space="preserve">Bergenia cordifolia </t>
  </si>
  <si>
    <t>Бадан сердцелистный</t>
  </si>
  <si>
    <t xml:space="preserve">Bergenia </t>
  </si>
  <si>
    <t>Бадан</t>
  </si>
  <si>
    <t xml:space="preserve">Brunnera macrophylla </t>
  </si>
  <si>
    <t>Бруннера крупнолистная</t>
  </si>
  <si>
    <t xml:space="preserve">Ligularia przewalskii </t>
  </si>
  <si>
    <t>Бузульник Пржевальского</t>
  </si>
  <si>
    <t xml:space="preserve">Ligularia hessei </t>
  </si>
  <si>
    <t>Бузульник Хессей</t>
  </si>
  <si>
    <t xml:space="preserve">Holcus mollis </t>
  </si>
  <si>
    <t>Бухарник мягкий</t>
  </si>
  <si>
    <t xml:space="preserve">Veronica </t>
  </si>
  <si>
    <t>Вероника</t>
  </si>
  <si>
    <t xml:space="preserve">Aruncus dioicus </t>
  </si>
  <si>
    <t>Волжанка/Арункус двудомный</t>
  </si>
  <si>
    <t xml:space="preserve">Dianthus deltoides </t>
  </si>
  <si>
    <t>Гвоздика травянка</t>
  </si>
  <si>
    <t xml:space="preserve">Heuchera americana </t>
  </si>
  <si>
    <t>Гейхера американская</t>
  </si>
  <si>
    <t>Гейхера кроваво-красная</t>
  </si>
  <si>
    <t xml:space="preserve">Helenium </t>
  </si>
  <si>
    <t>Гелениум</t>
  </si>
  <si>
    <t xml:space="preserve">Heliopsis helianthoides </t>
  </si>
  <si>
    <t>Гелиопсис подсолнечниковый</t>
  </si>
  <si>
    <t xml:space="preserve">Heliopsis </t>
  </si>
  <si>
    <t>Гелиопсис</t>
  </si>
  <si>
    <t xml:space="preserve">Geranium himalayense </t>
  </si>
  <si>
    <t>Герань гималайская</t>
  </si>
  <si>
    <t xml:space="preserve">Geranium cantabrigiense </t>
  </si>
  <si>
    <t>Герань кентабриджийская</t>
  </si>
  <si>
    <t xml:space="preserve">Geum </t>
  </si>
  <si>
    <t>Гравилат</t>
  </si>
  <si>
    <t xml:space="preserve">Lythrum salicaria </t>
  </si>
  <si>
    <t>Дербенник иволистный</t>
  </si>
  <si>
    <t xml:space="preserve">Lythrum </t>
  </si>
  <si>
    <t>Дербенник</t>
  </si>
  <si>
    <t xml:space="preserve">Ajuga reptans </t>
  </si>
  <si>
    <t>Живучка ползучая</t>
  </si>
  <si>
    <t xml:space="preserve">Iberis sempervirens </t>
  </si>
  <si>
    <t>Иберис вечнозеленый</t>
  </si>
  <si>
    <t xml:space="preserve">Iris pumila </t>
  </si>
  <si>
    <t>Ирис карликовый</t>
  </si>
  <si>
    <t xml:space="preserve">Phalaris arundinacea </t>
  </si>
  <si>
    <t>Канареечник тростниковидный</t>
  </si>
  <si>
    <t xml:space="preserve">Coreopsis verticillata </t>
  </si>
  <si>
    <t>Кореопсис мутовчатый</t>
  </si>
  <si>
    <t xml:space="preserve">Nepeta faassenii </t>
  </si>
  <si>
    <t>Котовник фассена</t>
  </si>
  <si>
    <t xml:space="preserve">Athyrium niponicum </t>
  </si>
  <si>
    <t>Кочедыжник ниппонский</t>
  </si>
  <si>
    <t xml:space="preserve">Trollius </t>
  </si>
  <si>
    <t>Купальница</t>
  </si>
  <si>
    <t xml:space="preserve">Liatris spicata </t>
  </si>
  <si>
    <t>Лиатрис колосковый</t>
  </si>
  <si>
    <t xml:space="preserve">Levisticum officinalis </t>
  </si>
  <si>
    <t>Любисток лекарственный</t>
  </si>
  <si>
    <t xml:space="preserve">Mentha Japanische </t>
  </si>
  <si>
    <t>Мята японская</t>
  </si>
  <si>
    <t xml:space="preserve">Festuca cinerea </t>
  </si>
  <si>
    <t>Овсяница сизая</t>
  </si>
  <si>
    <t xml:space="preserve">Carex muskingumensis </t>
  </si>
  <si>
    <t>Осока пальмолистная</t>
  </si>
  <si>
    <t xml:space="preserve">Carex </t>
  </si>
  <si>
    <t>Осока</t>
  </si>
  <si>
    <t xml:space="preserve">Sedum telephium </t>
  </si>
  <si>
    <t>Очиток большой</t>
  </si>
  <si>
    <t>Очиток обыкновенный</t>
  </si>
  <si>
    <t xml:space="preserve">Sedum floriferum </t>
  </si>
  <si>
    <t>Очиток цветоносный</t>
  </si>
  <si>
    <t xml:space="preserve">Sedum ewersii </t>
  </si>
  <si>
    <t>Очиток эверса</t>
  </si>
  <si>
    <t xml:space="preserve">Pachysandra terminalis </t>
  </si>
  <si>
    <t>Пахизандра верхушечная</t>
  </si>
  <si>
    <t xml:space="preserve">Pennisetum alopecuroides </t>
  </si>
  <si>
    <t>Пеннисетум лисохвостовый</t>
  </si>
  <si>
    <t xml:space="preserve">Penstemon digitalis </t>
  </si>
  <si>
    <t>Пенстемон наперстянковый</t>
  </si>
  <si>
    <t xml:space="preserve">Perovskia atriplicifolia/atriplicifruticosa </t>
  </si>
  <si>
    <t>Перовския лебедолистная</t>
  </si>
  <si>
    <t xml:space="preserve">Persicaria amplexicaulis </t>
  </si>
  <si>
    <t>Персикария свечевидная</t>
  </si>
  <si>
    <t xml:space="preserve">Paeonia suffruticosa </t>
  </si>
  <si>
    <t>Пион древовидный</t>
  </si>
  <si>
    <t xml:space="preserve">Paeonia officinalis </t>
  </si>
  <si>
    <t>Пион лекарственный</t>
  </si>
  <si>
    <t xml:space="preserve">Eupatorium maculatum </t>
  </si>
  <si>
    <t>Посконник пятнистый</t>
  </si>
  <si>
    <t xml:space="preserve">Primula denticulata </t>
  </si>
  <si>
    <t>Примула мелкозубчатая</t>
  </si>
  <si>
    <t xml:space="preserve">Rudbeckia fulgida </t>
  </si>
  <si>
    <t>Рудбекия блестящая</t>
  </si>
  <si>
    <t xml:space="preserve">Rudbeckia triloba </t>
  </si>
  <si>
    <t>Рудбекия трехлопастная</t>
  </si>
  <si>
    <t xml:space="preserve">Sedum Reflexum </t>
  </si>
  <si>
    <t>Седум Отогнутый</t>
  </si>
  <si>
    <t xml:space="preserve">Sidalcea oregana </t>
  </si>
  <si>
    <t>Сидальцея бриллиантовая</t>
  </si>
  <si>
    <t xml:space="preserve">Polemonium coeruleum </t>
  </si>
  <si>
    <t>Синюха голубая</t>
  </si>
  <si>
    <t xml:space="preserve">Filipendula purpurea </t>
  </si>
  <si>
    <t>Таволга/Лабазник пурпурный</t>
  </si>
  <si>
    <t xml:space="preserve">Thymus lemoinei </t>
  </si>
  <si>
    <t>Тимьян лимоннопахнущий</t>
  </si>
  <si>
    <t xml:space="preserve">Thymus serpyllum </t>
  </si>
  <si>
    <t>Тимьян ползучий</t>
  </si>
  <si>
    <t xml:space="preserve">Viola sororia </t>
  </si>
  <si>
    <t>Фиалка/Виола сестринская</t>
  </si>
  <si>
    <t xml:space="preserve">Phlox paniculata </t>
  </si>
  <si>
    <t>Флокс метельчатый</t>
  </si>
  <si>
    <t xml:space="preserve">Phlox </t>
  </si>
  <si>
    <t>Флокс</t>
  </si>
  <si>
    <t xml:space="preserve">Chelone obliqua </t>
  </si>
  <si>
    <t>Хелоне косая</t>
  </si>
  <si>
    <t xml:space="preserve">Hosta hybrida </t>
  </si>
  <si>
    <t>Хоста гибридная</t>
  </si>
  <si>
    <t xml:space="preserve">Hosta lancifolia </t>
  </si>
  <si>
    <t>Хоста ланцетолистная</t>
  </si>
  <si>
    <t xml:space="preserve">Chrysanthemum koreanum </t>
  </si>
  <si>
    <t>Хризантема корейская</t>
  </si>
  <si>
    <t xml:space="preserve">Stachys monIerI </t>
  </si>
  <si>
    <t>Чистец/Стахис монье</t>
  </si>
  <si>
    <t xml:space="preserve">Echinacea hybrid </t>
  </si>
  <si>
    <t>Эхинацея гибридная</t>
  </si>
  <si>
    <t xml:space="preserve">Echinacea purpurea </t>
  </si>
  <si>
    <t>Эхинацея пурпурная</t>
  </si>
  <si>
    <t xml:space="preserve">Echinacea </t>
  </si>
  <si>
    <t>Эхинацея</t>
  </si>
  <si>
    <t xml:space="preserve">Rhododendron AJ </t>
  </si>
  <si>
    <t>Азалия/Рододендрон AJ</t>
  </si>
  <si>
    <t xml:space="preserve">Rhododendron AZ </t>
  </si>
  <si>
    <t>Азалия/Рододендрон AZ</t>
  </si>
  <si>
    <t xml:space="preserve">Rhododendron Y </t>
  </si>
  <si>
    <t>Азалия/Рододендрон Y</t>
  </si>
  <si>
    <t>Rhododendron hybrida</t>
  </si>
  <si>
    <t xml:space="preserve">Rhododendron luteum </t>
  </si>
  <si>
    <t>Азалия/Рододендрон крупноцветковый</t>
  </si>
  <si>
    <t xml:space="preserve">Rhododendron Knap Hill Hybrid </t>
  </si>
  <si>
    <t>Азалия/Рододендрон листопадный</t>
  </si>
  <si>
    <t xml:space="preserve">Rhododendron parvifolium </t>
  </si>
  <si>
    <t>Азалия/Рододендрон мелколистный</t>
  </si>
  <si>
    <t xml:space="preserve">Rhododendron mucronulatum </t>
  </si>
  <si>
    <t>Азалия/Рододендрон остроконечный</t>
  </si>
  <si>
    <t xml:space="preserve">Rhododendron repens </t>
  </si>
  <si>
    <t>Азалия/Рододендрон ползучий</t>
  </si>
  <si>
    <t xml:space="preserve">Rhododendron yakushimanum </t>
  </si>
  <si>
    <t>Азалия/Рододендрон якушиманский</t>
  </si>
  <si>
    <t>Rhododendron yakushimanum</t>
  </si>
  <si>
    <t>Арония черноплодная</t>
  </si>
  <si>
    <t>Vaccinium corymbosum</t>
  </si>
  <si>
    <t>Жимолость голубая</t>
  </si>
  <si>
    <t xml:space="preserve">Rubus idaeus </t>
  </si>
  <si>
    <t xml:space="preserve">Malus kolonnovidnaya </t>
  </si>
  <si>
    <t>Яблоня колонновидная</t>
  </si>
  <si>
    <t xml:space="preserve">Clematis </t>
  </si>
  <si>
    <t>Клематис</t>
  </si>
  <si>
    <t xml:space="preserve">Rose old </t>
  </si>
  <si>
    <t>Роза Английская</t>
  </si>
  <si>
    <t xml:space="preserve">Rose bourbon </t>
  </si>
  <si>
    <t>Роза бурбонская</t>
  </si>
  <si>
    <t xml:space="preserve">Rose grandiflora </t>
  </si>
  <si>
    <t>Роза грандифлорa</t>
  </si>
  <si>
    <t xml:space="preserve">Rose damascena </t>
  </si>
  <si>
    <t>Роза Дамасская</t>
  </si>
  <si>
    <t xml:space="preserve">Rose Canadian </t>
  </si>
  <si>
    <t>Роза канадская</t>
  </si>
  <si>
    <t xml:space="preserve">Rose multiflora </t>
  </si>
  <si>
    <t>Роза многоцветковая</t>
  </si>
  <si>
    <t>Rose rugosa</t>
  </si>
  <si>
    <t xml:space="preserve">Rose muskus </t>
  </si>
  <si>
    <t>Роза мускусная</t>
  </si>
  <si>
    <t xml:space="preserve">Rose Patio </t>
  </si>
  <si>
    <t>Роза Патио</t>
  </si>
  <si>
    <t xml:space="preserve">Rose climbing </t>
  </si>
  <si>
    <t>Роза плетистая</t>
  </si>
  <si>
    <t xml:space="preserve">Rose remontant </t>
  </si>
  <si>
    <t>Роза повторноцветущая</t>
  </si>
  <si>
    <t xml:space="preserve">Rose полиантовая </t>
  </si>
  <si>
    <t>Роза полиантовая</t>
  </si>
  <si>
    <t xml:space="preserve">Rose groundcover </t>
  </si>
  <si>
    <t>Роза почвопокровная</t>
  </si>
  <si>
    <t xml:space="preserve">Rose floribunda </t>
  </si>
  <si>
    <t>Роза флорибунда</t>
  </si>
  <si>
    <t xml:space="preserve">Rose gallica </t>
  </si>
  <si>
    <t>Роза французская</t>
  </si>
  <si>
    <t xml:space="preserve">Rose centifolia </t>
  </si>
  <si>
    <t>Роза центифольная</t>
  </si>
  <si>
    <t xml:space="preserve">Rose shrub </t>
  </si>
  <si>
    <t>Роза шраб</t>
  </si>
  <si>
    <t>Порядок по группе</t>
  </si>
  <si>
    <t>Порядок по контейнеру</t>
  </si>
  <si>
    <t>Aureospicata</t>
  </si>
  <si>
    <t>Barnes</t>
  </si>
  <si>
    <t>30-35</t>
  </si>
  <si>
    <t>Fastigiata</t>
  </si>
  <si>
    <t>35+</t>
  </si>
  <si>
    <t>PA 80</t>
  </si>
  <si>
    <t>WRB</t>
  </si>
  <si>
    <t>Maigold</t>
  </si>
  <si>
    <t>Majestic</t>
  </si>
  <si>
    <t>35-50</t>
  </si>
  <si>
    <t>Barryi</t>
  </si>
  <si>
    <t>P14</t>
  </si>
  <si>
    <t>Frohburg</t>
  </si>
  <si>
    <t>25+</t>
  </si>
  <si>
    <t>15-25</t>
  </si>
  <si>
    <t>Ohlendorfii</t>
  </si>
  <si>
    <t>Pumila Glauca</t>
  </si>
  <si>
    <t>35-45</t>
  </si>
  <si>
    <t>PA 90-110</t>
  </si>
  <si>
    <t>Tompa</t>
  </si>
  <si>
    <t>Wills Zwerg</t>
  </si>
  <si>
    <t>C20</t>
  </si>
  <si>
    <t>C3/4</t>
  </si>
  <si>
    <t>70-90</t>
  </si>
  <si>
    <t>Karel</t>
  </si>
  <si>
    <t>C26</t>
  </si>
  <si>
    <t>Pendula</t>
  </si>
  <si>
    <t>25-50</t>
  </si>
  <si>
    <t>80-90</t>
  </si>
  <si>
    <t>125-150</t>
  </si>
  <si>
    <t>Daisy's White</t>
  </si>
  <si>
    <t>Dendrofarma Gold</t>
  </si>
  <si>
    <t>Echiniformis</t>
  </si>
  <si>
    <t>Miss Solar</t>
  </si>
  <si>
    <t>Perfecta</t>
  </si>
  <si>
    <t>Rainbow's End</t>
  </si>
  <si>
    <t>20+</t>
  </si>
  <si>
    <t>Sun on the Sky</t>
  </si>
  <si>
    <t>Midget</t>
  </si>
  <si>
    <t>Rom</t>
  </si>
  <si>
    <t>Silberzwerg</t>
  </si>
  <si>
    <t>Edelweiss Nursery</t>
  </si>
  <si>
    <t>Feelin Blue</t>
  </si>
  <si>
    <t>PA 75</t>
  </si>
  <si>
    <t>Filifera Aurea</t>
  </si>
  <si>
    <t>Filifera Nana</t>
  </si>
  <si>
    <t>White Spot</t>
  </si>
  <si>
    <t>160-180</t>
  </si>
  <si>
    <t>Diana</t>
  </si>
  <si>
    <t>Hetz</t>
  </si>
  <si>
    <t>Agnieszka</t>
  </si>
  <si>
    <t>Glacier</t>
  </si>
  <si>
    <t>Hugh</t>
  </si>
  <si>
    <t>Wiltonii</t>
  </si>
  <si>
    <t>Variegata</t>
  </si>
  <si>
    <t>C7,5/10</t>
  </si>
  <si>
    <t>20-35</t>
  </si>
  <si>
    <t>80+</t>
  </si>
  <si>
    <t>Gold Coast</t>
  </si>
  <si>
    <t>C45</t>
  </si>
  <si>
    <t>Goldkissen</t>
  </si>
  <si>
    <t>45-55</t>
  </si>
  <si>
    <t>Pfitzeriana Compacta</t>
  </si>
  <si>
    <t>Blue Swede</t>
  </si>
  <si>
    <t>Dream Joy</t>
  </si>
  <si>
    <t>45-75</t>
  </si>
  <si>
    <t>Midwinter Gold</t>
  </si>
  <si>
    <t>Argentea</t>
  </si>
  <si>
    <t>Bergman's Mini</t>
  </si>
  <si>
    <t>Blue Clovers</t>
  </si>
  <si>
    <t>Edel</t>
  </si>
  <si>
    <t>Green Twist</t>
  </si>
  <si>
    <t>PA 70-95</t>
  </si>
  <si>
    <t>Minima</t>
  </si>
  <si>
    <t>Niagara Falls</t>
  </si>
  <si>
    <t>Stowe Pillar</t>
  </si>
  <si>
    <t>Branderica</t>
  </si>
  <si>
    <t>Greece</t>
  </si>
  <si>
    <t>Little Dracula</t>
  </si>
  <si>
    <t>Pirin</t>
  </si>
  <si>
    <t>Satellit</t>
  </si>
  <si>
    <t>Schmidtii</t>
  </si>
  <si>
    <t>Smidtii</t>
  </si>
  <si>
    <t>PA 75-85</t>
  </si>
  <si>
    <t>PA 65-75</t>
  </si>
  <si>
    <t>PA 60</t>
  </si>
  <si>
    <t>Allgau</t>
  </si>
  <si>
    <t>Benjamin</t>
  </si>
  <si>
    <t>C13</t>
  </si>
  <si>
    <t>Dezember Gold</t>
  </si>
  <si>
    <t>Dom</t>
  </si>
  <si>
    <t>Gnom</t>
  </si>
  <si>
    <t>Grune Welle</t>
  </si>
  <si>
    <t>Heideperle</t>
  </si>
  <si>
    <t>Kokos</t>
  </si>
  <si>
    <t>Litomysl</t>
  </si>
  <si>
    <t>Little Gold Star</t>
  </si>
  <si>
    <t>Mini Mini</t>
  </si>
  <si>
    <t>Mughus</t>
  </si>
  <si>
    <t>Ofenpass</t>
  </si>
  <si>
    <t>Ophir</t>
  </si>
  <si>
    <t>Saturn</t>
  </si>
  <si>
    <t>Sherwood Compact</t>
  </si>
  <si>
    <t>PA 80-90</t>
  </si>
  <si>
    <t>PA 55-70</t>
  </si>
  <si>
    <t>Uelzen</t>
  </si>
  <si>
    <t>Uncinata</t>
  </si>
  <si>
    <t>Wintersonne</t>
  </si>
  <si>
    <t>Zundert</t>
  </si>
  <si>
    <t>Edsal Wood</t>
  </si>
  <si>
    <t>Jane Kluis</t>
  </si>
  <si>
    <t>Pendwick</t>
  </si>
  <si>
    <t>Tamoyosho Compacta</t>
  </si>
  <si>
    <t>Vibrant</t>
  </si>
  <si>
    <t>Watnong</t>
  </si>
  <si>
    <t>PA 90-100</t>
  </si>
  <si>
    <t>Ortler</t>
  </si>
  <si>
    <t>Pentapylla Glauca</t>
  </si>
  <si>
    <t>Albyns</t>
  </si>
  <si>
    <t>Baron</t>
  </si>
  <si>
    <t>Chantry Blue</t>
  </si>
  <si>
    <t>Frensham</t>
  </si>
  <si>
    <t>Pelczar</t>
  </si>
  <si>
    <t>Skjak II</t>
  </si>
  <si>
    <t>Thunderhead</t>
  </si>
  <si>
    <t>Titus</t>
  </si>
  <si>
    <t>Agnes Bregeon</t>
  </si>
  <si>
    <t>Austriaca</t>
  </si>
  <si>
    <t>Biokovo</t>
  </si>
  <si>
    <t>Chinto</t>
  </si>
  <si>
    <t>Frank</t>
  </si>
  <si>
    <t>Green Rocket</t>
  </si>
  <si>
    <t>Hornibrookiana</t>
  </si>
  <si>
    <t>Hulsdonk</t>
  </si>
  <si>
    <t>30-40/40-45</t>
  </si>
  <si>
    <t>Sychrov</t>
  </si>
  <si>
    <t>180-200</t>
  </si>
  <si>
    <t>Hicksii</t>
  </si>
  <si>
    <t>Hillii</t>
  </si>
  <si>
    <t>Elegantissima</t>
  </si>
  <si>
    <t>RB/C10/20</t>
  </si>
  <si>
    <t>Globosa Aurea</t>
  </si>
  <si>
    <t>Holmstrup</t>
  </si>
  <si>
    <t>200-220</t>
  </si>
  <si>
    <t>Hoseri</t>
  </si>
  <si>
    <t>Little Giant</t>
  </si>
  <si>
    <t>Malonyana</t>
  </si>
  <si>
    <t>Selena</t>
  </si>
  <si>
    <t>40-55</t>
  </si>
  <si>
    <t>C35</t>
  </si>
  <si>
    <t>120-150</t>
  </si>
  <si>
    <t>RB/C35</t>
  </si>
  <si>
    <t>140-160</t>
  </si>
  <si>
    <t>Wareana Lutescens</t>
  </si>
  <si>
    <t>Yellow Ribbon</t>
  </si>
  <si>
    <t>Kornik</t>
  </si>
  <si>
    <t>Auricoma</t>
  </si>
  <si>
    <t>Atropurpurea</t>
  </si>
  <si>
    <t>Carmen</t>
  </si>
  <si>
    <t>Erecta</t>
  </si>
  <si>
    <t>Orange Dream</t>
  </si>
  <si>
    <t>Red Pillar</t>
  </si>
  <si>
    <t>Rosy Rocket</t>
  </si>
  <si>
    <t>Tiny Gold</t>
  </si>
  <si>
    <t>Coloratus</t>
  </si>
  <si>
    <t>Green Diamond</t>
  </si>
  <si>
    <t>Royal Red</t>
  </si>
  <si>
    <t>Black Beauty</t>
  </si>
  <si>
    <t>Bouquet Rose</t>
  </si>
  <si>
    <t xml:space="preserve">Black and White  </t>
  </si>
  <si>
    <t>Bristol Ruby</t>
  </si>
  <si>
    <t>Minor Black</t>
  </si>
  <si>
    <t>Red Prince</t>
  </si>
  <si>
    <t>Baby Lace</t>
  </si>
  <si>
    <t>Bee Happy</t>
  </si>
  <si>
    <t>Big Ben</t>
  </si>
  <si>
    <t>Bobo</t>
  </si>
  <si>
    <t>Brussels Lace</t>
  </si>
  <si>
    <t>Candlelight</t>
  </si>
  <si>
    <t>Confetti</t>
  </si>
  <si>
    <t>Dentelle de Gorron</t>
  </si>
  <si>
    <t>Diamant Rouge</t>
  </si>
  <si>
    <t>Diamantino</t>
  </si>
  <si>
    <t>Dolly</t>
  </si>
  <si>
    <t>Grandiflora</t>
  </si>
  <si>
    <t>Great Star</t>
  </si>
  <si>
    <t>Harry S Souvenir</t>
  </si>
  <si>
    <t>Levana</t>
  </si>
  <si>
    <t>PA 55-60</t>
  </si>
  <si>
    <t>Little Blossom</t>
  </si>
  <si>
    <t>Magical Candle</t>
  </si>
  <si>
    <t>Magical Mattehorn</t>
  </si>
  <si>
    <t>Magical Moonlight</t>
  </si>
  <si>
    <t>Magical Sweet Summer</t>
  </si>
  <si>
    <t>Mojito</t>
  </si>
  <si>
    <t>October Bride</t>
  </si>
  <si>
    <t>Pastelgreen</t>
  </si>
  <si>
    <t>Pee Wee</t>
  </si>
  <si>
    <t>Perle de Festival</t>
  </si>
  <si>
    <t>Phantom</t>
  </si>
  <si>
    <t>Pink Lady</t>
  </si>
  <si>
    <t>Pinky Promise</t>
  </si>
  <si>
    <t>Pinky Winky</t>
  </si>
  <si>
    <t>Polar Bear</t>
  </si>
  <si>
    <t>Prim White</t>
  </si>
  <si>
    <t>C7.5</t>
  </si>
  <si>
    <t>Prim's Red</t>
  </si>
  <si>
    <t>Prim's White</t>
  </si>
  <si>
    <t>Royal Flower</t>
  </si>
  <si>
    <t>Selection</t>
  </si>
  <si>
    <t>Sugar Rush</t>
  </si>
  <si>
    <t>Tardiva</t>
  </si>
  <si>
    <t>Unique</t>
  </si>
  <si>
    <t>White Goliath</t>
  </si>
  <si>
    <t>White Lady</t>
  </si>
  <si>
    <t>Wim's Red</t>
  </si>
  <si>
    <t>Bluebird</t>
  </si>
  <si>
    <t>Sonoma</t>
  </si>
  <si>
    <t>Siberian Pearls</t>
  </si>
  <si>
    <t>Sibirica</t>
  </si>
  <si>
    <t>Annys Winter Orange</t>
  </si>
  <si>
    <t>Aureus</t>
  </si>
  <si>
    <t>Maigrun</t>
  </si>
  <si>
    <t>Lamarckii</t>
  </si>
  <si>
    <t>Aureum</t>
  </si>
  <si>
    <t>Nanum</t>
  </si>
  <si>
    <t>C1,3</t>
  </si>
  <si>
    <t>Goldstar</t>
  </si>
  <si>
    <t>Red Ace</t>
  </si>
  <si>
    <t>Tangerine</t>
  </si>
  <si>
    <t>Tilford Cream</t>
  </si>
  <si>
    <t>Purpurea</t>
  </si>
  <si>
    <t>Contorta</t>
  </si>
  <si>
    <t>50+</t>
  </si>
  <si>
    <t>Center Glow</t>
  </si>
  <si>
    <t>Darts Gold</t>
  </si>
  <si>
    <t>50-80</t>
  </si>
  <si>
    <t>Diable d'or</t>
  </si>
  <si>
    <t>Little Angel</t>
  </si>
  <si>
    <t>Little Devil</t>
  </si>
  <si>
    <t>Luteus</t>
  </si>
  <si>
    <t>PA 120</t>
  </si>
  <si>
    <t>Adelina</t>
  </si>
  <si>
    <t>Aucubaefolia</t>
  </si>
  <si>
    <t>Dresden China</t>
  </si>
  <si>
    <t>Edward Harding</t>
  </si>
  <si>
    <t>General Pershing</t>
  </si>
  <si>
    <t>Izobilie</t>
  </si>
  <si>
    <t>Jeanne d'Arc</t>
  </si>
  <si>
    <t>PA 60-80</t>
  </si>
  <si>
    <t>Marechal Lannes</t>
  </si>
  <si>
    <t>Mazais Princis</t>
  </si>
  <si>
    <t>Michel Buchner</t>
  </si>
  <si>
    <t>Miss Kim</t>
  </si>
  <si>
    <t>Ogni Donbassa</t>
  </si>
  <si>
    <t>Olimpiada Kolesnikova</t>
  </si>
  <si>
    <t>Rochester</t>
  </si>
  <si>
    <t>Sensation</t>
  </si>
  <si>
    <t>Violetta</t>
  </si>
  <si>
    <t>Royal Purple</t>
  </si>
  <si>
    <t>Venera</t>
  </si>
  <si>
    <t>Ляйсан</t>
  </si>
  <si>
    <t>Сахарная</t>
  </si>
  <si>
    <t>Бинар</t>
  </si>
  <si>
    <t>Татьянин день</t>
  </si>
  <si>
    <t>Mother of Pearl</t>
  </si>
  <si>
    <t>Albiflora</t>
  </si>
  <si>
    <t>Dart's Red</t>
  </si>
  <si>
    <t>Manon</t>
  </si>
  <si>
    <t>Goldzauber</t>
  </si>
  <si>
    <t>Зоя космодемьянская</t>
  </si>
  <si>
    <t>Bouquet Blanc</t>
  </si>
  <si>
    <t>Youngii</t>
  </si>
  <si>
    <t>Flame</t>
  </si>
  <si>
    <t>Erythoflexuosa</t>
  </si>
  <si>
    <t>Erythroflexuosa</t>
  </si>
  <si>
    <t>nitida</t>
  </si>
  <si>
    <t>Howki</t>
  </si>
  <si>
    <t>Mayak</t>
  </si>
  <si>
    <t>PA 140</t>
  </si>
  <si>
    <t>Caradoc</t>
  </si>
  <si>
    <t>PA 110-120</t>
  </si>
  <si>
    <t>Atropurpureum</t>
  </si>
  <si>
    <t>Drummondii</t>
  </si>
  <si>
    <t>Greenspire</t>
  </si>
  <si>
    <t>Galaxy</t>
  </si>
  <si>
    <t>Canada Red</t>
  </si>
  <si>
    <t>Mokum</t>
  </si>
  <si>
    <t>Barlow Bordeaux</t>
  </si>
  <si>
    <t>MIX</t>
  </si>
  <si>
    <t>d9</t>
  </si>
  <si>
    <t>Pink Barlow</t>
  </si>
  <si>
    <t>Blue Ice</t>
  </si>
  <si>
    <t>Anabella Deep Rose</t>
  </si>
  <si>
    <t>September Charm</t>
  </si>
  <si>
    <t>Abbey White</t>
  </si>
  <si>
    <t>Amerika</t>
  </si>
  <si>
    <t>Brautschleier</t>
  </si>
  <si>
    <t>Cattleya</t>
  </si>
  <si>
    <t>Close Harmony</t>
  </si>
  <si>
    <t>Erika</t>
  </si>
  <si>
    <t>Fanal</t>
  </si>
  <si>
    <t>Glut</t>
  </si>
  <si>
    <t>Black Pearls</t>
  </si>
  <si>
    <t>Cardinal</t>
  </si>
  <si>
    <t>Glitter and Glamour</t>
  </si>
  <si>
    <t>Heart and Soul</t>
  </si>
  <si>
    <t>Little Vision in Red</t>
  </si>
  <si>
    <t>Purpurkerze</t>
  </si>
  <si>
    <t>Superba</t>
  </si>
  <si>
    <t>Bonn</t>
  </si>
  <si>
    <t>Vesuvius</t>
  </si>
  <si>
    <t>Color Flash</t>
  </si>
  <si>
    <t>Color Flash Lime</t>
  </si>
  <si>
    <t>Flamingo</t>
  </si>
  <si>
    <t>Pink Lightning</t>
  </si>
  <si>
    <t>Raspberry</t>
  </si>
  <si>
    <t>Rheinland</t>
  </si>
  <si>
    <t>Simplicifolia Hennie Graafland</t>
  </si>
  <si>
    <t>Younique Carmine</t>
  </si>
  <si>
    <t>Purple Dome</t>
  </si>
  <si>
    <t>Marie Ballard</t>
  </si>
  <si>
    <t>Patricia Ballard</t>
  </si>
  <si>
    <t>Royal Ruby</t>
  </si>
  <si>
    <t>Andenken an Alma Potschke</t>
  </si>
  <si>
    <t>Blue Laguna</t>
  </si>
  <si>
    <t>Brigitte</t>
  </si>
  <si>
    <t>Haslam</t>
  </si>
  <si>
    <t>Kristina</t>
  </si>
  <si>
    <t>Monte Cassino</t>
  </si>
  <si>
    <t>Pride of Cornwall</t>
  </si>
  <si>
    <t>White Ladies</t>
  </si>
  <si>
    <t>Wood's Pink</t>
  </si>
  <si>
    <t>Red Joyce</t>
  </si>
  <si>
    <t>Rose</t>
  </si>
  <si>
    <t>Rotblum</t>
  </si>
  <si>
    <t>Baby Doll</t>
  </si>
  <si>
    <t>P11</t>
  </si>
  <si>
    <t>Silver Spear</t>
  </si>
  <si>
    <t>Little Lantern</t>
  </si>
  <si>
    <t>Albovariegatus</t>
  </si>
  <si>
    <t>First Love</t>
  </si>
  <si>
    <t>Kneiffii</t>
  </si>
  <si>
    <t>Arctic Fire</t>
  </si>
  <si>
    <t>Leuchtfunk</t>
  </si>
  <si>
    <t>Marvelous Marble</t>
  </si>
  <si>
    <t>Electra</t>
  </si>
  <si>
    <t>Rio</t>
  </si>
  <si>
    <t>Starburst</t>
  </si>
  <si>
    <t>Ametyst Myst</t>
  </si>
  <si>
    <t>Beauty Color</t>
  </si>
  <si>
    <t>Black Taffeta</t>
  </si>
  <si>
    <t>Crimson Curls</t>
  </si>
  <si>
    <t>Lime Marmalade</t>
  </si>
  <si>
    <t>Mars</t>
  </si>
  <si>
    <t>Midnight Ruffles</t>
  </si>
  <si>
    <t>Paprika</t>
  </si>
  <si>
    <t>Spellbound</t>
  </si>
  <si>
    <t>Kimono</t>
  </si>
  <si>
    <t>ElDorado</t>
  </si>
  <si>
    <t>Moerheim Beauty</t>
  </si>
  <si>
    <t>Asahi</t>
  </si>
  <si>
    <t>Fire twister</t>
  </si>
  <si>
    <t>Plenum</t>
  </si>
  <si>
    <t>Leonard's Variety</t>
  </si>
  <si>
    <t>Robert</t>
  </si>
  <si>
    <t>Swirl</t>
  </si>
  <si>
    <t>Bacchanal</t>
  </si>
  <si>
    <t>Braunherz</t>
  </si>
  <si>
    <t>Chocolate Chips</t>
  </si>
  <si>
    <t>Snowflake</t>
  </si>
  <si>
    <t>Whiteout</t>
  </si>
  <si>
    <t>Cimarron Strip</t>
  </si>
  <si>
    <t>Mission Ridge</t>
  </si>
  <si>
    <t>Rimfire</t>
  </si>
  <si>
    <t>Rosalie Figge</t>
  </si>
  <si>
    <t>Tickety Boo</t>
  </si>
  <si>
    <t>Blue Bird</t>
  </si>
  <si>
    <t>Contrast in Styles</t>
  </si>
  <si>
    <t>Dance Ballerina Dance</t>
  </si>
  <si>
    <t>Painted Woman</t>
  </si>
  <si>
    <t>Strawberry Cream</t>
  </si>
  <si>
    <t>Moonbeam</t>
  </si>
  <si>
    <t>Zagreb</t>
  </si>
  <si>
    <t>Blue Wonder</t>
  </si>
  <si>
    <t>Six Hills Giant</t>
  </si>
  <si>
    <t>Burgundy Lace</t>
  </si>
  <si>
    <t>Pink Tanna</t>
  </si>
  <si>
    <t>Cheddar</t>
  </si>
  <si>
    <t>Floristan Weiss</t>
  </si>
  <si>
    <t>Kobold OrIgInal</t>
  </si>
  <si>
    <t>Chicago Apache</t>
  </si>
  <si>
    <t>Amadeus</t>
  </si>
  <si>
    <t>Antique Linen</t>
  </si>
  <si>
    <t>Applique</t>
  </si>
  <si>
    <t>Arctic Snow</t>
  </si>
  <si>
    <t>Bakabana</t>
  </si>
  <si>
    <t>Bandolero</t>
  </si>
  <si>
    <t>Beautiful Edgings</t>
  </si>
  <si>
    <t>Bestseller</t>
  </si>
  <si>
    <t>Big Time Happy</t>
  </si>
  <si>
    <t>Black Eyed Susan</t>
  </si>
  <si>
    <t>Black Prince</t>
  </si>
  <si>
    <t>Black Stockings</t>
  </si>
  <si>
    <t>Blackbeard Island</t>
  </si>
  <si>
    <t>Blizzard Bay</t>
  </si>
  <si>
    <t>Blueberry Candy</t>
  </si>
  <si>
    <t>Blueberry Cream</t>
  </si>
  <si>
    <t>Blush'n Pink Eye</t>
  </si>
  <si>
    <t>Bogeyman</t>
  </si>
  <si>
    <t>Broaden Your Horizons</t>
  </si>
  <si>
    <t>Bronze</t>
  </si>
  <si>
    <t>Burgundy Love</t>
  </si>
  <si>
    <t>Canadian Border Patrol</t>
  </si>
  <si>
    <t>Candlelight Dinner</t>
  </si>
  <si>
    <t>Charles Johnston</t>
  </si>
  <si>
    <t>Cheese &amp; Wine</t>
  </si>
  <si>
    <t>Chewonki</t>
  </si>
  <si>
    <t>Chicago Sunrise</t>
  </si>
  <si>
    <t>Chocolate Candy Is</t>
  </si>
  <si>
    <t>Christmas Is</t>
  </si>
  <si>
    <t>Cologne Rocket</t>
  </si>
  <si>
    <t>Colonel Mustard</t>
  </si>
  <si>
    <t>Condilla</t>
  </si>
  <si>
    <t>Congo Coral</t>
  </si>
  <si>
    <t>Cream</t>
  </si>
  <si>
    <t>Custard Candy</t>
  </si>
  <si>
    <t>Dan Mahony</t>
  </si>
  <si>
    <t>Dancing on Air</t>
  </si>
  <si>
    <t>Daria</t>
  </si>
  <si>
    <t>Daring Deception</t>
  </si>
  <si>
    <t>Dark Avenger</t>
  </si>
  <si>
    <t>Destined to See</t>
  </si>
  <si>
    <t>Diva's Choice</t>
  </si>
  <si>
    <t>Don Stevens</t>
  </si>
  <si>
    <t>Double Challanger</t>
  </si>
  <si>
    <t>Double Dream</t>
  </si>
  <si>
    <t>Double Firecracker</t>
  </si>
  <si>
    <t>Double Pompon</t>
  </si>
  <si>
    <t>Double River Wye</t>
  </si>
  <si>
    <t>Doublelicious</t>
  </si>
  <si>
    <t>Dress PInk</t>
  </si>
  <si>
    <t>Duke of Durham</t>
  </si>
  <si>
    <t>Egg Yolk</t>
  </si>
  <si>
    <t>El Desperado</t>
  </si>
  <si>
    <t>Elisabeth Salter</t>
  </si>
  <si>
    <t>Entrapment</t>
  </si>
  <si>
    <t>Exotic Spider</t>
  </si>
  <si>
    <t>Exotic Treasure</t>
  </si>
  <si>
    <t>Eyed Twister</t>
  </si>
  <si>
    <t>Forty Second Street</t>
  </si>
  <si>
    <t>Fragrant Returns</t>
  </si>
  <si>
    <t>Frances Joiner</t>
  </si>
  <si>
    <t>Frosted Vintage Ruffles</t>
  </si>
  <si>
    <t>Fruity Kiss</t>
  </si>
  <si>
    <t>Gentle Shepherd</t>
  </si>
  <si>
    <t>Girl Scout</t>
  </si>
  <si>
    <t>Golden Chimes</t>
  </si>
  <si>
    <t>Hall's Pink</t>
  </si>
  <si>
    <t>Heavenly Angel Ice</t>
  </si>
  <si>
    <t>Highland Lord</t>
  </si>
  <si>
    <t>Holiday Delight</t>
  </si>
  <si>
    <t>Ikebana Star</t>
  </si>
  <si>
    <t>Irresistable Charm</t>
  </si>
  <si>
    <t>Jamaican Me Crazy</t>
  </si>
  <si>
    <t>Lacy Doily</t>
  </si>
  <si>
    <t>Lies and Lipstick</t>
  </si>
  <si>
    <t>Little Bumble Bee</t>
  </si>
  <si>
    <t>Little Grapette</t>
  </si>
  <si>
    <t>Little Miss Manners</t>
  </si>
  <si>
    <t>Longfields Beauty</t>
  </si>
  <si>
    <t>Lovely Ladybug</t>
  </si>
  <si>
    <t>Lullaby Baby</t>
  </si>
  <si>
    <t>Macbeth</t>
  </si>
  <si>
    <t>MagIc Dancer</t>
  </si>
  <si>
    <t>Margaret Seawright</t>
  </si>
  <si>
    <t>Matrousjka</t>
  </si>
  <si>
    <t>Mikado</t>
  </si>
  <si>
    <t>Mildred Mitchell</t>
  </si>
  <si>
    <t>Mini Pearl</t>
  </si>
  <si>
    <t>Mini Stella</t>
  </si>
  <si>
    <t>Moonlit Masquerade</t>
  </si>
  <si>
    <t>Night Beacon</t>
  </si>
  <si>
    <t>Nile Crane</t>
  </si>
  <si>
    <t>Nowhere to Hide</t>
  </si>
  <si>
    <t>Olive Bailey Langdon</t>
  </si>
  <si>
    <t>On and On</t>
  </si>
  <si>
    <t>Orange</t>
  </si>
  <si>
    <t>Orange Nassau</t>
  </si>
  <si>
    <t>Outstanding</t>
  </si>
  <si>
    <t>Panama Jack</t>
  </si>
  <si>
    <t>Pastures of Pleasure</t>
  </si>
  <si>
    <t>Patricia Jojo</t>
  </si>
  <si>
    <t>Pink Cream</t>
  </si>
  <si>
    <t>Pink Stripes</t>
  </si>
  <si>
    <t>Primal Scream</t>
  </si>
  <si>
    <t>Punch Yellow</t>
  </si>
  <si>
    <t>Punxsutawney Phil</t>
  </si>
  <si>
    <t>Purpleicious</t>
  </si>
  <si>
    <t>Rainbow Candy</t>
  </si>
  <si>
    <t>Red Rib</t>
  </si>
  <si>
    <t>Rediculous</t>
  </si>
  <si>
    <t>Regency Heights</t>
  </si>
  <si>
    <t>Roseanne</t>
  </si>
  <si>
    <t>Roswitha</t>
  </si>
  <si>
    <t>Ruffled Apricot</t>
  </si>
  <si>
    <t>Schnickel Fritz</t>
  </si>
  <si>
    <t>Schoppinger Anfang</t>
  </si>
  <si>
    <t>Serena Madonna</t>
  </si>
  <si>
    <t>Serena Sunburst</t>
  </si>
  <si>
    <t>Shelton Holiday</t>
  </si>
  <si>
    <t>Siloam Double Success</t>
  </si>
  <si>
    <t>Siloam Paul Watts</t>
  </si>
  <si>
    <t>Siloam Red Toy</t>
  </si>
  <si>
    <t>Sixth Sense</t>
  </si>
  <si>
    <t>Spacecoast Firestarter</t>
  </si>
  <si>
    <t>Spacecoast Freaky Tiki</t>
  </si>
  <si>
    <t>Spacecoast Sea Shells</t>
  </si>
  <si>
    <t>Spacecoast Sweet Eye</t>
  </si>
  <si>
    <t>Stella De Oro</t>
  </si>
  <si>
    <t>Strawberry Fields Forever</t>
  </si>
  <si>
    <t>Summer Star</t>
  </si>
  <si>
    <t>TequIla and LIme</t>
  </si>
  <si>
    <t>Think Pink</t>
  </si>
  <si>
    <t>Tiger Blood</t>
  </si>
  <si>
    <t>Tigereye Spider</t>
  </si>
  <si>
    <t>Tooth</t>
  </si>
  <si>
    <t>Tropical Suprise</t>
  </si>
  <si>
    <t>Tuscawilla Tigress</t>
  </si>
  <si>
    <t>Villa Vanilla</t>
  </si>
  <si>
    <t>Voodoo Dancer</t>
  </si>
  <si>
    <t>White Temptation</t>
  </si>
  <si>
    <t>Whoopy</t>
  </si>
  <si>
    <t>Wild And Wonderfull</t>
  </si>
  <si>
    <t>Wild Horses</t>
  </si>
  <si>
    <t>Woodside Rhapsody</t>
  </si>
  <si>
    <t>Isabella</t>
  </si>
  <si>
    <t>Olympia</t>
  </si>
  <si>
    <t>Moorhexe</t>
  </si>
  <si>
    <t>Mojito Minze</t>
  </si>
  <si>
    <t>Multimentha</t>
  </si>
  <si>
    <t>Old Court Variety</t>
  </si>
  <si>
    <t>Varna</t>
  </si>
  <si>
    <t>Bon Bon</t>
  </si>
  <si>
    <t>Herbstfreude</t>
  </si>
  <si>
    <t>Mini Joy</t>
  </si>
  <si>
    <t>Red Cauli</t>
  </si>
  <si>
    <t>Hameln</t>
  </si>
  <si>
    <t>Husker Red</t>
  </si>
  <si>
    <t>Crazy Blue</t>
  </si>
  <si>
    <t>Fat Domino</t>
  </si>
  <si>
    <t>OrangeField</t>
  </si>
  <si>
    <t>Black</t>
  </si>
  <si>
    <t>purple</t>
  </si>
  <si>
    <t>red</t>
  </si>
  <si>
    <t>White</t>
  </si>
  <si>
    <t>yellow</t>
  </si>
  <si>
    <t>Rosea Plena</t>
  </si>
  <si>
    <t>Rubra Plena</t>
  </si>
  <si>
    <t>Buckeye Belle</t>
  </si>
  <si>
    <t>Coral Charm</t>
  </si>
  <si>
    <t>Coral Sunset</t>
  </si>
  <si>
    <t>InpecteurLavergne</t>
  </si>
  <si>
    <t>Primevere</t>
  </si>
  <si>
    <t>White Sarah Bernhardt</t>
  </si>
  <si>
    <t>Alertie</t>
  </si>
  <si>
    <t>Bridal Shower</t>
  </si>
  <si>
    <t>Celebrity</t>
  </si>
  <si>
    <t>Cora Louise</t>
  </si>
  <si>
    <t>Felix Crousse</t>
  </si>
  <si>
    <t>Green Halo</t>
  </si>
  <si>
    <t>Red Charm</t>
  </si>
  <si>
    <t>Baby Joe</t>
  </si>
  <si>
    <t>Prom Lilac</t>
  </si>
  <si>
    <t>Rehbraun</t>
  </si>
  <si>
    <t>Shenandoah</t>
  </si>
  <si>
    <t>Goldsturm</t>
  </si>
  <si>
    <t>Prairie Glow</t>
  </si>
  <si>
    <t>Bambino Blue</t>
  </si>
  <si>
    <t>Elegans</t>
  </si>
  <si>
    <t>Bertram Anderson</t>
  </si>
  <si>
    <t>Silver Queen</t>
  </si>
  <si>
    <t>Purple Beauty</t>
  </si>
  <si>
    <t>Concord Grape</t>
  </si>
  <si>
    <t>New Vintage Violet</t>
  </si>
  <si>
    <t>Red Velvet</t>
  </si>
  <si>
    <t>Freckles</t>
  </si>
  <si>
    <t>Stars and Stripes</t>
  </si>
  <si>
    <t>WatermelonPunch</t>
  </si>
  <si>
    <t>Uspech</t>
  </si>
  <si>
    <t>Земляничное суфле</t>
  </si>
  <si>
    <t>Band of Gold</t>
  </si>
  <si>
    <t>Guardian Angel</t>
  </si>
  <si>
    <t>Warwick Comet</t>
  </si>
  <si>
    <t>Golden Meadows</t>
  </si>
  <si>
    <t>American Halo</t>
  </si>
  <si>
    <t>Abiqua Moonbeam</t>
  </si>
  <si>
    <t>Antioch</t>
  </si>
  <si>
    <t>Atlantis</t>
  </si>
  <si>
    <t>August Moon</t>
  </si>
  <si>
    <t>Aureamarginata</t>
  </si>
  <si>
    <t>Autumn Frost</t>
  </si>
  <si>
    <t>Bedazzled</t>
  </si>
  <si>
    <t>Big Mama</t>
  </si>
  <si>
    <t>Blue Angel</t>
  </si>
  <si>
    <t>Blue Cadet</t>
  </si>
  <si>
    <t>Blue ivory</t>
  </si>
  <si>
    <t>Blue Umbrellas</t>
  </si>
  <si>
    <t>Blue Vision</t>
  </si>
  <si>
    <t>Captain's Adventure</t>
  </si>
  <si>
    <t>Carnival</t>
  </si>
  <si>
    <t>Cherry Berry</t>
  </si>
  <si>
    <t>Color Festival</t>
  </si>
  <si>
    <t>Devon Green</t>
  </si>
  <si>
    <t>Earth Angel</t>
  </si>
  <si>
    <t>El Nino</t>
  </si>
  <si>
    <t>Final Victory</t>
  </si>
  <si>
    <t>Fire and Ice</t>
  </si>
  <si>
    <t>Fortunei Albopicta</t>
  </si>
  <si>
    <t>Funny Mouse</t>
  </si>
  <si>
    <t>Guacamole</t>
  </si>
  <si>
    <t>Hadspen Blue</t>
  </si>
  <si>
    <t>Jurassic Park</t>
  </si>
  <si>
    <t>Karin</t>
  </si>
  <si>
    <t>Kingsize</t>
  </si>
  <si>
    <t>Lakeside Dragonfly</t>
  </si>
  <si>
    <t>Liberty</t>
  </si>
  <si>
    <t>Magic Island</t>
  </si>
  <si>
    <t>Marmalade on Toast</t>
  </si>
  <si>
    <t>Minuteman</t>
  </si>
  <si>
    <t>Olive Bailey</t>
  </si>
  <si>
    <t>Paisley Border</t>
  </si>
  <si>
    <t>Paradise Joyce</t>
  </si>
  <si>
    <t>Risky Business</t>
  </si>
  <si>
    <t>Robert Frost</t>
  </si>
  <si>
    <t>Saint Paul</t>
  </si>
  <si>
    <t>Samurai</t>
  </si>
  <si>
    <t>Sandhill Crane</t>
  </si>
  <si>
    <t>Sieboldiana</t>
  </si>
  <si>
    <t>Sugar Daddy</t>
  </si>
  <si>
    <t>Sum and Substance</t>
  </si>
  <si>
    <t>Tokudama Flavocircinalis</t>
  </si>
  <si>
    <t>Tortilla Chip</t>
  </si>
  <si>
    <t>T-Rex</t>
  </si>
  <si>
    <t>Velvet Moon</t>
  </si>
  <si>
    <t>Whirlwind</t>
  </si>
  <si>
    <t>White Feather</t>
  </si>
  <si>
    <t>Yellow River</t>
  </si>
  <si>
    <t>Звезда Подмосковья</t>
  </si>
  <si>
    <t>Эверест</t>
  </si>
  <si>
    <t>Hummelo</t>
  </si>
  <si>
    <t>Mama Mia</t>
  </si>
  <si>
    <t>Double decker</t>
  </si>
  <si>
    <t>Double Scoop Lemon Cream</t>
  </si>
  <si>
    <t>Raspberry Truffle</t>
  </si>
  <si>
    <t>Butterfly Kisses</t>
  </si>
  <si>
    <t>Silvester</t>
  </si>
  <si>
    <t>Golden Eagle</t>
  </si>
  <si>
    <t>Golden Sunset</t>
  </si>
  <si>
    <t>Harvest Moon</t>
  </si>
  <si>
    <t>Klondyke</t>
  </si>
  <si>
    <t>Oxydol</t>
  </si>
  <si>
    <t>Northern Hi-Lights</t>
  </si>
  <si>
    <t>Mandarin Lights</t>
  </si>
  <si>
    <t>Flava</t>
  </si>
  <si>
    <t>Abendsonne</t>
  </si>
  <si>
    <t>Alfred</t>
  </si>
  <si>
    <t>Andantino</t>
  </si>
  <si>
    <t>Azurro</t>
  </si>
  <si>
    <t>Bernstein</t>
  </si>
  <si>
    <t>Brasilia</t>
  </si>
  <si>
    <t>Brisanz</t>
  </si>
  <si>
    <t>Busuki</t>
  </si>
  <si>
    <t>Cunningham's White</t>
  </si>
  <si>
    <t>Dr H.C. Dresselhuys</t>
  </si>
  <si>
    <t>Eija</t>
  </si>
  <si>
    <t>Germania</t>
  </si>
  <si>
    <t>Haaga</t>
  </si>
  <si>
    <t>Hachmann's Charmant</t>
  </si>
  <si>
    <t>Kabarett</t>
  </si>
  <si>
    <t>Kali</t>
  </si>
  <si>
    <t>Kazimierz Odnowiciel</t>
  </si>
  <si>
    <t>Kazimierz Wielki</t>
  </si>
  <si>
    <t>Late Kiss</t>
  </si>
  <si>
    <t>Libretto</t>
  </si>
  <si>
    <t>Lugano</t>
  </si>
  <si>
    <t>Nova Zembla</t>
  </si>
  <si>
    <t>Peter Alan</t>
  </si>
  <si>
    <t>Pink Purple Dream</t>
  </si>
  <si>
    <t>Pohjola's Daughter</t>
  </si>
  <si>
    <t>Purple Splendour</t>
  </si>
  <si>
    <t>Purpureum Grandiflorum</t>
  </si>
  <si>
    <t>Rasputin</t>
  </si>
  <si>
    <t>Scarlet Wonder</t>
  </si>
  <si>
    <t>Sternzauber</t>
  </si>
  <si>
    <t>Taragona</t>
  </si>
  <si>
    <t>Tunis</t>
  </si>
  <si>
    <t>Boursault</t>
  </si>
  <si>
    <t>Grandiflorum</t>
  </si>
  <si>
    <t>Feuerwerk</t>
  </si>
  <si>
    <t>Schneegold</t>
  </si>
  <si>
    <t>Gibraltar</t>
  </si>
  <si>
    <t>Polarnacht</t>
  </si>
  <si>
    <t>Cannons Double</t>
  </si>
  <si>
    <t>Bengal</t>
  </si>
  <si>
    <t>Blurettia</t>
  </si>
  <si>
    <t>Caroline Allbrook</t>
  </si>
  <si>
    <t>Dotella</t>
  </si>
  <si>
    <t>Golden Torch</t>
  </si>
  <si>
    <t>Kalinka</t>
  </si>
  <si>
    <t>Marlis</t>
  </si>
  <si>
    <t>Percy Wiseman</t>
  </si>
  <si>
    <t>Schneekrone</t>
  </si>
  <si>
    <t>Sneezy</t>
  </si>
  <si>
    <t>Wladyslaw Lokietek</t>
  </si>
  <si>
    <t>Geisha Orange</t>
  </si>
  <si>
    <t>Daviesii</t>
  </si>
  <si>
    <t>Glowing Embers</t>
  </si>
  <si>
    <t>Geneva</t>
  </si>
  <si>
    <t>C5/10</t>
  </si>
  <si>
    <t>Июньская роза</t>
  </si>
  <si>
    <t>C5/7</t>
  </si>
  <si>
    <t>Amit</t>
  </si>
  <si>
    <t>Hugin</t>
  </si>
  <si>
    <t>Golubok</t>
  </si>
  <si>
    <t>Августин</t>
  </si>
  <si>
    <t>Дружба</t>
  </si>
  <si>
    <t>Изабелла</t>
  </si>
  <si>
    <t>Каберне-Совиньон</t>
  </si>
  <si>
    <t>Красностоп Азос</t>
  </si>
  <si>
    <t>Ливадийский</t>
  </si>
  <si>
    <t>Прометей</t>
  </si>
  <si>
    <t>Антрацитовая</t>
  </si>
  <si>
    <t>Быстринка</t>
  </si>
  <si>
    <t>Гриот белорусский</t>
  </si>
  <si>
    <t>Гриот Московский</t>
  </si>
  <si>
    <t>Лебедянская</t>
  </si>
  <si>
    <t>Надежда</t>
  </si>
  <si>
    <t>Новодворская</t>
  </si>
  <si>
    <t>Память Ворончихиной</t>
  </si>
  <si>
    <t>Превосходная Колесниковой</t>
  </si>
  <si>
    <t>Признание</t>
  </si>
  <si>
    <t>Прима</t>
  </si>
  <si>
    <t>Радонеж</t>
  </si>
  <si>
    <t>Шпанка брянская</t>
  </si>
  <si>
    <t>Blue Suede</t>
  </si>
  <si>
    <t>P10</t>
  </si>
  <si>
    <t>Early Blue</t>
  </si>
  <si>
    <t>Видная</t>
  </si>
  <si>
    <t>Детская</t>
  </si>
  <si>
    <t>Елена</t>
  </si>
  <si>
    <t>Кафедральная</t>
  </si>
  <si>
    <t>150-200</t>
  </si>
  <si>
    <t>Красавица Черненко</t>
  </si>
  <si>
    <t>Москвичка</t>
  </si>
  <si>
    <t>Ника</t>
  </si>
  <si>
    <t>Первомайская</t>
  </si>
  <si>
    <t>Светлянка</t>
  </si>
  <si>
    <t>Северянка краснощекая</t>
  </si>
  <si>
    <t>Феерия</t>
  </si>
  <si>
    <t>Zojka</t>
  </si>
  <si>
    <t>Albion</t>
  </si>
  <si>
    <t>Anabelle</t>
  </si>
  <si>
    <t>Cabrillo</t>
  </si>
  <si>
    <t>Candiss</t>
  </si>
  <si>
    <t>Charlotte</t>
  </si>
  <si>
    <t>Daroyal</t>
  </si>
  <si>
    <t>Darselect</t>
  </si>
  <si>
    <t>Diamante</t>
  </si>
  <si>
    <t>Elianny</t>
  </si>
  <si>
    <t>Elvira</t>
  </si>
  <si>
    <t>Figaro</t>
  </si>
  <si>
    <t>Florida beauty</t>
  </si>
  <si>
    <t>Honeoye</t>
  </si>
  <si>
    <t>Kent</t>
  </si>
  <si>
    <t>Magnus</t>
  </si>
  <si>
    <t>Malwina</t>
  </si>
  <si>
    <t>Mieze Schindler</t>
  </si>
  <si>
    <t>Ostara</t>
  </si>
  <si>
    <t>Rumba</t>
  </si>
  <si>
    <t>Senga S.</t>
  </si>
  <si>
    <t>Sonata</t>
  </si>
  <si>
    <t>Vima Tarda</t>
  </si>
  <si>
    <t>Vima Xima</t>
  </si>
  <si>
    <t>Vima Zanta</t>
  </si>
  <si>
    <t>Аристократ</t>
  </si>
  <si>
    <t>Колобок</t>
  </si>
  <si>
    <t>Русский</t>
  </si>
  <si>
    <t>Салют</t>
  </si>
  <si>
    <t>Северный капитан</t>
  </si>
  <si>
    <t>Уральский Виноград</t>
  </si>
  <si>
    <t>Евразия</t>
  </si>
  <si>
    <t>Калашник</t>
  </si>
  <si>
    <t>Heritage</t>
  </si>
  <si>
    <t>Превосходная</t>
  </si>
  <si>
    <t>Невеженская</t>
  </si>
  <si>
    <t>Волошко</t>
  </si>
  <si>
    <t>Дар Орла</t>
  </si>
  <si>
    <t>Дашенька</t>
  </si>
  <si>
    <t>Смолинка</t>
  </si>
  <si>
    <t>Яичная синяя</t>
  </si>
  <si>
    <t>Ненаглядная</t>
  </si>
  <si>
    <t>Дачница</t>
  </si>
  <si>
    <t>Севчанка</t>
  </si>
  <si>
    <t>Малюха</t>
  </si>
  <si>
    <t>Приокское</t>
  </si>
  <si>
    <t>Телейман</t>
  </si>
  <si>
    <t>Алиса</t>
  </si>
  <si>
    <t>Анис Алый</t>
  </si>
  <si>
    <t>Апрельское</t>
  </si>
  <si>
    <t>Аркад</t>
  </si>
  <si>
    <t>Афродита</t>
  </si>
  <si>
    <t>Бессемянка Мичуринская</t>
  </si>
  <si>
    <t>Болотовское</t>
  </si>
  <si>
    <t>Былина</t>
  </si>
  <si>
    <t>Васюган</t>
  </si>
  <si>
    <t>Ветеран</t>
  </si>
  <si>
    <t>Вишневое</t>
  </si>
  <si>
    <t>Воргуль Воронежский</t>
  </si>
  <si>
    <t>Гала</t>
  </si>
  <si>
    <t>Дейтон</t>
  </si>
  <si>
    <t>Желанное</t>
  </si>
  <si>
    <t>Кандиль орловский</t>
  </si>
  <si>
    <t>Красное раннее</t>
  </si>
  <si>
    <t>Кумир</t>
  </si>
  <si>
    <t>Легенда</t>
  </si>
  <si>
    <t>Лигол</t>
  </si>
  <si>
    <t>Мартовское</t>
  </si>
  <si>
    <t>Моди</t>
  </si>
  <si>
    <t>Орлик</t>
  </si>
  <si>
    <t>Память Ульянищева</t>
  </si>
  <si>
    <t>Пепин Шафранный</t>
  </si>
  <si>
    <t>Петр первый</t>
  </si>
  <si>
    <t>Ребристое</t>
  </si>
  <si>
    <t>Редмелба</t>
  </si>
  <si>
    <t>Северный синап</t>
  </si>
  <si>
    <t>Синап Орловский</t>
  </si>
  <si>
    <t>Спартан</t>
  </si>
  <si>
    <t>Строевское</t>
  </si>
  <si>
    <t>Услада</t>
  </si>
  <si>
    <t>Успенское</t>
  </si>
  <si>
    <t>Уэлси</t>
  </si>
  <si>
    <t>Хоней криспа</t>
  </si>
  <si>
    <t>Чемпион</t>
  </si>
  <si>
    <t>Штейфлинг</t>
  </si>
  <si>
    <t>Яблочный спас</t>
  </si>
  <si>
    <t>Astra Nova</t>
  </si>
  <si>
    <t>Mirabelle</t>
  </si>
  <si>
    <t>Pistachio</t>
  </si>
  <si>
    <t>Abraham Dharby</t>
  </si>
  <si>
    <t>Crown Princess Margareta</t>
  </si>
  <si>
    <t>Mary Rose</t>
  </si>
  <si>
    <t>Teasing Georgia</t>
  </si>
  <si>
    <t>Boule de Neige</t>
  </si>
  <si>
    <t>Madame Isaac Pereire</t>
  </si>
  <si>
    <t>Madame Pierre Oger</t>
  </si>
  <si>
    <t>Souvenir de la Malmaison</t>
  </si>
  <si>
    <t>Caramella</t>
  </si>
  <si>
    <t>Henrietta</t>
  </si>
  <si>
    <t>Red Iceberg</t>
  </si>
  <si>
    <t>Renaissance</t>
  </si>
  <si>
    <t>Rosenstadt Freising</t>
  </si>
  <si>
    <t>The Queen Elizabeth</t>
  </si>
  <si>
    <t>Westerland</t>
  </si>
  <si>
    <t>Rose de Rescht</t>
  </si>
  <si>
    <t>Trigintipetala</t>
  </si>
  <si>
    <t>Adelaide Hoodless</t>
  </si>
  <si>
    <t>Cuthbert Grant</t>
  </si>
  <si>
    <t>De Montarville</t>
  </si>
  <si>
    <t>George Vancouver</t>
  </si>
  <si>
    <t>Henry Kelsey</t>
  </si>
  <si>
    <t>John Franklin</t>
  </si>
  <si>
    <t>Lambert Closse</t>
  </si>
  <si>
    <t>Louis Riel</t>
  </si>
  <si>
    <t>Martin Frobisher</t>
  </si>
  <si>
    <t>Morden Blush</t>
  </si>
  <si>
    <t>Seager Wheeler</t>
  </si>
  <si>
    <t>Therese Bugnet</t>
  </si>
  <si>
    <t>Wasagaming</t>
  </si>
  <si>
    <t>William Baffin</t>
  </si>
  <si>
    <t>William Booth</t>
  </si>
  <si>
    <t>Amor</t>
  </si>
  <si>
    <t>Favourite Hit</t>
  </si>
  <si>
    <t>Lady Meiandina</t>
  </si>
  <si>
    <t>Ricky</t>
  </si>
  <si>
    <t>Sweet Dream</t>
  </si>
  <si>
    <t>Sсhnee Princess</t>
  </si>
  <si>
    <t>Dagmar Hastrup</t>
  </si>
  <si>
    <t>Lydia Freimane</t>
  </si>
  <si>
    <t>Polareis</t>
  </si>
  <si>
    <t>Romantic Roadrunner</t>
  </si>
  <si>
    <t>Schneekoppe</t>
  </si>
  <si>
    <t>Воронцовский</t>
  </si>
  <si>
    <t>Рубин</t>
  </si>
  <si>
    <t>Dinky</t>
  </si>
  <si>
    <t>Kronprinsesse Mary Castle</t>
  </si>
  <si>
    <t>Alchemist</t>
  </si>
  <si>
    <t>Baikal</t>
  </si>
  <si>
    <t>Bobby James</t>
  </si>
  <si>
    <t>Brownie</t>
  </si>
  <si>
    <t>Casino</t>
  </si>
  <si>
    <t>Cocktail</t>
  </si>
  <si>
    <t>Compassion</t>
  </si>
  <si>
    <t>Decor</t>
  </si>
  <si>
    <t>Din</t>
  </si>
  <si>
    <t>Jasmina</t>
  </si>
  <si>
    <t>Kir Royal</t>
  </si>
  <si>
    <t>Laguna</t>
  </si>
  <si>
    <t>Naheglut</t>
  </si>
  <si>
    <t>Palais Royal</t>
  </si>
  <si>
    <t>Polka</t>
  </si>
  <si>
    <t>Schneewalzer</t>
  </si>
  <si>
    <t>Sympathie</t>
  </si>
  <si>
    <t>Ferdinand Pichard</t>
  </si>
  <si>
    <t>Mrs. John Laing</t>
  </si>
  <si>
    <t>Souvenir du Dr. Jamain</t>
  </si>
  <si>
    <t>Amsterdam</t>
  </si>
  <si>
    <t>Astrid Lindgren</t>
  </si>
  <si>
    <t>Charles Aznavour</t>
  </si>
  <si>
    <t>Cream Abundance</t>
  </si>
  <si>
    <t>Gruss an Aachen</t>
  </si>
  <si>
    <t>Orange Morsdag</t>
  </si>
  <si>
    <t>Red Morsdag</t>
  </si>
  <si>
    <t>Rose Morsdag</t>
  </si>
  <si>
    <t>White Morsdag</t>
  </si>
  <si>
    <t>Alba Meidiland</t>
  </si>
  <si>
    <t>Alpha Meidiland</t>
  </si>
  <si>
    <t>Baseball</t>
  </si>
  <si>
    <t>Bessy</t>
  </si>
  <si>
    <t>Bonica</t>
  </si>
  <si>
    <t>Concerto</t>
  </si>
  <si>
    <t>Douceur Normande</t>
  </si>
  <si>
    <t>Fuchsia</t>
  </si>
  <si>
    <t>Hello</t>
  </si>
  <si>
    <t>Innocencia</t>
  </si>
  <si>
    <t>Les Quatre Saisons (Pink Swany)</t>
  </si>
  <si>
    <t>Magic Meidiland</t>
  </si>
  <si>
    <t>Mozart</t>
  </si>
  <si>
    <t>Scarlet</t>
  </si>
  <si>
    <t>Seafoam</t>
  </si>
  <si>
    <t>Simonida</t>
  </si>
  <si>
    <t>Swany</t>
  </si>
  <si>
    <t>Tisa</t>
  </si>
  <si>
    <t>White Corvet</t>
  </si>
  <si>
    <t>Arthur bell</t>
  </si>
  <si>
    <t>PA 90</t>
  </si>
  <si>
    <t>Candia Meillandecor</t>
  </si>
  <si>
    <t>Chippendale</t>
  </si>
  <si>
    <t>Deutsche Welle</t>
  </si>
  <si>
    <t>Feuerland</t>
  </si>
  <si>
    <t>Golden Wedding</t>
  </si>
  <si>
    <t>Jean Cocteau</t>
  </si>
  <si>
    <t>Laminuette</t>
  </si>
  <si>
    <t>Lana</t>
  </si>
  <si>
    <t>Lavaglut</t>
  </si>
  <si>
    <t>Let's Celebrate</t>
  </si>
  <si>
    <t>Mariatheresia</t>
  </si>
  <si>
    <t>Milano</t>
  </si>
  <si>
    <t>Niccolo Paganini</t>
  </si>
  <si>
    <t>Nina Weibull</t>
  </si>
  <si>
    <t>Old Port</t>
  </si>
  <si>
    <t>Pepito</t>
  </si>
  <si>
    <t>Red Sensation</t>
  </si>
  <si>
    <t>Rodin</t>
  </si>
  <si>
    <t>Rotilia</t>
  </si>
  <si>
    <t>Schneewittchen</t>
  </si>
  <si>
    <t>PA 80-100</t>
  </si>
  <si>
    <t>Cardinal de Richelieu</t>
  </si>
  <si>
    <t>Nuits de Young</t>
  </si>
  <si>
    <t>William Lobb</t>
  </si>
  <si>
    <t>Acapella</t>
  </si>
  <si>
    <t>Akito</t>
  </si>
  <si>
    <t>Amandine</t>
  </si>
  <si>
    <t>Andre le Notre</t>
  </si>
  <si>
    <t>Ashram</t>
  </si>
  <si>
    <t>Augusta Luise</t>
  </si>
  <si>
    <t>Barkarole</t>
  </si>
  <si>
    <t>Bianca</t>
  </si>
  <si>
    <t>Black baccara</t>
  </si>
  <si>
    <t>Blue River</t>
  </si>
  <si>
    <t>Botero</t>
  </si>
  <si>
    <t>Caren Blixen</t>
  </si>
  <si>
    <t>Cherry Brandy</t>
  </si>
  <si>
    <t>Christophe Columb</t>
  </si>
  <si>
    <t>Cool Water</t>
  </si>
  <si>
    <t>Dolomite</t>
  </si>
  <si>
    <t>Eddy Mitchell</t>
  </si>
  <si>
    <t>Edith Piaf</t>
  </si>
  <si>
    <t>Elle</t>
  </si>
  <si>
    <t>Eminence</t>
  </si>
  <si>
    <t>Fair Lady</t>
  </si>
  <si>
    <t>Frederic Mistral</t>
  </si>
  <si>
    <t>Gaby Morlay</t>
  </si>
  <si>
    <t>Gloria Dei</t>
  </si>
  <si>
    <t>Golden Medallion</t>
  </si>
  <si>
    <t>Helmut Kohl</t>
  </si>
  <si>
    <t>Ingrid Bergman</t>
  </si>
  <si>
    <t>Jullio Iglesias</t>
  </si>
  <si>
    <t>keano</t>
  </si>
  <si>
    <t>Konigin der Rosen</t>
  </si>
  <si>
    <t>lancome</t>
  </si>
  <si>
    <t>Laura</t>
  </si>
  <si>
    <t>Michelangelo</t>
  </si>
  <si>
    <t>Mister Lincoln</t>
  </si>
  <si>
    <t>N-Joy</t>
  </si>
  <si>
    <t>Nostalgia</t>
  </si>
  <si>
    <t>Orient Express</t>
  </si>
  <si>
    <t>Panthere Rose</t>
  </si>
  <si>
    <t>Poker</t>
  </si>
  <si>
    <t>Prince Jardinier</t>
  </si>
  <si>
    <t>Princesse de Monaco</t>
  </si>
  <si>
    <t>Red Berlin</t>
  </si>
  <si>
    <t>Remy Martin</t>
  </si>
  <si>
    <t>Tenga Venga</t>
  </si>
  <si>
    <t>Акито</t>
  </si>
  <si>
    <t>Клариса</t>
  </si>
  <si>
    <t>Ред Интуишин</t>
  </si>
  <si>
    <t>Rhapsody in Blue</t>
  </si>
  <si>
    <t>Ballerina</t>
  </si>
  <si>
    <t>Candia Meidiland</t>
  </si>
  <si>
    <t>Carte d' Or</t>
  </si>
  <si>
    <t>Colossal Meidiland</t>
  </si>
  <si>
    <t>Crimson Meidiland</t>
  </si>
  <si>
    <t>Crystal Fairy</t>
  </si>
  <si>
    <t>Cubana</t>
  </si>
  <si>
    <t>Floriade 2002</t>
  </si>
  <si>
    <t>Gartnerfreude</t>
  </si>
  <si>
    <t>Gloed</t>
  </si>
  <si>
    <t>Leonardo da Vinci</t>
  </si>
  <si>
    <t>Pearl Meidiland</t>
  </si>
  <si>
    <t>Pretty Sunrise</t>
  </si>
  <si>
    <t>Sweet Pretty</t>
  </si>
  <si>
    <t>Tricolor Fairy</t>
  </si>
  <si>
    <t>William Shakespeare</t>
  </si>
  <si>
    <t>Доступно к заказу, шт</t>
  </si>
  <si>
    <t>Наличие 2022</t>
  </si>
  <si>
    <t>Для резервирования товара требуется 30% предоплата</t>
  </si>
  <si>
    <t>Фото и видео растений по запросу</t>
  </si>
  <si>
    <t>Тара оплачивается отдельно.</t>
  </si>
  <si>
    <t>Цена, ₽
малый опт (при сумме до 50 тыс. ₽)</t>
  </si>
  <si>
    <t>Picea orientalis</t>
  </si>
  <si>
    <t>Picea pungens</t>
  </si>
  <si>
    <t>Picea abies</t>
  </si>
  <si>
    <t>Picea omorika</t>
  </si>
  <si>
    <t>Larix kaempferi</t>
  </si>
  <si>
    <t>Juniperus sabina</t>
  </si>
  <si>
    <t>Juniperus chinensis</t>
  </si>
  <si>
    <t>Juniperus procumbens</t>
  </si>
  <si>
    <t>Juniperus conferta</t>
  </si>
  <si>
    <t>Pinus densiflora</t>
  </si>
  <si>
    <t>Pinus parviflora</t>
  </si>
  <si>
    <t>Pinus sylvestris</t>
  </si>
  <si>
    <t>Taxus media</t>
  </si>
  <si>
    <t>Taxus baccata</t>
  </si>
  <si>
    <t>Ligustrum vulgare</t>
  </si>
  <si>
    <t>Бирючина обыкновенная</t>
  </si>
  <si>
    <t>Ligustrum ovalifolium</t>
  </si>
  <si>
    <t>Бирючина овальнолистная</t>
  </si>
  <si>
    <t>Sambucus nigra</t>
  </si>
  <si>
    <t>Бузина черная</t>
  </si>
  <si>
    <t>Weigela florida</t>
  </si>
  <si>
    <t>Hydrangea arborescens</t>
  </si>
  <si>
    <t>Hydrangea macrophylla</t>
  </si>
  <si>
    <t>Гортензия крупнолистная</t>
  </si>
  <si>
    <t>Hydrangea serrata</t>
  </si>
  <si>
    <t>Гортензия пильчатая</t>
  </si>
  <si>
    <t>Davidia involucrata</t>
  </si>
  <si>
    <t>Давидия оберточная</t>
  </si>
  <si>
    <t>Cornus alba</t>
  </si>
  <si>
    <t>Cornus sanguinea</t>
  </si>
  <si>
    <t>Дерен кроваво-красный</t>
  </si>
  <si>
    <t>Cornus stolonifera</t>
  </si>
  <si>
    <t>Jasminum coronarius</t>
  </si>
  <si>
    <t>Жасмин садовый</t>
  </si>
  <si>
    <t>Viburnum lantana</t>
  </si>
  <si>
    <t>Elaeagnus commutata</t>
  </si>
  <si>
    <t>Лох серебристый</t>
  </si>
  <si>
    <t>Physocarpus opulifolius</t>
  </si>
  <si>
    <t>Syringa josikaea</t>
  </si>
  <si>
    <t>Syringa vulgaris</t>
  </si>
  <si>
    <t>Syringa patula</t>
  </si>
  <si>
    <t>Сирень раскидистая</t>
  </si>
  <si>
    <t>Ribes odoratum</t>
  </si>
  <si>
    <t>Spiraea douglasii</t>
  </si>
  <si>
    <t>Spiraea decumbens</t>
  </si>
  <si>
    <t>Спирея стелющаяся</t>
  </si>
  <si>
    <t>Spiraea japonica</t>
  </si>
  <si>
    <t>Philadelphus coronarius</t>
  </si>
  <si>
    <t>Philadelphus hybride</t>
  </si>
  <si>
    <t>Чубушник гибридный</t>
  </si>
  <si>
    <t>Philadelphus lemoinei</t>
  </si>
  <si>
    <t>Salix hybrida</t>
  </si>
  <si>
    <t>Ива гибридная</t>
  </si>
  <si>
    <t>Salix purpurea</t>
  </si>
  <si>
    <t>Salix</t>
  </si>
  <si>
    <t xml:space="preserve">Ива </t>
  </si>
  <si>
    <t>Caragana arborescens</t>
  </si>
  <si>
    <t>Aquilegia vulgaris</t>
  </si>
  <si>
    <t>Astilba</t>
  </si>
  <si>
    <t xml:space="preserve">Астильба </t>
  </si>
  <si>
    <t>Aster</t>
  </si>
  <si>
    <t xml:space="preserve">Астра </t>
  </si>
  <si>
    <t>Vinca minor</t>
  </si>
  <si>
    <t>Барвинок малый</t>
  </si>
  <si>
    <t>Heuchera</t>
  </si>
  <si>
    <t xml:space="preserve">Гейхера </t>
  </si>
  <si>
    <t>Dicentra formosa</t>
  </si>
  <si>
    <t>Дицентра красивая</t>
  </si>
  <si>
    <t>Lavandula</t>
  </si>
  <si>
    <t xml:space="preserve">Лаванда </t>
  </si>
  <si>
    <t>Hemerocallis hybride</t>
  </si>
  <si>
    <t>Hemerocallis</t>
  </si>
  <si>
    <t xml:space="preserve">Лилейник </t>
  </si>
  <si>
    <t>Deschampsia cespitosa</t>
  </si>
  <si>
    <t>Alchemilla mollis</t>
  </si>
  <si>
    <t>Molinia caerulea</t>
  </si>
  <si>
    <t>Carex comans</t>
  </si>
  <si>
    <t>Carex glauca</t>
  </si>
  <si>
    <t>Осока сизая</t>
  </si>
  <si>
    <t>Sedum spectabile</t>
  </si>
  <si>
    <t>Очиток видный</t>
  </si>
  <si>
    <t>Sedum hybride</t>
  </si>
  <si>
    <t>Paeonia lactiflora</t>
  </si>
  <si>
    <t>Paeonia</t>
  </si>
  <si>
    <t xml:space="preserve">Пион </t>
  </si>
  <si>
    <t>Rudbeckia fulgida</t>
  </si>
  <si>
    <t>Rudbeckia maxima</t>
  </si>
  <si>
    <t>Рудбекия гигантская</t>
  </si>
  <si>
    <t>Hosta in sort</t>
  </si>
  <si>
    <t>Хоста в ассортименте</t>
  </si>
  <si>
    <t>Hosta</t>
  </si>
  <si>
    <t xml:space="preserve">Хоста </t>
  </si>
  <si>
    <t xml:space="preserve">Абрикос </t>
  </si>
  <si>
    <t>Actinidia arguta</t>
  </si>
  <si>
    <t>Актинидия аргута</t>
  </si>
  <si>
    <t>Actinidia kolomikta</t>
  </si>
  <si>
    <t>Aronia mitschurinii</t>
  </si>
  <si>
    <t>Арония Мичурина</t>
  </si>
  <si>
    <t>Aronia melanocarpa</t>
  </si>
  <si>
    <t>Vitis/Parthenocissus плодовый</t>
  </si>
  <si>
    <t xml:space="preserve">Вишня </t>
  </si>
  <si>
    <t xml:space="preserve">Груша </t>
  </si>
  <si>
    <t>Fragaria/Pineberry ananassa</t>
  </si>
  <si>
    <t>Sorbus</t>
  </si>
  <si>
    <t xml:space="preserve">Рябина </t>
  </si>
  <si>
    <t xml:space="preserve">Слива </t>
  </si>
  <si>
    <t xml:space="preserve">Яблоня </t>
  </si>
  <si>
    <t>Clematis viticella</t>
  </si>
  <si>
    <t>Клематис витицелла</t>
  </si>
  <si>
    <t>Clematis</t>
  </si>
  <si>
    <t xml:space="preserve">Клематис </t>
  </si>
  <si>
    <t>Rose Canadian</t>
  </si>
  <si>
    <t>Rose climbing</t>
  </si>
  <si>
    <t>Rose groundcover</t>
  </si>
  <si>
    <t>Rose floribunda</t>
  </si>
  <si>
    <t>Rose hybrid tea</t>
  </si>
  <si>
    <t xml:space="preserve">Роза </t>
  </si>
  <si>
    <t>Клематисы и другие вьющиеся</t>
  </si>
  <si>
    <t>Сумма за растения Склад 1</t>
  </si>
  <si>
    <t>Сумма за растения Склад 2</t>
  </si>
  <si>
    <t>Общая сумма заказа</t>
  </si>
  <si>
    <t>Цена, ₽
опт (при сумме от 50 тыс. ₽)</t>
  </si>
  <si>
    <t>· Тролли - залоговая стоимость тролля 12000 ₽, полки 1000 ₽</t>
  </si>
  <si>
    <t>· Ящик деревянный (100 х120 x100) - 3000 ₽</t>
  </si>
  <si>
    <t>· Ящик деревянный (100 х120 x180) - 5000 ₽</t>
  </si>
  <si>
    <t>· Поддон (1200x800) до 1500кг - 400 ₽</t>
  </si>
  <si>
    <t>· Ящик пластиковый (60х40х23) - 160 ₽</t>
  </si>
  <si>
    <t>На сц</t>
  </si>
  <si>
    <t>ОП</t>
  </si>
  <si>
    <t>Сумма промежуточная, ₽</t>
  </si>
  <si>
    <t>Сумма промежуточная 2</t>
  </si>
  <si>
    <t>Ваша дополнительная скидка</t>
  </si>
  <si>
    <t>Подтвержденное кол-во Склад 1</t>
  </si>
  <si>
    <t>Подтвержденное кол-во Склад 2</t>
  </si>
  <si>
    <t>Система скидок при заказе от 50 тыс. ₽: -5% при заказе от 100 штук на сорт; -5% при заказе от 200 тыс ₽</t>
  </si>
  <si>
    <t>46-38-8241</t>
  </si>
  <si>
    <t>46-38-7616</t>
  </si>
  <si>
    <t>46-38-10252</t>
  </si>
  <si>
    <t>46-38-10271</t>
  </si>
  <si>
    <t>46-38-10269</t>
  </si>
  <si>
    <t>59-54-0215</t>
  </si>
  <si>
    <t>87-07-4038</t>
  </si>
  <si>
    <t>Thuja occidentalis Brabant WRB 200-220</t>
  </si>
  <si>
    <t>Астра C3</t>
  </si>
  <si>
    <t>Rhododendron hybrida Mars C5</t>
  </si>
  <si>
    <t>Princess Nadia</t>
  </si>
  <si>
    <t>Prom Deep Rose</t>
  </si>
  <si>
    <t>Prom White</t>
  </si>
  <si>
    <t>Sierra</t>
  </si>
  <si>
    <t>без скидки</t>
  </si>
  <si>
    <t>Доп. Скидка</t>
  </si>
  <si>
    <t>59-23-3606</t>
  </si>
  <si>
    <t>59-23-5011</t>
  </si>
  <si>
    <t>59-60-1158</t>
  </si>
  <si>
    <t>59-28-0163</t>
  </si>
  <si>
    <t>59-20-1033</t>
  </si>
  <si>
    <t>59-23-2787</t>
  </si>
  <si>
    <t>87-102-0012</t>
  </si>
  <si>
    <t>59-23-0518</t>
  </si>
  <si>
    <t>59-23-4869</t>
  </si>
  <si>
    <t>59-23-4870</t>
  </si>
  <si>
    <t>59-32-0303</t>
  </si>
  <si>
    <t>59-28-0588</t>
  </si>
  <si>
    <t>46-38-4100</t>
  </si>
  <si>
    <t>59-20-1089</t>
  </si>
  <si>
    <t>46-38-0057</t>
  </si>
  <si>
    <t>46-38-1042</t>
  </si>
  <si>
    <t>87-07-10593</t>
  </si>
  <si>
    <t>59-23-4893</t>
  </si>
  <si>
    <t>46-303-0063</t>
  </si>
  <si>
    <t>46-38-9380</t>
  </si>
  <si>
    <t>46-38-6984</t>
  </si>
  <si>
    <t>46-38-9619</t>
  </si>
  <si>
    <t>59-54-0035</t>
  </si>
  <si>
    <t>59-54-0110</t>
  </si>
  <si>
    <t>59-54-0113</t>
  </si>
  <si>
    <t>59-23-1290</t>
  </si>
  <si>
    <t>59-54-0031</t>
  </si>
  <si>
    <t>59-54-0230</t>
  </si>
  <si>
    <t>46-38-10295</t>
  </si>
  <si>
    <t>46-38-10294</t>
  </si>
  <si>
    <t>59-06-0002</t>
  </si>
  <si>
    <t>46-38-10144</t>
  </si>
  <si>
    <t>46-38-10291</t>
  </si>
  <si>
    <t>46-38-10284</t>
  </si>
  <si>
    <t>46-38-10293</t>
  </si>
  <si>
    <t>46-38-10286</t>
  </si>
  <si>
    <t>46-38-10285</t>
  </si>
  <si>
    <t>46-38-10292</t>
  </si>
  <si>
    <t>46-38-7678</t>
  </si>
  <si>
    <t>46-303-0032</t>
  </si>
  <si>
    <t>46-38-12004</t>
  </si>
  <si>
    <t>46-38-11130</t>
  </si>
  <si>
    <t>46-38-7439</t>
  </si>
  <si>
    <t>Cotoneaster atropurpurea</t>
  </si>
  <si>
    <t>Кизильник атропурпурея</t>
  </si>
  <si>
    <t xml:space="preserve">Rubus everbearing </t>
  </si>
  <si>
    <t>Sorbus aucuparia</t>
  </si>
  <si>
    <t>Рябина</t>
  </si>
  <si>
    <t>PA 100-120</t>
  </si>
  <si>
    <t>PA 130-140</t>
  </si>
  <si>
    <t>Goldalita</t>
  </si>
  <si>
    <t>Summer Wine</t>
  </si>
  <si>
    <t>Georgia peach</t>
  </si>
  <si>
    <t>Marmalade</t>
  </si>
  <si>
    <t>Goldkrone</t>
  </si>
  <si>
    <t>Jan III Sobieski</t>
  </si>
  <si>
    <t>Knap Hill</t>
  </si>
  <si>
    <t>30-60</t>
  </si>
  <si>
    <t>Bluejay</t>
  </si>
  <si>
    <t>Lateblue</t>
  </si>
  <si>
    <t>Meader</t>
  </si>
  <si>
    <t>Pink Lemonade</t>
  </si>
  <si>
    <t>Chester</t>
  </si>
  <si>
    <t>Рубиновое ожерелье</t>
  </si>
  <si>
    <t>Гном</t>
  </si>
  <si>
    <t>С4</t>
  </si>
  <si>
    <t>Невежинская</t>
  </si>
  <si>
    <t>Есения</t>
  </si>
  <si>
    <t>59-23-4409</t>
  </si>
  <si>
    <t>59-62-0117</t>
  </si>
  <si>
    <t>Majestic Blue</t>
  </si>
  <si>
    <t>59-23-1615</t>
  </si>
  <si>
    <t>54-07-0288</t>
  </si>
  <si>
    <t>59-22-0726</t>
  </si>
  <si>
    <t>87-72-0056</t>
  </si>
  <si>
    <t>87-72-0071</t>
  </si>
  <si>
    <t>59-62-0103</t>
  </si>
  <si>
    <t>59-20-1070</t>
  </si>
  <si>
    <t>59-62-0078</t>
  </si>
  <si>
    <t>87-72-0114</t>
  </si>
  <si>
    <t>87-72-0181</t>
  </si>
  <si>
    <t>59-03-0192</t>
  </si>
  <si>
    <t>59-28-1172</t>
  </si>
  <si>
    <t>87-102-0150</t>
  </si>
  <si>
    <t>87-31-0304</t>
  </si>
  <si>
    <t>59-60-1170</t>
  </si>
  <si>
    <t>87-44-0074</t>
  </si>
  <si>
    <t>59-28-0240</t>
  </si>
  <si>
    <t>59-20-1055</t>
  </si>
  <si>
    <t>59-23-4603</t>
  </si>
  <si>
    <t>54-05-0013</t>
  </si>
  <si>
    <t>59-20-1049</t>
  </si>
  <si>
    <t>59-62-0129</t>
  </si>
  <si>
    <t>46-38-9446</t>
  </si>
  <si>
    <t>46-38-0850</t>
  </si>
  <si>
    <t>46-38-7989</t>
  </si>
  <si>
    <t>46-03-3091</t>
  </si>
  <si>
    <t>46-38-1429</t>
  </si>
  <si>
    <t>46-38-2398</t>
  </si>
  <si>
    <t>46-38-9642</t>
  </si>
  <si>
    <t>59-59-0009</t>
  </si>
  <si>
    <t>46-38-10222</t>
  </si>
  <si>
    <t>59-32-6346</t>
  </si>
  <si>
    <t>46-38-11089</t>
  </si>
  <si>
    <t>46-38-9472</t>
  </si>
  <si>
    <t>46-38-9523</t>
  </si>
  <si>
    <t>46-38-11086</t>
  </si>
  <si>
    <t>46-38-4611</t>
  </si>
  <si>
    <t>46-38-6043</t>
  </si>
  <si>
    <t>59-54-0347</t>
  </si>
  <si>
    <t>59-54-0658</t>
  </si>
  <si>
    <t>59-54-0700</t>
  </si>
  <si>
    <t>59-54-0211</t>
  </si>
  <si>
    <t>59-54-0212</t>
  </si>
  <si>
    <t>59-54-0159</t>
  </si>
  <si>
    <t>59-54-0217</t>
  </si>
  <si>
    <t>59-54-0653</t>
  </si>
  <si>
    <t>59-54-0605</t>
  </si>
  <si>
    <t>59-54-0698</t>
  </si>
  <si>
    <t>59-54-0224</t>
  </si>
  <si>
    <t>87-07-3361</t>
  </si>
  <si>
    <t>46-38-2940</t>
  </si>
  <si>
    <t>46-03-3069</t>
  </si>
  <si>
    <t>59-06-0003</t>
  </si>
  <si>
    <t>87-07-4000</t>
  </si>
  <si>
    <t>59-06-0029</t>
  </si>
  <si>
    <t>59-06-0026</t>
  </si>
  <si>
    <t>59-06-0031</t>
  </si>
  <si>
    <t>46-03-3074</t>
  </si>
  <si>
    <t>46-38-4479</t>
  </si>
  <si>
    <t>46-38-4974</t>
  </si>
  <si>
    <t>46-303-0024</t>
  </si>
  <si>
    <t>46-38-6622</t>
  </si>
  <si>
    <t>46-38-9270</t>
  </si>
  <si>
    <t>46-38-9816</t>
  </si>
  <si>
    <t>87-07-10707</t>
  </si>
  <si>
    <t xml:space="preserve">Chamaecyparis obtusa </t>
  </si>
  <si>
    <t xml:space="preserve">Pinus parviflora </t>
  </si>
  <si>
    <t>Тсуга канадская</t>
  </si>
  <si>
    <t>Forsythia intermedia</t>
  </si>
  <si>
    <t>Hypericum densiflorum</t>
  </si>
  <si>
    <t>Зверобой густоцветковый</t>
  </si>
  <si>
    <t xml:space="preserve">Hemerocallis hybride </t>
  </si>
  <si>
    <t>Liriope muscari</t>
  </si>
  <si>
    <t>Лириопе мускари</t>
  </si>
  <si>
    <t>Carex</t>
  </si>
  <si>
    <t xml:space="preserve">Осока </t>
  </si>
  <si>
    <t>Rhododendron catawbiense</t>
  </si>
  <si>
    <t>Актинидия коломикта</t>
  </si>
  <si>
    <t>Maureen</t>
  </si>
  <si>
    <t>YellowTip</t>
  </si>
  <si>
    <t>Prostrata</t>
  </si>
  <si>
    <t>Expansa Variegata</t>
  </si>
  <si>
    <t>Tropical Blue</t>
  </si>
  <si>
    <t>Shizukagoten</t>
  </si>
  <si>
    <t>Sunkist</t>
  </si>
  <si>
    <t>Бульданеж</t>
  </si>
  <si>
    <t>Lynwood</t>
  </si>
  <si>
    <t>Autumn Spire</t>
  </si>
  <si>
    <t>Kelsey</t>
  </si>
  <si>
    <t>Buttercup</t>
  </si>
  <si>
    <t>Moneymaker</t>
  </si>
  <si>
    <t>Milk Chocolate</t>
  </si>
  <si>
    <t>Undulata Mediovariegata</t>
  </si>
  <si>
    <t>Dagmar</t>
  </si>
  <si>
    <t>Hachmann's Feuerschein</t>
  </si>
  <si>
    <t>Kranenball</t>
  </si>
  <si>
    <t>Marcel Menard</t>
  </si>
  <si>
    <t>Погремок</t>
  </si>
  <si>
    <t>Adam</t>
  </si>
  <si>
    <t>Chanticleer</t>
  </si>
  <si>
    <t>Геракл</t>
  </si>
  <si>
    <t>Ренклод советский</t>
  </si>
  <si>
    <t>Брусничное</t>
  </si>
  <si>
    <t>The President</t>
  </si>
  <si>
    <t>Incredible Spicy</t>
  </si>
  <si>
    <t>PA 100</t>
  </si>
  <si>
    <t>59-42-0671</t>
  </si>
  <si>
    <t>59-65-0004</t>
  </si>
  <si>
    <t>59-13-0480</t>
  </si>
  <si>
    <t>59-23-3715</t>
  </si>
  <si>
    <t>59-23-3668</t>
  </si>
  <si>
    <t>59-23-2789</t>
  </si>
  <si>
    <t>87-72-0016</t>
  </si>
  <si>
    <t>87-34-0056</t>
  </si>
  <si>
    <t>87-72-0171</t>
  </si>
  <si>
    <t>87-108-0013</t>
  </si>
  <si>
    <t>59-23-3770</t>
  </si>
  <si>
    <t>87-108-0016</t>
  </si>
  <si>
    <t>87-72-0233</t>
  </si>
  <si>
    <t>46-38-4113</t>
  </si>
  <si>
    <t>46-78-0173</t>
  </si>
  <si>
    <t>59-20-0474</t>
  </si>
  <si>
    <t>46-38-3172</t>
  </si>
  <si>
    <t>46-38-7320</t>
  </si>
  <si>
    <t>46-03-1264</t>
  </si>
  <si>
    <t>59-23-3015</t>
  </si>
  <si>
    <t>59-28-0605</t>
  </si>
  <si>
    <t>46-38-3807</t>
  </si>
  <si>
    <t>46-38-6531</t>
  </si>
  <si>
    <t>46-38-9249</t>
  </si>
  <si>
    <t>46-38-2323</t>
  </si>
  <si>
    <t>46-38-9441</t>
  </si>
  <si>
    <t>46-38-9228</t>
  </si>
  <si>
    <t>46-38-5407</t>
  </si>
  <si>
    <t>46-38-9222</t>
  </si>
  <si>
    <t>46-38-9230</t>
  </si>
  <si>
    <t>46-38-7608</t>
  </si>
  <si>
    <t>46-38-7255</t>
  </si>
  <si>
    <t>46-38-9231</t>
  </si>
  <si>
    <t>46-38-7615</t>
  </si>
  <si>
    <t>46-38-5361</t>
  </si>
  <si>
    <t>87-07-6600</t>
  </si>
  <si>
    <t>46-38-11011</t>
  </si>
  <si>
    <t>46-02-1786</t>
  </si>
  <si>
    <t>59-54-0667</t>
  </si>
  <si>
    <t>59-62-0031</t>
  </si>
  <si>
    <t>46-38-9659</t>
  </si>
  <si>
    <t>46-38-9721</t>
  </si>
  <si>
    <t>46-38-2733</t>
  </si>
  <si>
    <t>46-38-12012</t>
  </si>
  <si>
    <t>46-03-1158</t>
  </si>
  <si>
    <t>59-32-0453</t>
  </si>
  <si>
    <t>46-38-9717</t>
  </si>
  <si>
    <t>46-38-12005</t>
  </si>
  <si>
    <t>46-38-12008</t>
  </si>
  <si>
    <t>46-38-12009</t>
  </si>
  <si>
    <t>46-38-12010</t>
  </si>
  <si>
    <t>46-38-12011</t>
  </si>
  <si>
    <t>46-38-3877</t>
  </si>
  <si>
    <t>46-38-1306</t>
  </si>
  <si>
    <t>46-41-1355</t>
  </si>
  <si>
    <t>46-38-6785</t>
  </si>
  <si>
    <t>46-38-10350</t>
  </si>
  <si>
    <t>46-38-5597</t>
  </si>
  <si>
    <t>46-38-10352</t>
  </si>
  <si>
    <t>46-38-2525</t>
  </si>
  <si>
    <t>46-38-2526</t>
  </si>
  <si>
    <t>59-56-0030</t>
  </si>
  <si>
    <t>59-56-0005</t>
  </si>
  <si>
    <t>87-07-10375</t>
  </si>
  <si>
    <t>46-38-10296</t>
  </si>
  <si>
    <t>46-38-8003</t>
  </si>
  <si>
    <t>46-38-6596</t>
  </si>
  <si>
    <t>46-38-6666</t>
  </si>
  <si>
    <t>46-38-7366</t>
  </si>
  <si>
    <t>46-303-0008</t>
  </si>
  <si>
    <t>46-38-4997</t>
  </si>
  <si>
    <t>46-38-4998</t>
  </si>
  <si>
    <t>46-38-5932</t>
  </si>
  <si>
    <t>46-38-8661</t>
  </si>
  <si>
    <t>46-38-8014</t>
  </si>
  <si>
    <t>46-03-3083</t>
  </si>
  <si>
    <t>46-303-0072</t>
  </si>
  <si>
    <t>46-38-5830</t>
  </si>
  <si>
    <t>46-38-7425</t>
  </si>
  <si>
    <t>46-38-9803</t>
  </si>
  <si>
    <t>46-38-9818</t>
  </si>
  <si>
    <t>46-38-9144</t>
  </si>
  <si>
    <t>46-38-9184</t>
  </si>
  <si>
    <t>46-38-6679</t>
  </si>
  <si>
    <t>46-38-7917</t>
  </si>
  <si>
    <t>Пихта кавказская</t>
  </si>
  <si>
    <t xml:space="preserve">Tsuga canadensis </t>
  </si>
  <si>
    <t xml:space="preserve">Cotoneaster radicans </t>
  </si>
  <si>
    <t>Кизильник Даммера</t>
  </si>
  <si>
    <t>Barabits Compact</t>
  </si>
  <si>
    <t>Hunnewelle WB</t>
  </si>
  <si>
    <t>Cole's Prostrate</t>
  </si>
  <si>
    <t>Powwow</t>
  </si>
  <si>
    <t>60-100</t>
  </si>
  <si>
    <t>Angels Blush</t>
  </si>
  <si>
    <t>Lime Sparkle</t>
  </si>
  <si>
    <t>Pink and Rose</t>
  </si>
  <si>
    <t>Miranda</t>
  </si>
  <si>
    <t>Angel Gold</t>
  </si>
  <si>
    <t>Katherine Havemeyer</t>
  </si>
  <si>
    <t>Sovetskaya Arktika</t>
  </si>
  <si>
    <t>June Bride</t>
  </si>
  <si>
    <t>Lutescens</t>
  </si>
  <si>
    <t>Courtabri</t>
  </si>
  <si>
    <t>Madonna</t>
  </si>
  <si>
    <t>MIghty PlonIe</t>
  </si>
  <si>
    <t>Caesars Brother</t>
  </si>
  <si>
    <t>Nick Shaylor</t>
  </si>
  <si>
    <t>Barbara</t>
  </si>
  <si>
    <t>Lollipop</t>
  </si>
  <si>
    <t>Pecher</t>
  </si>
  <si>
    <t>Новинка</t>
  </si>
  <si>
    <t>San Andreas</t>
  </si>
  <si>
    <t>Титан</t>
  </si>
  <si>
    <t>Смольяниновская белая</t>
  </si>
  <si>
    <t>Медок</t>
  </si>
  <si>
    <t>Конфетное</t>
  </si>
  <si>
    <t>Picotee</t>
  </si>
  <si>
    <t>Venosa Violacea</t>
  </si>
  <si>
    <t>Lac Majeau</t>
  </si>
  <si>
    <t>Pernille Poulsen</t>
  </si>
  <si>
    <t>Lady of Shalott</t>
  </si>
  <si>
    <t>-</t>
  </si>
  <si>
    <t>46-38-3023</t>
  </si>
  <si>
    <t>59-23-3745</t>
  </si>
  <si>
    <t>59-62-0098</t>
  </si>
  <si>
    <t>59-22-0671</t>
  </si>
  <si>
    <t>59-62-0045</t>
  </si>
  <si>
    <t>59-23-0083/5</t>
  </si>
  <si>
    <t>59-20-1058</t>
  </si>
  <si>
    <t>54-05-0035</t>
  </si>
  <si>
    <t>46-38-10014</t>
  </si>
  <si>
    <t>46-38-6255</t>
  </si>
  <si>
    <t>87-07-2421/1</t>
  </si>
  <si>
    <t>59-23-3604</t>
  </si>
  <si>
    <t>59-60-0319</t>
  </si>
  <si>
    <t>59-23-3784</t>
  </si>
  <si>
    <t>87-31-0286</t>
  </si>
  <si>
    <t>59-60-0376</t>
  </si>
  <si>
    <t>59-13-0605</t>
  </si>
  <si>
    <t>46-38-8233</t>
  </si>
  <si>
    <t>59-32-7610</t>
  </si>
  <si>
    <t>46-38-4118</t>
  </si>
  <si>
    <t>59-23-4807</t>
  </si>
  <si>
    <t>46-38-5086</t>
  </si>
  <si>
    <t>59-62-0074</t>
  </si>
  <si>
    <t>46-38-9855</t>
  </si>
  <si>
    <t>59-20-1098</t>
  </si>
  <si>
    <t>46-03-1298</t>
  </si>
  <si>
    <t>59-23-3893/2</t>
  </si>
  <si>
    <t>59-36-2289/2</t>
  </si>
  <si>
    <t>59-03-0041/2</t>
  </si>
  <si>
    <t>59-32-0754</t>
  </si>
  <si>
    <t>59-62-0035/2</t>
  </si>
  <si>
    <t>59-23-3177</t>
  </si>
  <si>
    <t>59-61-0016</t>
  </si>
  <si>
    <t>46-38-2597</t>
  </si>
  <si>
    <t>46-38-7265</t>
  </si>
  <si>
    <t>46-38-9623</t>
  </si>
  <si>
    <t>59-32-0690</t>
  </si>
  <si>
    <t>46-38-5363/2</t>
  </si>
  <si>
    <t>46-303-0063/2</t>
  </si>
  <si>
    <t>87-89-0023</t>
  </si>
  <si>
    <t>87-89-0342</t>
  </si>
  <si>
    <t>46-38-3015</t>
  </si>
  <si>
    <t>46-38-2407</t>
  </si>
  <si>
    <t>46-38-8517/1</t>
  </si>
  <si>
    <t>46-303-0067</t>
  </si>
  <si>
    <t>46-03-3092</t>
  </si>
  <si>
    <t>46-38-6243/3</t>
  </si>
  <si>
    <t>46-38-1793</t>
  </si>
  <si>
    <t>46-38-0029</t>
  </si>
  <si>
    <t>46-38-7687</t>
  </si>
  <si>
    <t>46-38-7689</t>
  </si>
  <si>
    <t>59-32-6555</t>
  </si>
  <si>
    <t>87-07-9658</t>
  </si>
  <si>
    <t>46-38-10303</t>
  </si>
  <si>
    <t>87-89-0013</t>
  </si>
  <si>
    <t>46-38-10304</t>
  </si>
  <si>
    <t>87-86-0091</t>
  </si>
  <si>
    <t>59-32-5391</t>
  </si>
  <si>
    <t>46-38-5462</t>
  </si>
  <si>
    <t>46-38-8287</t>
  </si>
  <si>
    <t>46-38-8881</t>
  </si>
  <si>
    <t>46-38-8878</t>
  </si>
  <si>
    <t>46-38-5521</t>
  </si>
  <si>
    <t>46-06-0015</t>
  </si>
  <si>
    <t>46-38-9479</t>
  </si>
  <si>
    <t>46-38-7065</t>
  </si>
  <si>
    <t>46-38-8556/1</t>
  </si>
  <si>
    <t>46-38-5604</t>
  </si>
  <si>
    <t>46-38-5605</t>
  </si>
  <si>
    <t>46-38-5608/1</t>
  </si>
  <si>
    <t>46-38-7451</t>
  </si>
  <si>
    <t>46-02-1973</t>
  </si>
  <si>
    <t>46-38-5658</t>
  </si>
  <si>
    <t>46-38-7126</t>
  </si>
  <si>
    <t>46-38-7127</t>
  </si>
  <si>
    <t>46-38-5645</t>
  </si>
  <si>
    <t>46-38-6554</t>
  </si>
  <si>
    <t>46-38-4064</t>
  </si>
  <si>
    <t>46-38-6031</t>
  </si>
  <si>
    <t>46-38-3958</t>
  </si>
  <si>
    <t>46-38-2305</t>
  </si>
  <si>
    <t>46-38-8291</t>
  </si>
  <si>
    <t>59-54-0012</t>
  </si>
  <si>
    <t>59-54-0025</t>
  </si>
  <si>
    <t>87-07-6927</t>
  </si>
  <si>
    <t>59-54-0244</t>
  </si>
  <si>
    <t>59-57-0067/3</t>
  </si>
  <si>
    <t>46-38-8636</t>
  </si>
  <si>
    <t>59-54-0670</t>
  </si>
  <si>
    <t>59-06-0020</t>
  </si>
  <si>
    <t>46-38-7364</t>
  </si>
  <si>
    <t>46-38-4971</t>
  </si>
  <si>
    <t>46-38-4981</t>
  </si>
  <si>
    <t>46-303-0049</t>
  </si>
  <si>
    <t>46-38-11293</t>
  </si>
  <si>
    <t>46-38-11292</t>
  </si>
  <si>
    <t>46-38-11291</t>
  </si>
  <si>
    <t>46-38-11290</t>
  </si>
  <si>
    <t>46-38-11289</t>
  </si>
  <si>
    <t>46-303-0023</t>
  </si>
  <si>
    <t>46-38-8011</t>
  </si>
  <si>
    <t>46-38-9770</t>
  </si>
  <si>
    <t>46-38-5695</t>
  </si>
  <si>
    <t>46-38-6231</t>
  </si>
  <si>
    <t>46-38-8649</t>
  </si>
  <si>
    <t>46-303-0036</t>
  </si>
  <si>
    <t>46-38-5879</t>
  </si>
  <si>
    <t>46-38-3583</t>
  </si>
  <si>
    <t>46-38-3584</t>
  </si>
  <si>
    <t>46-38-11111</t>
  </si>
  <si>
    <t>46-38-6404</t>
  </si>
  <si>
    <t>46-38-8016</t>
  </si>
  <si>
    <t>46-38-6406</t>
  </si>
  <si>
    <t>46-38-7729</t>
  </si>
  <si>
    <t>46-38-7731</t>
  </si>
  <si>
    <t>46-38-7706</t>
  </si>
  <si>
    <t>46-38-7421</t>
  </si>
  <si>
    <t>46-38-6654</t>
  </si>
  <si>
    <t>46-38-9794</t>
  </si>
  <si>
    <t>46-38-9814</t>
  </si>
  <si>
    <t>46-38-11116</t>
  </si>
  <si>
    <t>46-38-11109</t>
  </si>
  <si>
    <t>46-38-11117</t>
  </si>
  <si>
    <t>46-38-11118</t>
  </si>
  <si>
    <t>46-38-11119</t>
  </si>
  <si>
    <t>46-38-11120</t>
  </si>
  <si>
    <t>46-38-11121</t>
  </si>
  <si>
    <t>46-38-11122</t>
  </si>
  <si>
    <t>46-38-11123</t>
  </si>
  <si>
    <t>46-38-11124</t>
  </si>
  <si>
    <t>46-38-11125</t>
  </si>
  <si>
    <t>46-38-11126</t>
  </si>
  <si>
    <t>46-38-9091</t>
  </si>
  <si>
    <t>46-38-9066</t>
  </si>
  <si>
    <t>46-38-9071</t>
  </si>
  <si>
    <t>46-38-7225/2</t>
  </si>
  <si>
    <t>46-38-9104</t>
  </si>
  <si>
    <t>46-38-9911</t>
  </si>
  <si>
    <t>87-21-0019</t>
  </si>
  <si>
    <t>Juniperus communis</t>
  </si>
  <si>
    <t xml:space="preserve">Taxus baccata </t>
  </si>
  <si>
    <t xml:space="preserve">Арония черноплодная </t>
  </si>
  <si>
    <t xml:space="preserve">Барбарис тунберга </t>
  </si>
  <si>
    <t xml:space="preserve">Вейгела цветущая </t>
  </si>
  <si>
    <t xml:space="preserve">Гортензия метельчатая </t>
  </si>
  <si>
    <t xml:space="preserve">Corylus avellana </t>
  </si>
  <si>
    <t xml:space="preserve">Пузыреплодник калинолистный </t>
  </si>
  <si>
    <t>Robinia pseudoacacia</t>
  </si>
  <si>
    <t>Робиния псевдоакация</t>
  </si>
  <si>
    <t>Sorbaria sorbifolia</t>
  </si>
  <si>
    <t xml:space="preserve">Рябинник рябинолистный </t>
  </si>
  <si>
    <t>Spiraea nipponica</t>
  </si>
  <si>
    <t xml:space="preserve">Спирея ниппонская </t>
  </si>
  <si>
    <t>Spiraea</t>
  </si>
  <si>
    <t xml:space="preserve">Спирея в ассортименте </t>
  </si>
  <si>
    <t>Philadelphus</t>
  </si>
  <si>
    <t xml:space="preserve">Quercus robur </t>
  </si>
  <si>
    <t>Дуб черешчатый</t>
  </si>
  <si>
    <t>Ива козья</t>
  </si>
  <si>
    <t xml:space="preserve">Acer palmatum </t>
  </si>
  <si>
    <t>Клен дланевидный/веерный</t>
  </si>
  <si>
    <t>Acer platanoides</t>
  </si>
  <si>
    <t>Prunus cerasifera</t>
  </si>
  <si>
    <t xml:space="preserve">Слива растопыренная </t>
  </si>
  <si>
    <t>Malus декоративная</t>
  </si>
  <si>
    <t>Astilba chinensis</t>
  </si>
  <si>
    <t xml:space="preserve">Астильба китайская </t>
  </si>
  <si>
    <t>Heuchera hybrida</t>
  </si>
  <si>
    <t xml:space="preserve">Гейхера гибридная </t>
  </si>
  <si>
    <t>Heuchera sanguinea</t>
  </si>
  <si>
    <t>Geranium sanguineum</t>
  </si>
  <si>
    <t>Mentha suaveolens</t>
  </si>
  <si>
    <t xml:space="preserve">Мята душистая </t>
  </si>
  <si>
    <t xml:space="preserve">Пион молочноцветковый </t>
  </si>
  <si>
    <t>Physostegia virginiana</t>
  </si>
  <si>
    <t>Физостегия виргинская</t>
  </si>
  <si>
    <t>Hosta sieboldiana</t>
  </si>
  <si>
    <t>Calluna vulgaris</t>
  </si>
  <si>
    <t>Вереск обыкновенный</t>
  </si>
  <si>
    <t xml:space="preserve">Ribes </t>
  </si>
  <si>
    <t>Vaccinium macrocarpon</t>
  </si>
  <si>
    <t xml:space="preserve">Клюква крупноплодная </t>
  </si>
  <si>
    <t>Rubus arcticus</t>
  </si>
  <si>
    <t xml:space="preserve">Княженика обыкновенная </t>
  </si>
  <si>
    <t xml:space="preserve">Смородина белая </t>
  </si>
  <si>
    <t xml:space="preserve">Смородина красная </t>
  </si>
  <si>
    <t xml:space="preserve">Смородина черная </t>
  </si>
  <si>
    <t xml:space="preserve">Черешня </t>
  </si>
  <si>
    <t>Rose old</t>
  </si>
  <si>
    <t>Rose hybrida</t>
  </si>
  <si>
    <t xml:space="preserve">Роза гибридная </t>
  </si>
  <si>
    <t xml:space="preserve">Роза канадская </t>
  </si>
  <si>
    <t>Rose miniature</t>
  </si>
  <si>
    <t xml:space="preserve">Роза миниатюрная </t>
  </si>
  <si>
    <t xml:space="preserve">Роза почвопокровная </t>
  </si>
  <si>
    <t xml:space="preserve">Роза чайно-гибридная </t>
  </si>
  <si>
    <t>100-150</t>
  </si>
  <si>
    <t>Sungold</t>
  </si>
  <si>
    <t>Andorra Variegata</t>
  </si>
  <si>
    <t>Leuco-like</t>
  </si>
  <si>
    <t>Umbraculifera</t>
  </si>
  <si>
    <t>Komet</t>
  </si>
  <si>
    <t>Spielberg</t>
  </si>
  <si>
    <t>C32</t>
  </si>
  <si>
    <t>Miss Saori</t>
  </si>
  <si>
    <t>Little Fraise</t>
  </si>
  <si>
    <t>Polestar</t>
  </si>
  <si>
    <t>C15/20</t>
  </si>
  <si>
    <t>PA 140-160</t>
  </si>
  <si>
    <t>Little Joker</t>
  </si>
  <si>
    <t>Twisty Baby</t>
  </si>
  <si>
    <t>Beauty of Moscow</t>
  </si>
  <si>
    <t>White Carpet</t>
  </si>
  <si>
    <t>Academic Komarov</t>
  </si>
  <si>
    <t>Снежная буря</t>
  </si>
  <si>
    <t>Kilmarnock</t>
  </si>
  <si>
    <t>Globosum</t>
  </si>
  <si>
    <t>Nigra</t>
  </si>
  <si>
    <t>Etna</t>
  </si>
  <si>
    <t>Midnight Rose Select</t>
  </si>
  <si>
    <t>Plum Royal</t>
  </si>
  <si>
    <t>Leuchtkafer</t>
  </si>
  <si>
    <t>CoralSunset</t>
  </si>
  <si>
    <t>Gardenia</t>
  </si>
  <si>
    <t>Abiqua Drinking Gourd</t>
  </si>
  <si>
    <t>Canadian Blue</t>
  </si>
  <si>
    <t>Halcyon</t>
  </si>
  <si>
    <t>Praying Hands</t>
  </si>
  <si>
    <t>Fantastica</t>
  </si>
  <si>
    <t>Orange Queen</t>
  </si>
  <si>
    <t>BOL</t>
  </si>
  <si>
    <t>Jorma</t>
  </si>
  <si>
    <t>Aura</t>
  </si>
  <si>
    <t>Korona</t>
  </si>
  <si>
    <t>Howes</t>
  </si>
  <si>
    <t>McFarlin</t>
  </si>
  <si>
    <t>Anna</t>
  </si>
  <si>
    <t>Beata</t>
  </si>
  <si>
    <t>Himbo Top</t>
  </si>
  <si>
    <t>Гусар</t>
  </si>
  <si>
    <t>Оранжевое чудо</t>
  </si>
  <si>
    <t>Венгерка обыкновенная</t>
  </si>
  <si>
    <t>Голландская розовая</t>
  </si>
  <si>
    <t>рубиновая</t>
  </si>
  <si>
    <t>Забава</t>
  </si>
  <si>
    <t>Петербурженка</t>
  </si>
  <si>
    <t>Юлия</t>
  </si>
  <si>
    <t>Поэзия</t>
  </si>
  <si>
    <t>Грушовка Московская</t>
  </si>
  <si>
    <t>Little Mermaid</t>
  </si>
  <si>
    <t>Sunset</t>
  </si>
  <si>
    <t>Akaishi</t>
  </si>
  <si>
    <t>Andromeda</t>
  </si>
  <si>
    <t>Ernest Markham</t>
  </si>
  <si>
    <t>Hagley Hybrid</t>
  </si>
  <si>
    <t>Hudson River / Z006137</t>
  </si>
  <si>
    <t>Multi Blue</t>
  </si>
  <si>
    <t>Multi Pink / ST17333</t>
  </si>
  <si>
    <t>Nelly Moser</t>
  </si>
  <si>
    <t>Omoshiro</t>
  </si>
  <si>
    <t>Red Star</t>
  </si>
  <si>
    <t>Rouge Cardinal</t>
  </si>
  <si>
    <t>Veronica's Choice</t>
  </si>
  <si>
    <t>Fancy Babylon Eyes</t>
  </si>
  <si>
    <t>Louise Bugnet</t>
  </si>
  <si>
    <t>Golden Mozart</t>
  </si>
  <si>
    <t>Marusia Pearl</t>
  </si>
  <si>
    <t>Coral Drift</t>
  </si>
  <si>
    <t>Акция!</t>
  </si>
  <si>
    <t>Старая цена, ₽</t>
  </si>
  <si>
    <t>Акционная цена, ₽</t>
  </si>
  <si>
    <t>в теч. 3-х дней</t>
  </si>
  <si>
    <t>Сумма, ₽
склад 1</t>
  </si>
  <si>
    <t>Сумма, ₽
склад 2</t>
  </si>
  <si>
    <t>59-23-0605</t>
  </si>
  <si>
    <t>46-38-5362</t>
  </si>
  <si>
    <t>46-38-11015/СП</t>
  </si>
  <si>
    <t>46-38-8159/СП</t>
  </si>
  <si>
    <t>46-38-11039/СП</t>
  </si>
  <si>
    <t>46-38-8152/СП</t>
  </si>
  <si>
    <t>46-38-3767/СП</t>
  </si>
  <si>
    <t>46-38-1042/1</t>
  </si>
  <si>
    <t>46-38-1698/1</t>
  </si>
  <si>
    <t>46-38-2748/СП</t>
  </si>
  <si>
    <t>46-38-11047/СП</t>
  </si>
  <si>
    <t>46-38-8153/СП</t>
  </si>
  <si>
    <t>46-38-2806/1</t>
  </si>
  <si>
    <t>46-38-5352</t>
  </si>
  <si>
    <t>46-38-11233/СП</t>
  </si>
  <si>
    <t>46-38-9630/СП</t>
  </si>
  <si>
    <t>46-38-2595/1</t>
  </si>
  <si>
    <t>46-38-9621</t>
  </si>
  <si>
    <t>87-11-0011</t>
  </si>
  <si>
    <t>87-11-0008</t>
  </si>
  <si>
    <t>87-11-0004</t>
  </si>
  <si>
    <t>87-11-0005</t>
  </si>
  <si>
    <t>87-11-0006</t>
  </si>
  <si>
    <t>87-11-0007</t>
  </si>
  <si>
    <t>87-11-0002</t>
  </si>
  <si>
    <t>87-11-0003</t>
  </si>
  <si>
    <t>87-11-0010</t>
  </si>
  <si>
    <t>87-11-0009</t>
  </si>
  <si>
    <t>87-11-0015</t>
  </si>
  <si>
    <t>87-11-0014</t>
  </si>
  <si>
    <t>87-11-0013</t>
  </si>
  <si>
    <t>46-38-5483</t>
  </si>
  <si>
    <t>46-38-5977</t>
  </si>
  <si>
    <t>46-38-3522</t>
  </si>
  <si>
    <t>46-38-8624</t>
  </si>
  <si>
    <t>46-38-7639</t>
  </si>
  <si>
    <t>46-38-7811</t>
  </si>
  <si>
    <t>46-38-0495</t>
  </si>
  <si>
    <t>46-38-2951</t>
  </si>
  <si>
    <t>46-38-11175</t>
  </si>
  <si>
    <t>46-38-11082</t>
  </si>
  <si>
    <t>46-38-11074</t>
  </si>
  <si>
    <t>46-38-6477/1</t>
  </si>
  <si>
    <t>46-38-4986/1</t>
  </si>
  <si>
    <t>46-38-4997/1</t>
  </si>
  <si>
    <t>46-38-11182</t>
  </si>
  <si>
    <t>46-38-11183</t>
  </si>
  <si>
    <t>46-38-11184</t>
  </si>
  <si>
    <t>46-38-11114/1</t>
  </si>
  <si>
    <t>46-38-11185</t>
  </si>
  <si>
    <t>46-38-7840</t>
  </si>
  <si>
    <t>46-38-11229</t>
  </si>
  <si>
    <t>46-38-11227</t>
  </si>
  <si>
    <t>46-38-11230</t>
  </si>
  <si>
    <t>46-38-11356</t>
  </si>
  <si>
    <t>46-38-2967</t>
  </si>
  <si>
    <t>46-38-11191</t>
  </si>
  <si>
    <t>46-38-11192</t>
  </si>
  <si>
    <t>46-38-11193</t>
  </si>
  <si>
    <t>46-38-7733</t>
  </si>
  <si>
    <t>46-38-4541</t>
  </si>
  <si>
    <t>46-38-11200</t>
  </si>
  <si>
    <t>46-38-11201</t>
  </si>
  <si>
    <t>46-38-8665</t>
  </si>
  <si>
    <t>46-38-7818</t>
  </si>
  <si>
    <t>46-38-4488</t>
  </si>
  <si>
    <t>46-38-12007</t>
  </si>
  <si>
    <t>46-38-2975</t>
  </si>
  <si>
    <t>46-38-11205</t>
  </si>
  <si>
    <t>46-38-11206</t>
  </si>
  <si>
    <t>46-38-2919</t>
  </si>
  <si>
    <t>46-38-4509</t>
  </si>
  <si>
    <t>46-38-11212</t>
  </si>
  <si>
    <t>46-38-3633</t>
  </si>
  <si>
    <t>46-38-4510</t>
  </si>
  <si>
    <t>46-38-7507</t>
  </si>
  <si>
    <t>46-38-4502</t>
  </si>
  <si>
    <t>46-41-0194</t>
  </si>
  <si>
    <t>Salix integra</t>
  </si>
  <si>
    <t>Crataegus media</t>
  </si>
  <si>
    <t>Боярышник средний</t>
  </si>
  <si>
    <t>Acer rubrum</t>
  </si>
  <si>
    <t>Клен красный</t>
  </si>
  <si>
    <t>Acer saccharinum</t>
  </si>
  <si>
    <t>Клен сахаристый</t>
  </si>
  <si>
    <t>Tilia cordata</t>
  </si>
  <si>
    <t>Prunus virginiana</t>
  </si>
  <si>
    <t xml:space="preserve">Campanula persicifolia </t>
  </si>
  <si>
    <t>Колокольчик персиколистный</t>
  </si>
  <si>
    <t>Polygonatum</t>
  </si>
  <si>
    <t>Купена</t>
  </si>
  <si>
    <t>Sedum spurium</t>
  </si>
  <si>
    <t>Очиток ложный</t>
  </si>
  <si>
    <t>Rubus </t>
  </si>
  <si>
    <t>Rubus arcticus Астра C1,5</t>
  </si>
  <si>
    <t>Княженика обыкновенная</t>
  </si>
  <si>
    <t>Rubus everbearing</t>
  </si>
  <si>
    <t>Персик</t>
  </si>
  <si>
    <t>Prunus domestica</t>
  </si>
  <si>
    <t>Слива домашняя</t>
  </si>
  <si>
    <t>Prunus salicina</t>
  </si>
  <si>
    <t>Слива китайская</t>
  </si>
  <si>
    <t>Черешня</t>
  </si>
  <si>
    <t>Prunus avium</t>
  </si>
  <si>
    <t>Черешня/Вишня птичья</t>
  </si>
  <si>
    <t>Vitis/Parthenocissus quinquefolia</t>
  </si>
  <si>
    <t>RB/C26/35</t>
  </si>
  <si>
    <t>You &amp; Me Perfection</t>
  </si>
  <si>
    <t>Argenteomarginata</t>
  </si>
  <si>
    <t>Hakuro-nishiki</t>
  </si>
  <si>
    <t>Golden Princess</t>
  </si>
  <si>
    <t>Snowbelle</t>
  </si>
  <si>
    <t>Paul's Scarlet        18-20</t>
  </si>
  <si>
    <t>RB</t>
  </si>
  <si>
    <t>400-450</t>
  </si>
  <si>
    <t>Drummondii           18-20</t>
  </si>
  <si>
    <t>Globosum               18-20</t>
  </si>
  <si>
    <t>Royal Red                12-14</t>
  </si>
  <si>
    <t>Royal Red                20-25</t>
  </si>
  <si>
    <t xml:space="preserve">                                  14-16</t>
  </si>
  <si>
    <t xml:space="preserve">                                  18-20</t>
  </si>
  <si>
    <t>Laciniatum Wieri   20-25</t>
  </si>
  <si>
    <t xml:space="preserve">                                  12-14</t>
  </si>
  <si>
    <t>Canada Red            20-25</t>
  </si>
  <si>
    <t>Alice Haslam</t>
  </si>
  <si>
    <t>La Belle Amie</t>
  </si>
  <si>
    <t>Paul's Glory</t>
  </si>
  <si>
    <t>Викинг</t>
  </si>
  <si>
    <t>Thornfree</t>
  </si>
  <si>
    <t>Техас</t>
  </si>
  <si>
    <t>Бакчарская Юбилейная</t>
  </si>
  <si>
    <t>Югана</t>
  </si>
  <si>
    <t>Mara des Bois</t>
  </si>
  <si>
    <t>Бабье лето</t>
  </si>
  <si>
    <t>Кумберленд</t>
  </si>
  <si>
    <t>Красная гвардия</t>
  </si>
  <si>
    <t>Prevoskhodnaya</t>
  </si>
  <si>
    <t>Гринсборо</t>
  </si>
  <si>
    <t xml:space="preserve">Sheerwater Seedling </t>
  </si>
  <si>
    <t>Синий Дар</t>
  </si>
  <si>
    <t>Аленушка</t>
  </si>
  <si>
    <t>Алексий</t>
  </si>
  <si>
    <t>Венгерка Дубовская</t>
  </si>
  <si>
    <t>Венгерка московская</t>
  </si>
  <si>
    <t>Заречная ранняя</t>
  </si>
  <si>
    <t>Ренклод колхозный</t>
  </si>
  <si>
    <t>Тульская Черная</t>
  </si>
  <si>
    <t>Этюд</t>
  </si>
  <si>
    <t>Сибилла</t>
  </si>
  <si>
    <t>Итальянка</t>
  </si>
  <si>
    <t>Золотая</t>
  </si>
  <si>
    <t>Овстуженка</t>
  </si>
  <si>
    <t>Рондо</t>
  </si>
  <si>
    <t>Янтарная</t>
  </si>
  <si>
    <t>Коричное новое</t>
  </si>
  <si>
    <t>59-60-0827</t>
  </si>
  <si>
    <t>46-38-11321</t>
  </si>
  <si>
    <t>54-07-0210</t>
  </si>
  <si>
    <t>46-38-11317</t>
  </si>
  <si>
    <t>54-07-0141</t>
  </si>
  <si>
    <t>46-38-10015</t>
  </si>
  <si>
    <t>54-07-0185</t>
  </si>
  <si>
    <t>87-34-0263</t>
  </si>
  <si>
    <t>46-38-11260</t>
  </si>
  <si>
    <t>87-102-0073</t>
  </si>
  <si>
    <t>87-102-0002</t>
  </si>
  <si>
    <t>87-102-0052</t>
  </si>
  <si>
    <t>46-38-11259</t>
  </si>
  <si>
    <t>46-38-11428</t>
  </si>
  <si>
    <t>46-38-11429</t>
  </si>
  <si>
    <t>87-102-0182</t>
  </si>
  <si>
    <t>87-102-0055</t>
  </si>
  <si>
    <t>46-38-11261</t>
  </si>
  <si>
    <t>87-102-0036</t>
  </si>
  <si>
    <t>54-07-0058</t>
  </si>
  <si>
    <t>54-07-0157</t>
  </si>
  <si>
    <t>46-38-3669</t>
  </si>
  <si>
    <t>87-102-0181</t>
  </si>
  <si>
    <t>59-23-2774/1</t>
  </si>
  <si>
    <t>87-102-0163</t>
  </si>
  <si>
    <t>87-34-0255</t>
  </si>
  <si>
    <t>46-38-0569</t>
  </si>
  <si>
    <t>46-38-0588</t>
  </si>
  <si>
    <t>46-38-11320</t>
  </si>
  <si>
    <t>54-07-0055</t>
  </si>
  <si>
    <t>87-102-0093</t>
  </si>
  <si>
    <t>87-102-0063</t>
  </si>
  <si>
    <t>54-07-0702</t>
  </si>
  <si>
    <t>46-38-11264</t>
  </si>
  <si>
    <t>59-32-3062</t>
  </si>
  <si>
    <t>46-38-11265</t>
  </si>
  <si>
    <t>87-102-0097</t>
  </si>
  <si>
    <t>46-38-11266</t>
  </si>
  <si>
    <t>87-102-0064</t>
  </si>
  <si>
    <t>87-102-0076</t>
  </si>
  <si>
    <t>54-07-0158</t>
  </si>
  <si>
    <t>54-05-0104</t>
  </si>
  <si>
    <t>46-38-3153</t>
  </si>
  <si>
    <t>87-102-0009</t>
  </si>
  <si>
    <t>87-102-0039</t>
  </si>
  <si>
    <t>54-05-0084</t>
  </si>
  <si>
    <t>46-38-0317</t>
  </si>
  <si>
    <t>54-07-0028</t>
  </si>
  <si>
    <t>46-38-0594</t>
  </si>
  <si>
    <t>54-05-0209</t>
  </si>
  <si>
    <t>54-07-0140</t>
  </si>
  <si>
    <t>46-38-0599</t>
  </si>
  <si>
    <t>87-102-0033</t>
  </si>
  <si>
    <t>87-102-0077</t>
  </si>
  <si>
    <t>87-34-0254</t>
  </si>
  <si>
    <t>46-38-11256</t>
  </si>
  <si>
    <t>87-109-0019</t>
  </si>
  <si>
    <t>46-38-2123</t>
  </si>
  <si>
    <t>46-38-11319</t>
  </si>
  <si>
    <t>46-38-2124</t>
  </si>
  <si>
    <t>59-28-1981</t>
  </si>
  <si>
    <t>87-102-0103</t>
  </si>
  <si>
    <t>59-28-0098</t>
  </si>
  <si>
    <t>46-38-11267</t>
  </si>
  <si>
    <t>59-03-1049</t>
  </si>
  <si>
    <t>87-72-0164</t>
  </si>
  <si>
    <t>59-61-0039</t>
  </si>
  <si>
    <t>46-38-11257</t>
  </si>
  <si>
    <t>87-102-0160</t>
  </si>
  <si>
    <t>87-102-0183</t>
  </si>
  <si>
    <t>54-05-0002</t>
  </si>
  <si>
    <t>46-38-0677</t>
  </si>
  <si>
    <t>54-05-0004</t>
  </si>
  <si>
    <t>54-05-0195</t>
  </si>
  <si>
    <t>54-07-0004</t>
  </si>
  <si>
    <t>87-102-0079</t>
  </si>
  <si>
    <t>87-102-0008</t>
  </si>
  <si>
    <t>54-07-0005</t>
  </si>
  <si>
    <t>46-38-11323</t>
  </si>
  <si>
    <t>54-05-0210</t>
  </si>
  <si>
    <t>59-23-3833</t>
  </si>
  <si>
    <t>87-102-0071</t>
  </si>
  <si>
    <t>87-102-0031</t>
  </si>
  <si>
    <t>46-38-11322</t>
  </si>
  <si>
    <t>59-20-1056</t>
  </si>
  <si>
    <t>54-07-0013/1</t>
  </si>
  <si>
    <t>54-07-0014/1</t>
  </si>
  <si>
    <t>59-28-0298</t>
  </si>
  <si>
    <t>54-05-0143</t>
  </si>
  <si>
    <t>46-38-1232</t>
  </si>
  <si>
    <t>87-102-0166</t>
  </si>
  <si>
    <t>59-28-1522</t>
  </si>
  <si>
    <t>46-38-11013</t>
  </si>
  <si>
    <t>46-38-1421</t>
  </si>
  <si>
    <t>87-07-9677</t>
  </si>
  <si>
    <t>87-07-3362</t>
  </si>
  <si>
    <t>59-54-0123</t>
  </si>
  <si>
    <t>59-54-0114</t>
  </si>
  <si>
    <t>59-54-0634</t>
  </si>
  <si>
    <t>59-54-0231</t>
  </si>
  <si>
    <t>59-54-0010</t>
  </si>
  <si>
    <t>59-54-0014</t>
  </si>
  <si>
    <t>87-07-3267</t>
  </si>
  <si>
    <t>59-54-0020</t>
  </si>
  <si>
    <t>46-38-11302</t>
  </si>
  <si>
    <t>46-38-11329</t>
  </si>
  <si>
    <t>46-38-11348</t>
  </si>
  <si>
    <t>46-38-11303</t>
  </si>
  <si>
    <t>46-38-11304</t>
  </si>
  <si>
    <t>46-38-11330</t>
  </si>
  <si>
    <t>46-38-11306</t>
  </si>
  <si>
    <t>46-38-11331</t>
  </si>
  <si>
    <t>46-38-11332</t>
  </si>
  <si>
    <t>46-38-11307</t>
  </si>
  <si>
    <t>46-38-11308</t>
  </si>
  <si>
    <t>46-38-11333</t>
  </si>
  <si>
    <t>46-38-11309</t>
  </si>
  <si>
    <t>46-38-11310</t>
  </si>
  <si>
    <t>46-38-11334</t>
  </si>
  <si>
    <t>46-38-11305</t>
  </si>
  <si>
    <t>46-38-11335</t>
  </si>
  <si>
    <t>46-38-11311</t>
  </si>
  <si>
    <t>46-38-11312</t>
  </si>
  <si>
    <t>46-38-11313</t>
  </si>
  <si>
    <t>46-38-11314</t>
  </si>
  <si>
    <t>46-38-11336</t>
  </si>
  <si>
    <t>46-38-11315</t>
  </si>
  <si>
    <t>46-38-11316</t>
  </si>
  <si>
    <t>46-38-9056</t>
  </si>
  <si>
    <t>46-38-9054</t>
  </si>
  <si>
    <t>46-38-11351</t>
  </si>
  <si>
    <t>46-38-11337</t>
  </si>
  <si>
    <t>46-38-11326</t>
  </si>
  <si>
    <t>46-38-7201</t>
  </si>
  <si>
    <t>46-38-11338</t>
  </si>
  <si>
    <t>46-38-11350</t>
  </si>
  <si>
    <t>46-38-11339</t>
  </si>
  <si>
    <t>46-38-11347</t>
  </si>
  <si>
    <t>46-38-11345</t>
  </si>
  <si>
    <t>46-38-9020</t>
  </si>
  <si>
    <t>46-38-9608</t>
  </si>
  <si>
    <t>46-38-8454</t>
  </si>
  <si>
    <t>46-38-8452</t>
  </si>
  <si>
    <t>46-38-9900</t>
  </si>
  <si>
    <t>46-38-7181</t>
  </si>
  <si>
    <t>46-38-11344</t>
  </si>
  <si>
    <t>46-38-9175</t>
  </si>
  <si>
    <t>46-38-11328</t>
  </si>
  <si>
    <t>46-38-9298</t>
  </si>
  <si>
    <t>46-38-9301</t>
  </si>
  <si>
    <t>46-38-11340</t>
  </si>
  <si>
    <t>46-38-11346</t>
  </si>
  <si>
    <t>46-38-7179</t>
  </si>
  <si>
    <t>46-38-9017</t>
  </si>
  <si>
    <t>46-38-9138</t>
  </si>
  <si>
    <t>46-38-0004/1</t>
  </si>
  <si>
    <t>46-38-7202</t>
  </si>
  <si>
    <t>46-38-7162</t>
  </si>
  <si>
    <t>46-38-7209</t>
  </si>
  <si>
    <t>46-38-11341</t>
  </si>
  <si>
    <t>46-38-7167</t>
  </si>
  <si>
    <t>46-38-7212</t>
  </si>
  <si>
    <t>46-38-9684</t>
  </si>
  <si>
    <t>46-38-9909</t>
  </si>
  <si>
    <t>46-38-11342</t>
  </si>
  <si>
    <t>46-38-9316</t>
  </si>
  <si>
    <t>46-38-11343</t>
  </si>
  <si>
    <t>46-38-9913</t>
  </si>
  <si>
    <t>46-38-6679/1</t>
  </si>
  <si>
    <t>46-38-9330</t>
  </si>
  <si>
    <t>87-07-3484</t>
  </si>
  <si>
    <t>Ель сизая, канадская</t>
  </si>
  <si>
    <t>Cupressocyparis pisifera</t>
  </si>
  <si>
    <t>Кипарисовик/Купрессоципарис горохоплодный</t>
  </si>
  <si>
    <t>Larix decidua</t>
  </si>
  <si>
    <t>Лиственница японская</t>
  </si>
  <si>
    <t>Microbiota decussata</t>
  </si>
  <si>
    <t>Микробиота перекрестнопарная</t>
  </si>
  <si>
    <t>Juniperus virginiana</t>
  </si>
  <si>
    <t>Можжевельник прибрежный / скученный</t>
  </si>
  <si>
    <t>Можжевельник пфитцера, средний</t>
  </si>
  <si>
    <t>Abies procera</t>
  </si>
  <si>
    <t>Пихта Благородная</t>
  </si>
  <si>
    <t>Pinus mugo subsp. mugo</t>
  </si>
  <si>
    <t>Pinus mugo var. mughus</t>
  </si>
  <si>
    <t>Pinus mugo var. pumilio</t>
  </si>
  <si>
    <t>Pinus nigra subsp. nigra</t>
  </si>
  <si>
    <t xml:space="preserve">Туя западная </t>
  </si>
  <si>
    <t>Thuja plicata</t>
  </si>
  <si>
    <t>Rose english</t>
  </si>
  <si>
    <t>Роза английскaя</t>
  </si>
  <si>
    <t>Rose grandiflora</t>
  </si>
  <si>
    <t xml:space="preserve">Роза грандифлорa </t>
  </si>
  <si>
    <t>Rose canadian</t>
  </si>
  <si>
    <t>Blue Ball</t>
  </si>
  <si>
    <t>40-70</t>
  </si>
  <si>
    <t>December</t>
  </si>
  <si>
    <t>Columnaris</t>
  </si>
  <si>
    <t>45-50</t>
  </si>
  <si>
    <t>Ivonne</t>
  </si>
  <si>
    <t>10-12</t>
  </si>
  <si>
    <t>Baby Blue</t>
  </si>
  <si>
    <t>Grey Owl</t>
  </si>
  <si>
    <t>Mas</t>
  </si>
  <si>
    <t>Tamariscifolia</t>
  </si>
  <si>
    <t>Blaauw</t>
  </si>
  <si>
    <t>25-40</t>
  </si>
  <si>
    <t>Hibernica</t>
  </si>
  <si>
    <t>Schlager</t>
  </si>
  <si>
    <t>18-20</t>
  </si>
  <si>
    <t>Mint Julep</t>
  </si>
  <si>
    <t>Holder</t>
  </si>
  <si>
    <t>Bizarro</t>
  </si>
  <si>
    <t>Carsten=Carsten's Wintergold</t>
  </si>
  <si>
    <t>Repandens</t>
  </si>
  <si>
    <t>100+</t>
  </si>
  <si>
    <t>Danica Aurea</t>
  </si>
  <si>
    <t>Golden Globe</t>
  </si>
  <si>
    <t>Holmstrup=Holmstrupensis=Holmstrupii</t>
  </si>
  <si>
    <t>Miky</t>
  </si>
  <si>
    <t>C2,2</t>
  </si>
  <si>
    <t>Goldy</t>
  </si>
  <si>
    <t>Pleasant White</t>
  </si>
  <si>
    <t>Morgenrot</t>
  </si>
  <si>
    <t>Double Kiss</t>
  </si>
  <si>
    <t>Orangina</t>
  </si>
  <si>
    <t>St. Michel</t>
  </si>
  <si>
    <t>Alan Tichmarsh / Huntington Rose</t>
  </si>
  <si>
    <t>Bathsheba</t>
  </si>
  <si>
    <t>Boscobel</t>
  </si>
  <si>
    <t>Charles Austin / Charming Apricot</t>
  </si>
  <si>
    <t>Charles Darwin / AUSpeet</t>
  </si>
  <si>
    <t>Darcey Bussell</t>
  </si>
  <si>
    <t>Emanuel / AUSuel</t>
  </si>
  <si>
    <t>Eustacia Vye</t>
  </si>
  <si>
    <t>Gertrude Jekyll</t>
  </si>
  <si>
    <t>Golden Celebration / AUSgold</t>
  </si>
  <si>
    <t>Graham Thomas / AUSmas</t>
  </si>
  <si>
    <t>Harlow Carr</t>
  </si>
  <si>
    <t>Leonard Dudley Braithwaite / L.D. Braithwaite / AUScrim</t>
  </si>
  <si>
    <t>Mary Rose / AUSmary</t>
  </si>
  <si>
    <t>Princess Ann</t>
  </si>
  <si>
    <t>Queen of Sweden / Christina / AUStiger</t>
  </si>
  <si>
    <t>Scepter'd Isle / AUSland</t>
  </si>
  <si>
    <t>Sir John Betjeman / AUSvivid</t>
  </si>
  <si>
    <t>Spirit of Freedom / AUSbite</t>
  </si>
  <si>
    <t>Tess of the D'Urbervilles</t>
  </si>
  <si>
    <t>The Alnwick Rose / AUSgrab</t>
  </si>
  <si>
    <t>Thomas A. Becket</t>
  </si>
  <si>
    <t>Winchester Cathedral / AUScat</t>
  </si>
  <si>
    <t>Wisley 2008 / AUSbreeze</t>
  </si>
  <si>
    <t>Falstaff</t>
  </si>
  <si>
    <t>The Pilgrim</t>
  </si>
  <si>
    <t>Angela</t>
  </si>
  <si>
    <t>Lucia</t>
  </si>
  <si>
    <t>Rosarium Uetersen</t>
  </si>
  <si>
    <t>Tequila</t>
  </si>
  <si>
    <t>Alexander MacKenzie</t>
  </si>
  <si>
    <t>Haidee</t>
  </si>
  <si>
    <t>Nicolas</t>
  </si>
  <si>
    <t>Quadra</t>
  </si>
  <si>
    <t>Dorola</t>
  </si>
  <si>
    <t>Flower Power</t>
  </si>
  <si>
    <t>Gold Symphonie</t>
  </si>
  <si>
    <t>Orange Juwel</t>
  </si>
  <si>
    <t>Top Hit</t>
  </si>
  <si>
    <t>Gloriana</t>
  </si>
  <si>
    <t>Botticelli</t>
  </si>
  <si>
    <t>Red Swany</t>
  </si>
  <si>
    <t>Amber Queen</t>
  </si>
  <si>
    <t>Comtesse du Barry</t>
  </si>
  <si>
    <t>Diadem White</t>
  </si>
  <si>
    <t>Marie Curie</t>
  </si>
  <si>
    <t>Mona Lisa</t>
  </si>
  <si>
    <t>Nicolas Hulot</t>
  </si>
  <si>
    <t>Tiara</t>
  </si>
  <si>
    <t>Avalanche</t>
  </si>
  <si>
    <t>Big Purple</t>
  </si>
  <si>
    <t>Elina</t>
  </si>
  <si>
    <t>Empress Farah</t>
  </si>
  <si>
    <t>Grand Amore</t>
  </si>
  <si>
    <t>Grand Gala</t>
  </si>
  <si>
    <t>Mondiale</t>
  </si>
  <si>
    <t>Valencia</t>
  </si>
  <si>
    <t>Abraham Darby</t>
  </si>
  <si>
    <t>в теч. 5-10 дней</t>
  </si>
  <si>
    <t>в теч. 3-х дней / в теч. 5-10 дней</t>
  </si>
  <si>
    <t>87-72-0133</t>
  </si>
  <si>
    <t>59-60-0210</t>
  </si>
  <si>
    <t>87-44-0068</t>
  </si>
  <si>
    <t>46-38-1981</t>
  </si>
  <si>
    <t>46-38-3022</t>
  </si>
  <si>
    <t>59-09-0028</t>
  </si>
  <si>
    <t>46-38-10229</t>
  </si>
  <si>
    <t>46-38-7814</t>
  </si>
  <si>
    <t>59-32-7506</t>
  </si>
  <si>
    <t>87-34-0258</t>
  </si>
  <si>
    <t>87-07-3023</t>
  </si>
  <si>
    <t>59-23-3746</t>
  </si>
  <si>
    <t>54-07-0038/1</t>
  </si>
  <si>
    <t>87-31-0036</t>
  </si>
  <si>
    <t>54-05-0024</t>
  </si>
  <si>
    <t>54-07-0186</t>
  </si>
  <si>
    <t>87-44-0063</t>
  </si>
  <si>
    <t>87-34-0259</t>
  </si>
  <si>
    <t>87-34-0260</t>
  </si>
  <si>
    <t>47-01-0001</t>
  </si>
  <si>
    <t>59-20-0188</t>
  </si>
  <si>
    <t>87-102-0053/1</t>
  </si>
  <si>
    <t>59-23-0448</t>
  </si>
  <si>
    <t>59-23-1970</t>
  </si>
  <si>
    <t>59-20-1030</t>
  </si>
  <si>
    <t>46-38-0584</t>
  </si>
  <si>
    <t>59-23-0078</t>
  </si>
  <si>
    <t>87-07-9543</t>
  </si>
  <si>
    <t>59-32-3051</t>
  </si>
  <si>
    <t>59-23-4565</t>
  </si>
  <si>
    <t>59-23-3666</t>
  </si>
  <si>
    <t>59-20-0261</t>
  </si>
  <si>
    <t>59-23-4411</t>
  </si>
  <si>
    <t>59-62-0017</t>
  </si>
  <si>
    <t>59-23-1997</t>
  </si>
  <si>
    <t>59-61-0023</t>
  </si>
  <si>
    <t>87-102-0168</t>
  </si>
  <si>
    <t>87-07-2376/1</t>
  </si>
  <si>
    <t>59-23-3717</t>
  </si>
  <si>
    <t>54-07-0297</t>
  </si>
  <si>
    <t>54-07-0235</t>
  </si>
  <si>
    <t>87-07-2359</t>
  </si>
  <si>
    <t>54-07-0055/1</t>
  </si>
  <si>
    <t>54-07-0177</t>
  </si>
  <si>
    <t>54-07-0020</t>
  </si>
  <si>
    <t>59-23-0072</t>
  </si>
  <si>
    <t>59-23-0113</t>
  </si>
  <si>
    <t>59-23-2768/1</t>
  </si>
  <si>
    <t>59-23-2769</t>
  </si>
  <si>
    <t>59-23-2770</t>
  </si>
  <si>
    <t>59-65-0007</t>
  </si>
  <si>
    <t>54-07-0066/1</t>
  </si>
  <si>
    <t>87-07-8014</t>
  </si>
  <si>
    <t>87-72-0019</t>
  </si>
  <si>
    <t>87-72-0007</t>
  </si>
  <si>
    <t>59-61-0001</t>
  </si>
  <si>
    <t>87-72-0002</t>
  </si>
  <si>
    <t>87-34-0267</t>
  </si>
  <si>
    <t>59-61-0005</t>
  </si>
  <si>
    <t>87-34-0213</t>
  </si>
  <si>
    <t>59-28-0071</t>
  </si>
  <si>
    <t>87-109-0022</t>
  </si>
  <si>
    <t>87-108-0011</t>
  </si>
  <si>
    <t>87-31-0307</t>
  </si>
  <si>
    <t>87-44-0072</t>
  </si>
  <si>
    <t>87-72-0306</t>
  </si>
  <si>
    <t>87-34-0041</t>
  </si>
  <si>
    <t>87-34-0042</t>
  </si>
  <si>
    <t>59-60-0259</t>
  </si>
  <si>
    <t>59-60-0263</t>
  </si>
  <si>
    <t>87-34-0036</t>
  </si>
  <si>
    <t>87-72-0168</t>
  </si>
  <si>
    <t>46-38-4601</t>
  </si>
  <si>
    <t>46-38-0660</t>
  </si>
  <si>
    <t>46-38-4298</t>
  </si>
  <si>
    <t>87-34-0043</t>
  </si>
  <si>
    <t>59-60-0359</t>
  </si>
  <si>
    <t>87-01-0098</t>
  </si>
  <si>
    <t>87-07-7542</t>
  </si>
  <si>
    <t>46-38-4347</t>
  </si>
  <si>
    <t>87-07-10690</t>
  </si>
  <si>
    <t>59-23-2898</t>
  </si>
  <si>
    <t>87-72-0234</t>
  </si>
  <si>
    <t>87-34-0266</t>
  </si>
  <si>
    <t>46-38-4313</t>
  </si>
  <si>
    <t>46-38-8242</t>
  </si>
  <si>
    <t>46-38-4615</t>
  </si>
  <si>
    <t>54-07-0259</t>
  </si>
  <si>
    <t>59-28-1198</t>
  </si>
  <si>
    <t>46-38-4303</t>
  </si>
  <si>
    <t>46-38-6316</t>
  </si>
  <si>
    <t>54-07-0261</t>
  </si>
  <si>
    <t>46-38-6321</t>
  </si>
  <si>
    <t>59-23-2941</t>
  </si>
  <si>
    <t>59-13-0667</t>
  </si>
  <si>
    <t>46-38-4245</t>
  </si>
  <si>
    <t>54-07-0257</t>
  </si>
  <si>
    <t>46-38-5414</t>
  </si>
  <si>
    <t>46-38-11258</t>
  </si>
  <si>
    <t>46-38-4114</t>
  </si>
  <si>
    <t>46-38-2008</t>
  </si>
  <si>
    <t>59-20-0157</t>
  </si>
  <si>
    <t>46-38-4963</t>
  </si>
  <si>
    <t>59-28-0297</t>
  </si>
  <si>
    <t>59-23-2964</t>
  </si>
  <si>
    <t>59-36-1994</t>
  </si>
  <si>
    <t>87-07-9596</t>
  </si>
  <si>
    <t>59-23-3851</t>
  </si>
  <si>
    <t>46-03-3046</t>
  </si>
  <si>
    <t>46-03-2312</t>
  </si>
  <si>
    <t>46-38-1679</t>
  </si>
  <si>
    <t>46-38-0009/1</t>
  </si>
  <si>
    <t>46-38-2067</t>
  </si>
  <si>
    <t>59-61-0014</t>
  </si>
  <si>
    <t>59-04-0069</t>
  </si>
  <si>
    <t>46-38-4209</t>
  </si>
  <si>
    <t>59-22-0460</t>
  </si>
  <si>
    <t>46-38-5346</t>
  </si>
  <si>
    <t>46-38-11377</t>
  </si>
  <si>
    <t>46-38-0977</t>
  </si>
  <si>
    <t>46-38-11026</t>
  </si>
  <si>
    <t>46-38-11027</t>
  </si>
  <si>
    <t>46-38-11028</t>
  </si>
  <si>
    <t>46-38-11030</t>
  </si>
  <si>
    <t>46-38-11543</t>
  </si>
  <si>
    <t>46-38-11088</t>
  </si>
  <si>
    <t>46-38-11055</t>
  </si>
  <si>
    <t>46-38-11551</t>
  </si>
  <si>
    <t>46-38-11031</t>
  </si>
  <si>
    <t>46-38-11014</t>
  </si>
  <si>
    <t>46-38-11375</t>
  </si>
  <si>
    <t>46-38-7973</t>
  </si>
  <si>
    <t>46-38-11015</t>
  </si>
  <si>
    <t>46-38-0077/1</t>
  </si>
  <si>
    <t>46-38-11016</t>
  </si>
  <si>
    <t>46-38-11085</t>
  </si>
  <si>
    <t>46-38-11017</t>
  </si>
  <si>
    <t>46-38-7267</t>
  </si>
  <si>
    <t>46-38-11372</t>
  </si>
  <si>
    <t>46-38-11369</t>
  </si>
  <si>
    <t>46-38-11019</t>
  </si>
  <si>
    <t>46-38-11020</t>
  </si>
  <si>
    <t>46-38-11371</t>
  </si>
  <si>
    <t>46-38-11370</t>
  </si>
  <si>
    <t>46-38-11021</t>
  </si>
  <si>
    <t>46-38-11084</t>
  </si>
  <si>
    <t>46-38-11547</t>
  </si>
  <si>
    <t>46-38-9732</t>
  </si>
  <si>
    <t>46-38-0121</t>
  </si>
  <si>
    <t>46-38-11378</t>
  </si>
  <si>
    <t>46-38-8559</t>
  </si>
  <si>
    <t>46-38-11022</t>
  </si>
  <si>
    <t>46-38-11023</t>
  </si>
  <si>
    <t>46-38-8158</t>
  </si>
  <si>
    <t>46-38-2670</t>
  </si>
  <si>
    <t>46-38-11032</t>
  </si>
  <si>
    <t>46-38-7952</t>
  </si>
  <si>
    <t>46-38-7269</t>
  </si>
  <si>
    <t>46-38-11034</t>
  </si>
  <si>
    <t>46-38-8157/1</t>
  </si>
  <si>
    <t>46-38-11035</t>
  </si>
  <si>
    <t>46-38-11036</t>
  </si>
  <si>
    <t>46-38-11037</t>
  </si>
  <si>
    <t>46-03-1391/2</t>
  </si>
  <si>
    <t>46-38-9934</t>
  </si>
  <si>
    <t>46-38-11038</t>
  </si>
  <si>
    <t>46-38-10187</t>
  </si>
  <si>
    <t>46-38-11039</t>
  </si>
  <si>
    <t>46-38-8164</t>
  </si>
  <si>
    <t>46-38-11373</t>
  </si>
  <si>
    <t>46-38-2219/1</t>
  </si>
  <si>
    <t>59-28-1983</t>
  </si>
  <si>
    <t>59-28-1982</t>
  </si>
  <si>
    <t>46-38-11435</t>
  </si>
  <si>
    <t>46-38-4730</t>
  </si>
  <si>
    <t>46-38-11533</t>
  </si>
  <si>
    <t>46-38-0084</t>
  </si>
  <si>
    <t>46-38-4733</t>
  </si>
  <si>
    <t>46-38-11531</t>
  </si>
  <si>
    <t>46-38-2585</t>
  </si>
  <si>
    <t>46-38-3427</t>
  </si>
  <si>
    <t>46-38-11045</t>
  </si>
  <si>
    <t>46-38-0148</t>
  </si>
  <si>
    <t>46-38-11456</t>
  </si>
  <si>
    <t>46-38-11382</t>
  </si>
  <si>
    <t>46-38-11383</t>
  </si>
  <si>
    <t>46-38-7992</t>
  </si>
  <si>
    <t>46-38-11268</t>
  </si>
  <si>
    <t>46-38-11439</t>
  </si>
  <si>
    <t>59-32-5392</t>
  </si>
  <si>
    <t>87-89-0160</t>
  </si>
  <si>
    <t>46-38-11534</t>
  </si>
  <si>
    <t>46-38-0828</t>
  </si>
  <si>
    <t>46-38-11384</t>
  </si>
  <si>
    <t>46-38-11396</t>
  </si>
  <si>
    <t>46-38-11051</t>
  </si>
  <si>
    <t>46-38-3806/1</t>
  </si>
  <si>
    <t>46-38-3804/1</t>
  </si>
  <si>
    <t>46-38-2122</t>
  </si>
  <si>
    <t>46-38-0982</t>
  </si>
  <si>
    <t>46-38-2748</t>
  </si>
  <si>
    <t>46-38-11047</t>
  </si>
  <si>
    <t>46-38-3805/1</t>
  </si>
  <si>
    <t>46-38-0983</t>
  </si>
  <si>
    <t>59-23-0327</t>
  </si>
  <si>
    <t>46-38-2176/1</t>
  </si>
  <si>
    <t>46-38-11549</t>
  </si>
  <si>
    <t>46-38-11048</t>
  </si>
  <si>
    <t>46-38-11094</t>
  </si>
  <si>
    <t>46-38-11095</t>
  </si>
  <si>
    <t>46-38-0948</t>
  </si>
  <si>
    <t>46-38-9649</t>
  </si>
  <si>
    <t>46-38-8519/1</t>
  </si>
  <si>
    <t>46-38-11096</t>
  </si>
  <si>
    <t>46-38-11097</t>
  </si>
  <si>
    <t>46-38-0247</t>
  </si>
  <si>
    <t>46-38-11270</t>
  </si>
  <si>
    <t>46-38-7284</t>
  </si>
  <si>
    <t>46-38-11361</t>
  </si>
  <si>
    <t>46-38-2804</t>
  </si>
  <si>
    <t>46-38-1129</t>
  </si>
  <si>
    <t>46-38-3113</t>
  </si>
  <si>
    <t>46-38-2806</t>
  </si>
  <si>
    <t>46-38-3017</t>
  </si>
  <si>
    <t>46-38-3017/1</t>
  </si>
  <si>
    <t>46-38-3111</t>
  </si>
  <si>
    <t>46-38-2196</t>
  </si>
  <si>
    <t>46-38-2196/1</t>
  </si>
  <si>
    <t>46-38-3814/1</t>
  </si>
  <si>
    <t>46-38-2404</t>
  </si>
  <si>
    <t>46-38-1425</t>
  </si>
  <si>
    <t>46-38-5353</t>
  </si>
  <si>
    <t>46-38-11049</t>
  </si>
  <si>
    <t>46-38-0252</t>
  </si>
  <si>
    <t>46-38-2808</t>
  </si>
  <si>
    <t>46-38-1861</t>
  </si>
  <si>
    <t>46-38-11427</t>
  </si>
  <si>
    <t>46-38-11050</t>
  </si>
  <si>
    <t>46-38-3089/1</t>
  </si>
  <si>
    <t>46-38-11354</t>
  </si>
  <si>
    <t>46-38-8521/1</t>
  </si>
  <si>
    <t>46-38-11535</t>
  </si>
  <si>
    <t>46-38-7288</t>
  </si>
  <si>
    <t>46-38-11537</t>
  </si>
  <si>
    <t>46-38-11536</t>
  </si>
  <si>
    <t>46-38-11540</t>
  </si>
  <si>
    <t>46-38-10366</t>
  </si>
  <si>
    <t>46-38-11539</t>
  </si>
  <si>
    <t>46-38-3088</t>
  </si>
  <si>
    <t>46-38-7923</t>
  </si>
  <si>
    <t>46-38-11434</t>
  </si>
  <si>
    <t>87-07-9938</t>
  </si>
  <si>
    <t>59-32-7478</t>
  </si>
  <si>
    <t>46-38-2084</t>
  </si>
  <si>
    <t>46-38-11425</t>
  </si>
  <si>
    <t>46-38-11436</t>
  </si>
  <si>
    <t>46-38-6756</t>
  </si>
  <si>
    <t>59-23-4405</t>
  </si>
  <si>
    <t>46-38-11379</t>
  </si>
  <si>
    <t>46-38-9716</t>
  </si>
  <si>
    <t>46-38-11042</t>
  </si>
  <si>
    <t>46-38-11043</t>
  </si>
  <si>
    <t>87-89-0003</t>
  </si>
  <si>
    <t>46-38-8027</t>
  </si>
  <si>
    <t>46-38-11380</t>
  </si>
  <si>
    <t>46-38-11044</t>
  </si>
  <si>
    <t>46-38-11269</t>
  </si>
  <si>
    <t>46-38-11381</t>
  </si>
  <si>
    <t>46-38-3198</t>
  </si>
  <si>
    <t>59-20-1094</t>
  </si>
  <si>
    <t>46-38-6760</t>
  </si>
  <si>
    <t>46-38-6490</t>
  </si>
  <si>
    <t>46-38-5139</t>
  </si>
  <si>
    <t>46-38-11437</t>
  </si>
  <si>
    <t>46-38-11438</t>
  </si>
  <si>
    <t>46-38-1572</t>
  </si>
  <si>
    <t>46-38-11426</t>
  </si>
  <si>
    <t>46-38-11218</t>
  </si>
  <si>
    <t>46-38-8870</t>
  </si>
  <si>
    <t>46-38-5457/1</t>
  </si>
  <si>
    <t>46-06-0009</t>
  </si>
  <si>
    <t>46-38-9462</t>
  </si>
  <si>
    <t>46-38-0330</t>
  </si>
  <si>
    <t>46-38-2536</t>
  </si>
  <si>
    <t>46-38-8555/1</t>
  </si>
  <si>
    <t>46-38-8554/1</t>
  </si>
  <si>
    <t>46-38-5536</t>
  </si>
  <si>
    <t>46-38-9474</t>
  </si>
  <si>
    <t>46-38-5553/1</t>
  </si>
  <si>
    <t>46-38-5575/1</t>
  </si>
  <si>
    <t>46-38-3693</t>
  </si>
  <si>
    <t>46-38-7061</t>
  </si>
  <si>
    <t>46-38-11274</t>
  </si>
  <si>
    <t>46-38-1001</t>
  </si>
  <si>
    <t>46-38-7862</t>
  </si>
  <si>
    <t>46-38-9547</t>
  </si>
  <si>
    <t>46-38-11101</t>
  </si>
  <si>
    <t>46-38-2940/1</t>
  </si>
  <si>
    <t>46-38-2848/1</t>
  </si>
  <si>
    <t>46-38-11294</t>
  </si>
  <si>
    <t>46-38-11296</t>
  </si>
  <si>
    <t>46-38-11297</t>
  </si>
  <si>
    <t>46-38-6688</t>
  </si>
  <si>
    <t>46-38-2850/1</t>
  </si>
  <si>
    <t>46-38-2852/1</t>
  </si>
  <si>
    <t>46-38-6580</t>
  </si>
  <si>
    <t>46-38-2855/1</t>
  </si>
  <si>
    <t>46-38-7453/1</t>
  </si>
  <si>
    <t>46-38-5198/1</t>
  </si>
  <si>
    <t>46-38-8685/1</t>
  </si>
  <si>
    <t>46-38-8686/1</t>
  </si>
  <si>
    <t>46-38-8687/1</t>
  </si>
  <si>
    <t>46-38-2861/1</t>
  </si>
  <si>
    <t>46-38-5939</t>
  </si>
  <si>
    <t>59-06-0026/1</t>
  </si>
  <si>
    <t>59-06-0020/1</t>
  </si>
  <si>
    <t>46-38-5679</t>
  </si>
  <si>
    <t>46-38-2871</t>
  </si>
  <si>
    <t>46-38-9453</t>
  </si>
  <si>
    <t>46-38-2873/1</t>
  </si>
  <si>
    <t>46-38-2876/1</t>
  </si>
  <si>
    <t>46-38-2947/1</t>
  </si>
  <si>
    <t>46-38-4428/1</t>
  </si>
  <si>
    <t>46-38-9261</t>
  </si>
  <si>
    <t>46-38-2021/1</t>
  </si>
  <si>
    <t>46-38-11368</t>
  </si>
  <si>
    <t>46-38-4995/1</t>
  </si>
  <si>
    <t>46-38-4975/1</t>
  </si>
  <si>
    <t>46-38-4976/1</t>
  </si>
  <si>
    <t>46-38-3815/1</t>
  </si>
  <si>
    <t>46-38-4098/1</t>
  </si>
  <si>
    <t>46-38-11090</t>
  </si>
  <si>
    <t>46-38-8467/1</t>
  </si>
  <si>
    <t>46-38-11541</t>
  </si>
  <si>
    <t>46-303-0016</t>
  </si>
  <si>
    <t>46-38-1896/1</t>
  </si>
  <si>
    <t>46-38-4545/1</t>
  </si>
  <si>
    <t>46-38-2045/1</t>
  </si>
  <si>
    <t>46-38-2887/1</t>
  </si>
  <si>
    <t>46-38-7815</t>
  </si>
  <si>
    <t>46-38-6620</t>
  </si>
  <si>
    <t>46-38-0259</t>
  </si>
  <si>
    <t>46-38-2086/1</t>
  </si>
  <si>
    <t>46-38-11070</t>
  </si>
  <si>
    <t>46-38-11219</t>
  </si>
  <si>
    <t>46-38-2913</t>
  </si>
  <si>
    <t>46-38-2909/1</t>
  </si>
  <si>
    <t>46-38-2910/1</t>
  </si>
  <si>
    <t>46-38-2913/1</t>
  </si>
  <si>
    <t>46-38-2915</t>
  </si>
  <si>
    <t>46-38-8650/1</t>
  </si>
  <si>
    <t>46-38-8018/1</t>
  </si>
  <si>
    <t>46-38-4507/1</t>
  </si>
  <si>
    <t>46-38-2925/1</t>
  </si>
  <si>
    <t>46-38-2141/1</t>
  </si>
  <si>
    <t>46-38-11999</t>
  </si>
  <si>
    <t xml:space="preserve">Picea orientalis </t>
  </si>
  <si>
    <t>Picea engelmannii</t>
  </si>
  <si>
    <t>Ель Энгельмана</t>
  </si>
  <si>
    <t>Picea engelmanii</t>
  </si>
  <si>
    <t>Пихта благороднaя</t>
  </si>
  <si>
    <t xml:space="preserve">Abies nobilis </t>
  </si>
  <si>
    <t>Пихта благородная</t>
  </si>
  <si>
    <t>Abies koreana</t>
  </si>
  <si>
    <t xml:space="preserve">Abies concolor </t>
  </si>
  <si>
    <t>Пихта одноцветная</t>
  </si>
  <si>
    <t>Abies concolor</t>
  </si>
  <si>
    <t>Abies lasiocarpa</t>
  </si>
  <si>
    <t>Pseudotsuga menziesii</t>
  </si>
  <si>
    <t>Псевдотсуга Мензиса</t>
  </si>
  <si>
    <t xml:space="preserve">Pinus leucodermis </t>
  </si>
  <si>
    <t xml:space="preserve">Pinus wallichiana </t>
  </si>
  <si>
    <t>Сосна гималайская</t>
  </si>
  <si>
    <t>Tsuga canadensis</t>
  </si>
  <si>
    <t xml:space="preserve">Euonymus alatus </t>
  </si>
  <si>
    <t>Бересклет крылатый</t>
  </si>
  <si>
    <t>Ligustrum vulgaris</t>
  </si>
  <si>
    <t>Tamarix ramosissima</t>
  </si>
  <si>
    <t>Гребенщик/Тамарикс/Тамариск ветвистый</t>
  </si>
  <si>
    <t>Tamarix parviflora</t>
  </si>
  <si>
    <t>Гребенщик/Тамарикс/Тамариск мелкоцветковый</t>
  </si>
  <si>
    <t>Tamarix tetrandra </t>
  </si>
  <si>
    <t>Гребенщик/Тамарикс/Тамариск четырехтычинковый</t>
  </si>
  <si>
    <t>Deutzia gracilis</t>
  </si>
  <si>
    <t xml:space="preserve">Дейция изящная </t>
  </si>
  <si>
    <t>Дерен белый </t>
  </si>
  <si>
    <t>Cotoneaster lucidus</t>
  </si>
  <si>
    <t>Corylus avellana</t>
  </si>
  <si>
    <t>Elaeagnus angustifolia</t>
  </si>
  <si>
    <t>Лох узколистный</t>
  </si>
  <si>
    <t>Mahonia aquifolium</t>
  </si>
  <si>
    <t>Магония падуболистная</t>
  </si>
  <si>
    <t>Пузыреплодник калинолистный Red Baron C1,5</t>
  </si>
  <si>
    <t>Пузыреплодник калинолистный Andre C1,5</t>
  </si>
  <si>
    <t>Пузыреплодник калинолистный Luteus C1,5</t>
  </si>
  <si>
    <t>Рябинник рябинолистный</t>
  </si>
  <si>
    <t>Cotinus coggygria</t>
  </si>
  <si>
    <t>Ribes alpinum</t>
  </si>
  <si>
    <t>Spiraea arguta</t>
  </si>
  <si>
    <t>Спирея Аргута</t>
  </si>
  <si>
    <t>Spiraea billiardii</t>
  </si>
  <si>
    <t>Спирея Билларда</t>
  </si>
  <si>
    <t>Спирея японская Golden Princess C1,5</t>
  </si>
  <si>
    <t>Stephanandra incisa</t>
  </si>
  <si>
    <t>Стефанандра надрезаннолистная</t>
  </si>
  <si>
    <t xml:space="preserve">Stephanandra incisa </t>
  </si>
  <si>
    <t>Prunus avium </t>
  </si>
  <si>
    <t>Чубушник Лемуана</t>
  </si>
  <si>
    <t>Philadelphus airetonii</t>
  </si>
  <si>
    <t>Чубушник мелколистный</t>
  </si>
  <si>
    <t>Betula pendula</t>
  </si>
  <si>
    <t xml:space="preserve">Ginkgo biloba </t>
  </si>
  <si>
    <t>Гинкго билоба</t>
  </si>
  <si>
    <t>Quercus rubra</t>
  </si>
  <si>
    <t>Quercus robur</t>
  </si>
  <si>
    <t>Salix arctica</t>
  </si>
  <si>
    <t>Ива арктическая</t>
  </si>
  <si>
    <t xml:space="preserve">Salix caprea </t>
  </si>
  <si>
    <t>Salix fragilis</t>
  </si>
  <si>
    <t>Ива ломкая шаровидная</t>
  </si>
  <si>
    <t>Salix elaeagnos</t>
  </si>
  <si>
    <t>Ива лоховидная</t>
  </si>
  <si>
    <t>Salix matsudana</t>
  </si>
  <si>
    <t>Salix pyrenaica</t>
  </si>
  <si>
    <t>Ива пиренейская</t>
  </si>
  <si>
    <t>Salix repens</t>
  </si>
  <si>
    <t>Salix helvetica</t>
  </si>
  <si>
    <t>Ива швейцарская</t>
  </si>
  <si>
    <t>Acer ginnala</t>
  </si>
  <si>
    <t>Клен гиннала</t>
  </si>
  <si>
    <t>Acer tataricum</t>
  </si>
  <si>
    <t>Клен татарский</t>
  </si>
  <si>
    <t>Populus alba</t>
  </si>
  <si>
    <t>Тополь белый</t>
  </si>
  <si>
    <t>Actinidia</t>
  </si>
  <si>
    <t>Актинидия</t>
  </si>
  <si>
    <t>Astilba japonica</t>
  </si>
  <si>
    <t>Dianthus deltoides</t>
  </si>
  <si>
    <t>Heuchera americana</t>
  </si>
  <si>
    <t xml:space="preserve">Solidago </t>
  </si>
  <si>
    <t>Золотарник</t>
  </si>
  <si>
    <t>Superbum</t>
  </si>
  <si>
    <t>Нивянник великолепный</t>
  </si>
  <si>
    <t xml:space="preserve">Sedum hybride </t>
  </si>
  <si>
    <t xml:space="preserve">Rudbeckia </t>
  </si>
  <si>
    <t>Рудбекия</t>
  </si>
  <si>
    <t>Актинидия пестролистная</t>
  </si>
  <si>
    <t xml:space="preserve">Алыча/Русская слива </t>
  </si>
  <si>
    <t>Vitis/Parthenocissus</t>
  </si>
  <si>
    <t>Lonicera tatarica</t>
  </si>
  <si>
    <t xml:space="preserve">Крыжовник обыкновенный </t>
  </si>
  <si>
    <t>Ribes sanguineum</t>
  </si>
  <si>
    <t>Смородина кроваво-красная</t>
  </si>
  <si>
    <t>Ribes nigrum Селеченская C3/4</t>
  </si>
  <si>
    <t>Morus alba</t>
  </si>
  <si>
    <t>Шелковица белая</t>
  </si>
  <si>
    <t>Morus black</t>
  </si>
  <si>
    <t>Шелковица черная</t>
  </si>
  <si>
    <t xml:space="preserve">Vitis/Parthenocissus </t>
  </si>
  <si>
    <t>RB/C</t>
  </si>
  <si>
    <t>Inversa</t>
  </si>
  <si>
    <t>Bush's Lace</t>
  </si>
  <si>
    <t>Cineiga</t>
  </si>
  <si>
    <t>Stiff Weeper</t>
  </si>
  <si>
    <t>Icee Blue</t>
  </si>
  <si>
    <t>Limeglow</t>
  </si>
  <si>
    <t>Arcadia</t>
  </si>
  <si>
    <t>Broadmoor</t>
  </si>
  <si>
    <t>Tam No Blight</t>
  </si>
  <si>
    <t>55-60</t>
  </si>
  <si>
    <t>Goldschatz</t>
  </si>
  <si>
    <t>Kristallkugel</t>
  </si>
  <si>
    <t>Archer's Dwarf</t>
  </si>
  <si>
    <t>Pygmaea</t>
  </si>
  <si>
    <t>Compacta</t>
  </si>
  <si>
    <t>Pannenhoef</t>
  </si>
  <si>
    <t>Malinki</t>
  </si>
  <si>
    <t>Densa</t>
  </si>
  <si>
    <t>15+</t>
  </si>
  <si>
    <t>PA 45</t>
  </si>
  <si>
    <t>Walsch</t>
  </si>
  <si>
    <t>Kim</t>
  </si>
  <si>
    <t>PA 80-105</t>
  </si>
  <si>
    <t>Meylan Compact</t>
  </si>
  <si>
    <t>Matterhorn</t>
  </si>
  <si>
    <t>Blauer Engel</t>
  </si>
  <si>
    <t>175-200</t>
  </si>
  <si>
    <t>250-300</t>
  </si>
  <si>
    <t>300-350</t>
  </si>
  <si>
    <t>Birte</t>
  </si>
  <si>
    <t>RB/C10</t>
  </si>
  <si>
    <t>Jeddeloh</t>
  </si>
  <si>
    <t>200-240</t>
  </si>
  <si>
    <t>200-250</t>
  </si>
  <si>
    <t>Columna</t>
  </si>
  <si>
    <t>40-45</t>
  </si>
  <si>
    <t>RB/C25</t>
  </si>
  <si>
    <t>RB/C15</t>
  </si>
  <si>
    <t>Gоldеn Glоbе</t>
  </si>
  <si>
    <t>220-240</t>
  </si>
  <si>
    <t>Golden Ring</t>
  </si>
  <si>
    <t>Natasza</t>
  </si>
  <si>
    <t>Compactus</t>
  </si>
  <si>
    <t>Atrovirens</t>
  </si>
  <si>
    <t>Golden Tower</t>
  </si>
  <si>
    <t>Rosea</t>
  </si>
  <si>
    <t>Angel's Blush / Ruby</t>
  </si>
  <si>
    <t>Diamant Rouge / Rendia</t>
  </si>
  <si>
    <t>Dolly / White Caps</t>
  </si>
  <si>
    <t>Early Sensation / Bulk / Quickfire</t>
  </si>
  <si>
    <t>Goliath</t>
  </si>
  <si>
    <t>Graffiti</t>
  </si>
  <si>
    <t>Little Fraise / Little Fresco</t>
  </si>
  <si>
    <t>Little Spooky</t>
  </si>
  <si>
    <t>Magical Andes</t>
  </si>
  <si>
    <t>Magical Lime Sparkle</t>
  </si>
  <si>
    <t>Magical Sweet Summer / Bokrathirteen</t>
  </si>
  <si>
    <t>Magical Vesuvio / Kolmavesu</t>
  </si>
  <si>
    <t>Pastelgreen / Rencolor</t>
  </si>
  <si>
    <t>Pink Diamond / Interhydia</t>
  </si>
  <si>
    <t>Skyfall</t>
  </si>
  <si>
    <t>Summer Snow</t>
  </si>
  <si>
    <t>Sundae Fraise / Rensun</t>
  </si>
  <si>
    <t>Gnome</t>
  </si>
  <si>
    <t>Marin Red Robin</t>
  </si>
  <si>
    <t>Red Majestic</t>
  </si>
  <si>
    <t>Andre</t>
  </si>
  <si>
    <t>India</t>
  </si>
  <si>
    <t>President Grevy</t>
  </si>
  <si>
    <t>Zashchitnikam Bresta</t>
  </si>
  <si>
    <t>Schmidt</t>
  </si>
  <si>
    <t>Dipp</t>
  </si>
  <si>
    <t>Halward's Silver</t>
  </si>
  <si>
    <t>15-30</t>
  </si>
  <si>
    <t>Macrophylla</t>
  </si>
  <si>
    <t>Crispa</t>
  </si>
  <si>
    <t>Elbrus</t>
  </si>
  <si>
    <t>Lavina</t>
  </si>
  <si>
    <t>Lemoinei</t>
  </si>
  <si>
    <t>Зоя Космодемьянская</t>
  </si>
  <si>
    <t>Belle Etoile</t>
  </si>
  <si>
    <t>Alabaster</t>
  </si>
  <si>
    <t>Arktika</t>
  </si>
  <si>
    <t>Balet Motylkov</t>
  </si>
  <si>
    <t>Frosty Morn</t>
  </si>
  <si>
    <t>Manteau d'Hermine</t>
  </si>
  <si>
    <t>Yalta</t>
  </si>
  <si>
    <t>Angustifolia</t>
  </si>
  <si>
    <t>Ginnala</t>
  </si>
  <si>
    <t>Pendula                    16-18</t>
  </si>
  <si>
    <t>Недзведского</t>
  </si>
  <si>
    <t>Колбасиной</t>
  </si>
  <si>
    <t>Vibrant Dome</t>
  </si>
  <si>
    <t>Regina</t>
  </si>
  <si>
    <t>Strahlenkrone</t>
  </si>
  <si>
    <t>Wabash</t>
  </si>
  <si>
    <t>Concord Crush</t>
  </si>
  <si>
    <t>Silberfeder</t>
  </si>
  <si>
    <t>Goldsmith</t>
  </si>
  <si>
    <t>Toto Gold</t>
  </si>
  <si>
    <t>Жердель</t>
  </si>
  <si>
    <t>C7/10</t>
  </si>
  <si>
    <t>Dr Szymanowski</t>
  </si>
  <si>
    <t>Vitaminnaya</t>
  </si>
  <si>
    <t>Zemlianichnaia</t>
  </si>
  <si>
    <t>Злата скифов</t>
  </si>
  <si>
    <t>Cabernet Sauvignon</t>
  </si>
  <si>
    <t>Кишмиш Лучистый</t>
  </si>
  <si>
    <t>Кодрянка</t>
  </si>
  <si>
    <t>Мерло</t>
  </si>
  <si>
    <t>Память Еникеева</t>
  </si>
  <si>
    <t>Лада</t>
  </si>
  <si>
    <t>140-180</t>
  </si>
  <si>
    <t>Осенняя Яковлева</t>
  </si>
  <si>
    <t>Просто Мария</t>
  </si>
  <si>
    <t>Чудесница</t>
  </si>
  <si>
    <t>Кормилица</t>
  </si>
  <si>
    <t>Toscana</t>
  </si>
  <si>
    <t>Vima rina</t>
  </si>
  <si>
    <t xml:space="preserve">King Edward VII </t>
  </si>
  <si>
    <t>40-61</t>
  </si>
  <si>
    <t>Селеченская</t>
  </si>
  <si>
    <t>Shubert</t>
  </si>
  <si>
    <t>Брянская</t>
  </si>
  <si>
    <t>Ипуть</t>
  </si>
  <si>
    <t>Фатеж</t>
  </si>
  <si>
    <t>Богатырь</t>
  </si>
  <si>
    <t>Коричное полосатое</t>
  </si>
  <si>
    <t>Engelmannii</t>
  </si>
  <si>
    <t>только сц</t>
  </si>
  <si>
    <t>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</si>
</sst>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#,##0.00\ &quot;₽&quot;"/>
    <numFmt numFmtId="165" formatCode="0.0%"/>
    <numFmt numFmtId="166" formatCode="_-* #,##0\ &quot;₽&quot;_-;\-* #,##0\ &quot;₽&quot;_-;_-* &quot;-&quot;??\ &quot;₽&quot;_-;_-@_-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36"/>
      <color theme="1"/>
      <name val="Agency FB"/>
      <family val="2"/>
    </font>
    <font>
      <sz val="14"/>
      <color theme="1"/>
      <name val="Calibri"/>
      <family val="2"/>
      <charset val="204"/>
      <scheme val="minor"/>
    </font>
    <font>
      <sz val="14"/>
      <color theme="1"/>
      <name val="Agency FB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ArialMT"/>
      <family val="2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b/>
      <sz val="16"/>
      <color rgb="FF02392F"/>
      <name val="Calibri"/>
      <family val="2"/>
      <charset val="204"/>
      <scheme val="minor"/>
    </font>
    <font>
      <b/>
      <u/>
      <sz val="12"/>
      <color rgb="FF02392F"/>
      <name val="Calibri"/>
      <family val="2"/>
      <charset val="204"/>
      <scheme val="minor"/>
    </font>
    <font>
      <b/>
      <sz val="14"/>
      <color rgb="FF02392F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theme="1"/>
      <name val="Agency FB"/>
      <family val="2"/>
    </font>
    <font>
      <b/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theme="0" tint="-0.499984740745262"/>
      </diagonal>
    </border>
  </borders>
  <cellStyleXfs count="13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7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7" fillId="0" borderId="0"/>
  </cellStyleXfs>
  <cellXfs count="118">
    <xf numFmtId="0" fontId="0" fillId="0" borderId="0" xfId="0"/>
    <xf numFmtId="0" fontId="1" fillId="0" borderId="0" xfId="2" applyNumberFormat="1"/>
    <xf numFmtId="0" fontId="1" fillId="0" borderId="0" xfId="2" applyProtection="1">
      <protection locked="0"/>
    </xf>
    <xf numFmtId="0" fontId="1" fillId="0" borderId="0" xfId="2"/>
    <xf numFmtId="0" fontId="1" fillId="0" borderId="0" xfId="2" applyNumberFormat="1" applyProtection="1">
      <protection locked="0"/>
    </xf>
    <xf numFmtId="0" fontId="1" fillId="0" borderId="0" xfId="2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/>
      <protection locked="0"/>
    </xf>
    <xf numFmtId="0" fontId="8" fillId="3" borderId="0" xfId="3" applyNumberFormat="1" applyFont="1" applyFill="1" applyAlignment="1" applyProtection="1">
      <alignment horizontal="left"/>
      <protection locked="0"/>
    </xf>
    <xf numFmtId="0" fontId="0" fillId="0" borderId="0" xfId="4" applyFont="1" applyAlignment="1" applyProtection="1">
      <alignment horizontal="left" vertical="center"/>
      <protection locked="0"/>
    </xf>
    <xf numFmtId="0" fontId="11" fillId="0" borderId="0" xfId="5" applyNumberFormat="1" applyFont="1" applyAlignment="1" applyProtection="1">
      <alignment vertical="center"/>
      <protection locked="0"/>
    </xf>
    <xf numFmtId="0" fontId="11" fillId="0" borderId="1" xfId="5" applyNumberFormat="1" applyFont="1" applyBorder="1" applyAlignment="1" applyProtection="1">
      <alignment horizontal="left" vertical="center"/>
      <protection locked="0"/>
    </xf>
    <xf numFmtId="1" fontId="10" fillId="0" borderId="0" xfId="5" applyNumberFormat="1" applyAlignment="1" applyProtection="1">
      <alignment horizontal="center"/>
      <protection locked="0"/>
    </xf>
    <xf numFmtId="1" fontId="10" fillId="0" borderId="0" xfId="5" applyNumberFormat="1" applyAlignment="1" applyProtection="1">
      <alignment horizontal="center" vertical="center"/>
      <protection locked="0"/>
    </xf>
    <xf numFmtId="0" fontId="8" fillId="3" borderId="0" xfId="3" applyNumberFormat="1" applyFont="1" applyFill="1" applyAlignment="1" applyProtection="1">
      <alignment horizontal="left" vertical="center"/>
      <protection locked="0"/>
    </xf>
    <xf numFmtId="0" fontId="12" fillId="0" borderId="0" xfId="6" applyFont="1" applyFill="1" applyBorder="1" applyAlignment="1" applyProtection="1">
      <alignment horizontal="left" vertical="center"/>
      <protection locked="0"/>
    </xf>
    <xf numFmtId="1" fontId="11" fillId="0" borderId="0" xfId="5" applyNumberFormat="1" applyFont="1" applyBorder="1" applyAlignment="1" applyProtection="1">
      <alignment horizontal="center" vertical="center"/>
      <protection locked="0"/>
    </xf>
    <xf numFmtId="0" fontId="3" fillId="0" borderId="0" xfId="2" applyFont="1" applyProtection="1">
      <protection locked="0"/>
    </xf>
    <xf numFmtId="0" fontId="12" fillId="0" borderId="0" xfId="7" applyFont="1" applyFill="1" applyBorder="1" applyAlignment="1" applyProtection="1">
      <alignment horizontal="left" vertical="center"/>
      <protection locked="0"/>
    </xf>
    <xf numFmtId="1" fontId="11" fillId="0" borderId="0" xfId="5" applyNumberFormat="1" applyFont="1" applyBorder="1" applyAlignment="1" applyProtection="1">
      <alignment vertical="center"/>
      <protection locked="0"/>
    </xf>
    <xf numFmtId="0" fontId="1" fillId="0" borderId="0" xfId="2" applyAlignment="1" applyProtection="1">
      <alignment wrapText="1"/>
      <protection locked="0"/>
    </xf>
    <xf numFmtId="0" fontId="1" fillId="0" borderId="0" xfId="2" applyAlignment="1" applyProtection="1">
      <alignment horizontal="left" wrapText="1"/>
      <protection locked="0"/>
    </xf>
    <xf numFmtId="0" fontId="13" fillId="4" borderId="1" xfId="2" applyFont="1" applyFill="1" applyBorder="1" applyAlignment="1" applyProtection="1">
      <alignment vertical="center"/>
      <protection locked="0"/>
    </xf>
    <xf numFmtId="1" fontId="14" fillId="0" borderId="2" xfId="5" applyNumberFormat="1" applyFont="1" applyBorder="1" applyAlignment="1" applyProtection="1">
      <alignment vertical="center"/>
      <protection locked="0"/>
    </xf>
    <xf numFmtId="0" fontId="1" fillId="0" borderId="0" xfId="2" applyAlignment="1" applyProtection="1">
      <alignment horizontal="center" vertical="center" wrapText="1"/>
      <protection locked="0"/>
    </xf>
    <xf numFmtId="0" fontId="15" fillId="3" borderId="0" xfId="3" applyNumberFormat="1" applyFont="1" applyFill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/>
      <protection locked="0"/>
    </xf>
    <xf numFmtId="1" fontId="16" fillId="0" borderId="1" xfId="2" applyNumberFormat="1" applyFont="1" applyBorder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164" fontId="16" fillId="0" borderId="1" xfId="2" applyNumberFormat="1" applyFont="1" applyBorder="1" applyAlignment="1" applyProtection="1">
      <alignment horizontal="left"/>
      <protection locked="0"/>
    </xf>
    <xf numFmtId="0" fontId="17" fillId="0" borderId="0" xfId="2" applyFont="1" applyAlignment="1" applyProtection="1">
      <alignment horizontal="left"/>
      <protection locked="0"/>
    </xf>
    <xf numFmtId="0" fontId="11" fillId="0" borderId="0" xfId="5" applyNumberFormat="1" applyFont="1" applyAlignment="1" applyProtection="1">
      <alignment horizontal="left" vertical="center"/>
      <protection locked="0"/>
    </xf>
    <xf numFmtId="0" fontId="10" fillId="0" borderId="0" xfId="5" applyAlignment="1" applyProtection="1">
      <alignment horizont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/>
      <protection locked="0"/>
    </xf>
    <xf numFmtId="0" fontId="16" fillId="0" borderId="0" xfId="2" applyFont="1" applyProtection="1">
      <protection locked="0"/>
    </xf>
    <xf numFmtId="0" fontId="22" fillId="0" borderId="0" xfId="2" applyFont="1" applyAlignment="1" applyProtection="1">
      <protection locked="0"/>
    </xf>
    <xf numFmtId="0" fontId="1" fillId="0" borderId="0" xfId="2" applyNumberFormat="1" applyAlignment="1" applyProtection="1">
      <alignment wrapText="1"/>
      <protection locked="0"/>
    </xf>
    <xf numFmtId="0" fontId="16" fillId="0" borderId="0" xfId="2" applyFont="1" applyAlignment="1" applyProtection="1">
      <alignment wrapText="1"/>
      <protection locked="0"/>
    </xf>
    <xf numFmtId="20" fontId="1" fillId="0" borderId="0" xfId="2" applyNumberFormat="1" applyProtection="1">
      <protection locked="0"/>
    </xf>
    <xf numFmtId="0" fontId="13" fillId="5" borderId="5" xfId="4" applyFont="1" applyFill="1" applyBorder="1" applyAlignment="1" applyProtection="1">
      <alignment horizontal="center" vertical="top" wrapText="1"/>
      <protection locked="0"/>
    </xf>
    <xf numFmtId="0" fontId="3" fillId="6" borderId="1" xfId="2" applyNumberFormat="1" applyFont="1" applyFill="1" applyBorder="1" applyAlignment="1" applyProtection="1">
      <alignment horizontal="left" vertical="center"/>
      <protection locked="0"/>
    </xf>
    <xf numFmtId="0" fontId="16" fillId="7" borderId="1" xfId="2" applyFont="1" applyFill="1" applyBorder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49" fontId="16" fillId="0" borderId="1" xfId="2" applyNumberFormat="1" applyFont="1" applyBorder="1" applyAlignment="1" applyProtection="1">
      <alignment horizontal="center" vertical="center"/>
      <protection locked="0"/>
    </xf>
    <xf numFmtId="1" fontId="23" fillId="0" borderId="1" xfId="2" applyNumberFormat="1" applyFont="1" applyBorder="1" applyAlignment="1" applyProtection="1">
      <alignment horizontal="center" vertical="center"/>
      <protection hidden="1"/>
    </xf>
    <xf numFmtId="0" fontId="16" fillId="0" borderId="1" xfId="2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14" fillId="0" borderId="1" xfId="5" applyNumberFormat="1" applyFont="1" applyBorder="1" applyAlignment="1" applyProtection="1">
      <alignment horizontal="left" vertical="center"/>
      <protection locked="0"/>
    </xf>
    <xf numFmtId="0" fontId="24" fillId="0" borderId="0" xfId="2" applyFont="1" applyAlignment="1" applyProtection="1">
      <alignment horizontal="center" vertical="center"/>
      <protection locked="0"/>
    </xf>
    <xf numFmtId="0" fontId="25" fillId="0" borderId="0" xfId="8" applyFont="1" applyProtection="1">
      <protection locked="0"/>
    </xf>
    <xf numFmtId="0" fontId="16" fillId="0" borderId="1" xfId="2" applyNumberFormat="1" applyFont="1" applyBorder="1" applyAlignment="1" applyProtection="1">
      <alignment horizontal="left" vertical="center"/>
      <protection locked="0"/>
    </xf>
    <xf numFmtId="0" fontId="2" fillId="6" borderId="1" xfId="1" applyFill="1" applyBorder="1" applyAlignment="1" applyProtection="1">
      <alignment horizontal="left" vertical="center"/>
      <protection locked="0"/>
    </xf>
    <xf numFmtId="0" fontId="25" fillId="0" borderId="0" xfId="8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2" fillId="5" borderId="5" xfId="4" applyFont="1" applyFill="1" applyBorder="1" applyAlignment="1" applyProtection="1">
      <alignment horizontal="center" vertical="top" wrapText="1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1" fontId="16" fillId="0" borderId="1" xfId="2" applyNumberFormat="1" applyFont="1" applyBorder="1" applyAlignment="1" applyProtection="1">
      <alignment horizontal="center" vertical="center"/>
      <protection hidden="1"/>
    </xf>
    <xf numFmtId="0" fontId="13" fillId="5" borderId="7" xfId="4" applyFont="1" applyFill="1" applyBorder="1" applyAlignment="1" applyProtection="1">
      <alignment horizontal="center" vertical="top" wrapText="1"/>
      <protection locked="0"/>
    </xf>
    <xf numFmtId="1" fontId="16" fillId="0" borderId="1" xfId="2" applyNumberFormat="1" applyFont="1" applyBorder="1" applyAlignment="1" applyProtection="1">
      <alignment horizontal="left" vertical="center"/>
      <protection hidden="1"/>
    </xf>
    <xf numFmtId="165" fontId="16" fillId="0" borderId="1" xfId="2" applyNumberFormat="1" applyFont="1" applyBorder="1" applyAlignment="1" applyProtection="1">
      <alignment horizontal="center" vertical="center"/>
      <protection hidden="1"/>
    </xf>
    <xf numFmtId="0" fontId="30" fillId="0" borderId="0" xfId="2" applyFont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13" fillId="0" borderId="3" xfId="10" applyFont="1" applyBorder="1" applyAlignment="1" applyProtection="1">
      <alignment horizontal="left" vertical="center" indent="1"/>
    </xf>
    <xf numFmtId="0" fontId="3" fillId="7" borderId="3" xfId="2" applyFont="1" applyFill="1" applyBorder="1" applyAlignment="1" applyProtection="1">
      <alignment horizontal="left" vertical="center"/>
      <protection locked="0"/>
    </xf>
    <xf numFmtId="0" fontId="3" fillId="7" borderId="3" xfId="2" applyFont="1" applyFill="1" applyBorder="1" applyAlignment="1" applyProtection="1">
      <alignment horizontal="center" vertical="center"/>
      <protection locked="0"/>
    </xf>
    <xf numFmtId="0" fontId="3" fillId="7" borderId="3" xfId="11" applyFont="1" applyFill="1" applyBorder="1" applyAlignment="1" applyProtection="1">
      <alignment horizontal="center" vertical="center"/>
      <protection locked="0"/>
    </xf>
    <xf numFmtId="0" fontId="16" fillId="7" borderId="3" xfId="2" applyFont="1" applyFill="1" applyBorder="1" applyAlignment="1" applyProtection="1">
      <alignment horizontal="center"/>
      <protection hidden="1"/>
    </xf>
    <xf numFmtId="0" fontId="13" fillId="7" borderId="3" xfId="2" applyNumberFormat="1" applyFont="1" applyFill="1" applyBorder="1" applyAlignment="1" applyProtection="1">
      <alignment horizontal="center"/>
      <protection hidden="1"/>
    </xf>
    <xf numFmtId="0" fontId="16" fillId="7" borderId="3" xfId="2" applyFont="1" applyFill="1" applyBorder="1" applyProtection="1">
      <protection locked="0"/>
    </xf>
    <xf numFmtId="0" fontId="16" fillId="7" borderId="3" xfId="2" applyFont="1" applyFill="1" applyBorder="1" applyAlignment="1" applyProtection="1">
      <alignment horizontal="center"/>
    </xf>
    <xf numFmtId="0" fontId="16" fillId="7" borderId="4" xfId="2" applyFont="1" applyFill="1" applyBorder="1" applyAlignment="1" applyProtection="1">
      <alignment horizontal="center"/>
    </xf>
    <xf numFmtId="0" fontId="28" fillId="7" borderId="8" xfId="2" applyFont="1" applyFill="1" applyBorder="1" applyAlignment="1" applyProtection="1">
      <alignment horizontal="left" vertical="center"/>
      <protection locked="0"/>
    </xf>
    <xf numFmtId="0" fontId="27" fillId="0" borderId="0" xfId="2" applyFont="1" applyAlignment="1" applyProtection="1">
      <alignment horizontal="left" vertical="top" wrapText="1"/>
      <protection locked="0"/>
    </xf>
    <xf numFmtId="0" fontId="13" fillId="0" borderId="0" xfId="10" applyFont="1" applyBorder="1" applyAlignment="1" applyProtection="1">
      <alignment horizontal="left" vertical="center" indent="1"/>
    </xf>
    <xf numFmtId="166" fontId="16" fillId="0" borderId="1" xfId="2" applyNumberFormat="1" applyFont="1" applyBorder="1" applyAlignment="1" applyProtection="1">
      <alignment horizontal="center" vertical="center"/>
      <protection hidden="1"/>
    </xf>
    <xf numFmtId="1" fontId="23" fillId="0" borderId="1" xfId="2" applyNumberFormat="1" applyFont="1" applyBorder="1" applyAlignment="1" applyProtection="1">
      <alignment horizontal="left" vertical="center"/>
      <protection hidden="1"/>
    </xf>
    <xf numFmtId="0" fontId="27" fillId="0" borderId="0" xfId="2" applyFont="1" applyBorder="1" applyAlignment="1" applyProtection="1">
      <alignment horizontal="left" vertical="top" wrapText="1"/>
      <protection locked="0"/>
    </xf>
    <xf numFmtId="0" fontId="13" fillId="7" borderId="3" xfId="2" applyFont="1" applyFill="1" applyBorder="1" applyAlignment="1" applyProtection="1">
      <alignment horizontal="center"/>
    </xf>
    <xf numFmtId="1" fontId="13" fillId="0" borderId="1" xfId="2" applyNumberFormat="1" applyFont="1" applyBorder="1" applyAlignment="1" applyProtection="1">
      <alignment horizontal="center" vertical="center"/>
      <protection hidden="1"/>
    </xf>
    <xf numFmtId="166" fontId="1" fillId="0" borderId="0" xfId="2" applyNumberFormat="1" applyAlignment="1" applyProtection="1">
      <alignment wrapText="1"/>
      <protection locked="0"/>
    </xf>
    <xf numFmtId="0" fontId="31" fillId="5" borderId="5" xfId="4" applyFont="1" applyFill="1" applyBorder="1" applyAlignment="1" applyProtection="1">
      <alignment horizontal="center" vertical="top" wrapText="1"/>
      <protection locked="0"/>
    </xf>
    <xf numFmtId="0" fontId="13" fillId="5" borderId="5" xfId="4" applyFont="1" applyFill="1" applyBorder="1" applyAlignment="1" applyProtection="1">
      <alignment horizontal="left" vertical="top" wrapText="1"/>
      <protection locked="0"/>
    </xf>
    <xf numFmtId="49" fontId="16" fillId="0" borderId="1" xfId="2" applyNumberFormat="1" applyFont="1" applyBorder="1" applyAlignment="1" applyProtection="1">
      <alignment horizontal="left" vertical="center"/>
      <protection locked="0"/>
    </xf>
    <xf numFmtId="0" fontId="13" fillId="0" borderId="1" xfId="2" applyNumberFormat="1" applyFont="1" applyBorder="1" applyAlignment="1" applyProtection="1">
      <alignment horizontal="right" vertical="center"/>
      <protection hidden="1"/>
    </xf>
    <xf numFmtId="44" fontId="16" fillId="0" borderId="1" xfId="2" applyNumberFormat="1" applyFont="1" applyBorder="1" applyAlignment="1" applyProtection="1">
      <alignment horizontal="right" vertical="center"/>
      <protection hidden="1"/>
    </xf>
    <xf numFmtId="0" fontId="16" fillId="0" borderId="1" xfId="2" applyNumberFormat="1" applyFont="1" applyBorder="1" applyAlignment="1" applyProtection="1">
      <alignment horizontal="right" vertical="center"/>
      <protection hidden="1"/>
    </xf>
    <xf numFmtId="1" fontId="22" fillId="0" borderId="1" xfId="2" applyNumberFormat="1" applyFont="1" applyBorder="1" applyAlignment="1" applyProtection="1">
      <alignment horizontal="left" vertical="center"/>
      <protection hidden="1"/>
    </xf>
    <xf numFmtId="0" fontId="29" fillId="7" borderId="1" xfId="2" applyFont="1" applyFill="1" applyBorder="1" applyAlignment="1">
      <alignment horizontal="left" vertical="center"/>
    </xf>
    <xf numFmtId="0" fontId="3" fillId="7" borderId="1" xfId="2" applyFont="1" applyFill="1" applyBorder="1" applyAlignment="1">
      <alignment horizontal="left" vertical="center"/>
    </xf>
    <xf numFmtId="0" fontId="32" fillId="7" borderId="1" xfId="2" applyFont="1" applyFill="1" applyBorder="1" applyAlignment="1">
      <alignment horizontal="left" vertic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11" applyFont="1" applyFill="1" applyBorder="1" applyAlignment="1">
      <alignment horizontal="center" vertical="center"/>
    </xf>
    <xf numFmtId="0" fontId="16" fillId="7" borderId="1" xfId="2" applyFont="1" applyFill="1" applyBorder="1" applyAlignment="1" applyProtection="1">
      <alignment horizontal="center"/>
      <protection hidden="1"/>
    </xf>
    <xf numFmtId="0" fontId="16" fillId="7" borderId="1" xfId="2" applyFont="1" applyFill="1" applyBorder="1" applyAlignment="1">
      <alignment horizontal="center"/>
    </xf>
    <xf numFmtId="0" fontId="34" fillId="7" borderId="1" xfId="2" applyFont="1" applyFill="1" applyBorder="1" applyAlignment="1" applyProtection="1">
      <alignment horizontal="centerContinuous"/>
      <protection hidden="1"/>
    </xf>
    <xf numFmtId="0" fontId="33" fillId="7" borderId="1" xfId="2" applyFont="1" applyFill="1" applyBorder="1" applyAlignment="1" applyProtection="1">
      <alignment horizontal="center" wrapText="1"/>
      <protection hidden="1"/>
    </xf>
    <xf numFmtId="0" fontId="34" fillId="7" borderId="1" xfId="2" applyFont="1" applyFill="1" applyBorder="1" applyAlignment="1" applyProtection="1">
      <alignment horizontal="center" wrapText="1"/>
      <protection hidden="1"/>
    </xf>
    <xf numFmtId="166" fontId="22" fillId="0" borderId="1" xfId="2" applyNumberFormat="1" applyFont="1" applyBorder="1" applyAlignment="1" applyProtection="1">
      <alignment horizontal="center" vertical="center"/>
      <protection hidden="1"/>
    </xf>
    <xf numFmtId="166" fontId="23" fillId="0" borderId="9" xfId="2" applyNumberFormat="1" applyFont="1" applyBorder="1" applyAlignment="1" applyProtection="1">
      <alignment horizontal="center" vertical="center"/>
      <protection hidden="1"/>
    </xf>
    <xf numFmtId="0" fontId="27" fillId="0" borderId="0" xfId="2" applyFont="1" applyAlignment="1" applyProtection="1">
      <alignment vertical="top" wrapText="1"/>
      <protection locked="0"/>
    </xf>
    <xf numFmtId="0" fontId="27" fillId="0" borderId="6" xfId="2" applyFont="1" applyBorder="1" applyAlignment="1" applyProtection="1">
      <alignment vertical="top" wrapText="1"/>
      <protection locked="0"/>
    </xf>
    <xf numFmtId="1" fontId="13" fillId="0" borderId="3" xfId="2" applyNumberFormat="1" applyFont="1" applyBorder="1" applyAlignment="1" applyProtection="1">
      <alignment horizontal="right" vertical="center"/>
    </xf>
    <xf numFmtId="1" fontId="13" fillId="0" borderId="4" xfId="2" applyNumberFormat="1" applyFont="1" applyBorder="1" applyAlignment="1" applyProtection="1">
      <alignment horizontal="right" vertical="center"/>
    </xf>
    <xf numFmtId="164" fontId="13" fillId="0" borderId="3" xfId="2" applyNumberFormat="1" applyFont="1" applyBorder="1" applyAlignment="1" applyProtection="1">
      <alignment horizontal="right"/>
    </xf>
    <xf numFmtId="164" fontId="13" fillId="0" borderId="4" xfId="2" applyNumberFormat="1" applyFont="1" applyBorder="1" applyAlignment="1" applyProtection="1">
      <alignment horizontal="right"/>
    </xf>
    <xf numFmtId="14" fontId="35" fillId="0" borderId="0" xfId="2" applyNumberFormat="1" applyFont="1" applyProtection="1"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center" vertical="center"/>
      <protection locked="0"/>
    </xf>
    <xf numFmtId="49" fontId="13" fillId="0" borderId="1" xfId="2" applyNumberFormat="1" applyFont="1" applyBorder="1" applyAlignment="1" applyProtection="1">
      <alignment horizontal="center" vertical="center"/>
      <protection locked="0"/>
    </xf>
    <xf numFmtId="49" fontId="13" fillId="0" borderId="1" xfId="2" applyNumberFormat="1" applyFont="1" applyBorder="1" applyAlignment="1" applyProtection="1">
      <alignment horizontal="left" vertical="center"/>
      <protection locked="0"/>
    </xf>
  </cellXfs>
  <cellStyles count="13">
    <cellStyle name="Гиперссылка" xfId="8" builtinId="8"/>
    <cellStyle name="Гиперссылка 2" xfId="9" xr:uid="{00000000-0005-0000-0000-000001000000}"/>
    <cellStyle name="Нейтральный" xfId="1" builtinId="28"/>
    <cellStyle name="Обычный" xfId="0" builtinId="0"/>
    <cellStyle name="Обычный 2" xfId="6" xr:uid="{00000000-0005-0000-0000-000004000000}"/>
    <cellStyle name="Обычный 2 2" xfId="4" xr:uid="{00000000-0005-0000-0000-000005000000}"/>
    <cellStyle name="Обычный 2 2 2" xfId="7" xr:uid="{00000000-0005-0000-0000-000006000000}"/>
    <cellStyle name="Обычный 2 3" xfId="5" xr:uid="{00000000-0005-0000-0000-000007000000}"/>
    <cellStyle name="Обычный 3" xfId="12" xr:uid="{00000000-0005-0000-0000-000008000000}"/>
    <cellStyle name="Обычный 4 2" xfId="3" xr:uid="{00000000-0005-0000-0000-000009000000}"/>
    <cellStyle name="Обычный 5" xfId="2" xr:uid="{00000000-0005-0000-0000-00000A000000}"/>
    <cellStyle name="Обычный_Лист1" xfId="10" xr:uid="{00000000-0005-0000-0000-00000B000000}"/>
    <cellStyle name="Обычный_наличие" xfId="11" xr:uid="{00000000-0005-0000-0000-00000C00000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39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087;&#1088;&#1072;&#1081;&#1089;-&#1083;&#1080;&#1089;&#1090;'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'!A1"/><Relationship Id="rId2" Type="http://schemas.openxmlformats.org/officeDocument/2006/relationships/hyperlink" Target="#'1'!H12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201384</xdr:colOff>
      <xdr:row>2</xdr:row>
      <xdr:rowOff>59866</xdr:rowOff>
    </xdr:from>
    <xdr:to>
      <xdr:col>2</xdr:col>
      <xdr:colOff>669470</xdr:colOff>
      <xdr:row>5</xdr:row>
      <xdr:rowOff>115295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84" y="244923"/>
          <a:ext cx="2209800" cy="986158"/>
        </a:xfrm>
        <a:prstGeom prst="rect">
          <a:avLst/>
        </a:prstGeom>
      </xdr:spPr>
    </xdr:pic>
    <xdr:clientData/>
  </xdr:twoCellAnchor>
  <xdr:twoCellAnchor>
    <xdr:from>
      <xdr:col>4</xdr:col>
      <xdr:colOff>468085</xdr:colOff>
      <xdr:row>6</xdr:row>
      <xdr:rowOff>21771</xdr:rowOff>
    </xdr:from>
    <xdr:to>
      <xdr:col>6</xdr:col>
      <xdr:colOff>1681843</xdr:colOff>
      <xdr:row>7</xdr:row>
      <xdr:rowOff>92529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94414" y="1545771"/>
          <a:ext cx="4272643" cy="293915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ru-RU" sz="1800" b="1" u="none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»</a:t>
          </a:r>
          <a:r>
            <a:rPr lang="ru-RU" sz="1400" b="1" u="none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u-RU" sz="1600" b="1" u="none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u-RU" sz="1200" b="1" u="sng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перейти к предложению</a:t>
          </a:r>
          <a:r>
            <a:rPr lang="ru-RU" sz="1200" b="1" u="none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ru-RU" sz="1800" b="1" u="none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«</a:t>
          </a:r>
          <a:endParaRPr lang="ru-RU" sz="1200" b="1" u="none">
            <a:solidFill>
              <a:schemeClr val="accent4">
                <a:lumMod val="40000"/>
                <a:lumOff val="6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925286</xdr:colOff>
      <xdr:row>3</xdr:row>
      <xdr:rowOff>174172</xdr:rowOff>
    </xdr:from>
    <xdr:to>
      <xdr:col>7</xdr:col>
      <xdr:colOff>2756295</xdr:colOff>
      <xdr:row>5</xdr:row>
      <xdr:rowOff>210771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023" t="4234" r="35071" b="74017"/>
        <a:stretch/>
      </xdr:blipFill>
      <xdr:spPr>
        <a:xfrm>
          <a:off x="9704615" y="729343"/>
          <a:ext cx="1831009" cy="782271"/>
        </a:xfrm>
        <a:prstGeom prst="rect">
          <a:avLst/>
        </a:prstGeom>
      </xdr:spPr>
    </xdr:pic>
    <xdr:clientData/>
  </xdr:twoCellAnchor>
  <xdr:twoCellAnchor>
    <xdr:from>
      <xdr:col>6</xdr:col>
      <xdr:colOff>1752604</xdr:colOff>
      <xdr:row>3</xdr:row>
      <xdr:rowOff>473528</xdr:rowOff>
    </xdr:from>
    <xdr:to>
      <xdr:col>7</xdr:col>
      <xdr:colOff>936171</xdr:colOff>
      <xdr:row>6</xdr:row>
      <xdr:rowOff>157842</xdr:rowOff>
    </xdr:to>
    <xdr:cxnSp macro="">
      <xdr:nvCxnSpPr>
        <xdr:cNvPr id="6" name="Скругленная соединительная линия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rot="10800000" flipV="1">
          <a:off x="8637818" y="1028699"/>
          <a:ext cx="1077682" cy="653143"/>
        </a:xfrm>
        <a:prstGeom prst="curvedConnector3">
          <a:avLst>
            <a:gd name="adj1" fmla="val 50000"/>
          </a:avLst>
        </a:prstGeom>
        <a:ln w="19050">
          <a:solidFill>
            <a:srgbClr val="02392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538845</xdr:colOff>
      <xdr:row>21</xdr:row>
      <xdr:rowOff>228603</xdr:rowOff>
    </xdr:from>
    <xdr:to>
      <xdr:col>3</xdr:col>
      <xdr:colOff>315688</xdr:colOff>
      <xdr:row>25</xdr:row>
      <xdr:rowOff>101964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2436" t="4550" r="34436" b="73860"/>
        <a:stretch/>
      </xdr:blipFill>
      <xdr:spPr>
        <a:xfrm rot="20438311">
          <a:off x="903516" y="5056417"/>
          <a:ext cx="1992086" cy="809533"/>
        </a:xfrm>
        <a:prstGeom prst="rect">
          <a:avLst/>
        </a:prstGeom>
      </xdr:spPr>
    </xdr:pic>
    <xdr:clientData/>
  </xdr:twoCellAnchor>
  <xdr:twoCellAnchor>
    <xdr:from>
      <xdr:col>2</xdr:col>
      <xdr:colOff>292035</xdr:colOff>
      <xdr:row>21</xdr:row>
      <xdr:rowOff>141515</xdr:rowOff>
    </xdr:from>
    <xdr:to>
      <xdr:col>3</xdr:col>
      <xdr:colOff>947056</xdr:colOff>
      <xdr:row>25</xdr:row>
      <xdr:rowOff>79073</xdr:rowOff>
    </xdr:to>
    <xdr:cxnSp macro="">
      <xdr:nvCxnSpPr>
        <xdr:cNvPr id="19" name="Скругленная соединительная линия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stCxn id="17" idx="2"/>
        </xdr:cNvCxnSpPr>
      </xdr:nvCxnSpPr>
      <xdr:spPr>
        <a:xfrm rot="5400000" flipH="1" flipV="1">
          <a:off x="2343495" y="4659583"/>
          <a:ext cx="873730" cy="1493221"/>
        </a:xfrm>
        <a:prstGeom prst="curvedConnector4">
          <a:avLst>
            <a:gd name="adj1" fmla="val -26164"/>
            <a:gd name="adj2" fmla="val 78859"/>
          </a:avLst>
        </a:prstGeom>
        <a:ln w="19050">
          <a:solidFill>
            <a:srgbClr val="02392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197758</xdr:colOff>
      <xdr:row>0</xdr:row>
      <xdr:rowOff>114905</xdr:rowOff>
    </xdr:from>
    <xdr:to>
      <xdr:col>3</xdr:col>
      <xdr:colOff>771678</xdr:colOff>
      <xdr:row>4</xdr:row>
      <xdr:rowOff>78619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550"/>
        <a:stretch/>
      </xdr:blipFill>
      <xdr:spPr>
        <a:xfrm>
          <a:off x="197758" y="114905"/>
          <a:ext cx="2212824" cy="882952"/>
        </a:xfrm>
        <a:prstGeom prst="rect">
          <a:avLst/>
        </a:prstGeom>
      </xdr:spPr>
    </xdr:pic>
    <xdr:clientData/>
  </xdr:twoCellAnchor>
  <xdr:twoCellAnchor editAs="oneCell">
    <xdr:from>
      <xdr:col>18</xdr:col>
      <xdr:colOff>716637</xdr:colOff>
      <xdr:row>6</xdr:row>
      <xdr:rowOff>114905</xdr:rowOff>
    </xdr:from>
    <xdr:to>
      <xdr:col>23</xdr:col>
      <xdr:colOff>60476</xdr:colOff>
      <xdr:row>6</xdr:row>
      <xdr:rowOff>333828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791970" y="1505857"/>
          <a:ext cx="1956410" cy="218923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00" b="1" u="sng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выбрать способ оплаты</a:t>
          </a:r>
        </a:p>
      </xdr:txBody>
    </xdr:sp>
    <xdr:clientData/>
  </xdr:twoCellAnchor>
  <xdr:twoCellAnchor>
    <xdr:from>
      <xdr:col>1</xdr:col>
      <xdr:colOff>0</xdr:colOff>
      <xdr:row>4</xdr:row>
      <xdr:rowOff>175380</xdr:rowOff>
    </xdr:from>
    <xdr:to>
      <xdr:col>3</xdr:col>
      <xdr:colOff>901095</xdr:colOff>
      <xdr:row>5</xdr:row>
      <xdr:rowOff>199571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1000" y="1094618"/>
          <a:ext cx="1874762" cy="260049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00" b="1" u="sng">
              <a:solidFill>
                <a:schemeClr val="accent4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вернуться на страницу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26"/>
  <sheetViews>
    <sheetView showGridLines="0" tabSelected="1" workbookViewId="0">
      <selection activeCell="H10" sqref="H10"/>
    </sheetView>
  </sheetViews>
  <sheetFormatPr defaultRowHeight="14.6"/>
  <cols>
    <col min="1" max="1" width="5.15234375" customWidth="1"/>
    <col min="2" max="2" width="19.4609375" customWidth="1"/>
    <col min="3" max="3" width="11.84375" customWidth="1"/>
    <col min="4" max="4" width="17.61328125" customWidth="1"/>
    <col min="5" max="5" width="23.3046875" customWidth="1"/>
    <col min="6" max="6" width="19.921875" customWidth="1"/>
    <col min="7" max="7" width="26.765625" customWidth="1"/>
    <col min="8" max="8" width="39.3046875" customWidth="1"/>
  </cols>
  <sheetData>
    <row r="3" spans="2:13" s="2" customFormat="1">
      <c r="B3" s="1"/>
      <c r="C3" s="1"/>
      <c r="K3" s="3"/>
      <c r="L3" s="3"/>
    </row>
    <row r="4" spans="2:13" s="2" customFormat="1" ht="37.299999999999997" customHeight="1">
      <c r="C4" s="4"/>
      <c r="D4" s="5"/>
      <c r="F4" s="6" t="s">
        <v>3821</v>
      </c>
      <c r="G4" s="7"/>
    </row>
    <row r="5" spans="2:13" s="2" customFormat="1" ht="21.45" customHeight="1">
      <c r="C5" s="4"/>
      <c r="D5" s="5"/>
      <c r="F5" s="67" t="s">
        <v>1117</v>
      </c>
      <c r="G5" s="7"/>
    </row>
    <row r="6" spans="2:13" s="2" customFormat="1" ht="17.600000000000001" customHeight="1">
      <c r="B6" s="53" t="s">
        <v>16</v>
      </c>
      <c r="C6" s="4"/>
      <c r="D6" s="5"/>
      <c r="G6" s="7"/>
    </row>
    <row r="7" spans="2:13" s="2" customFormat="1" ht="17.600000000000001" customHeight="1">
      <c r="B7" s="8"/>
      <c r="C7" s="4"/>
      <c r="D7" s="5"/>
      <c r="E7" s="9"/>
      <c r="F7" s="9"/>
      <c r="G7" s="7"/>
    </row>
    <row r="8" spans="2:13" s="2" customFormat="1" ht="17.600000000000001" customHeight="1">
      <c r="B8" s="8"/>
      <c r="C8" s="4"/>
      <c r="D8" s="5"/>
      <c r="E8" s="9"/>
      <c r="F8" s="9"/>
      <c r="G8" s="7"/>
    </row>
    <row r="9" spans="2:13" s="2" customFormat="1" ht="15.45">
      <c r="B9" s="16" t="s">
        <v>3822</v>
      </c>
      <c r="D9" s="11"/>
      <c r="E9" s="12"/>
      <c r="G9" s="13" t="s">
        <v>0</v>
      </c>
      <c r="H9" s="58"/>
      <c r="I9" s="14"/>
      <c r="J9" s="15"/>
      <c r="L9" s="3"/>
      <c r="M9" s="3"/>
    </row>
    <row r="10" spans="2:13" s="2" customFormat="1">
      <c r="B10" s="68" t="s">
        <v>3960</v>
      </c>
      <c r="D10" s="17"/>
      <c r="E10" s="17"/>
      <c r="F10" s="9"/>
      <c r="G10" s="54" t="s">
        <v>1</v>
      </c>
      <c r="H10" s="24" t="s">
        <v>4276</v>
      </c>
      <c r="I10" s="25" t="s">
        <v>2</v>
      </c>
      <c r="J10" s="18"/>
      <c r="K10" s="5"/>
    </row>
    <row r="11" spans="2:13" s="2" customFormat="1">
      <c r="B11" s="68" t="s">
        <v>3823</v>
      </c>
      <c r="D11" s="20"/>
      <c r="E11" s="20"/>
      <c r="F11" s="9"/>
      <c r="G11" s="22"/>
      <c r="H11"/>
      <c r="I11"/>
      <c r="J11" s="21"/>
      <c r="K11" s="5"/>
    </row>
    <row r="12" spans="2:13" s="22" customFormat="1">
      <c r="B12" s="17" t="s">
        <v>3824</v>
      </c>
      <c r="D12" s="17"/>
      <c r="E12" s="23"/>
      <c r="F12" s="23"/>
      <c r="H12"/>
      <c r="I12" s="23"/>
      <c r="J12" s="26"/>
    </row>
    <row r="13" spans="2:13" s="2" customFormat="1">
      <c r="E13" s="28"/>
      <c r="F13" s="9"/>
    </row>
    <row r="14" spans="2:13" s="2" customFormat="1" ht="15.75" customHeight="1">
      <c r="B14" s="27"/>
      <c r="E14" s="9"/>
      <c r="F14" s="9"/>
      <c r="G14" s="13" t="s">
        <v>3</v>
      </c>
      <c r="H14" s="29">
        <f>'прайс-лист'!R3</f>
        <v>0</v>
      </c>
      <c r="K14" s="3"/>
      <c r="L14" s="3"/>
    </row>
    <row r="15" spans="2:13" s="2" customFormat="1">
      <c r="B15" s="27" t="s">
        <v>7</v>
      </c>
      <c r="E15" s="30"/>
      <c r="F15" s="30"/>
      <c r="G15" s="13" t="s">
        <v>4</v>
      </c>
      <c r="H15" s="31">
        <f>'прайс-лист'!R6</f>
        <v>0</v>
      </c>
      <c r="K15" s="3"/>
      <c r="L15" s="3"/>
    </row>
    <row r="16" spans="2:13" s="2" customFormat="1">
      <c r="B16" s="16" t="s">
        <v>3948</v>
      </c>
      <c r="C16" s="16"/>
      <c r="E16" s="30"/>
      <c r="F16" s="30"/>
      <c r="G16" s="13" t="s">
        <v>5</v>
      </c>
      <c r="H16" s="31"/>
      <c r="I16" s="32" t="s">
        <v>6</v>
      </c>
      <c r="K16" s="3"/>
      <c r="L16" s="3"/>
    </row>
    <row r="17" spans="2:12" s="2" customFormat="1">
      <c r="B17" s="16" t="s">
        <v>3949</v>
      </c>
      <c r="C17" s="16"/>
      <c r="E17" s="30"/>
      <c r="F17" s="30"/>
      <c r="G17" s="13" t="s">
        <v>8</v>
      </c>
      <c r="H17" s="31">
        <f>H15+H16</f>
        <v>0</v>
      </c>
      <c r="I17" s="32"/>
      <c r="K17" s="3"/>
      <c r="L17" s="3"/>
    </row>
    <row r="18" spans="2:12">
      <c r="B18" s="16" t="s">
        <v>3950</v>
      </c>
    </row>
    <row r="19" spans="2:12">
      <c r="B19" s="16" t="s">
        <v>3951</v>
      </c>
    </row>
    <row r="20" spans="2:12">
      <c r="B20" s="33" t="s">
        <v>3952</v>
      </c>
    </row>
    <row r="21" spans="2:12" ht="18.45">
      <c r="E21" s="7"/>
      <c r="F21" s="35"/>
      <c r="G21" s="36"/>
      <c r="I21" s="36"/>
      <c r="K21" s="34"/>
    </row>
    <row r="22" spans="2:12" ht="18.45">
      <c r="D22" s="60" t="s">
        <v>1118</v>
      </c>
      <c r="E22" s="56" t="s">
        <v>9</v>
      </c>
      <c r="F22" s="60" t="s">
        <v>1118</v>
      </c>
      <c r="G22" s="56" t="s">
        <v>10</v>
      </c>
      <c r="I22" s="37"/>
      <c r="K22" s="18"/>
    </row>
    <row r="23" spans="2:12" ht="18.45">
      <c r="D23" s="60" t="s">
        <v>1118</v>
      </c>
      <c r="E23" s="56" t="s">
        <v>11</v>
      </c>
      <c r="F23" s="60" t="s">
        <v>1118</v>
      </c>
      <c r="G23" s="56" t="s">
        <v>12</v>
      </c>
      <c r="I23" s="37"/>
      <c r="J23" s="2"/>
      <c r="K23" s="34"/>
    </row>
    <row r="24" spans="2:12" ht="18.45">
      <c r="D24" s="60" t="s">
        <v>1118</v>
      </c>
      <c r="E24" s="56" t="s">
        <v>13</v>
      </c>
      <c r="F24" s="60" t="s">
        <v>1118</v>
      </c>
      <c r="G24" s="56" t="s">
        <v>14</v>
      </c>
      <c r="I24" s="37"/>
    </row>
    <row r="25" spans="2:12" ht="18.45">
      <c r="D25" s="60" t="s">
        <v>1118</v>
      </c>
      <c r="E25" s="56" t="s">
        <v>15</v>
      </c>
      <c r="F25" s="60" t="s">
        <v>1118</v>
      </c>
      <c r="G25" s="56" t="s">
        <v>3943</v>
      </c>
      <c r="I25" s="37"/>
    </row>
    <row r="26" spans="2:12" ht="15.9">
      <c r="E26" s="59"/>
      <c r="G26" s="107"/>
    </row>
  </sheetData>
  <conditionalFormatting sqref="A3:C3 C4:C8 A4:A17">
    <cfRule type="duplicateValues" dxfId="44" priority="5"/>
  </conditionalFormatting>
  <conditionalFormatting sqref="B3:C3 C4:C8">
    <cfRule type="duplicateValues" dxfId="43" priority="6"/>
  </conditionalFormatting>
  <conditionalFormatting sqref="H10">
    <cfRule type="containsText" dxfId="42" priority="1" operator="containsText" text="ИП Водакова Т.Ю.">
      <formula>NOT(ISERROR(SEARCH("ИП Водакова Т.Ю.",H10)))</formula>
    </cfRule>
    <cfRule type="containsText" dxfId="41" priority="2" operator="containsText" text="в кассу предприятия">
      <formula>NOT(ISERROR(SEARCH("в кассу предприятия",H10)))</formula>
    </cfRule>
    <cfRule type="containsText" dxfId="40" priority="3" operator="containsText" text="на счет ООО (КФХ)">
      <formula>NOT(ISERROR(SEARCH("на счет ООО (КФХ)",H10)))</formula>
    </cfRule>
  </conditionalFormatting>
  <dataValidations count="1">
    <dataValidation type="list" allowBlank="1" showInputMessage="1" showErrorMessage="1" sqref="H10" xr:uid="{00000000-0002-0000-0000-000000000000}">
      <formula1>"ИП Водакова Т.Ю., в кассу предприятия,-"</formula1>
    </dataValidation>
  </dataValidations>
  <hyperlinks>
    <hyperlink ref="E22" location="'прайс-лист'!C684" display="Хвойные растения" xr:uid="{7155B580-2923-42A3-A11E-5C5552FC3994}"/>
    <hyperlink ref="E23" location="'прайс-лист'!C983" display="Лиственные кустарники" xr:uid="{0E3890C2-8E12-45CE-AD3A-75C868757EDA}"/>
    <hyperlink ref="E24" location="'прайс-лист'!C1534" display="Лиственные деревья" xr:uid="{E7A075D1-49C5-426E-84F0-3590644A0AC0}"/>
    <hyperlink ref="E25" location="'прайс-лист'!C397" display="Розы" xr:uid="{46621672-92C2-424D-B948-78F0C8A9C65A}"/>
    <hyperlink ref="G24" location="'прайс-лист'!C2197" display="Плодово-ягодные" xr:uid="{17F0BF33-9CF5-40D8-A34E-DEC55CE49CA8}"/>
    <hyperlink ref="G25" location="'прайс-лист'!C2680" display="Клематисы и другие вьющиеся" xr:uid="{F0149E40-9135-49C6-B41B-DA5D106A8D61}"/>
    <hyperlink ref="G22" location="'прайс-лист'!C1617" display="Многолетние растения, травы, луковичные" xr:uid="{9F015B22-8CFA-434A-AAA8-618E1A956FD6}"/>
    <hyperlink ref="G23" location="'прайс-лист'!C288" display="Азалии и рододендроны" xr:uid="{CB7F6CD5-5A7C-4C60-AFB5-8BFC2F6AF2BB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3F5774D-9902-42C2-9F5C-8ED1FEC3703D}">
            <xm:f>NOT(ISERROR(SEARCH("-",H10)))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703"/>
  <sheetViews>
    <sheetView showGridLines="0"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Q11" sqref="Q11"/>
    </sheetView>
  </sheetViews>
  <sheetFormatPr defaultRowHeight="14.6"/>
  <cols>
    <col min="1" max="1" width="5.3828125" style="2" customWidth="1"/>
    <col min="2" max="2" width="9" style="4" hidden="1" customWidth="1"/>
    <col min="3" max="3" width="17.765625" style="4" customWidth="1"/>
    <col min="4" max="4" width="21.15234375" style="2" customWidth="1"/>
    <col min="5" max="5" width="6.61328125" style="2" hidden="1" customWidth="1"/>
    <col min="6" max="6" width="6.15234375" style="2" hidden="1" customWidth="1"/>
    <col min="7" max="7" width="21.3046875" style="2" customWidth="1"/>
    <col min="8" max="8" width="8.4609375" style="2" customWidth="1"/>
    <col min="9" max="9" width="7.84375" style="2" customWidth="1"/>
    <col min="10" max="10" width="5.921875" style="2" customWidth="1"/>
    <col min="11" max="11" width="6.3046875" style="2" customWidth="1"/>
    <col min="12" max="13" width="10.765625" style="2" hidden="1" customWidth="1"/>
    <col min="14" max="14" width="11.23046875" style="2" customWidth="1"/>
    <col min="15" max="15" width="12.4609375" style="2" customWidth="1"/>
    <col min="16" max="16" width="8.61328125" style="19" customWidth="1"/>
    <col min="17" max="19" width="10.69140625" style="2" customWidth="1"/>
    <col min="20" max="20" width="13.61328125" style="2" customWidth="1"/>
    <col min="21" max="21" width="12.61328125" style="2" customWidth="1"/>
    <col min="22" max="23" width="14.921875" style="2" hidden="1" customWidth="1"/>
    <col min="24" max="24" width="9.3046875" style="2" customWidth="1"/>
    <col min="25" max="25" width="12" style="2" customWidth="1"/>
    <col min="26" max="28" width="6.69140625" hidden="1" customWidth="1"/>
    <col min="29" max="29" width="12.921875" style="2" hidden="1" customWidth="1"/>
    <col min="30" max="30" width="24.3046875" style="2" hidden="1" customWidth="1"/>
    <col min="31" max="16384" width="9.23046875" style="2"/>
  </cols>
  <sheetData>
    <row r="1" spans="1:30">
      <c r="A1" s="113">
        <v>44818</v>
      </c>
      <c r="C1" s="69" t="s">
        <v>16</v>
      </c>
      <c r="D1" s="5"/>
      <c r="E1" s="9"/>
      <c r="F1" s="9"/>
      <c r="G1" s="30"/>
      <c r="I1" s="62"/>
      <c r="T1" s="38"/>
      <c r="U1" s="38"/>
      <c r="V1" s="38"/>
      <c r="W1" s="38"/>
      <c r="X1" s="40"/>
      <c r="Y1" s="39"/>
    </row>
    <row r="2" spans="1:30" ht="20.6">
      <c r="C2" s="10"/>
      <c r="D2" s="11"/>
      <c r="E2" s="9"/>
      <c r="F2" s="9"/>
      <c r="G2" s="7"/>
      <c r="I2" s="55" t="s">
        <v>1119</v>
      </c>
      <c r="J2" s="36"/>
      <c r="K2" s="36"/>
      <c r="U2" s="38"/>
      <c r="V2" s="38"/>
      <c r="W2" s="38"/>
      <c r="Z2" s="2"/>
      <c r="AA2" s="2"/>
      <c r="AB2" s="2"/>
    </row>
    <row r="3" spans="1:30" ht="18.45">
      <c r="C3" s="12"/>
      <c r="D3" s="60" t="s">
        <v>1118</v>
      </c>
      <c r="E3" s="9"/>
      <c r="F3" s="9"/>
      <c r="G3" s="56" t="s">
        <v>9</v>
      </c>
      <c r="H3" s="36"/>
      <c r="I3" s="60" t="s">
        <v>1118</v>
      </c>
      <c r="J3" s="56" t="s">
        <v>10</v>
      </c>
      <c r="K3" s="56"/>
      <c r="L3" s="56"/>
      <c r="M3" s="56"/>
      <c r="N3" s="56"/>
      <c r="O3" s="56"/>
      <c r="P3" s="56"/>
      <c r="R3" s="109">
        <f>SUM(S10:S5907)+SUM(R10:R5907)</f>
        <v>0</v>
      </c>
      <c r="S3" s="109"/>
      <c r="T3" s="110"/>
      <c r="U3" s="70" t="s">
        <v>17</v>
      </c>
      <c r="V3" s="81"/>
      <c r="W3" s="81"/>
      <c r="Z3" s="2"/>
      <c r="AA3" s="2"/>
      <c r="AB3" s="2"/>
    </row>
    <row r="4" spans="1:30" ht="18.45">
      <c r="C4" s="16"/>
      <c r="D4" s="60" t="s">
        <v>1118</v>
      </c>
      <c r="E4" s="9"/>
      <c r="F4" s="9"/>
      <c r="G4" s="56" t="s">
        <v>11</v>
      </c>
      <c r="H4" s="36"/>
      <c r="I4" s="60" t="s">
        <v>1118</v>
      </c>
      <c r="J4" s="56" t="s">
        <v>12</v>
      </c>
      <c r="K4" s="56"/>
      <c r="L4" s="56"/>
      <c r="M4" s="56"/>
      <c r="N4" s="56"/>
      <c r="O4" s="56"/>
      <c r="P4" s="56"/>
      <c r="R4" s="111">
        <f>IF('1'!$H$10="","-",SUM(T10:T7447))</f>
        <v>0</v>
      </c>
      <c r="S4" s="111"/>
      <c r="T4" s="112"/>
      <c r="U4" s="70" t="s">
        <v>3944</v>
      </c>
      <c r="V4" s="81"/>
      <c r="W4" s="81"/>
      <c r="Z4" s="2"/>
      <c r="AA4" s="2"/>
      <c r="AB4" s="2"/>
    </row>
    <row r="5" spans="1:30" ht="18.45">
      <c r="D5" s="60" t="s">
        <v>1118</v>
      </c>
      <c r="E5" s="9"/>
      <c r="F5" s="9"/>
      <c r="G5" s="56" t="s">
        <v>13</v>
      </c>
      <c r="H5" s="36"/>
      <c r="I5" s="60" t="s">
        <v>1118</v>
      </c>
      <c r="J5" s="56" t="s">
        <v>14</v>
      </c>
      <c r="K5" s="56"/>
      <c r="L5" s="56"/>
      <c r="M5" s="56"/>
      <c r="N5" s="56"/>
      <c r="R5" s="111">
        <f>IF('1'!$H$10="","-",SUM(U10:U7447))</f>
        <v>0</v>
      </c>
      <c r="S5" s="111"/>
      <c r="T5" s="112"/>
      <c r="U5" s="70" t="s">
        <v>3945</v>
      </c>
      <c r="V5" s="81"/>
      <c r="W5" s="81"/>
    </row>
    <row r="6" spans="1:30" ht="18.45" customHeight="1">
      <c r="D6" s="60" t="s">
        <v>1118</v>
      </c>
      <c r="E6" s="9"/>
      <c r="F6" s="9"/>
      <c r="G6" s="56" t="s">
        <v>15</v>
      </c>
      <c r="H6" s="36"/>
      <c r="I6" s="60" t="s">
        <v>1118</v>
      </c>
      <c r="J6" s="56" t="s">
        <v>3943</v>
      </c>
      <c r="K6" s="107"/>
      <c r="L6" s="107"/>
      <c r="M6" s="107"/>
      <c r="N6" s="107"/>
      <c r="O6" s="107"/>
      <c r="P6" s="80"/>
      <c r="R6" s="111">
        <f>R4+R5</f>
        <v>0</v>
      </c>
      <c r="S6" s="111"/>
      <c r="T6" s="112"/>
      <c r="U6" s="70" t="s">
        <v>3946</v>
      </c>
      <c r="V6" s="81"/>
      <c r="W6" s="81"/>
    </row>
    <row r="7" spans="1:30" s="22" customFormat="1" ht="28.75" customHeight="1">
      <c r="B7" s="42"/>
      <c r="E7" s="23"/>
      <c r="F7" s="23"/>
      <c r="H7" s="30"/>
      <c r="I7" s="5"/>
      <c r="J7" s="107"/>
      <c r="K7" s="107"/>
      <c r="L7" s="107"/>
      <c r="M7" s="107"/>
      <c r="N7" s="107"/>
      <c r="O7" s="107"/>
      <c r="P7" s="80"/>
      <c r="Y7" s="43"/>
    </row>
    <row r="8" spans="1:30" s="22" customFormat="1">
      <c r="B8" s="42"/>
      <c r="D8" s="17"/>
      <c r="E8" s="23"/>
      <c r="F8" s="23"/>
      <c r="G8" s="30"/>
      <c r="H8" s="30"/>
      <c r="I8" s="5"/>
      <c r="J8" s="108"/>
      <c r="K8" s="108"/>
      <c r="L8" s="108"/>
      <c r="M8" s="108"/>
      <c r="N8" s="108"/>
      <c r="O8" s="108"/>
      <c r="P8" s="84"/>
      <c r="R8" s="87"/>
      <c r="T8" s="41" t="str">
        <f>IF('1'!$H$10="-","Пожалуйста, выберите способ оплаты!","")</f>
        <v>Пожалуйста, выберите способ оплаты!</v>
      </c>
      <c r="Y8" s="43"/>
    </row>
    <row r="9" spans="1:30" ht="79.3" customHeight="1">
      <c r="A9" s="44"/>
      <c r="B9" s="45"/>
      <c r="C9" s="45" t="s">
        <v>18</v>
      </c>
      <c r="D9" s="45" t="s">
        <v>19</v>
      </c>
      <c r="E9" s="88" t="s">
        <v>2784</v>
      </c>
      <c r="F9" s="88" t="s">
        <v>2785</v>
      </c>
      <c r="G9" s="45" t="s">
        <v>20</v>
      </c>
      <c r="H9" s="45" t="s">
        <v>21</v>
      </c>
      <c r="I9" s="45" t="s">
        <v>22</v>
      </c>
      <c r="J9" s="45" t="s">
        <v>23</v>
      </c>
      <c r="K9" s="89" t="s">
        <v>24</v>
      </c>
      <c r="L9" s="88" t="s">
        <v>1150</v>
      </c>
      <c r="M9" s="88" t="s">
        <v>1149</v>
      </c>
      <c r="N9" s="45" t="s">
        <v>3825</v>
      </c>
      <c r="O9" s="45" t="s">
        <v>3947</v>
      </c>
      <c r="P9" s="45" t="s">
        <v>3820</v>
      </c>
      <c r="Q9" s="45" t="s">
        <v>25</v>
      </c>
      <c r="R9" s="45" t="s">
        <v>3958</v>
      </c>
      <c r="S9" s="45" t="s">
        <v>3959</v>
      </c>
      <c r="T9" s="45" t="s">
        <v>4549</v>
      </c>
      <c r="U9" s="45" t="s">
        <v>4550</v>
      </c>
      <c r="V9" s="88" t="s">
        <v>3955</v>
      </c>
      <c r="W9" s="88" t="s">
        <v>3956</v>
      </c>
      <c r="X9" s="45" t="s">
        <v>1151</v>
      </c>
      <c r="Y9" s="45" t="s">
        <v>3957</v>
      </c>
      <c r="Z9" s="64" t="s">
        <v>26</v>
      </c>
      <c r="AA9" s="64" t="s">
        <v>3953</v>
      </c>
      <c r="AB9" s="64" t="s">
        <v>3954</v>
      </c>
      <c r="AC9" s="61" t="s">
        <v>3976</v>
      </c>
      <c r="AD9" s="61"/>
    </row>
    <row r="10" spans="1:30" s="48" customFormat="1" ht="29.15">
      <c r="A10" s="2"/>
      <c r="B10" s="46" t="s">
        <v>26</v>
      </c>
      <c r="C10" s="95" t="s">
        <v>4545</v>
      </c>
      <c r="D10" s="96"/>
      <c r="E10" s="97"/>
      <c r="F10" s="98"/>
      <c r="G10" s="99"/>
      <c r="H10" s="99"/>
      <c r="I10" s="98"/>
      <c r="J10" s="100"/>
      <c r="K10" s="100"/>
      <c r="L10" s="101"/>
      <c r="M10" s="101"/>
      <c r="N10" s="103" t="s">
        <v>4546</v>
      </c>
      <c r="O10" s="104" t="s">
        <v>4547</v>
      </c>
      <c r="P10" s="102"/>
      <c r="Q10" s="77"/>
      <c r="R10" s="85"/>
      <c r="S10" s="85"/>
      <c r="T10" s="77"/>
      <c r="U10" s="77"/>
      <c r="V10" s="77"/>
      <c r="W10" s="77"/>
      <c r="X10" s="77"/>
      <c r="Y10" s="77"/>
      <c r="Z10" s="77"/>
      <c r="AA10" s="77"/>
      <c r="AB10" s="77"/>
      <c r="AC10" s="78"/>
      <c r="AD10" s="78"/>
    </row>
    <row r="11" spans="1:30" s="48" customFormat="1">
      <c r="A11" s="2"/>
      <c r="B11" s="57" t="s">
        <v>4706</v>
      </c>
      <c r="C11" s="49" t="s">
        <v>363</v>
      </c>
      <c r="D11" s="49" t="s">
        <v>364</v>
      </c>
      <c r="E11" s="49">
        <v>1</v>
      </c>
      <c r="F11" s="49">
        <v>18</v>
      </c>
      <c r="G11" s="49" t="s">
        <v>4900</v>
      </c>
      <c r="H11" s="52" t="s">
        <v>384</v>
      </c>
      <c r="I11" s="50" t="s">
        <v>522</v>
      </c>
      <c r="J11" s="50" t="s">
        <v>375</v>
      </c>
      <c r="K11" s="90" t="s">
        <v>375</v>
      </c>
      <c r="L11" s="51">
        <v>3386</v>
      </c>
      <c r="M11" s="51">
        <v>2690</v>
      </c>
      <c r="N11" s="106">
        <f>IF('1'!$H$10="-",L11,L11)</f>
        <v>3386</v>
      </c>
      <c r="O11" s="105">
        <f>IF('1'!$H$10="-",M11,IF('1'!$H$10="в кассу предприятия",M11,IF('1'!$H$10="ИП Водакова Т.Ю.",M11*1.075,"-")))</f>
        <v>2690</v>
      </c>
      <c r="P11" s="86">
        <v>10</v>
      </c>
      <c r="Q11" s="47"/>
      <c r="R11" s="91">
        <f t="shared" ref="R11:R73" si="0">IF(Q11&lt;=AB11,Q11,AB11)</f>
        <v>0</v>
      </c>
      <c r="S11" s="91" t="str">
        <f>IF('1'!$H$10="-","-      ₽",IF(Z11="только сц",IF(Q11&lt;=AA11,Q11,AA11),IF(Q11&lt;=AB11,0,IF(Q11-R11&lt;=AA11,Q11-R11,AA11))))</f>
        <v>-      ₽</v>
      </c>
      <c r="T11" s="92" t="str">
        <f>IF('1'!$H$10="-","-      ₽",IF(AND(SUM($W$10:$W$6357)&gt;=200000,AC11&lt;&gt;"без скидки"),IF(R11&gt;=100,O11*0.95*0.95*R11,O11*R11*0.95),IF(SUM($V$10:$V$6357)&gt;=57000,IF(AND(R11&gt;=100,AC11&lt;&gt;"без скидки"),O11*0.95*R11,O11*R11),M11*R11)))</f>
        <v>-      ₽</v>
      </c>
      <c r="U11" s="92" t="str">
        <f>IF('1'!$H$10="-","-      ₽",S11*M11)</f>
        <v>-      ₽</v>
      </c>
      <c r="V11" s="93" t="str">
        <f>IF('1'!$H$10="-","-      ₽",R11*O11)</f>
        <v>-      ₽</v>
      </c>
      <c r="W11" s="93" t="str">
        <f>IF('1'!$H$10="-","-      ₽",R11*O11)</f>
        <v>-      ₽</v>
      </c>
      <c r="X11" s="65" t="s">
        <v>4548</v>
      </c>
      <c r="Y11" s="66" t="str">
        <f>IF(OR(Q11="",'1'!$H$10="-"),"-      %",IF(Z11="только сц",0,IF(SUM($V$685:$V$6357)&gt;=57000,(W11-T11)/W11,0)))</f>
        <v>-      %</v>
      </c>
      <c r="Z11" s="83" t="s">
        <v>5582</v>
      </c>
      <c r="AA11" s="51">
        <v>10</v>
      </c>
      <c r="AB11" s="51">
        <v>0</v>
      </c>
      <c r="AC11" s="63" t="s">
        <v>3975</v>
      </c>
      <c r="AD11" s="94" t="str">
        <f>IF(OR(Q11="",'1'!$H$10="-"),"",IF(Q11&gt;R11+S11,"заказано больше наличия",""))</f>
        <v/>
      </c>
    </row>
    <row r="12" spans="1:30" s="48" customFormat="1">
      <c r="A12" s="2"/>
      <c r="B12" s="57" t="s">
        <v>4707</v>
      </c>
      <c r="C12" s="49" t="s">
        <v>3827</v>
      </c>
      <c r="D12" s="49" t="s">
        <v>364</v>
      </c>
      <c r="E12" s="49">
        <v>1</v>
      </c>
      <c r="F12" s="49">
        <v>18</v>
      </c>
      <c r="G12" s="49" t="s">
        <v>4047</v>
      </c>
      <c r="H12" s="52" t="s">
        <v>384</v>
      </c>
      <c r="I12" s="50" t="s">
        <v>4901</v>
      </c>
      <c r="J12" s="50"/>
      <c r="K12" s="90"/>
      <c r="L12" s="51">
        <v>1751</v>
      </c>
      <c r="M12" s="51">
        <v>1391</v>
      </c>
      <c r="N12" s="106">
        <f>IF('1'!$H$10="-",L12,L12)</f>
        <v>1751</v>
      </c>
      <c r="O12" s="105">
        <f>IF('1'!$H$10="-",M12,IF('1'!$H$10="в кассу предприятия",M12,IF('1'!$H$10="ИП Водакова Т.Ю.",M12*1.075,"-")))</f>
        <v>1391</v>
      </c>
      <c r="P12" s="86">
        <v>22</v>
      </c>
      <c r="Q12" s="47"/>
      <c r="R12" s="91">
        <f t="shared" si="0"/>
        <v>0</v>
      </c>
      <c r="S12" s="91" t="str">
        <f>IF('1'!$H$10="-","-      ₽",IF(Z12="только сц",IF(Q12&lt;=AA12,Q12,AA12),IF(Q12&lt;=AB12,0,IF(Q12-R12&lt;=AA12,Q12-R12,AA12))))</f>
        <v>-      ₽</v>
      </c>
      <c r="T12" s="92" t="str">
        <f>IF('1'!$H$10="-","-      ₽",IF(AND(SUM($W$10:$W$6357)&gt;=200000,AC12&lt;&gt;"без скидки"),IF(R12&gt;=100,O12*0.95*0.95*R12,O12*R12*0.95),IF(SUM($V$10:$V$6357)&gt;=57000,IF(AND(R12&gt;=100,AC12&lt;&gt;"без скидки"),O12*0.95*R12,O12*R12),M12*R12)))</f>
        <v>-      ₽</v>
      </c>
      <c r="U12" s="92" t="str">
        <f>IF('1'!$H$10="-","-      ₽",S12*M12)</f>
        <v>-      ₽</v>
      </c>
      <c r="V12" s="93" t="str">
        <f>IF('1'!$H$10="-","-      ₽",R12*O12)</f>
        <v>-      ₽</v>
      </c>
      <c r="W12" s="93" t="str">
        <f>IF('1'!$H$10="-","-      ₽",R12*O12)</f>
        <v>-      ₽</v>
      </c>
      <c r="X12" s="65" t="s">
        <v>4548</v>
      </c>
      <c r="Y12" s="66" t="str">
        <f>IF(OR(Q12="",'1'!$H$10="-"),"-      %",IF(Z12="только сц",0,IF(SUM($V$685:$V$6357)&gt;=57000,(W12-T12)/W12,0)))</f>
        <v>-      %</v>
      </c>
      <c r="Z12" s="83" t="s">
        <v>375</v>
      </c>
      <c r="AA12" s="51">
        <v>0</v>
      </c>
      <c r="AB12" s="51">
        <v>22</v>
      </c>
      <c r="AC12" s="63" t="s">
        <v>3975</v>
      </c>
      <c r="AD12" s="94" t="str">
        <f>IF(OR(Q12="",'1'!$H$10="-"),"",IF(Q12&gt;R12+S12,"заказано больше наличия",""))</f>
        <v/>
      </c>
    </row>
    <row r="13" spans="1:30" s="48" customFormat="1">
      <c r="A13" s="2"/>
      <c r="B13" s="57" t="s">
        <v>1161</v>
      </c>
      <c r="C13" s="49" t="s">
        <v>376</v>
      </c>
      <c r="D13" s="49" t="s">
        <v>377</v>
      </c>
      <c r="E13" s="49">
        <v>1</v>
      </c>
      <c r="F13" s="49">
        <v>4</v>
      </c>
      <c r="G13" s="49" t="s">
        <v>2801</v>
      </c>
      <c r="H13" s="52" t="s">
        <v>2797</v>
      </c>
      <c r="I13" s="50" t="s">
        <v>2800</v>
      </c>
      <c r="J13" s="50" t="s">
        <v>2795</v>
      </c>
      <c r="K13" s="90" t="s">
        <v>375</v>
      </c>
      <c r="L13" s="51">
        <v>1039</v>
      </c>
      <c r="M13" s="51">
        <v>799</v>
      </c>
      <c r="N13" s="106">
        <f>IF('1'!$H$10="-",L13,L13)</f>
        <v>1039</v>
      </c>
      <c r="O13" s="105">
        <f>IF('1'!$H$10="-",M13,IF('1'!$H$10="в кассу предприятия",M13,IF('1'!$H$10="ИП Водакова Т.Ю.",M13*1.075,"-")))</f>
        <v>799</v>
      </c>
      <c r="P13" s="86" t="s">
        <v>5583</v>
      </c>
      <c r="Q13" s="47"/>
      <c r="R13" s="91">
        <f t="shared" si="0"/>
        <v>0</v>
      </c>
      <c r="S13" s="91" t="str">
        <f>IF('1'!$H$10="-","-      ₽",IF(Z13="только сц",IF(Q13&lt;=AA13,Q13,AA13),IF(Q13&lt;=AB13,0,IF(Q13-R13&lt;=AA13,Q13-R13,AA13))))</f>
        <v>-      ₽</v>
      </c>
      <c r="T13" s="92" t="str">
        <f>IF('1'!$H$10="-","-      ₽",IF(AND(SUM($W$10:$W$6357)&gt;=200000,AC13&lt;&gt;"без скидки"),IF(R13&gt;=100,O13*0.95*0.95*R13,O13*R13*0.95),IF(SUM($V$10:$V$6357)&gt;=57000,IF(AND(R13&gt;=100,AC13&lt;&gt;"без скидки"),O13*0.95*R13,O13*R13),M13*R13)))</f>
        <v>-      ₽</v>
      </c>
      <c r="U13" s="92" t="str">
        <f>IF('1'!$H$10="-","-      ₽",S13*M13)</f>
        <v>-      ₽</v>
      </c>
      <c r="V13" s="93" t="str">
        <f>IF('1'!$H$10="-","-      ₽",R13*O13)</f>
        <v>-      ₽</v>
      </c>
      <c r="W13" s="93" t="str">
        <f>IF('1'!$H$10="-","-      ₽",R13*O13)</f>
        <v>-      ₽</v>
      </c>
      <c r="X13" s="65" t="s">
        <v>4548</v>
      </c>
      <c r="Y13" s="66" t="str">
        <f>IF(OR(Q13="",'1'!$H$10="-"),"-      %",IF(Z13="только сц",0,IF(SUM($V$685:$V$6357)&gt;=57000,(W13-T13)/W13,0)))</f>
        <v>-      %</v>
      </c>
      <c r="Z13" s="83" t="s">
        <v>375</v>
      </c>
      <c r="AA13" s="51">
        <v>3</v>
      </c>
      <c r="AB13" s="51">
        <v>189</v>
      </c>
      <c r="AC13" s="63" t="s">
        <v>3975</v>
      </c>
      <c r="AD13" s="94" t="str">
        <f>IF(OR(Q13="",'1'!$H$10="-"),"",IF(Q13&gt;R13+S13,"заказано больше наличия",""))</f>
        <v/>
      </c>
    </row>
    <row r="14" spans="1:30" s="48" customFormat="1">
      <c r="A14" s="2"/>
      <c r="B14" s="57" t="s">
        <v>1163</v>
      </c>
      <c r="C14" s="49" t="s">
        <v>3828</v>
      </c>
      <c r="D14" s="49" t="s">
        <v>377</v>
      </c>
      <c r="E14" s="49">
        <v>1</v>
      </c>
      <c r="F14" s="49">
        <v>15</v>
      </c>
      <c r="G14" s="49" t="s">
        <v>2805</v>
      </c>
      <c r="H14" s="52" t="s">
        <v>57</v>
      </c>
      <c r="I14" s="50" t="s">
        <v>522</v>
      </c>
      <c r="J14" s="50"/>
      <c r="K14" s="90"/>
      <c r="L14" s="51">
        <v>2828</v>
      </c>
      <c r="M14" s="51">
        <v>2246</v>
      </c>
      <c r="N14" s="106">
        <f>IF('1'!$H$10="-",L14,L14)</f>
        <v>2828</v>
      </c>
      <c r="O14" s="105">
        <f>IF('1'!$H$10="-",M14,IF('1'!$H$10="в кассу предприятия",M14,IF('1'!$H$10="ИП Водакова Т.Ю.",M14*1.075,"-")))</f>
        <v>2246</v>
      </c>
      <c r="P14" s="86">
        <v>11</v>
      </c>
      <c r="Q14" s="47"/>
      <c r="R14" s="91">
        <f t="shared" si="0"/>
        <v>0</v>
      </c>
      <c r="S14" s="91" t="str">
        <f>IF('1'!$H$10="-","-      ₽",IF(Z14="только сц",IF(Q14&lt;=AA14,Q14,AA14),IF(Q14&lt;=AB14,0,IF(Q14-R14&lt;=AA14,Q14-R14,AA14))))</f>
        <v>-      ₽</v>
      </c>
      <c r="T14" s="92" t="str">
        <f>IF('1'!$H$10="-","-      ₽",IF(AND(SUM($W$10:$W$6357)&gt;=200000,AC14&lt;&gt;"без скидки"),IF(R14&gt;=100,O14*0.95*0.95*R14,O14*R14*0.95),IF(SUM($V$10:$V$6357)&gt;=57000,IF(AND(R14&gt;=100,AC14&lt;&gt;"без скидки"),O14*0.95*R14,O14*R14),M14*R14)))</f>
        <v>-      ₽</v>
      </c>
      <c r="U14" s="92" t="str">
        <f>IF('1'!$H$10="-","-      ₽",S14*M14)</f>
        <v>-      ₽</v>
      </c>
      <c r="V14" s="93" t="str">
        <f>IF('1'!$H$10="-","-      ₽",R14*O14)</f>
        <v>-      ₽</v>
      </c>
      <c r="W14" s="93" t="str">
        <f>IF('1'!$H$10="-","-      ₽",R14*O14)</f>
        <v>-      ₽</v>
      </c>
      <c r="X14" s="65" t="s">
        <v>4548</v>
      </c>
      <c r="Y14" s="66" t="str">
        <f>IF(OR(Q14="",'1'!$H$10="-"),"-      %",IF(Z14="только сц",0,IF(SUM($V$685:$V$6357)&gt;=57000,(W14-T14)/W14,0)))</f>
        <v>-      %</v>
      </c>
      <c r="Z14" s="83" t="s">
        <v>5582</v>
      </c>
      <c r="AA14" s="51">
        <v>11</v>
      </c>
      <c r="AB14" s="51">
        <v>0</v>
      </c>
      <c r="AC14" s="63" t="s">
        <v>3975</v>
      </c>
      <c r="AD14" s="94" t="str">
        <f>IF(OR(Q14="",'1'!$H$10="-"),"",IF(Q14&gt;R14+S14,"заказано больше наличия",""))</f>
        <v/>
      </c>
    </row>
    <row r="15" spans="1:30" s="48" customFormat="1">
      <c r="A15" s="2"/>
      <c r="B15" s="57" t="s">
        <v>1165</v>
      </c>
      <c r="C15" s="49" t="s">
        <v>381</v>
      </c>
      <c r="D15" s="49" t="s">
        <v>382</v>
      </c>
      <c r="E15" s="49">
        <v>1</v>
      </c>
      <c r="F15" s="49">
        <v>13</v>
      </c>
      <c r="G15" s="49" t="s">
        <v>375</v>
      </c>
      <c r="H15" s="52" t="s">
        <v>2808</v>
      </c>
      <c r="I15" s="50" t="s">
        <v>2809</v>
      </c>
      <c r="J15" s="50" t="s">
        <v>375</v>
      </c>
      <c r="K15" s="90" t="s">
        <v>375</v>
      </c>
      <c r="L15" s="51">
        <v>2472</v>
      </c>
      <c r="M15" s="51">
        <v>1600</v>
      </c>
      <c r="N15" s="106">
        <f>IF('1'!$H$10="-",L15,L15)</f>
        <v>2472</v>
      </c>
      <c r="O15" s="105">
        <f>IF('1'!$H$10="-",M15,IF('1'!$H$10="в кассу предприятия",M15,IF('1'!$H$10="ИП Водакова Т.Ю.",M15*1.075,"-")))</f>
        <v>1600</v>
      </c>
      <c r="P15" s="86">
        <v>10</v>
      </c>
      <c r="Q15" s="47"/>
      <c r="R15" s="91">
        <f t="shared" si="0"/>
        <v>0</v>
      </c>
      <c r="S15" s="91" t="str">
        <f>IF('1'!$H$10="-","-      ₽",IF(Z15="только сц",IF(Q15&lt;=AA15,Q15,AA15),IF(Q15&lt;=AB15,0,IF(Q15-R15&lt;=AA15,Q15-R15,AA15))))</f>
        <v>-      ₽</v>
      </c>
      <c r="T15" s="92" t="str">
        <f>IF('1'!$H$10="-","-      ₽",IF(AND(SUM($W$10:$W$6357)&gt;=200000,AC15&lt;&gt;"без скидки"),IF(R15&gt;=100,O15*0.95*0.95*R15,O15*R15*0.95),IF(SUM($V$10:$V$6357)&gt;=57000,IF(AND(R15&gt;=100,AC15&lt;&gt;"без скидки"),O15*0.95*R15,O15*R15),M15*R15)))</f>
        <v>-      ₽</v>
      </c>
      <c r="U15" s="92" t="str">
        <f>IF('1'!$H$10="-","-      ₽",S15*M15)</f>
        <v>-      ₽</v>
      </c>
      <c r="V15" s="93" t="str">
        <f>IF('1'!$H$10="-","-      ₽",R15*O15)</f>
        <v>-      ₽</v>
      </c>
      <c r="W15" s="93" t="str">
        <f>IF('1'!$H$10="-","-      ₽",R15*O15)</f>
        <v>-      ₽</v>
      </c>
      <c r="X15" s="65" t="s">
        <v>4548</v>
      </c>
      <c r="Y15" s="66" t="str">
        <f>IF(OR(Q15="",'1'!$H$10="-"),"-      %",IF(Z15="только сц",0,IF(SUM($V$685:$V$6357)&gt;=57000,(W15-T15)/W15,0)))</f>
        <v>-      %</v>
      </c>
      <c r="Z15" s="83" t="s">
        <v>375</v>
      </c>
      <c r="AA15" s="51">
        <v>0</v>
      </c>
      <c r="AB15" s="51">
        <v>10</v>
      </c>
      <c r="AC15" s="63" t="s">
        <v>3975</v>
      </c>
      <c r="AD15" s="94" t="str">
        <f>IF(OR(Q15="",'1'!$H$10="-"),"",IF(Q15&gt;R15+S15,"заказано больше наличия",""))</f>
        <v/>
      </c>
    </row>
    <row r="16" spans="1:30" s="48" customFormat="1">
      <c r="A16" s="2"/>
      <c r="B16" s="57" t="s">
        <v>1166</v>
      </c>
      <c r="C16" s="49" t="s">
        <v>381</v>
      </c>
      <c r="D16" s="49" t="s">
        <v>382</v>
      </c>
      <c r="E16" s="49">
        <v>1</v>
      </c>
      <c r="F16" s="49">
        <v>7</v>
      </c>
      <c r="G16" s="49" t="s">
        <v>2810</v>
      </c>
      <c r="H16" s="52" t="s">
        <v>525</v>
      </c>
      <c r="I16" s="50" t="s">
        <v>522</v>
      </c>
      <c r="J16" s="50" t="s">
        <v>483</v>
      </c>
      <c r="K16" s="90"/>
      <c r="L16" s="51">
        <v>1121</v>
      </c>
      <c r="M16" s="51">
        <v>871</v>
      </c>
      <c r="N16" s="106">
        <f>IF('1'!$H$10="-",L16,L16)</f>
        <v>1121</v>
      </c>
      <c r="O16" s="105">
        <f>IF('1'!$H$10="-",M16,IF('1'!$H$10="в кассу предприятия",M16,IF('1'!$H$10="ИП Водакова Т.Ю.",M16*1.075,"-")))</f>
        <v>871</v>
      </c>
      <c r="P16" s="86">
        <v>18</v>
      </c>
      <c r="Q16" s="47"/>
      <c r="R16" s="91">
        <f t="shared" si="0"/>
        <v>0</v>
      </c>
      <c r="S16" s="91" t="str">
        <f>IF('1'!$H$10="-","-      ₽",IF(Z16="только сц",IF(Q16&lt;=AA16,Q16,AA16),IF(Q16&lt;=AB16,0,IF(Q16-R16&lt;=AA16,Q16-R16,AA16))))</f>
        <v>-      ₽</v>
      </c>
      <c r="T16" s="92" t="str">
        <f>IF('1'!$H$10="-","-      ₽",IF(AND(SUM($W$10:$W$6357)&gt;=200000,AC16&lt;&gt;"без скидки"),IF(R16&gt;=100,O16*0.95*0.95*R16,O16*R16*0.95),IF(SUM($V$10:$V$6357)&gt;=57000,IF(AND(R16&gt;=100,AC16&lt;&gt;"без скидки"),O16*0.95*R16,O16*R16),M16*R16)))</f>
        <v>-      ₽</v>
      </c>
      <c r="U16" s="92" t="str">
        <f>IF('1'!$H$10="-","-      ₽",S16*M16)</f>
        <v>-      ₽</v>
      </c>
      <c r="V16" s="93" t="str">
        <f>IF('1'!$H$10="-","-      ₽",R16*O16)</f>
        <v>-      ₽</v>
      </c>
      <c r="W16" s="93" t="str">
        <f>IF('1'!$H$10="-","-      ₽",R16*O16)</f>
        <v>-      ₽</v>
      </c>
      <c r="X16" s="65" t="s">
        <v>4548</v>
      </c>
      <c r="Y16" s="66" t="str">
        <f>IF(OR(Q16="",'1'!$H$10="-"),"-      %",IF(Z16="только сц",0,IF(SUM($V$685:$V$6357)&gt;=57000,(W16-T16)/W16,0)))</f>
        <v>-      %</v>
      </c>
      <c r="Z16" s="83" t="s">
        <v>5582</v>
      </c>
      <c r="AA16" s="51">
        <v>18</v>
      </c>
      <c r="AB16" s="51">
        <v>0</v>
      </c>
      <c r="AC16" s="63" t="s">
        <v>3975</v>
      </c>
      <c r="AD16" s="94" t="str">
        <f>IF(OR(Q16="",'1'!$H$10="-"),"",IF(Q16&gt;R16+S16,"заказано больше наличия",""))</f>
        <v/>
      </c>
    </row>
    <row r="17" spans="1:30" s="48" customFormat="1">
      <c r="A17" s="2"/>
      <c r="B17" s="57" t="s">
        <v>4708</v>
      </c>
      <c r="C17" s="49" t="s">
        <v>381</v>
      </c>
      <c r="D17" s="49" t="s">
        <v>382</v>
      </c>
      <c r="E17" s="49">
        <v>1</v>
      </c>
      <c r="F17" s="49">
        <v>11</v>
      </c>
      <c r="G17" s="49" t="s">
        <v>2810</v>
      </c>
      <c r="H17" s="52" t="s">
        <v>52</v>
      </c>
      <c r="I17" s="50" t="s">
        <v>396</v>
      </c>
      <c r="J17" s="50"/>
      <c r="K17" s="90"/>
      <c r="L17" s="51">
        <v>1468</v>
      </c>
      <c r="M17" s="51">
        <v>1166</v>
      </c>
      <c r="N17" s="106">
        <f>IF('1'!$H$10="-",L17,L17)</f>
        <v>1468</v>
      </c>
      <c r="O17" s="105">
        <f>IF('1'!$H$10="-",M17,IF('1'!$H$10="в кассу предприятия",M17,IF('1'!$H$10="ИП Водакова Т.Ю.",M17*1.075,"-")))</f>
        <v>1166</v>
      </c>
      <c r="P17" s="86">
        <v>6</v>
      </c>
      <c r="Q17" s="47"/>
      <c r="R17" s="91">
        <f t="shared" si="0"/>
        <v>0</v>
      </c>
      <c r="S17" s="91" t="str">
        <f>IF('1'!$H$10="-","-      ₽",IF(Z17="только сц",IF(Q17&lt;=AA17,Q17,AA17),IF(Q17&lt;=AB17,0,IF(Q17-R17&lt;=AA17,Q17-R17,AA17))))</f>
        <v>-      ₽</v>
      </c>
      <c r="T17" s="92" t="str">
        <f>IF('1'!$H$10="-","-      ₽",IF(AND(SUM($W$10:$W$6357)&gt;=200000,AC17&lt;&gt;"без скидки"),IF(R17&gt;=100,O17*0.95*0.95*R17,O17*R17*0.95),IF(SUM($V$10:$V$6357)&gt;=57000,IF(AND(R17&gt;=100,AC17&lt;&gt;"без скидки"),O17*0.95*R17,O17*R17),M17*R17)))</f>
        <v>-      ₽</v>
      </c>
      <c r="U17" s="92" t="str">
        <f>IF('1'!$H$10="-","-      ₽",S17*M17)</f>
        <v>-      ₽</v>
      </c>
      <c r="V17" s="93" t="str">
        <f>IF('1'!$H$10="-","-      ₽",R17*O17)</f>
        <v>-      ₽</v>
      </c>
      <c r="W17" s="93" t="str">
        <f>IF('1'!$H$10="-","-      ₽",R17*O17)</f>
        <v>-      ₽</v>
      </c>
      <c r="X17" s="65" t="s">
        <v>4548</v>
      </c>
      <c r="Y17" s="66" t="str">
        <f>IF(OR(Q17="",'1'!$H$10="-"),"-      %",IF(Z17="только сц",0,IF(SUM($V$685:$V$6357)&gt;=57000,(W17-T17)/W17,0)))</f>
        <v>-      %</v>
      </c>
      <c r="Z17" s="83" t="s">
        <v>5582</v>
      </c>
      <c r="AA17" s="51">
        <v>6</v>
      </c>
      <c r="AB17" s="51">
        <v>0</v>
      </c>
      <c r="AC17" s="63" t="s">
        <v>3975</v>
      </c>
      <c r="AD17" s="94" t="str">
        <f>IF(OR(Q17="",'1'!$H$10="-"),"",IF(Q17&gt;R17+S17,"заказано больше наличия",""))</f>
        <v/>
      </c>
    </row>
    <row r="18" spans="1:30" s="48" customFormat="1">
      <c r="A18" s="2"/>
      <c r="B18" s="57" t="s">
        <v>4709</v>
      </c>
      <c r="C18" s="49" t="s">
        <v>3829</v>
      </c>
      <c r="D18" s="49" t="s">
        <v>382</v>
      </c>
      <c r="E18" s="49">
        <v>1</v>
      </c>
      <c r="F18" s="49">
        <v>18</v>
      </c>
      <c r="G18" s="49" t="s">
        <v>2810</v>
      </c>
      <c r="H18" s="52" t="s">
        <v>384</v>
      </c>
      <c r="I18" s="50" t="s">
        <v>396</v>
      </c>
      <c r="J18" s="50" t="s">
        <v>396</v>
      </c>
      <c r="K18" s="90"/>
      <c r="L18" s="51">
        <v>1783</v>
      </c>
      <c r="M18" s="51">
        <v>1415</v>
      </c>
      <c r="N18" s="106">
        <f>IF('1'!$H$10="-",L18,L18)</f>
        <v>1783</v>
      </c>
      <c r="O18" s="105">
        <f>IF('1'!$H$10="-",M18,IF('1'!$H$10="в кассу предприятия",M18,IF('1'!$H$10="ИП Водакова Т.Ю.",M18*1.075,"-")))</f>
        <v>1415</v>
      </c>
      <c r="P18" s="86">
        <v>41</v>
      </c>
      <c r="Q18" s="47"/>
      <c r="R18" s="91">
        <f t="shared" si="0"/>
        <v>0</v>
      </c>
      <c r="S18" s="91" t="str">
        <f>IF('1'!$H$10="-","-      ₽",IF(Z18="только сц",IF(Q18&lt;=AA18,Q18,AA18),IF(Q18&lt;=AB18,0,IF(Q18-R18&lt;=AA18,Q18-R18,AA18))))</f>
        <v>-      ₽</v>
      </c>
      <c r="T18" s="92" t="str">
        <f>IF('1'!$H$10="-","-      ₽",IF(AND(SUM($W$10:$W$6357)&gt;=200000,AC18&lt;&gt;"без скидки"),IF(R18&gt;=100,O18*0.95*0.95*R18,O18*R18*0.95),IF(SUM($V$10:$V$6357)&gt;=57000,IF(AND(R18&gt;=100,AC18&lt;&gt;"без скидки"),O18*0.95*R18,O18*R18),M18*R18)))</f>
        <v>-      ₽</v>
      </c>
      <c r="U18" s="92" t="str">
        <f>IF('1'!$H$10="-","-      ₽",S18*M18)</f>
        <v>-      ₽</v>
      </c>
      <c r="V18" s="93" t="str">
        <f>IF('1'!$H$10="-","-      ₽",R18*O18)</f>
        <v>-      ₽</v>
      </c>
      <c r="W18" s="93" t="str">
        <f>IF('1'!$H$10="-","-      ₽",R18*O18)</f>
        <v>-      ₽</v>
      </c>
      <c r="X18" s="65" t="s">
        <v>4548</v>
      </c>
      <c r="Y18" s="66" t="str">
        <f>IF(OR(Q18="",'1'!$H$10="-"),"-      %",IF(Z18="только сц",0,IF(SUM($V$685:$V$6357)&gt;=57000,(W18-T18)/W18,0)))</f>
        <v>-      %</v>
      </c>
      <c r="Z18" s="83" t="s">
        <v>375</v>
      </c>
      <c r="AA18" s="51">
        <v>0</v>
      </c>
      <c r="AB18" s="51">
        <v>41</v>
      </c>
      <c r="AC18" s="63" t="s">
        <v>3975</v>
      </c>
      <c r="AD18" s="94" t="str">
        <f>IF(OR(Q18="",'1'!$H$10="-"),"",IF(Q18&gt;R18+S18,"заказано больше наличия",""))</f>
        <v/>
      </c>
    </row>
    <row r="19" spans="1:30" s="48" customFormat="1">
      <c r="A19" s="2"/>
      <c r="B19" s="57" t="s">
        <v>4278</v>
      </c>
      <c r="C19" s="49" t="s">
        <v>3829</v>
      </c>
      <c r="D19" s="49" t="s">
        <v>382</v>
      </c>
      <c r="E19" s="49">
        <v>1</v>
      </c>
      <c r="F19" s="49">
        <v>6</v>
      </c>
      <c r="G19" s="49"/>
      <c r="H19" s="52" t="s">
        <v>85</v>
      </c>
      <c r="I19" s="50" t="s">
        <v>298</v>
      </c>
      <c r="J19" s="50"/>
      <c r="K19" s="90"/>
      <c r="L19" s="51">
        <v>629</v>
      </c>
      <c r="M19" s="51">
        <v>500</v>
      </c>
      <c r="N19" s="106">
        <f>IF('1'!$H$10="-",L19,L19)</f>
        <v>629</v>
      </c>
      <c r="O19" s="105">
        <f>IF('1'!$H$10="-",M19,IF('1'!$H$10="в кассу предприятия",M19,IF('1'!$H$10="ИП Водакова Т.Ю.",M19*1.075,"-")))</f>
        <v>500</v>
      </c>
      <c r="P19" s="86">
        <v>18</v>
      </c>
      <c r="Q19" s="47"/>
      <c r="R19" s="91">
        <f t="shared" si="0"/>
        <v>0</v>
      </c>
      <c r="S19" s="91" t="str">
        <f>IF('1'!$H$10="-","-      ₽",IF(Z19="только сц",IF(Q19&lt;=AA19,Q19,AA19),IF(Q19&lt;=AB19,0,IF(Q19-R19&lt;=AA19,Q19-R19,AA19))))</f>
        <v>-      ₽</v>
      </c>
      <c r="T19" s="92" t="str">
        <f>IF('1'!$H$10="-","-      ₽",IF(AND(SUM($W$10:$W$6357)&gt;=200000,AC19&lt;&gt;"без скидки"),IF(R19&gt;=100,O19*0.95*0.95*R19,O19*R19*0.95),IF(SUM($V$10:$V$6357)&gt;=57000,IF(AND(R19&gt;=100,AC19&lt;&gt;"без скидки"),O19*0.95*R19,O19*R19),M19*R19)))</f>
        <v>-      ₽</v>
      </c>
      <c r="U19" s="92" t="str">
        <f>IF('1'!$H$10="-","-      ₽",S19*M19)</f>
        <v>-      ₽</v>
      </c>
      <c r="V19" s="93" t="str">
        <f>IF('1'!$H$10="-","-      ₽",R19*O19)</f>
        <v>-      ₽</v>
      </c>
      <c r="W19" s="93" t="str">
        <f>IF('1'!$H$10="-","-      ₽",R19*O19)</f>
        <v>-      ₽</v>
      </c>
      <c r="X19" s="65" t="s">
        <v>4548</v>
      </c>
      <c r="Y19" s="66" t="str">
        <f>IF(OR(Q19="",'1'!$H$10="-"),"-      %",IF(Z19="только сц",0,IF(SUM($V$685:$V$6357)&gt;=57000,(W19-T19)/W19,0)))</f>
        <v>-      %</v>
      </c>
      <c r="Z19" s="83" t="s">
        <v>5582</v>
      </c>
      <c r="AA19" s="51">
        <v>18</v>
      </c>
      <c r="AB19" s="51">
        <v>0</v>
      </c>
      <c r="AC19" s="63" t="s">
        <v>3975</v>
      </c>
      <c r="AD19" s="94" t="str">
        <f>IF(OR(Q19="",'1'!$H$10="-"),"",IF(Q19&gt;R19+S19,"заказано больше наличия",""))</f>
        <v/>
      </c>
    </row>
    <row r="20" spans="1:30" s="48" customFormat="1">
      <c r="A20" s="2"/>
      <c r="B20" s="57" t="s">
        <v>1170</v>
      </c>
      <c r="C20" s="49" t="s">
        <v>381</v>
      </c>
      <c r="D20" s="49" t="s">
        <v>382</v>
      </c>
      <c r="E20" s="49">
        <v>1</v>
      </c>
      <c r="F20" s="49">
        <v>8</v>
      </c>
      <c r="G20" s="49"/>
      <c r="H20" s="52" t="s">
        <v>288</v>
      </c>
      <c r="I20" s="50" t="s">
        <v>2813</v>
      </c>
      <c r="J20" s="50" t="s">
        <v>375</v>
      </c>
      <c r="K20" s="90" t="s">
        <v>375</v>
      </c>
      <c r="L20" s="51">
        <v>1013</v>
      </c>
      <c r="M20" s="51">
        <v>781</v>
      </c>
      <c r="N20" s="106">
        <f>IF('1'!$H$10="-",L20,L20)</f>
        <v>1013</v>
      </c>
      <c r="O20" s="105">
        <f>IF('1'!$H$10="-",M20,IF('1'!$H$10="в кассу предприятия",M20,IF('1'!$H$10="ИП Водакова Т.Ю.",M20*1.075,"-")))</f>
        <v>781</v>
      </c>
      <c r="P20" s="86" t="s">
        <v>5583</v>
      </c>
      <c r="Q20" s="47"/>
      <c r="R20" s="91">
        <f t="shared" si="0"/>
        <v>0</v>
      </c>
      <c r="S20" s="91" t="str">
        <f>IF('1'!$H$10="-","-      ₽",IF(Z20="только сц",IF(Q20&lt;=AA20,Q20,AA20),IF(Q20&lt;=AB20,0,IF(Q20-R20&lt;=AA20,Q20-R20,AA20))))</f>
        <v>-      ₽</v>
      </c>
      <c r="T20" s="92" t="str">
        <f>IF('1'!$H$10="-","-      ₽",IF(AND(SUM($W$10:$W$6357)&gt;=200000,AC20&lt;&gt;"без скидки"),IF(R20&gt;=100,O20*0.95*0.95*R20,O20*R20*0.95),IF(SUM($V$10:$V$6357)&gt;=57000,IF(AND(R20&gt;=100,AC20&lt;&gt;"без скидки"),O20*0.95*R20,O20*R20),M20*R20)))</f>
        <v>-      ₽</v>
      </c>
      <c r="U20" s="92" t="str">
        <f>IF('1'!$H$10="-","-      ₽",S20*M20)</f>
        <v>-      ₽</v>
      </c>
      <c r="V20" s="93" t="str">
        <f>IF('1'!$H$10="-","-      ₽",R20*O20)</f>
        <v>-      ₽</v>
      </c>
      <c r="W20" s="93" t="str">
        <f>IF('1'!$H$10="-","-      ₽",R20*O20)</f>
        <v>-      ₽</v>
      </c>
      <c r="X20" s="65" t="s">
        <v>4548</v>
      </c>
      <c r="Y20" s="66" t="str">
        <f>IF(OR(Q20="",'1'!$H$10="-"),"-      %",IF(Z20="только сц",0,IF(SUM($V$685:$V$6357)&gt;=57000,(W20-T20)/W20,0)))</f>
        <v>-      %</v>
      </c>
      <c r="Z20" s="83" t="s">
        <v>375</v>
      </c>
      <c r="AA20" s="51">
        <v>0</v>
      </c>
      <c r="AB20" s="51">
        <v>115</v>
      </c>
      <c r="AC20" s="63" t="s">
        <v>3975</v>
      </c>
      <c r="AD20" s="94" t="str">
        <f>IF(OR(Q20="",'1'!$H$10="-"),"",IF(Q20&gt;R20+S20,"заказано больше наличия",""))</f>
        <v/>
      </c>
    </row>
    <row r="21" spans="1:30" s="48" customFormat="1">
      <c r="A21" s="2"/>
      <c r="B21" s="57" t="s">
        <v>4710</v>
      </c>
      <c r="C21" s="49" t="s">
        <v>389</v>
      </c>
      <c r="D21" s="49" t="s">
        <v>390</v>
      </c>
      <c r="E21" s="49">
        <v>1</v>
      </c>
      <c r="F21" s="49">
        <v>5</v>
      </c>
      <c r="G21" s="49" t="s">
        <v>393</v>
      </c>
      <c r="H21" s="52" t="s">
        <v>78</v>
      </c>
      <c r="I21" s="50" t="s">
        <v>392</v>
      </c>
      <c r="J21" s="50"/>
      <c r="K21" s="90"/>
      <c r="L21" s="51">
        <v>652</v>
      </c>
      <c r="M21" s="51">
        <v>460</v>
      </c>
      <c r="N21" s="106">
        <f>IF('1'!$H$10="-",L21,L21)</f>
        <v>652</v>
      </c>
      <c r="O21" s="105">
        <f>IF('1'!$H$10="-",M21,IF('1'!$H$10="в кассу предприятия",M21,IF('1'!$H$10="ИП Водакова Т.Ю.",M21*1.075,"-")))</f>
        <v>460</v>
      </c>
      <c r="P21" s="86" t="s">
        <v>5583</v>
      </c>
      <c r="Q21" s="47"/>
      <c r="R21" s="91">
        <f t="shared" si="0"/>
        <v>0</v>
      </c>
      <c r="S21" s="91" t="str">
        <f>IF('1'!$H$10="-","-      ₽",IF(Z21="только сц",IF(Q21&lt;=AA21,Q21,AA21),IF(Q21&lt;=AB21,0,IF(Q21-R21&lt;=AA21,Q21-R21,AA21))))</f>
        <v>-      ₽</v>
      </c>
      <c r="T21" s="92" t="str">
        <f>IF('1'!$H$10="-","-      ₽",IF(AND(SUM($W$10:$W$6357)&gt;=200000,AC21&lt;&gt;"без скидки"),IF(R21&gt;=100,O21*0.95*0.95*R21,O21*R21*0.95),IF(SUM($V$10:$V$6357)&gt;=57000,IF(AND(R21&gt;=100,AC21&lt;&gt;"без скидки"),O21*0.95*R21,O21*R21),M21*R21)))</f>
        <v>-      ₽</v>
      </c>
      <c r="U21" s="92" t="str">
        <f>IF('1'!$H$10="-","-      ₽",S21*M21)</f>
        <v>-      ₽</v>
      </c>
      <c r="V21" s="93" t="str">
        <f>IF('1'!$H$10="-","-      ₽",R21*O21)</f>
        <v>-      ₽</v>
      </c>
      <c r="W21" s="93" t="str">
        <f>IF('1'!$H$10="-","-      ₽",R21*O21)</f>
        <v>-      ₽</v>
      </c>
      <c r="X21" s="65" t="s">
        <v>4548</v>
      </c>
      <c r="Y21" s="66" t="str">
        <f>IF(OR(Q21="",'1'!$H$10="-"),"-      %",IF(Z21="только сц",0,IF(SUM($V$685:$V$6357)&gt;=57000,(W21-T21)/W21,0)))</f>
        <v>-      %</v>
      </c>
      <c r="Z21" s="83" t="s">
        <v>5582</v>
      </c>
      <c r="AA21" s="51">
        <v>165</v>
      </c>
      <c r="AB21" s="51">
        <v>0</v>
      </c>
      <c r="AC21" s="63" t="s">
        <v>3975</v>
      </c>
      <c r="AD21" s="94" t="str">
        <f>IF(OR(Q21="",'1'!$H$10="-"),"",IF(Q21&gt;R21+S21,"заказано больше наличия",""))</f>
        <v/>
      </c>
    </row>
    <row r="22" spans="1:30" s="48" customFormat="1">
      <c r="A22" s="2"/>
      <c r="B22" s="57" t="s">
        <v>1122</v>
      </c>
      <c r="C22" s="49" t="s">
        <v>2496</v>
      </c>
      <c r="D22" s="49" t="s">
        <v>390</v>
      </c>
      <c r="E22" s="49">
        <v>1</v>
      </c>
      <c r="F22" s="49">
        <v>8</v>
      </c>
      <c r="G22" s="49" t="s">
        <v>393</v>
      </c>
      <c r="H22" s="52" t="s">
        <v>288</v>
      </c>
      <c r="I22" s="50" t="s">
        <v>396</v>
      </c>
      <c r="J22" s="50"/>
      <c r="K22" s="90"/>
      <c r="L22" s="51">
        <v>894</v>
      </c>
      <c r="M22" s="51">
        <v>711</v>
      </c>
      <c r="N22" s="106">
        <f>IF('1'!$H$10="-",L22,L22)</f>
        <v>894</v>
      </c>
      <c r="O22" s="105">
        <f>IF('1'!$H$10="-",M22,IF('1'!$H$10="в кассу предприятия",M22,IF('1'!$H$10="ИП Водакова Т.Ю.",M22*1.075,"-")))</f>
        <v>711</v>
      </c>
      <c r="P22" s="86">
        <v>12</v>
      </c>
      <c r="Q22" s="47"/>
      <c r="R22" s="91">
        <f t="shared" si="0"/>
        <v>0</v>
      </c>
      <c r="S22" s="91" t="str">
        <f>IF('1'!$H$10="-","-      ₽",IF(Z22="только сц",IF(Q22&lt;=AA22,Q22,AA22),IF(Q22&lt;=AB22,0,IF(Q22-R22&lt;=AA22,Q22-R22,AA22))))</f>
        <v>-      ₽</v>
      </c>
      <c r="T22" s="92" t="str">
        <f>IF('1'!$H$10="-","-      ₽",IF(AND(SUM($W$10:$W$6357)&gt;=200000,AC22&lt;&gt;"без скидки"),IF(R22&gt;=100,O22*0.95*0.95*R22,O22*R22*0.95),IF(SUM($V$10:$V$6357)&gt;=57000,IF(AND(R22&gt;=100,AC22&lt;&gt;"без скидки"),O22*0.95*R22,O22*R22),M22*R22)))</f>
        <v>-      ₽</v>
      </c>
      <c r="U22" s="92" t="str">
        <f>IF('1'!$H$10="-","-      ₽",S22*M22)</f>
        <v>-      ₽</v>
      </c>
      <c r="V22" s="93" t="str">
        <f>IF('1'!$H$10="-","-      ₽",R22*O22)</f>
        <v>-      ₽</v>
      </c>
      <c r="W22" s="93" t="str">
        <f>IF('1'!$H$10="-","-      ₽",R22*O22)</f>
        <v>-      ₽</v>
      </c>
      <c r="X22" s="65" t="s">
        <v>4548</v>
      </c>
      <c r="Y22" s="66" t="str">
        <f>IF(OR(Q22="",'1'!$H$10="-"),"-      %",IF(Z22="только сц",0,IF(SUM($V$685:$V$6357)&gt;=57000,(W22-T22)/W22,0)))</f>
        <v>-      %</v>
      </c>
      <c r="Z22" s="83" t="s">
        <v>375</v>
      </c>
      <c r="AA22" s="51">
        <v>11</v>
      </c>
      <c r="AB22" s="51">
        <v>1</v>
      </c>
      <c r="AC22" s="63" t="s">
        <v>3975</v>
      </c>
      <c r="AD22" s="94" t="str">
        <f>IF(OR(Q22="",'1'!$H$10="-"),"",IF(Q22&gt;R22+S22,"заказано больше наличия",""))</f>
        <v/>
      </c>
    </row>
    <row r="23" spans="1:30" s="48" customFormat="1">
      <c r="A23" s="2"/>
      <c r="B23" s="57" t="s">
        <v>4711</v>
      </c>
      <c r="C23" s="49" t="s">
        <v>2496</v>
      </c>
      <c r="D23" s="49" t="s">
        <v>390</v>
      </c>
      <c r="E23" s="49">
        <v>1</v>
      </c>
      <c r="F23" s="49">
        <v>18</v>
      </c>
      <c r="G23" s="49" t="s">
        <v>393</v>
      </c>
      <c r="H23" s="52" t="s">
        <v>384</v>
      </c>
      <c r="I23" s="50"/>
      <c r="J23" s="50"/>
      <c r="K23" s="90"/>
      <c r="L23" s="51">
        <v>1447</v>
      </c>
      <c r="M23" s="51">
        <v>1150</v>
      </c>
      <c r="N23" s="106">
        <f>IF('1'!$H$10="-",L23,L23)</f>
        <v>1447</v>
      </c>
      <c r="O23" s="105">
        <f>IF('1'!$H$10="-",M23,IF('1'!$H$10="в кассу предприятия",M23,IF('1'!$H$10="ИП Водакова Т.Ю.",M23*1.075,"-")))</f>
        <v>1150</v>
      </c>
      <c r="P23" s="86">
        <v>86</v>
      </c>
      <c r="Q23" s="47"/>
      <c r="R23" s="91">
        <f t="shared" si="0"/>
        <v>0</v>
      </c>
      <c r="S23" s="91" t="str">
        <f>IF('1'!$H$10="-","-      ₽",IF(Z23="только сц",IF(Q23&lt;=AA23,Q23,AA23),IF(Q23&lt;=AB23,0,IF(Q23-R23&lt;=AA23,Q23-R23,AA23))))</f>
        <v>-      ₽</v>
      </c>
      <c r="T23" s="92" t="str">
        <f>IF('1'!$H$10="-","-      ₽",IF(AND(SUM($W$10:$W$6357)&gt;=200000,AC23&lt;&gt;"без скидки"),IF(R23&gt;=100,O23*0.95*0.95*R23,O23*R23*0.95),IF(SUM($V$10:$V$6357)&gt;=57000,IF(AND(R23&gt;=100,AC23&lt;&gt;"без скидки"),O23*0.95*R23,O23*R23),M23*R23)))</f>
        <v>-      ₽</v>
      </c>
      <c r="U23" s="92" t="str">
        <f>IF('1'!$H$10="-","-      ₽",S23*M23)</f>
        <v>-      ₽</v>
      </c>
      <c r="V23" s="93" t="str">
        <f>IF('1'!$H$10="-","-      ₽",R23*O23)</f>
        <v>-      ₽</v>
      </c>
      <c r="W23" s="93" t="str">
        <f>IF('1'!$H$10="-","-      ₽",R23*O23)</f>
        <v>-      ₽</v>
      </c>
      <c r="X23" s="65" t="s">
        <v>4991</v>
      </c>
      <c r="Y23" s="66" t="str">
        <f>IF(OR(Q23="",'1'!$H$10="-"),"-      %",IF(Z23="только сц",0,IF(SUM($V$685:$V$6357)&gt;=57000,(W23-T23)/W23,0)))</f>
        <v>-      %</v>
      </c>
      <c r="Z23" s="83" t="s">
        <v>375</v>
      </c>
      <c r="AA23" s="51">
        <v>0</v>
      </c>
      <c r="AB23" s="51">
        <v>86</v>
      </c>
      <c r="AC23" s="63" t="s">
        <v>3975</v>
      </c>
      <c r="AD23" s="94" t="str">
        <f>IF(OR(Q23="",'1'!$H$10="-"),"",IF(Q23&gt;R23+S23,"заказано больше наличия",""))</f>
        <v/>
      </c>
    </row>
    <row r="24" spans="1:30" s="48" customFormat="1">
      <c r="A24" s="2"/>
      <c r="B24" s="57" t="s">
        <v>1173</v>
      </c>
      <c r="C24" s="49" t="s">
        <v>389</v>
      </c>
      <c r="D24" s="49" t="s">
        <v>390</v>
      </c>
      <c r="E24" s="49">
        <v>1</v>
      </c>
      <c r="F24" s="49">
        <v>8</v>
      </c>
      <c r="G24" s="49" t="s">
        <v>2816</v>
      </c>
      <c r="H24" s="52" t="s">
        <v>288</v>
      </c>
      <c r="I24" s="50" t="s">
        <v>298</v>
      </c>
      <c r="J24" s="50" t="s">
        <v>375</v>
      </c>
      <c r="K24" s="90" t="s">
        <v>375</v>
      </c>
      <c r="L24" s="51">
        <v>1150</v>
      </c>
      <c r="M24" s="51">
        <v>914</v>
      </c>
      <c r="N24" s="106">
        <f>IF('1'!$H$10="-",L24,L24)</f>
        <v>1150</v>
      </c>
      <c r="O24" s="105">
        <f>IF('1'!$H$10="-",M24,IF('1'!$H$10="в кассу предприятия",M24,IF('1'!$H$10="ИП Водакова Т.Ю.",M24*1.075,"-")))</f>
        <v>914</v>
      </c>
      <c r="P24" s="86">
        <v>16</v>
      </c>
      <c r="Q24" s="47"/>
      <c r="R24" s="91">
        <f t="shared" si="0"/>
        <v>0</v>
      </c>
      <c r="S24" s="91" t="str">
        <f>IF('1'!$H$10="-","-      ₽",IF(Z24="только сц",IF(Q24&lt;=AA24,Q24,AA24),IF(Q24&lt;=AB24,0,IF(Q24-R24&lt;=AA24,Q24-R24,AA24))))</f>
        <v>-      ₽</v>
      </c>
      <c r="T24" s="92" t="str">
        <f>IF('1'!$H$10="-","-      ₽",IF(AND(SUM($W$10:$W$6357)&gt;=200000,AC24&lt;&gt;"без скидки"),IF(R24&gt;=100,O24*0.95*0.95*R24,O24*R24*0.95),IF(SUM($V$10:$V$6357)&gt;=57000,IF(AND(R24&gt;=100,AC24&lt;&gt;"без скидки"),O24*0.95*R24,O24*R24),M24*R24)))</f>
        <v>-      ₽</v>
      </c>
      <c r="U24" s="92" t="str">
        <f>IF('1'!$H$10="-","-      ₽",S24*M24)</f>
        <v>-      ₽</v>
      </c>
      <c r="V24" s="93" t="str">
        <f>IF('1'!$H$10="-","-      ₽",R24*O24)</f>
        <v>-      ₽</v>
      </c>
      <c r="W24" s="93" t="str">
        <f>IF('1'!$H$10="-","-      ₽",R24*O24)</f>
        <v>-      ₽</v>
      </c>
      <c r="X24" s="65" t="s">
        <v>4548</v>
      </c>
      <c r="Y24" s="66" t="str">
        <f>IF(OR(Q24="",'1'!$H$10="-"),"-      %",IF(Z24="только сц",0,IF(SUM($V$685:$V$6357)&gt;=57000,(W24-T24)/W24,0)))</f>
        <v>-      %</v>
      </c>
      <c r="Z24" s="83" t="s">
        <v>375</v>
      </c>
      <c r="AA24" s="51">
        <v>2</v>
      </c>
      <c r="AB24" s="51">
        <v>14</v>
      </c>
      <c r="AC24" s="63" t="s">
        <v>3975</v>
      </c>
      <c r="AD24" s="94" t="str">
        <f>IF(OR(Q24="",'1'!$H$10="-"),"",IF(Q24&gt;R24+S24,"заказано больше наличия",""))</f>
        <v/>
      </c>
    </row>
    <row r="25" spans="1:30" s="48" customFormat="1">
      <c r="A25" s="2"/>
      <c r="B25" s="57" t="s">
        <v>4712</v>
      </c>
      <c r="C25" s="49" t="s">
        <v>389</v>
      </c>
      <c r="D25" s="49" t="s">
        <v>390</v>
      </c>
      <c r="E25" s="49">
        <v>1</v>
      </c>
      <c r="F25" s="49">
        <v>18</v>
      </c>
      <c r="G25" s="49" t="s">
        <v>4902</v>
      </c>
      <c r="H25" s="52" t="s">
        <v>384</v>
      </c>
      <c r="I25" s="50" t="s">
        <v>555</v>
      </c>
      <c r="J25" s="50"/>
      <c r="K25" s="90"/>
      <c r="L25" s="51">
        <v>1491</v>
      </c>
      <c r="M25" s="51">
        <v>951</v>
      </c>
      <c r="N25" s="106">
        <f>IF('1'!$H$10="-",L25,L25)</f>
        <v>1491</v>
      </c>
      <c r="O25" s="105">
        <f>IF('1'!$H$10="-",M25,IF('1'!$H$10="в кассу предприятия",M25,IF('1'!$H$10="ИП Водакова Т.Ю.",M25*1.075,"-")))</f>
        <v>951</v>
      </c>
      <c r="P25" s="86" t="s">
        <v>5583</v>
      </c>
      <c r="Q25" s="47"/>
      <c r="R25" s="91">
        <f t="shared" si="0"/>
        <v>0</v>
      </c>
      <c r="S25" s="91" t="str">
        <f>IF('1'!$H$10="-","-      ₽",IF(Z25="только сц",IF(Q25&lt;=AA25,Q25,AA25),IF(Q25&lt;=AB25,0,IF(Q25-R25&lt;=AA25,Q25-R25,AA25))))</f>
        <v>-      ₽</v>
      </c>
      <c r="T25" s="92" t="str">
        <f>IF('1'!$H$10="-","-      ₽",IF(AND(SUM($W$10:$W$6357)&gt;=200000,AC25&lt;&gt;"без скидки"),IF(R25&gt;=100,O25*0.95*0.95*R25,O25*R25*0.95),IF(SUM($V$10:$V$6357)&gt;=57000,IF(AND(R25&gt;=100,AC25&lt;&gt;"без скидки"),O25*0.95*R25,O25*R25),M25*R25)))</f>
        <v>-      ₽</v>
      </c>
      <c r="U25" s="92" t="str">
        <f>IF('1'!$H$10="-","-      ₽",S25*M25)</f>
        <v>-      ₽</v>
      </c>
      <c r="V25" s="93" t="str">
        <f>IF('1'!$H$10="-","-      ₽",R25*O25)</f>
        <v>-      ₽</v>
      </c>
      <c r="W25" s="93" t="str">
        <f>IF('1'!$H$10="-","-      ₽",R25*O25)</f>
        <v>-      ₽</v>
      </c>
      <c r="X25" s="65" t="s">
        <v>4548</v>
      </c>
      <c r="Y25" s="66" t="str">
        <f>IF(OR(Q25="",'1'!$H$10="-"),"-      %",IF(Z25="только сц",0,IF(SUM($V$685:$V$6357)&gt;=57000,(W25-T25)/W25,0)))</f>
        <v>-      %</v>
      </c>
      <c r="Z25" s="83" t="s">
        <v>375</v>
      </c>
      <c r="AA25" s="51">
        <v>2</v>
      </c>
      <c r="AB25" s="51">
        <v>130</v>
      </c>
      <c r="AC25" s="63" t="s">
        <v>3975</v>
      </c>
      <c r="AD25" s="94" t="str">
        <f>IF(OR(Q25="",'1'!$H$10="-"),"",IF(Q25&gt;R25+S25,"заказано больше наличия",""))</f>
        <v/>
      </c>
    </row>
    <row r="26" spans="1:30" s="48" customFormat="1">
      <c r="A26" s="2"/>
      <c r="B26" s="57" t="s">
        <v>1176</v>
      </c>
      <c r="C26" s="49" t="s">
        <v>2496</v>
      </c>
      <c r="D26" s="49" t="s">
        <v>390</v>
      </c>
      <c r="E26" s="49">
        <v>1</v>
      </c>
      <c r="F26" s="49">
        <v>15</v>
      </c>
      <c r="G26" s="49" t="s">
        <v>2818</v>
      </c>
      <c r="H26" s="52" t="s">
        <v>57</v>
      </c>
      <c r="I26" s="50" t="s">
        <v>522</v>
      </c>
      <c r="J26" s="50" t="s">
        <v>522</v>
      </c>
      <c r="K26" s="90"/>
      <c r="L26" s="51">
        <v>2476</v>
      </c>
      <c r="M26" s="51">
        <v>1967</v>
      </c>
      <c r="N26" s="106">
        <f>IF('1'!$H$10="-",L26,L26)</f>
        <v>2476</v>
      </c>
      <c r="O26" s="105">
        <f>IF('1'!$H$10="-",M26,IF('1'!$H$10="в кассу предприятия",M26,IF('1'!$H$10="ИП Водакова Т.Ю.",M26*1.075,"-")))</f>
        <v>1967</v>
      </c>
      <c r="P26" s="86">
        <v>16</v>
      </c>
      <c r="Q26" s="47"/>
      <c r="R26" s="91">
        <f t="shared" si="0"/>
        <v>0</v>
      </c>
      <c r="S26" s="91" t="str">
        <f>IF('1'!$H$10="-","-      ₽",IF(Z26="только сц",IF(Q26&lt;=AA26,Q26,AA26),IF(Q26&lt;=AB26,0,IF(Q26-R26&lt;=AA26,Q26-R26,AA26))))</f>
        <v>-      ₽</v>
      </c>
      <c r="T26" s="92" t="str">
        <f>IF('1'!$H$10="-","-      ₽",IF(AND(SUM($W$10:$W$6357)&gt;=200000,AC26&lt;&gt;"без скидки"),IF(R26&gt;=100,O26*0.95*0.95*R26,O26*R26*0.95),IF(SUM($V$10:$V$6357)&gt;=57000,IF(AND(R26&gt;=100,AC26&lt;&gt;"без скидки"),O26*0.95*R26,O26*R26),M26*R26)))</f>
        <v>-      ₽</v>
      </c>
      <c r="U26" s="92" t="str">
        <f>IF('1'!$H$10="-","-      ₽",S26*M26)</f>
        <v>-      ₽</v>
      </c>
      <c r="V26" s="93" t="str">
        <f>IF('1'!$H$10="-","-      ₽",R26*O26)</f>
        <v>-      ₽</v>
      </c>
      <c r="W26" s="93" t="str">
        <f>IF('1'!$H$10="-","-      ₽",R26*O26)</f>
        <v>-      ₽</v>
      </c>
      <c r="X26" s="65" t="s">
        <v>4548</v>
      </c>
      <c r="Y26" s="66" t="str">
        <f>IF(OR(Q26="",'1'!$H$10="-"),"-      %",IF(Z26="только сц",0,IF(SUM($V$685:$V$6357)&gt;=57000,(W26-T26)/W26,0)))</f>
        <v>-      %</v>
      </c>
      <c r="Z26" s="83" t="s">
        <v>5582</v>
      </c>
      <c r="AA26" s="51">
        <v>16</v>
      </c>
      <c r="AB26" s="51">
        <v>0</v>
      </c>
      <c r="AC26" s="63" t="s">
        <v>3975</v>
      </c>
      <c r="AD26" s="94" t="str">
        <f>IF(OR(Q26="",'1'!$H$10="-"),"",IF(Q26&gt;R26+S26,"заказано больше наличия",""))</f>
        <v/>
      </c>
    </row>
    <row r="27" spans="1:30" s="48" customFormat="1">
      <c r="A27" s="2"/>
      <c r="B27" s="57" t="s">
        <v>1178</v>
      </c>
      <c r="C27" s="49" t="s">
        <v>2496</v>
      </c>
      <c r="D27" s="49" t="s">
        <v>390</v>
      </c>
      <c r="E27" s="49">
        <v>1</v>
      </c>
      <c r="F27" s="49">
        <v>8</v>
      </c>
      <c r="G27" s="49" t="s">
        <v>2819</v>
      </c>
      <c r="H27" s="52" t="s">
        <v>288</v>
      </c>
      <c r="I27" s="50" t="s">
        <v>526</v>
      </c>
      <c r="J27" s="50"/>
      <c r="K27" s="90"/>
      <c r="L27" s="51">
        <v>1285</v>
      </c>
      <c r="M27" s="51">
        <v>1021</v>
      </c>
      <c r="N27" s="106">
        <f>IF('1'!$H$10="-",L27,L27)</f>
        <v>1285</v>
      </c>
      <c r="O27" s="105">
        <f>IF('1'!$H$10="-",M27,IF('1'!$H$10="в кассу предприятия",M27,IF('1'!$H$10="ИП Водакова Т.Ю.",M27*1.075,"-")))</f>
        <v>1021</v>
      </c>
      <c r="P27" s="86">
        <v>5</v>
      </c>
      <c r="Q27" s="47"/>
      <c r="R27" s="91">
        <f t="shared" si="0"/>
        <v>0</v>
      </c>
      <c r="S27" s="91" t="str">
        <f>IF('1'!$H$10="-","-      ₽",IF(Z27="только сц",IF(Q27&lt;=AA27,Q27,AA27),IF(Q27&lt;=AB27,0,IF(Q27-R27&lt;=AA27,Q27-R27,AA27))))</f>
        <v>-      ₽</v>
      </c>
      <c r="T27" s="92" t="str">
        <f>IF('1'!$H$10="-","-      ₽",IF(AND(SUM($W$10:$W$6357)&gt;=200000,AC27&lt;&gt;"без скидки"),IF(R27&gt;=100,O27*0.95*0.95*R27,O27*R27*0.95),IF(SUM($V$10:$V$6357)&gt;=57000,IF(AND(R27&gt;=100,AC27&lt;&gt;"без скидки"),O27*0.95*R27,O27*R27),M27*R27)))</f>
        <v>-      ₽</v>
      </c>
      <c r="U27" s="92" t="str">
        <f>IF('1'!$H$10="-","-      ₽",S27*M27)</f>
        <v>-      ₽</v>
      </c>
      <c r="V27" s="93" t="str">
        <f>IF('1'!$H$10="-","-      ₽",R27*O27)</f>
        <v>-      ₽</v>
      </c>
      <c r="W27" s="93" t="str">
        <f>IF('1'!$H$10="-","-      ₽",R27*O27)</f>
        <v>-      ₽</v>
      </c>
      <c r="X27" s="65" t="s">
        <v>4548</v>
      </c>
      <c r="Y27" s="66" t="str">
        <f>IF(OR(Q27="",'1'!$H$10="-"),"-      %",IF(Z27="только сц",0,IF(SUM($V$685:$V$6357)&gt;=57000,(W27-T27)/W27,0)))</f>
        <v>-      %</v>
      </c>
      <c r="Z27" s="83" t="s">
        <v>375</v>
      </c>
      <c r="AA27" s="51">
        <v>0</v>
      </c>
      <c r="AB27" s="51">
        <v>5</v>
      </c>
      <c r="AC27" s="63" t="s">
        <v>3975</v>
      </c>
      <c r="AD27" s="94" t="str">
        <f>IF(OR(Q27="",'1'!$H$10="-"),"",IF(Q27&gt;R27+S27,"заказано больше наличия",""))</f>
        <v/>
      </c>
    </row>
    <row r="28" spans="1:30" s="48" customFormat="1">
      <c r="A28" s="2"/>
      <c r="B28" s="57" t="s">
        <v>4713</v>
      </c>
      <c r="C28" s="49" t="s">
        <v>2496</v>
      </c>
      <c r="D28" s="49" t="s">
        <v>4877</v>
      </c>
      <c r="E28" s="49">
        <v>1</v>
      </c>
      <c r="F28" s="49">
        <v>8</v>
      </c>
      <c r="G28" s="49" t="s">
        <v>2819</v>
      </c>
      <c r="H28" s="52" t="s">
        <v>288</v>
      </c>
      <c r="I28" s="50" t="s">
        <v>522</v>
      </c>
      <c r="J28" s="50"/>
      <c r="K28" s="90"/>
      <c r="L28" s="51">
        <v>1491</v>
      </c>
      <c r="M28" s="51">
        <v>1021</v>
      </c>
      <c r="N28" s="106">
        <f>IF('1'!$H$10="-",L28,L28)</f>
        <v>1491</v>
      </c>
      <c r="O28" s="105">
        <f>IF('1'!$H$10="-",M28,IF('1'!$H$10="в кассу предприятия",M28,IF('1'!$H$10="ИП Водакова Т.Ю.",M28*1.075,"-")))</f>
        <v>1021</v>
      </c>
      <c r="P28" s="86">
        <v>5</v>
      </c>
      <c r="Q28" s="47"/>
      <c r="R28" s="91">
        <f t="shared" si="0"/>
        <v>0</v>
      </c>
      <c r="S28" s="91" t="str">
        <f>IF('1'!$H$10="-","-      ₽",IF(Z28="только сц",IF(Q28&lt;=AA28,Q28,AA28),IF(Q28&lt;=AB28,0,IF(Q28-R28&lt;=AA28,Q28-R28,AA28))))</f>
        <v>-      ₽</v>
      </c>
      <c r="T28" s="92" t="str">
        <f>IF('1'!$H$10="-","-      ₽",IF(AND(SUM($W$10:$W$6357)&gt;=200000,AC28&lt;&gt;"без скидки"),IF(R28&gt;=100,O28*0.95*0.95*R28,O28*R28*0.95),IF(SUM($V$10:$V$6357)&gt;=57000,IF(AND(R28&gt;=100,AC28&lt;&gt;"без скидки"),O28*0.95*R28,O28*R28),M28*R28)))</f>
        <v>-      ₽</v>
      </c>
      <c r="U28" s="92" t="str">
        <f>IF('1'!$H$10="-","-      ₽",S28*M28)</f>
        <v>-      ₽</v>
      </c>
      <c r="V28" s="93" t="str">
        <f>IF('1'!$H$10="-","-      ₽",R28*O28)</f>
        <v>-      ₽</v>
      </c>
      <c r="W28" s="93" t="str">
        <f>IF('1'!$H$10="-","-      ₽",R28*O28)</f>
        <v>-      ₽</v>
      </c>
      <c r="X28" s="65" t="s">
        <v>4548</v>
      </c>
      <c r="Y28" s="66" t="str">
        <f>IF(OR(Q28="",'1'!$H$10="-"),"-      %",IF(Z28="только сц",0,IF(SUM($V$685:$V$6357)&gt;=57000,(W28-T28)/W28,0)))</f>
        <v>-      %</v>
      </c>
      <c r="Z28" s="83" t="s">
        <v>375</v>
      </c>
      <c r="AA28" s="51">
        <v>0</v>
      </c>
      <c r="AB28" s="51">
        <v>5</v>
      </c>
      <c r="AC28" s="63" t="s">
        <v>3975</v>
      </c>
      <c r="AD28" s="94" t="str">
        <f>IF(OR(Q28="",'1'!$H$10="-"),"",IF(Q28&gt;R28+S28,"заказано больше наличия",""))</f>
        <v/>
      </c>
    </row>
    <row r="29" spans="1:30" s="48" customFormat="1">
      <c r="A29" s="2"/>
      <c r="B29" s="57" t="s">
        <v>1180</v>
      </c>
      <c r="C29" s="49" t="s">
        <v>389</v>
      </c>
      <c r="D29" s="49" t="s">
        <v>390</v>
      </c>
      <c r="E29" s="49">
        <v>1</v>
      </c>
      <c r="F29" s="49">
        <v>8</v>
      </c>
      <c r="G29" s="49" t="s">
        <v>2823</v>
      </c>
      <c r="H29" s="52" t="s">
        <v>288</v>
      </c>
      <c r="I29" s="50" t="s">
        <v>392</v>
      </c>
      <c r="J29" s="50" t="s">
        <v>375</v>
      </c>
      <c r="K29" s="90" t="s">
        <v>375</v>
      </c>
      <c r="L29" s="51">
        <v>1285</v>
      </c>
      <c r="M29" s="51">
        <v>1021</v>
      </c>
      <c r="N29" s="106">
        <f>IF('1'!$H$10="-",L29,L29)</f>
        <v>1285</v>
      </c>
      <c r="O29" s="105">
        <f>IF('1'!$H$10="-",M29,IF('1'!$H$10="в кассу предприятия",M29,IF('1'!$H$10="ИП Водакова Т.Ю.",M29*1.075,"-")))</f>
        <v>1021</v>
      </c>
      <c r="P29" s="86">
        <v>7</v>
      </c>
      <c r="Q29" s="47"/>
      <c r="R29" s="91">
        <f t="shared" si="0"/>
        <v>0</v>
      </c>
      <c r="S29" s="91" t="str">
        <f>IF('1'!$H$10="-","-      ₽",IF(Z29="только сц",IF(Q29&lt;=AA29,Q29,AA29),IF(Q29&lt;=AB29,0,IF(Q29-R29&lt;=AA29,Q29-R29,AA29))))</f>
        <v>-      ₽</v>
      </c>
      <c r="T29" s="92" t="str">
        <f>IF('1'!$H$10="-","-      ₽",IF(AND(SUM($W$10:$W$6357)&gt;=200000,AC29&lt;&gt;"без скидки"),IF(R29&gt;=100,O29*0.95*0.95*R29,O29*R29*0.95),IF(SUM($V$10:$V$6357)&gt;=57000,IF(AND(R29&gt;=100,AC29&lt;&gt;"без скидки"),O29*0.95*R29,O29*R29),M29*R29)))</f>
        <v>-      ₽</v>
      </c>
      <c r="U29" s="92" t="str">
        <f>IF('1'!$H$10="-","-      ₽",S29*M29)</f>
        <v>-      ₽</v>
      </c>
      <c r="V29" s="93" t="str">
        <f>IF('1'!$H$10="-","-      ₽",R29*O29)</f>
        <v>-      ₽</v>
      </c>
      <c r="W29" s="93" t="str">
        <f>IF('1'!$H$10="-","-      ₽",R29*O29)</f>
        <v>-      ₽</v>
      </c>
      <c r="X29" s="65" t="s">
        <v>4548</v>
      </c>
      <c r="Y29" s="66" t="str">
        <f>IF(OR(Q29="",'1'!$H$10="-"),"-      %",IF(Z29="только сц",0,IF(SUM($V$685:$V$6357)&gt;=57000,(W29-T29)/W29,0)))</f>
        <v>-      %</v>
      </c>
      <c r="Z29" s="83" t="s">
        <v>375</v>
      </c>
      <c r="AA29" s="51">
        <v>5</v>
      </c>
      <c r="AB29" s="51">
        <v>2</v>
      </c>
      <c r="AC29" s="63" t="s">
        <v>3975</v>
      </c>
      <c r="AD29" s="94" t="str">
        <f>IF(OR(Q29="",'1'!$H$10="-"),"",IF(Q29&gt;R29+S29,"заказано больше наличия",""))</f>
        <v/>
      </c>
    </row>
    <row r="30" spans="1:30" s="48" customFormat="1">
      <c r="A30" s="2"/>
      <c r="B30" s="57" t="s">
        <v>4050</v>
      </c>
      <c r="C30" s="49" t="s">
        <v>389</v>
      </c>
      <c r="D30" s="49" t="s">
        <v>390</v>
      </c>
      <c r="E30" s="49">
        <v>1</v>
      </c>
      <c r="F30" s="49">
        <v>11</v>
      </c>
      <c r="G30" s="49" t="s">
        <v>2823</v>
      </c>
      <c r="H30" s="52" t="s">
        <v>52</v>
      </c>
      <c r="I30" s="50" t="s">
        <v>392</v>
      </c>
      <c r="J30" s="50"/>
      <c r="K30" s="90"/>
      <c r="L30" s="51">
        <v>1444</v>
      </c>
      <c r="M30" s="51">
        <v>1099</v>
      </c>
      <c r="N30" s="106">
        <f>IF('1'!$H$10="-",L30,L30)</f>
        <v>1444</v>
      </c>
      <c r="O30" s="105">
        <f>IF('1'!$H$10="-",M30,IF('1'!$H$10="в кассу предприятия",M30,IF('1'!$H$10="ИП Водакова Т.Ю.",M30*1.075,"-")))</f>
        <v>1099</v>
      </c>
      <c r="P30" s="86">
        <v>7</v>
      </c>
      <c r="Q30" s="47"/>
      <c r="R30" s="91">
        <f t="shared" si="0"/>
        <v>0</v>
      </c>
      <c r="S30" s="91" t="str">
        <f>IF('1'!$H$10="-","-      ₽",IF(Z30="только сц",IF(Q30&lt;=AA30,Q30,AA30),IF(Q30&lt;=AB30,0,IF(Q30-R30&lt;=AA30,Q30-R30,AA30))))</f>
        <v>-      ₽</v>
      </c>
      <c r="T30" s="92" t="str">
        <f>IF('1'!$H$10="-","-      ₽",IF(AND(SUM($W$10:$W$6357)&gt;=200000,AC30&lt;&gt;"без скидки"),IF(R30&gt;=100,O30*0.95*0.95*R30,O30*R30*0.95),IF(SUM($V$10:$V$6357)&gt;=57000,IF(AND(R30&gt;=100,AC30&lt;&gt;"без скидки"),O30*0.95*R30,O30*R30),M30*R30)))</f>
        <v>-      ₽</v>
      </c>
      <c r="U30" s="92" t="str">
        <f>IF('1'!$H$10="-","-      ₽",S30*M30)</f>
        <v>-      ₽</v>
      </c>
      <c r="V30" s="93" t="str">
        <f>IF('1'!$H$10="-","-      ₽",R30*O30)</f>
        <v>-      ₽</v>
      </c>
      <c r="W30" s="93" t="str">
        <f>IF('1'!$H$10="-","-      ₽",R30*O30)</f>
        <v>-      ₽</v>
      </c>
      <c r="X30" s="65" t="s">
        <v>4548</v>
      </c>
      <c r="Y30" s="66" t="str">
        <f>IF(OR(Q30="",'1'!$H$10="-"),"-      %",IF(Z30="только сц",0,IF(SUM($V$685:$V$6357)&gt;=57000,(W30-T30)/W30,0)))</f>
        <v>-      %</v>
      </c>
      <c r="Z30" s="83" t="s">
        <v>375</v>
      </c>
      <c r="AA30" s="51">
        <v>0</v>
      </c>
      <c r="AB30" s="51">
        <v>7</v>
      </c>
      <c r="AC30" s="63" t="s">
        <v>3975</v>
      </c>
      <c r="AD30" s="94" t="str">
        <f>IF(OR(Q30="",'1'!$H$10="-"),"",IF(Q30&gt;R30+S30,"заказано больше наличия",""))</f>
        <v/>
      </c>
    </row>
    <row r="31" spans="1:30" s="48" customFormat="1">
      <c r="A31" s="2"/>
      <c r="B31" s="57" t="s">
        <v>397</v>
      </c>
      <c r="C31" s="49" t="s">
        <v>398</v>
      </c>
      <c r="D31" s="49" t="s">
        <v>399</v>
      </c>
      <c r="E31" s="49">
        <v>1</v>
      </c>
      <c r="F31" s="49">
        <v>26</v>
      </c>
      <c r="G31" s="49" t="s">
        <v>400</v>
      </c>
      <c r="H31" s="52" t="s">
        <v>371</v>
      </c>
      <c r="I31" s="50" t="s">
        <v>401</v>
      </c>
      <c r="J31" s="50"/>
      <c r="K31" s="90"/>
      <c r="L31" s="51">
        <v>6534</v>
      </c>
      <c r="M31" s="51">
        <v>5189</v>
      </c>
      <c r="N31" s="106">
        <f>IF('1'!$H$10="-",L31,L31)</f>
        <v>6534</v>
      </c>
      <c r="O31" s="105">
        <f>IF('1'!$H$10="-",M31,IF('1'!$H$10="в кассу предприятия",M31,IF('1'!$H$10="ИП Водакова Т.Ю.",M31*1.075,"-")))</f>
        <v>5189</v>
      </c>
      <c r="P31" s="86">
        <v>11</v>
      </c>
      <c r="Q31" s="47"/>
      <c r="R31" s="91">
        <f t="shared" si="0"/>
        <v>0</v>
      </c>
      <c r="S31" s="91" t="str">
        <f>IF('1'!$H$10="-","-      ₽",IF(Z31="только сц",IF(Q31&lt;=AA31,Q31,AA31),IF(Q31&lt;=AB31,0,IF(Q31-R31&lt;=AA31,Q31-R31,AA31))))</f>
        <v>-      ₽</v>
      </c>
      <c r="T31" s="92" t="str">
        <f>IF('1'!$H$10="-","-      ₽",IF(AND(SUM($W$10:$W$6357)&gt;=200000,AC31&lt;&gt;"без скидки"),IF(R31&gt;=100,O31*0.95*0.95*R31,O31*R31*0.95),IF(SUM($V$10:$V$6357)&gt;=57000,IF(AND(R31&gt;=100,AC31&lt;&gt;"без скидки"),O31*0.95*R31,O31*R31),M31*R31)))</f>
        <v>-      ₽</v>
      </c>
      <c r="U31" s="92" t="str">
        <f>IF('1'!$H$10="-","-      ₽",S31*M31)</f>
        <v>-      ₽</v>
      </c>
      <c r="V31" s="93" t="str">
        <f>IF('1'!$H$10="-","-      ₽",R31*O31)</f>
        <v>-      ₽</v>
      </c>
      <c r="W31" s="93" t="str">
        <f>IF('1'!$H$10="-","-      ₽",R31*O31)</f>
        <v>-      ₽</v>
      </c>
      <c r="X31" s="65" t="s">
        <v>4548</v>
      </c>
      <c r="Y31" s="66" t="str">
        <f>IF(OR(Q31="",'1'!$H$10="-"),"-      %",IF(Z31="только сц",0,IF(SUM($V$685:$V$6357)&gt;=57000,(W31-T31)/W31,0)))</f>
        <v>-      %</v>
      </c>
      <c r="Z31" s="83" t="s">
        <v>5582</v>
      </c>
      <c r="AA31" s="51">
        <v>11</v>
      </c>
      <c r="AB31" s="51">
        <v>0</v>
      </c>
      <c r="AC31" s="63" t="s">
        <v>3975</v>
      </c>
      <c r="AD31" s="94" t="str">
        <f>IF(OR(Q31="",'1'!$H$10="-"),"",IF(Q31&gt;R31+S31,"заказано больше наличия",""))</f>
        <v/>
      </c>
    </row>
    <row r="32" spans="1:30" s="48" customFormat="1">
      <c r="A32" s="2"/>
      <c r="B32" s="57" t="s">
        <v>1182</v>
      </c>
      <c r="C32" s="49" t="s">
        <v>398</v>
      </c>
      <c r="D32" s="49" t="s">
        <v>399</v>
      </c>
      <c r="E32" s="49">
        <v>1</v>
      </c>
      <c r="F32" s="49">
        <v>18</v>
      </c>
      <c r="G32" s="49" t="s">
        <v>2824</v>
      </c>
      <c r="H32" s="52" t="s">
        <v>384</v>
      </c>
      <c r="I32" s="50" t="s">
        <v>2800</v>
      </c>
      <c r="J32" s="50" t="s">
        <v>375</v>
      </c>
      <c r="K32" s="90" t="s">
        <v>375</v>
      </c>
      <c r="L32" s="51">
        <v>3304</v>
      </c>
      <c r="M32" s="51">
        <v>2624</v>
      </c>
      <c r="N32" s="106">
        <f>IF('1'!$H$10="-",L32,L32)</f>
        <v>3304</v>
      </c>
      <c r="O32" s="105">
        <f>IF('1'!$H$10="-",M32,IF('1'!$H$10="в кассу предприятия",M32,IF('1'!$H$10="ИП Водакова Т.Ю.",M32*1.075,"-")))</f>
        <v>2624</v>
      </c>
      <c r="P32" s="86">
        <v>12</v>
      </c>
      <c r="Q32" s="47"/>
      <c r="R32" s="91">
        <f t="shared" si="0"/>
        <v>0</v>
      </c>
      <c r="S32" s="91" t="str">
        <f>IF('1'!$H$10="-","-      ₽",IF(Z32="только сц",IF(Q32&lt;=AA32,Q32,AA32),IF(Q32&lt;=AB32,0,IF(Q32-R32&lt;=AA32,Q32-R32,AA32))))</f>
        <v>-      ₽</v>
      </c>
      <c r="T32" s="92" t="str">
        <f>IF('1'!$H$10="-","-      ₽",IF(AND(SUM($W$10:$W$6357)&gt;=200000,AC32&lt;&gt;"без скидки"),IF(R32&gt;=100,O32*0.95*0.95*R32,O32*R32*0.95),IF(SUM($V$10:$V$6357)&gt;=57000,IF(AND(R32&gt;=100,AC32&lt;&gt;"без скидки"),O32*0.95*R32,O32*R32),M32*R32)))</f>
        <v>-      ₽</v>
      </c>
      <c r="U32" s="92" t="str">
        <f>IF('1'!$H$10="-","-      ₽",S32*M32)</f>
        <v>-      ₽</v>
      </c>
      <c r="V32" s="93" t="str">
        <f>IF('1'!$H$10="-","-      ₽",R32*O32)</f>
        <v>-      ₽</v>
      </c>
      <c r="W32" s="93" t="str">
        <f>IF('1'!$H$10="-","-      ₽",R32*O32)</f>
        <v>-      ₽</v>
      </c>
      <c r="X32" s="65" t="s">
        <v>4548</v>
      </c>
      <c r="Y32" s="66" t="str">
        <f>IF(OR(Q32="",'1'!$H$10="-"),"-      %",IF(Z32="только сц",0,IF(SUM($V$685:$V$6357)&gt;=57000,(W32-T32)/W32,0)))</f>
        <v>-      %</v>
      </c>
      <c r="Z32" s="83" t="s">
        <v>5582</v>
      </c>
      <c r="AA32" s="51">
        <v>12</v>
      </c>
      <c r="AB32" s="51">
        <v>0</v>
      </c>
      <c r="AC32" s="63" t="s">
        <v>3975</v>
      </c>
      <c r="AD32" s="94" t="str">
        <f>IF(OR(Q32="",'1'!$H$10="-"),"",IF(Q32&gt;R32+S32,"заказано больше наличия",""))</f>
        <v/>
      </c>
    </row>
    <row r="33" spans="1:30" s="48" customFormat="1">
      <c r="A33" s="2"/>
      <c r="B33" s="57" t="s">
        <v>1187</v>
      </c>
      <c r="C33" s="49" t="s">
        <v>2499</v>
      </c>
      <c r="D33" s="49" t="s">
        <v>2500</v>
      </c>
      <c r="E33" s="49">
        <v>1</v>
      </c>
      <c r="F33" s="49">
        <v>18</v>
      </c>
      <c r="G33" s="49" t="s">
        <v>2828</v>
      </c>
      <c r="H33" s="52" t="s">
        <v>384</v>
      </c>
      <c r="I33" s="50"/>
      <c r="J33" s="50"/>
      <c r="K33" s="90" t="s">
        <v>2829</v>
      </c>
      <c r="L33" s="51">
        <v>4768</v>
      </c>
      <c r="M33" s="51">
        <v>3215</v>
      </c>
      <c r="N33" s="106">
        <f>IF('1'!$H$10="-",L33,L33)</f>
        <v>4768</v>
      </c>
      <c r="O33" s="105">
        <f>IF('1'!$H$10="-",M33,IF('1'!$H$10="в кассу предприятия",M33,IF('1'!$H$10="ИП Водакова Т.Ю.",M33*1.075,"-")))</f>
        <v>3215</v>
      </c>
      <c r="P33" s="86">
        <v>2</v>
      </c>
      <c r="Q33" s="47"/>
      <c r="R33" s="91">
        <f t="shared" si="0"/>
        <v>0</v>
      </c>
      <c r="S33" s="91" t="str">
        <f>IF('1'!$H$10="-","-      ₽",IF(Z33="только сц",IF(Q33&lt;=AA33,Q33,AA33),IF(Q33&lt;=AB33,0,IF(Q33-R33&lt;=AA33,Q33-R33,AA33))))</f>
        <v>-      ₽</v>
      </c>
      <c r="T33" s="92" t="str">
        <f>IF('1'!$H$10="-","-      ₽",IF(AND(SUM($W$10:$W$6357)&gt;=200000,AC33&lt;&gt;"без скидки"),IF(R33&gt;=100,O33*0.95*0.95*R33,O33*R33*0.95),IF(SUM($V$10:$V$6357)&gt;=57000,IF(AND(R33&gt;=100,AC33&lt;&gt;"без скидки"),O33*0.95*R33,O33*R33),M33*R33)))</f>
        <v>-      ₽</v>
      </c>
      <c r="U33" s="92" t="str">
        <f>IF('1'!$H$10="-","-      ₽",S33*M33)</f>
        <v>-      ₽</v>
      </c>
      <c r="V33" s="93" t="str">
        <f>IF('1'!$H$10="-","-      ₽",R33*O33)</f>
        <v>-      ₽</v>
      </c>
      <c r="W33" s="93" t="str">
        <f>IF('1'!$H$10="-","-      ₽",R33*O33)</f>
        <v>-      ₽</v>
      </c>
      <c r="X33" s="65" t="s">
        <v>4548</v>
      </c>
      <c r="Y33" s="66" t="str">
        <f>IF(OR(Q33="",'1'!$H$10="-"),"-      %",IF(Z33="только сц",0,IF(SUM($V$685:$V$6357)&gt;=57000,(W33-T33)/W33,0)))</f>
        <v>-      %</v>
      </c>
      <c r="Z33" s="83" t="s">
        <v>375</v>
      </c>
      <c r="AA33" s="51">
        <v>0</v>
      </c>
      <c r="AB33" s="51">
        <v>2</v>
      </c>
      <c r="AC33" s="63" t="s">
        <v>3975</v>
      </c>
      <c r="AD33" s="94" t="str">
        <f>IF(OR(Q33="",'1'!$H$10="-"),"",IF(Q33&gt;R33+S33,"заказано больше наличия",""))</f>
        <v/>
      </c>
    </row>
    <row r="34" spans="1:30" s="48" customFormat="1">
      <c r="A34" s="2"/>
      <c r="B34" s="57" t="s">
        <v>1188</v>
      </c>
      <c r="C34" s="49" t="s">
        <v>402</v>
      </c>
      <c r="D34" s="49" t="s">
        <v>403</v>
      </c>
      <c r="E34" s="49">
        <v>1</v>
      </c>
      <c r="F34" s="49">
        <v>8</v>
      </c>
      <c r="G34" s="49" t="s">
        <v>2830</v>
      </c>
      <c r="H34" s="52" t="s">
        <v>288</v>
      </c>
      <c r="I34" s="50" t="s">
        <v>375</v>
      </c>
      <c r="J34" s="50" t="s">
        <v>392</v>
      </c>
      <c r="K34" s="90" t="s">
        <v>375</v>
      </c>
      <c r="L34" s="51">
        <v>946</v>
      </c>
      <c r="M34" s="51">
        <v>752</v>
      </c>
      <c r="N34" s="106">
        <f>IF('1'!$H$10="-",L34,L34)</f>
        <v>946</v>
      </c>
      <c r="O34" s="105">
        <f>IF('1'!$H$10="-",M34,IF('1'!$H$10="в кассу предприятия",M34,IF('1'!$H$10="ИП Водакова Т.Ю.",M34*1.075,"-")))</f>
        <v>752</v>
      </c>
      <c r="P34" s="86">
        <v>17</v>
      </c>
      <c r="Q34" s="47"/>
      <c r="R34" s="91">
        <f t="shared" si="0"/>
        <v>0</v>
      </c>
      <c r="S34" s="91" t="str">
        <f>IF('1'!$H$10="-","-      ₽",IF(Z34="только сц",IF(Q34&lt;=AA34,Q34,AA34),IF(Q34&lt;=AB34,0,IF(Q34-R34&lt;=AA34,Q34-R34,AA34))))</f>
        <v>-      ₽</v>
      </c>
      <c r="T34" s="92" t="str">
        <f>IF('1'!$H$10="-","-      ₽",IF(AND(SUM($W$10:$W$6357)&gt;=200000,AC34&lt;&gt;"без скидки"),IF(R34&gt;=100,O34*0.95*0.95*R34,O34*R34*0.95),IF(SUM($V$10:$V$6357)&gt;=57000,IF(AND(R34&gt;=100,AC34&lt;&gt;"без скидки"),O34*0.95*R34,O34*R34),M34*R34)))</f>
        <v>-      ₽</v>
      </c>
      <c r="U34" s="92" t="str">
        <f>IF('1'!$H$10="-","-      ₽",S34*M34)</f>
        <v>-      ₽</v>
      </c>
      <c r="V34" s="93" t="str">
        <f>IF('1'!$H$10="-","-      ₽",R34*O34)</f>
        <v>-      ₽</v>
      </c>
      <c r="W34" s="93" t="str">
        <f>IF('1'!$H$10="-","-      ₽",R34*O34)</f>
        <v>-      ₽</v>
      </c>
      <c r="X34" s="65" t="s">
        <v>4548</v>
      </c>
      <c r="Y34" s="66" t="str">
        <f>IF(OR(Q34="",'1'!$H$10="-"),"-      %",IF(Z34="только сц",0,IF(SUM($V$685:$V$6357)&gt;=57000,(W34-T34)/W34,0)))</f>
        <v>-      %</v>
      </c>
      <c r="Z34" s="83" t="s">
        <v>375</v>
      </c>
      <c r="AA34" s="51">
        <v>11</v>
      </c>
      <c r="AB34" s="51">
        <v>6</v>
      </c>
      <c r="AC34" s="63" t="s">
        <v>3975</v>
      </c>
      <c r="AD34" s="94" t="str">
        <f>IF(OR(Q34="",'1'!$H$10="-"),"",IF(Q34&gt;R34+S34,"заказано больше наличия",""))</f>
        <v/>
      </c>
    </row>
    <row r="35" spans="1:30" s="48" customFormat="1">
      <c r="A35" s="2"/>
      <c r="B35" s="57" t="s">
        <v>1189</v>
      </c>
      <c r="C35" s="49" t="s">
        <v>402</v>
      </c>
      <c r="D35" s="49" t="s">
        <v>403</v>
      </c>
      <c r="E35" s="49">
        <v>1</v>
      </c>
      <c r="F35" s="49">
        <v>8</v>
      </c>
      <c r="G35" s="49" t="s">
        <v>2831</v>
      </c>
      <c r="H35" s="52" t="s">
        <v>288</v>
      </c>
      <c r="I35" s="50" t="s">
        <v>375</v>
      </c>
      <c r="J35" s="50" t="s">
        <v>392</v>
      </c>
      <c r="K35" s="90" t="s">
        <v>375</v>
      </c>
      <c r="L35" s="51">
        <v>946</v>
      </c>
      <c r="M35" s="51">
        <v>699</v>
      </c>
      <c r="N35" s="106">
        <f>IF('1'!$H$10="-",L35,L35)</f>
        <v>946</v>
      </c>
      <c r="O35" s="105">
        <f>IF('1'!$H$10="-",M35,IF('1'!$H$10="в кассу предприятия",M35,IF('1'!$H$10="ИП Водакова Т.Ю.",M35*1.075,"-")))</f>
        <v>699</v>
      </c>
      <c r="P35" s="86" t="s">
        <v>5583</v>
      </c>
      <c r="Q35" s="47"/>
      <c r="R35" s="91">
        <f t="shared" si="0"/>
        <v>0</v>
      </c>
      <c r="S35" s="91" t="str">
        <f>IF('1'!$H$10="-","-      ₽",IF(Z35="только сц",IF(Q35&lt;=AA35,Q35,AA35),IF(Q35&lt;=AB35,0,IF(Q35-R35&lt;=AA35,Q35-R35,AA35))))</f>
        <v>-      ₽</v>
      </c>
      <c r="T35" s="92" t="str">
        <f>IF('1'!$H$10="-","-      ₽",IF(AND(SUM($W$10:$W$6357)&gt;=200000,AC35&lt;&gt;"без скидки"),IF(R35&gt;=100,O35*0.95*0.95*R35,O35*R35*0.95),IF(SUM($V$10:$V$6357)&gt;=57000,IF(AND(R35&gt;=100,AC35&lt;&gt;"без скидки"),O35*0.95*R35,O35*R35),M35*R35)))</f>
        <v>-      ₽</v>
      </c>
      <c r="U35" s="92" t="str">
        <f>IF('1'!$H$10="-","-      ₽",S35*M35)</f>
        <v>-      ₽</v>
      </c>
      <c r="V35" s="93" t="str">
        <f>IF('1'!$H$10="-","-      ₽",R35*O35)</f>
        <v>-      ₽</v>
      </c>
      <c r="W35" s="93" t="str">
        <f>IF('1'!$H$10="-","-      ₽",R35*O35)</f>
        <v>-      ₽</v>
      </c>
      <c r="X35" s="65" t="s">
        <v>4548</v>
      </c>
      <c r="Y35" s="66" t="str">
        <f>IF(OR(Q35="",'1'!$H$10="-"),"-      %",IF(Z35="только сц",0,IF(SUM($V$685:$V$6357)&gt;=57000,(W35-T35)/W35,0)))</f>
        <v>-      %</v>
      </c>
      <c r="Z35" s="83" t="s">
        <v>375</v>
      </c>
      <c r="AA35" s="51">
        <v>0</v>
      </c>
      <c r="AB35" s="51">
        <v>196</v>
      </c>
      <c r="AC35" s="63" t="s">
        <v>3975</v>
      </c>
      <c r="AD35" s="94" t="str">
        <f>IF(OR(Q35="",'1'!$H$10="-"),"",IF(Q35&gt;R35+S35,"заказано больше наличия",""))</f>
        <v/>
      </c>
    </row>
    <row r="36" spans="1:30" s="48" customFormat="1">
      <c r="A36" s="2"/>
      <c r="B36" s="57" t="s">
        <v>4714</v>
      </c>
      <c r="C36" s="49" t="s">
        <v>4878</v>
      </c>
      <c r="D36" s="49" t="s">
        <v>4879</v>
      </c>
      <c r="E36" s="49">
        <v>1</v>
      </c>
      <c r="F36" s="49">
        <v>11</v>
      </c>
      <c r="G36" s="49" t="s">
        <v>2831</v>
      </c>
      <c r="H36" s="52" t="s">
        <v>52</v>
      </c>
      <c r="I36" s="50" t="s">
        <v>483</v>
      </c>
      <c r="J36" s="50"/>
      <c r="K36" s="90"/>
      <c r="L36" s="51">
        <v>549</v>
      </c>
      <c r="M36" s="51">
        <v>435</v>
      </c>
      <c r="N36" s="106">
        <f>IF('1'!$H$10="-",L36,L36)</f>
        <v>549</v>
      </c>
      <c r="O36" s="105">
        <f>IF('1'!$H$10="-",M36,IF('1'!$H$10="в кассу предприятия",M36,IF('1'!$H$10="ИП Водакова Т.Ю.",M36*1.075,"-")))</f>
        <v>435</v>
      </c>
      <c r="P36" s="86">
        <v>32</v>
      </c>
      <c r="Q36" s="47"/>
      <c r="R36" s="91">
        <f t="shared" si="0"/>
        <v>0</v>
      </c>
      <c r="S36" s="91" t="str">
        <f>IF('1'!$H$10="-","-      ₽",IF(Z36="только сц",IF(Q36&lt;=AA36,Q36,AA36),IF(Q36&lt;=AB36,0,IF(Q36-R36&lt;=AA36,Q36-R36,AA36))))</f>
        <v>-      ₽</v>
      </c>
      <c r="T36" s="92" t="str">
        <f>IF('1'!$H$10="-","-      ₽",IF(AND(SUM($W$10:$W$6357)&gt;=200000,AC36&lt;&gt;"без скидки"),IF(R36&gt;=100,O36*0.95*0.95*R36,O36*R36*0.95),IF(SUM($V$10:$V$6357)&gt;=57000,IF(AND(R36&gt;=100,AC36&lt;&gt;"без скидки"),O36*0.95*R36,O36*R36),M36*R36)))</f>
        <v>-      ₽</v>
      </c>
      <c r="U36" s="92" t="str">
        <f>IF('1'!$H$10="-","-      ₽",S36*M36)</f>
        <v>-      ₽</v>
      </c>
      <c r="V36" s="93" t="str">
        <f>IF('1'!$H$10="-","-      ₽",R36*O36)</f>
        <v>-      ₽</v>
      </c>
      <c r="W36" s="93" t="str">
        <f>IF('1'!$H$10="-","-      ₽",R36*O36)</f>
        <v>-      ₽</v>
      </c>
      <c r="X36" s="65" t="s">
        <v>4992</v>
      </c>
      <c r="Y36" s="66" t="str">
        <f>IF(OR(Q36="",'1'!$H$10="-"),"-      %",IF(Z36="только сц",0,IF(SUM($V$685:$V$6357)&gt;=57000,(W36-T36)/W36,0)))</f>
        <v>-      %</v>
      </c>
      <c r="Z36" s="83" t="s">
        <v>375</v>
      </c>
      <c r="AA36" s="51">
        <v>0</v>
      </c>
      <c r="AB36" s="51">
        <v>32</v>
      </c>
      <c r="AC36" s="63" t="s">
        <v>3975</v>
      </c>
      <c r="AD36" s="94" t="str">
        <f>IF(OR(Q36="",'1'!$H$10="-"),"",IF(Q36&gt;R36+S36,"заказано больше наличия",""))</f>
        <v/>
      </c>
    </row>
    <row r="37" spans="1:30" s="48" customFormat="1">
      <c r="A37" s="2"/>
      <c r="B37" s="57" t="s">
        <v>4279</v>
      </c>
      <c r="C37" s="49" t="s">
        <v>402</v>
      </c>
      <c r="D37" s="49" t="s">
        <v>403</v>
      </c>
      <c r="E37" s="49">
        <v>1</v>
      </c>
      <c r="F37" s="49">
        <v>8</v>
      </c>
      <c r="G37" s="49" t="s">
        <v>4474</v>
      </c>
      <c r="H37" s="52" t="s">
        <v>288</v>
      </c>
      <c r="I37" s="50" t="s">
        <v>404</v>
      </c>
      <c r="J37" s="50" t="s">
        <v>375</v>
      </c>
      <c r="K37" s="90" t="s">
        <v>375</v>
      </c>
      <c r="L37" s="51">
        <v>1014</v>
      </c>
      <c r="M37" s="51">
        <v>806</v>
      </c>
      <c r="N37" s="106">
        <f>IF('1'!$H$10="-",L37,L37)</f>
        <v>1014</v>
      </c>
      <c r="O37" s="105">
        <f>IF('1'!$H$10="-",M37,IF('1'!$H$10="в кассу предприятия",M37,IF('1'!$H$10="ИП Водакова Т.Ю.",M37*1.075,"-")))</f>
        <v>806</v>
      </c>
      <c r="P37" s="86">
        <v>77</v>
      </c>
      <c r="Q37" s="47"/>
      <c r="R37" s="91">
        <f t="shared" si="0"/>
        <v>0</v>
      </c>
      <c r="S37" s="91" t="str">
        <f>IF('1'!$H$10="-","-      ₽",IF(Z37="только сц",IF(Q37&lt;=AA37,Q37,AA37),IF(Q37&lt;=AB37,0,IF(Q37-R37&lt;=AA37,Q37-R37,AA37))))</f>
        <v>-      ₽</v>
      </c>
      <c r="T37" s="92" t="str">
        <f>IF('1'!$H$10="-","-      ₽",IF(AND(SUM($W$10:$W$6357)&gt;=200000,AC37&lt;&gt;"без скидки"),IF(R37&gt;=100,O37*0.95*0.95*R37,O37*R37*0.95),IF(SUM($V$10:$V$6357)&gt;=57000,IF(AND(R37&gt;=100,AC37&lt;&gt;"без скидки"),O37*0.95*R37,O37*R37),M37*R37)))</f>
        <v>-      ₽</v>
      </c>
      <c r="U37" s="92" t="str">
        <f>IF('1'!$H$10="-","-      ₽",S37*M37)</f>
        <v>-      ₽</v>
      </c>
      <c r="V37" s="93" t="str">
        <f>IF('1'!$H$10="-","-      ₽",R37*O37)</f>
        <v>-      ₽</v>
      </c>
      <c r="W37" s="93" t="str">
        <f>IF('1'!$H$10="-","-      ₽",R37*O37)</f>
        <v>-      ₽</v>
      </c>
      <c r="X37" s="65" t="s">
        <v>4548</v>
      </c>
      <c r="Y37" s="66" t="str">
        <f>IF(OR(Q37="",'1'!$H$10="-"),"-      %",IF(Z37="только сц",0,IF(SUM($V$685:$V$6357)&gt;=57000,(W37-T37)/W37,0)))</f>
        <v>-      %</v>
      </c>
      <c r="Z37" s="83" t="s">
        <v>5582</v>
      </c>
      <c r="AA37" s="51">
        <v>77</v>
      </c>
      <c r="AB37" s="51">
        <v>0</v>
      </c>
      <c r="AC37" s="63" t="s">
        <v>3975</v>
      </c>
      <c r="AD37" s="94" t="str">
        <f>IF(OR(Q37="",'1'!$H$10="-"),"",IF(Q37&gt;R37+S37,"заказано больше наличия",""))</f>
        <v/>
      </c>
    </row>
    <row r="38" spans="1:30" s="48" customFormat="1">
      <c r="A38" s="2"/>
      <c r="B38" s="57" t="s">
        <v>4715</v>
      </c>
      <c r="C38" s="49" t="s">
        <v>2501</v>
      </c>
      <c r="D38" s="49" t="s">
        <v>2502</v>
      </c>
      <c r="E38" s="49">
        <v>1</v>
      </c>
      <c r="F38" s="49">
        <v>5</v>
      </c>
      <c r="G38" s="49" t="s">
        <v>4903</v>
      </c>
      <c r="H38" s="52" t="s">
        <v>78</v>
      </c>
      <c r="I38" s="50" t="s">
        <v>4904</v>
      </c>
      <c r="J38" s="50" t="s">
        <v>375</v>
      </c>
      <c r="K38" s="90" t="s">
        <v>375</v>
      </c>
      <c r="L38" s="51">
        <v>459</v>
      </c>
      <c r="M38" s="51">
        <v>364</v>
      </c>
      <c r="N38" s="106">
        <f>IF('1'!$H$10="-",L38,L38)</f>
        <v>459</v>
      </c>
      <c r="O38" s="105">
        <f>IF('1'!$H$10="-",M38,IF('1'!$H$10="в кассу предприятия",M38,IF('1'!$H$10="ИП Водакова Т.Ю.",M38*1.075,"-")))</f>
        <v>364</v>
      </c>
      <c r="P38" s="86">
        <v>22</v>
      </c>
      <c r="Q38" s="47"/>
      <c r="R38" s="91">
        <f t="shared" si="0"/>
        <v>0</v>
      </c>
      <c r="S38" s="91" t="str">
        <f>IF('1'!$H$10="-","-      ₽",IF(Z38="только сц",IF(Q38&lt;=AA38,Q38,AA38),IF(Q38&lt;=AB38,0,IF(Q38-R38&lt;=AA38,Q38-R38,AA38))))</f>
        <v>-      ₽</v>
      </c>
      <c r="T38" s="92" t="str">
        <f>IF('1'!$H$10="-","-      ₽",IF(AND(SUM($W$10:$W$6357)&gt;=200000,AC38&lt;&gt;"без скидки"),IF(R38&gt;=100,O38*0.95*0.95*R38,O38*R38*0.95),IF(SUM($V$10:$V$6357)&gt;=57000,IF(AND(R38&gt;=100,AC38&lt;&gt;"без скидки"),O38*0.95*R38,O38*R38),M38*R38)))</f>
        <v>-      ₽</v>
      </c>
      <c r="U38" s="92" t="str">
        <f>IF('1'!$H$10="-","-      ₽",S38*M38)</f>
        <v>-      ₽</v>
      </c>
      <c r="V38" s="93" t="str">
        <f>IF('1'!$H$10="-","-      ₽",R38*O38)</f>
        <v>-      ₽</v>
      </c>
      <c r="W38" s="93" t="str">
        <f>IF('1'!$H$10="-","-      ₽",R38*O38)</f>
        <v>-      ₽</v>
      </c>
      <c r="X38" s="65" t="s">
        <v>4548</v>
      </c>
      <c r="Y38" s="66" t="str">
        <f>IF(OR(Q38="",'1'!$H$10="-"),"-      %",IF(Z38="только сц",0,IF(SUM($V$685:$V$6357)&gt;=57000,(W38-T38)/W38,0)))</f>
        <v>-      %</v>
      </c>
      <c r="Z38" s="83" t="s">
        <v>375</v>
      </c>
      <c r="AA38" s="51">
        <v>7</v>
      </c>
      <c r="AB38" s="51">
        <v>15</v>
      </c>
      <c r="AC38" s="63" t="s">
        <v>3975</v>
      </c>
      <c r="AD38" s="94" t="str">
        <f>IF(OR(Q38="",'1'!$H$10="-"),"",IF(Q38&gt;R38+S38,"заказано больше наличия",""))</f>
        <v/>
      </c>
    </row>
    <row r="39" spans="1:30" s="48" customFormat="1">
      <c r="A39" s="2"/>
      <c r="B39" s="57" t="s">
        <v>4716</v>
      </c>
      <c r="C39" s="49" t="s">
        <v>2501</v>
      </c>
      <c r="D39" s="49" t="s">
        <v>2502</v>
      </c>
      <c r="E39" s="49">
        <v>1</v>
      </c>
      <c r="F39" s="49">
        <v>5</v>
      </c>
      <c r="G39" s="49" t="s">
        <v>4905</v>
      </c>
      <c r="H39" s="52" t="s">
        <v>78</v>
      </c>
      <c r="I39" s="50" t="s">
        <v>431</v>
      </c>
      <c r="J39" s="50" t="s">
        <v>375</v>
      </c>
      <c r="K39" s="90" t="s">
        <v>375</v>
      </c>
      <c r="L39" s="51">
        <v>459</v>
      </c>
      <c r="M39" s="51">
        <v>364</v>
      </c>
      <c r="N39" s="106">
        <f>IF('1'!$H$10="-",L39,L39)</f>
        <v>459</v>
      </c>
      <c r="O39" s="105">
        <f>IF('1'!$H$10="-",M39,IF('1'!$H$10="в кассу предприятия",M39,IF('1'!$H$10="ИП Водакова Т.Ю.",M39*1.075,"-")))</f>
        <v>364</v>
      </c>
      <c r="P39" s="86">
        <v>28</v>
      </c>
      <c r="Q39" s="47"/>
      <c r="R39" s="91">
        <f t="shared" si="0"/>
        <v>0</v>
      </c>
      <c r="S39" s="91" t="str">
        <f>IF('1'!$H$10="-","-      ₽",IF(Z39="только сц",IF(Q39&lt;=AA39,Q39,AA39),IF(Q39&lt;=AB39,0,IF(Q39-R39&lt;=AA39,Q39-R39,AA39))))</f>
        <v>-      ₽</v>
      </c>
      <c r="T39" s="92" t="str">
        <f>IF('1'!$H$10="-","-      ₽",IF(AND(SUM($W$10:$W$6357)&gt;=200000,AC39&lt;&gt;"без скидки"),IF(R39&gt;=100,O39*0.95*0.95*R39,O39*R39*0.95),IF(SUM($V$10:$V$6357)&gt;=57000,IF(AND(R39&gt;=100,AC39&lt;&gt;"без скидки"),O39*0.95*R39,O39*R39),M39*R39)))</f>
        <v>-      ₽</v>
      </c>
      <c r="U39" s="92" t="str">
        <f>IF('1'!$H$10="-","-      ₽",S39*M39)</f>
        <v>-      ₽</v>
      </c>
      <c r="V39" s="93" t="str">
        <f>IF('1'!$H$10="-","-      ₽",R39*O39)</f>
        <v>-      ₽</v>
      </c>
      <c r="W39" s="93" t="str">
        <f>IF('1'!$H$10="-","-      ₽",R39*O39)</f>
        <v>-      ₽</v>
      </c>
      <c r="X39" s="65" t="s">
        <v>4548</v>
      </c>
      <c r="Y39" s="66" t="str">
        <f>IF(OR(Q39="",'1'!$H$10="-"),"-      %",IF(Z39="только сц",0,IF(SUM($V$685:$V$6357)&gt;=57000,(W39-T39)/W39,0)))</f>
        <v>-      %</v>
      </c>
      <c r="Z39" s="83" t="s">
        <v>375</v>
      </c>
      <c r="AA39" s="51">
        <v>9</v>
      </c>
      <c r="AB39" s="51">
        <v>19</v>
      </c>
      <c r="AC39" s="63" t="s">
        <v>3975</v>
      </c>
      <c r="AD39" s="94" t="str">
        <f>IF(OR(Q39="",'1'!$H$10="-"),"",IF(Q39&gt;R39+S39,"заказано больше наличия",""))</f>
        <v/>
      </c>
    </row>
    <row r="40" spans="1:30" s="48" customFormat="1">
      <c r="A40" s="2"/>
      <c r="B40" s="57" t="s">
        <v>1190</v>
      </c>
      <c r="C40" s="49" t="s">
        <v>2501</v>
      </c>
      <c r="D40" s="49" t="s">
        <v>2502</v>
      </c>
      <c r="E40" s="49">
        <v>1</v>
      </c>
      <c r="F40" s="49">
        <v>5</v>
      </c>
      <c r="G40" s="49" t="s">
        <v>2832</v>
      </c>
      <c r="H40" s="52" t="s">
        <v>78</v>
      </c>
      <c r="I40" s="50" t="s">
        <v>577</v>
      </c>
      <c r="J40" s="50"/>
      <c r="K40" s="90"/>
      <c r="L40" s="51">
        <v>668</v>
      </c>
      <c r="M40" s="51">
        <v>531</v>
      </c>
      <c r="N40" s="106">
        <f>IF('1'!$H$10="-",L40,L40)</f>
        <v>668</v>
      </c>
      <c r="O40" s="105">
        <f>IF('1'!$H$10="-",M40,IF('1'!$H$10="в кассу предприятия",M40,IF('1'!$H$10="ИП Водакова Т.Ю.",M40*1.075,"-")))</f>
        <v>531</v>
      </c>
      <c r="P40" s="86">
        <v>5</v>
      </c>
      <c r="Q40" s="47"/>
      <c r="R40" s="91">
        <f t="shared" si="0"/>
        <v>0</v>
      </c>
      <c r="S40" s="91" t="str">
        <f>IF('1'!$H$10="-","-      ₽",IF(Z40="только сц",IF(Q40&lt;=AA40,Q40,AA40),IF(Q40&lt;=AB40,0,IF(Q40-R40&lt;=AA40,Q40-R40,AA40))))</f>
        <v>-      ₽</v>
      </c>
      <c r="T40" s="92" t="str">
        <f>IF('1'!$H$10="-","-      ₽",IF(AND(SUM($W$10:$W$6357)&gt;=200000,AC40&lt;&gt;"без скидки"),IF(R40&gt;=100,O40*0.95*0.95*R40,O40*R40*0.95),IF(SUM($V$10:$V$6357)&gt;=57000,IF(AND(R40&gt;=100,AC40&lt;&gt;"без скидки"),O40*0.95*R40,O40*R40),M40*R40)))</f>
        <v>-      ₽</v>
      </c>
      <c r="U40" s="92" t="str">
        <f>IF('1'!$H$10="-","-      ₽",S40*M40)</f>
        <v>-      ₽</v>
      </c>
      <c r="V40" s="93" t="str">
        <f>IF('1'!$H$10="-","-      ₽",R40*O40)</f>
        <v>-      ₽</v>
      </c>
      <c r="W40" s="93" t="str">
        <f>IF('1'!$H$10="-","-      ₽",R40*O40)</f>
        <v>-      ₽</v>
      </c>
      <c r="X40" s="65" t="s">
        <v>4548</v>
      </c>
      <c r="Y40" s="66" t="str">
        <f>IF(OR(Q40="",'1'!$H$10="-"),"-      %",IF(Z40="только сц",0,IF(SUM($V$685:$V$6357)&gt;=57000,(W40-T40)/W40,0)))</f>
        <v>-      %</v>
      </c>
      <c r="Z40" s="83" t="s">
        <v>375</v>
      </c>
      <c r="AA40" s="51">
        <v>0</v>
      </c>
      <c r="AB40" s="51">
        <v>5</v>
      </c>
      <c r="AC40" s="63" t="s">
        <v>3975</v>
      </c>
      <c r="AD40" s="94" t="str">
        <f>IF(OR(Q40="",'1'!$H$10="-"),"",IF(Q40&gt;R40+S40,"заказано больше наличия",""))</f>
        <v/>
      </c>
    </row>
    <row r="41" spans="1:30" s="48" customFormat="1">
      <c r="A41" s="2"/>
      <c r="B41" s="57" t="s">
        <v>4717</v>
      </c>
      <c r="C41" s="49" t="s">
        <v>406</v>
      </c>
      <c r="D41" s="49" t="s">
        <v>407</v>
      </c>
      <c r="E41" s="49">
        <v>1</v>
      </c>
      <c r="F41" s="49">
        <v>5</v>
      </c>
      <c r="G41" s="49" t="s">
        <v>408</v>
      </c>
      <c r="H41" s="52" t="s">
        <v>78</v>
      </c>
      <c r="I41" s="50" t="s">
        <v>4906</v>
      </c>
      <c r="J41" s="50"/>
      <c r="K41" s="90"/>
      <c r="L41" s="51">
        <v>500</v>
      </c>
      <c r="M41" s="51">
        <v>397</v>
      </c>
      <c r="N41" s="106">
        <f>IF('1'!$H$10="-",L41,L41)</f>
        <v>500</v>
      </c>
      <c r="O41" s="105">
        <f>IF('1'!$H$10="-",M41,IF('1'!$H$10="в кассу предприятия",M41,IF('1'!$H$10="ИП Водакова Т.Ю.",M41*1.075,"-")))</f>
        <v>397</v>
      </c>
      <c r="P41" s="86">
        <v>14</v>
      </c>
      <c r="Q41" s="47"/>
      <c r="R41" s="91">
        <f t="shared" si="0"/>
        <v>0</v>
      </c>
      <c r="S41" s="91" t="str">
        <f>IF('1'!$H$10="-","-      ₽",IF(Z41="только сц",IF(Q41&lt;=AA41,Q41,AA41),IF(Q41&lt;=AB41,0,IF(Q41-R41&lt;=AA41,Q41-R41,AA41))))</f>
        <v>-      ₽</v>
      </c>
      <c r="T41" s="92" t="str">
        <f>IF('1'!$H$10="-","-      ₽",IF(AND(SUM($W$10:$W$6357)&gt;=200000,AC41&lt;&gt;"без скидки"),IF(R41&gt;=100,O41*0.95*0.95*R41,O41*R41*0.95),IF(SUM($V$10:$V$6357)&gt;=57000,IF(AND(R41&gt;=100,AC41&lt;&gt;"без скидки"),O41*0.95*R41,O41*R41),M41*R41)))</f>
        <v>-      ₽</v>
      </c>
      <c r="U41" s="92" t="str">
        <f>IF('1'!$H$10="-","-      ₽",S41*M41)</f>
        <v>-      ₽</v>
      </c>
      <c r="V41" s="93" t="str">
        <f>IF('1'!$H$10="-","-      ₽",R41*O41)</f>
        <v>-      ₽</v>
      </c>
      <c r="W41" s="93" t="str">
        <f>IF('1'!$H$10="-","-      ₽",R41*O41)</f>
        <v>-      ₽</v>
      </c>
      <c r="X41" s="65" t="s">
        <v>4548</v>
      </c>
      <c r="Y41" s="66" t="str">
        <f>IF(OR(Q41="",'1'!$H$10="-"),"-      %",IF(Z41="только сц",0,IF(SUM($V$685:$V$6357)&gt;=57000,(W41-T41)/W41,0)))</f>
        <v>-      %</v>
      </c>
      <c r="Z41" s="83" t="s">
        <v>375</v>
      </c>
      <c r="AA41" s="51">
        <v>0</v>
      </c>
      <c r="AB41" s="51">
        <v>14</v>
      </c>
      <c r="AC41" s="63" t="s">
        <v>3975</v>
      </c>
      <c r="AD41" s="94" t="str">
        <f>IF(OR(Q41="",'1'!$H$10="-"),"",IF(Q41&gt;R41+S41,"заказано больше наличия",""))</f>
        <v/>
      </c>
    </row>
    <row r="42" spans="1:30" s="48" customFormat="1">
      <c r="A42" s="2"/>
      <c r="B42" s="57" t="s">
        <v>405</v>
      </c>
      <c r="C42" s="49" t="s">
        <v>406</v>
      </c>
      <c r="D42" s="49" t="s">
        <v>407</v>
      </c>
      <c r="E42" s="49">
        <v>1</v>
      </c>
      <c r="F42" s="49">
        <v>6</v>
      </c>
      <c r="G42" s="49" t="s">
        <v>408</v>
      </c>
      <c r="H42" s="52" t="s">
        <v>85</v>
      </c>
      <c r="I42" s="50" t="s">
        <v>392</v>
      </c>
      <c r="J42" s="50"/>
      <c r="K42" s="90"/>
      <c r="L42" s="51">
        <v>1105</v>
      </c>
      <c r="M42" s="51">
        <v>799</v>
      </c>
      <c r="N42" s="106">
        <f>IF('1'!$H$10="-",L42,L42)</f>
        <v>1105</v>
      </c>
      <c r="O42" s="105">
        <f>IF('1'!$H$10="-",M42,IF('1'!$H$10="в кассу предприятия",M42,IF('1'!$H$10="ИП Водакова Т.Ю.",M42*1.075,"-")))</f>
        <v>799</v>
      </c>
      <c r="P42" s="86">
        <v>38</v>
      </c>
      <c r="Q42" s="47"/>
      <c r="R42" s="91">
        <f t="shared" si="0"/>
        <v>0</v>
      </c>
      <c r="S42" s="91" t="str">
        <f>IF('1'!$H$10="-","-      ₽",IF(Z42="только сц",IF(Q42&lt;=AA42,Q42,AA42),IF(Q42&lt;=AB42,0,IF(Q42-R42&lt;=AA42,Q42-R42,AA42))))</f>
        <v>-      ₽</v>
      </c>
      <c r="T42" s="92" t="str">
        <f>IF('1'!$H$10="-","-      ₽",IF(AND(SUM($W$10:$W$6357)&gt;=200000,AC42&lt;&gt;"без скидки"),IF(R42&gt;=100,O42*0.95*0.95*R42,O42*R42*0.95),IF(SUM($V$10:$V$6357)&gt;=57000,IF(AND(R42&gt;=100,AC42&lt;&gt;"без скидки"),O42*0.95*R42,O42*R42),M42*R42)))</f>
        <v>-      ₽</v>
      </c>
      <c r="U42" s="92" t="str">
        <f>IF('1'!$H$10="-","-      ₽",S42*M42)</f>
        <v>-      ₽</v>
      </c>
      <c r="V42" s="93" t="str">
        <f>IF('1'!$H$10="-","-      ₽",R42*O42)</f>
        <v>-      ₽</v>
      </c>
      <c r="W42" s="93" t="str">
        <f>IF('1'!$H$10="-","-      ₽",R42*O42)</f>
        <v>-      ₽</v>
      </c>
      <c r="X42" s="65" t="s">
        <v>4548</v>
      </c>
      <c r="Y42" s="66" t="str">
        <f>IF(OR(Q42="",'1'!$H$10="-"),"-      %",IF(Z42="только сц",0,IF(SUM($V$685:$V$6357)&gt;=57000,(W42-T42)/W42,0)))</f>
        <v>-      %</v>
      </c>
      <c r="Z42" s="83" t="s">
        <v>375</v>
      </c>
      <c r="AA42" s="51">
        <v>8</v>
      </c>
      <c r="AB42" s="51">
        <v>30</v>
      </c>
      <c r="AC42" s="63" t="s">
        <v>3975</v>
      </c>
      <c r="AD42" s="94" t="str">
        <f>IF(OR(Q42="",'1'!$H$10="-"),"",IF(Q42&gt;R42+S42,"заказано больше наличия",""))</f>
        <v/>
      </c>
    </row>
    <row r="43" spans="1:30" s="48" customFormat="1">
      <c r="A43" s="2"/>
      <c r="B43" s="57" t="s">
        <v>4718</v>
      </c>
      <c r="C43" s="49" t="s">
        <v>4878</v>
      </c>
      <c r="D43" s="49" t="s">
        <v>4879</v>
      </c>
      <c r="E43" s="49">
        <v>1</v>
      </c>
      <c r="F43" s="49">
        <v>11</v>
      </c>
      <c r="G43" s="49" t="s">
        <v>4907</v>
      </c>
      <c r="H43" s="52" t="s">
        <v>52</v>
      </c>
      <c r="I43" s="50" t="s">
        <v>483</v>
      </c>
      <c r="J43" s="50"/>
      <c r="K43" s="90"/>
      <c r="L43" s="51">
        <v>549</v>
      </c>
      <c r="M43" s="51">
        <v>435</v>
      </c>
      <c r="N43" s="106">
        <f>IF('1'!$H$10="-",L43,L43)</f>
        <v>549</v>
      </c>
      <c r="O43" s="105">
        <f>IF('1'!$H$10="-",M43,IF('1'!$H$10="в кассу предприятия",M43,IF('1'!$H$10="ИП Водакова Т.Ю.",M43*1.075,"-")))</f>
        <v>435</v>
      </c>
      <c r="P43" s="86">
        <v>26</v>
      </c>
      <c r="Q43" s="47"/>
      <c r="R43" s="91">
        <f t="shared" si="0"/>
        <v>0</v>
      </c>
      <c r="S43" s="91" t="str">
        <f>IF('1'!$H$10="-","-      ₽",IF(Z43="только сц",IF(Q43&lt;=AA43,Q43,AA43),IF(Q43&lt;=AB43,0,IF(Q43-R43&lt;=AA43,Q43-R43,AA43))))</f>
        <v>-      ₽</v>
      </c>
      <c r="T43" s="92" t="str">
        <f>IF('1'!$H$10="-","-      ₽",IF(AND(SUM($W$10:$W$6357)&gt;=200000,AC43&lt;&gt;"без скидки"),IF(R43&gt;=100,O43*0.95*0.95*R43,O43*R43*0.95),IF(SUM($V$10:$V$6357)&gt;=57000,IF(AND(R43&gt;=100,AC43&lt;&gt;"без скидки"),O43*0.95*R43,O43*R43),M43*R43)))</f>
        <v>-      ₽</v>
      </c>
      <c r="U43" s="92" t="str">
        <f>IF('1'!$H$10="-","-      ₽",S43*M43)</f>
        <v>-      ₽</v>
      </c>
      <c r="V43" s="93" t="str">
        <f>IF('1'!$H$10="-","-      ₽",R43*O43)</f>
        <v>-      ₽</v>
      </c>
      <c r="W43" s="93" t="str">
        <f>IF('1'!$H$10="-","-      ₽",R43*O43)</f>
        <v>-      ₽</v>
      </c>
      <c r="X43" s="65" t="s">
        <v>4548</v>
      </c>
      <c r="Y43" s="66" t="str">
        <f>IF(OR(Q43="",'1'!$H$10="-"),"-      %",IF(Z43="только сц",0,IF(SUM($V$685:$V$6357)&gt;=57000,(W43-T43)/W43,0)))</f>
        <v>-      %</v>
      </c>
      <c r="Z43" s="83" t="s">
        <v>375</v>
      </c>
      <c r="AA43" s="51">
        <v>0</v>
      </c>
      <c r="AB43" s="51">
        <v>26</v>
      </c>
      <c r="AC43" s="63" t="s">
        <v>3975</v>
      </c>
      <c r="AD43" s="94" t="str">
        <f>IF(OR(Q43="",'1'!$H$10="-"),"",IF(Q43&gt;R43+S43,"заказано больше наличия",""))</f>
        <v/>
      </c>
    </row>
    <row r="44" spans="1:30" s="48" customFormat="1">
      <c r="A44" s="2"/>
      <c r="B44" s="57" t="s">
        <v>4719</v>
      </c>
      <c r="C44" s="49" t="s">
        <v>4880</v>
      </c>
      <c r="D44" s="49" t="s">
        <v>411</v>
      </c>
      <c r="E44" s="49">
        <v>1</v>
      </c>
      <c r="F44" s="49">
        <v>11</v>
      </c>
      <c r="G44" s="49" t="s">
        <v>375</v>
      </c>
      <c r="H44" s="52" t="s">
        <v>52</v>
      </c>
      <c r="I44" s="50"/>
      <c r="J44" s="50"/>
      <c r="K44" s="90"/>
      <c r="L44" s="51">
        <v>524</v>
      </c>
      <c r="M44" s="51">
        <v>415</v>
      </c>
      <c r="N44" s="106">
        <f>IF('1'!$H$10="-",L44,L44)</f>
        <v>524</v>
      </c>
      <c r="O44" s="105">
        <f>IF('1'!$H$10="-",M44,IF('1'!$H$10="в кассу предприятия",M44,IF('1'!$H$10="ИП Водакова Т.Ю.",M44*1.075,"-")))</f>
        <v>415</v>
      </c>
      <c r="P44" s="86">
        <v>63</v>
      </c>
      <c r="Q44" s="47"/>
      <c r="R44" s="91">
        <f t="shared" si="0"/>
        <v>0</v>
      </c>
      <c r="S44" s="91" t="str">
        <f>IF('1'!$H$10="-","-      ₽",IF(Z44="только сц",IF(Q44&lt;=AA44,Q44,AA44),IF(Q44&lt;=AB44,0,IF(Q44-R44&lt;=AA44,Q44-R44,AA44))))</f>
        <v>-      ₽</v>
      </c>
      <c r="T44" s="92" t="str">
        <f>IF('1'!$H$10="-","-      ₽",IF(AND(SUM($W$10:$W$6357)&gt;=200000,AC44&lt;&gt;"без скидки"),IF(R44&gt;=100,O44*0.95*0.95*R44,O44*R44*0.95),IF(SUM($V$10:$V$6357)&gt;=57000,IF(AND(R44&gt;=100,AC44&lt;&gt;"без скидки"),O44*0.95*R44,O44*R44),M44*R44)))</f>
        <v>-      ₽</v>
      </c>
      <c r="U44" s="92" t="str">
        <f>IF('1'!$H$10="-","-      ₽",S44*M44)</f>
        <v>-      ₽</v>
      </c>
      <c r="V44" s="93" t="str">
        <f>IF('1'!$H$10="-","-      ₽",R44*O44)</f>
        <v>-      ₽</v>
      </c>
      <c r="W44" s="93" t="str">
        <f>IF('1'!$H$10="-","-      ₽",R44*O44)</f>
        <v>-      ₽</v>
      </c>
      <c r="X44" s="65" t="s">
        <v>4992</v>
      </c>
      <c r="Y44" s="66" t="str">
        <f>IF(OR(Q44="",'1'!$H$10="-"),"-      %",IF(Z44="только сц",0,IF(SUM($V$685:$V$6357)&gt;=57000,(W44-T44)/W44,0)))</f>
        <v>-      %</v>
      </c>
      <c r="Z44" s="83" t="s">
        <v>375</v>
      </c>
      <c r="AA44" s="51">
        <v>3</v>
      </c>
      <c r="AB44" s="51">
        <v>60</v>
      </c>
      <c r="AC44" s="63" t="s">
        <v>3975</v>
      </c>
      <c r="AD44" s="94" t="str">
        <f>IF(OR(Q44="",'1'!$H$10="-"),"",IF(Q44&gt;R44+S44,"заказано больше наличия",""))</f>
        <v/>
      </c>
    </row>
    <row r="45" spans="1:30" s="48" customFormat="1">
      <c r="A45" s="2"/>
      <c r="B45" s="57" t="s">
        <v>4720</v>
      </c>
      <c r="C45" s="49" t="s">
        <v>3830</v>
      </c>
      <c r="D45" s="49" t="s">
        <v>4881</v>
      </c>
      <c r="E45" s="49">
        <v>1</v>
      </c>
      <c r="F45" s="49">
        <v>18</v>
      </c>
      <c r="G45" s="49" t="s">
        <v>375</v>
      </c>
      <c r="H45" s="52" t="s">
        <v>384</v>
      </c>
      <c r="I45" s="50"/>
      <c r="J45" s="50"/>
      <c r="K45" s="90"/>
      <c r="L45" s="51">
        <v>695</v>
      </c>
      <c r="M45" s="51">
        <v>551</v>
      </c>
      <c r="N45" s="106">
        <f>IF('1'!$H$10="-",L45,L45)</f>
        <v>695</v>
      </c>
      <c r="O45" s="105">
        <f>IF('1'!$H$10="-",M45,IF('1'!$H$10="в кассу предприятия",M45,IF('1'!$H$10="ИП Водакова Т.Ю.",M45*1.075,"-")))</f>
        <v>551</v>
      </c>
      <c r="P45" s="86">
        <v>55</v>
      </c>
      <c r="Q45" s="47"/>
      <c r="R45" s="91">
        <f t="shared" si="0"/>
        <v>0</v>
      </c>
      <c r="S45" s="91" t="str">
        <f>IF('1'!$H$10="-","-      ₽",IF(Z45="только сц",IF(Q45&lt;=AA45,Q45,AA45),IF(Q45&lt;=AB45,0,IF(Q45-R45&lt;=AA45,Q45-R45,AA45))))</f>
        <v>-      ₽</v>
      </c>
      <c r="T45" s="92" t="str">
        <f>IF('1'!$H$10="-","-      ₽",IF(AND(SUM($W$10:$W$6357)&gt;=200000,AC45&lt;&gt;"без скидки"),IF(R45&gt;=100,O45*0.95*0.95*R45,O45*R45*0.95),IF(SUM($V$10:$V$6357)&gt;=57000,IF(AND(R45&gt;=100,AC45&lt;&gt;"без скидки"),O45*0.95*R45,O45*R45),M45*R45)))</f>
        <v>-      ₽</v>
      </c>
      <c r="U45" s="92" t="str">
        <f>IF('1'!$H$10="-","-      ₽",S45*M45)</f>
        <v>-      ₽</v>
      </c>
      <c r="V45" s="93" t="str">
        <f>IF('1'!$H$10="-","-      ₽",R45*O45)</f>
        <v>-      ₽</v>
      </c>
      <c r="W45" s="93" t="str">
        <f>IF('1'!$H$10="-","-      ₽",R45*O45)</f>
        <v>-      ₽</v>
      </c>
      <c r="X45" s="65" t="s">
        <v>4992</v>
      </c>
      <c r="Y45" s="66" t="str">
        <f>IF(OR(Q45="",'1'!$H$10="-"),"-      %",IF(Z45="только сц",0,IF(SUM($V$685:$V$6357)&gt;=57000,(W45-T45)/W45,0)))</f>
        <v>-      %</v>
      </c>
      <c r="Z45" s="83" t="s">
        <v>375</v>
      </c>
      <c r="AA45" s="51">
        <v>4</v>
      </c>
      <c r="AB45" s="51">
        <v>51</v>
      </c>
      <c r="AC45" s="63" t="s">
        <v>3975</v>
      </c>
      <c r="AD45" s="94" t="str">
        <f>IF(OR(Q45="",'1'!$H$10="-"),"",IF(Q45&gt;R45+S45,"заказано больше наличия",""))</f>
        <v/>
      </c>
    </row>
    <row r="46" spans="1:30" s="48" customFormat="1">
      <c r="A46" s="2"/>
      <c r="B46" s="57" t="s">
        <v>3977</v>
      </c>
      <c r="C46" s="49" t="s">
        <v>2503</v>
      </c>
      <c r="D46" s="49" t="s">
        <v>2504</v>
      </c>
      <c r="E46" s="49">
        <v>1</v>
      </c>
      <c r="F46" s="49">
        <v>18</v>
      </c>
      <c r="G46" s="49" t="s">
        <v>2834</v>
      </c>
      <c r="H46" s="52" t="s">
        <v>384</v>
      </c>
      <c r="I46" s="50"/>
      <c r="J46" s="50"/>
      <c r="K46" s="90" t="s">
        <v>4025</v>
      </c>
      <c r="L46" s="51">
        <v>4786</v>
      </c>
      <c r="M46" s="51">
        <v>3801</v>
      </c>
      <c r="N46" s="106">
        <f>IF('1'!$H$10="-",L46,L46)</f>
        <v>4786</v>
      </c>
      <c r="O46" s="105">
        <f>IF('1'!$H$10="-",M46,IF('1'!$H$10="в кассу предприятия",M46,IF('1'!$H$10="ИП Водакова Т.Ю.",M46*1.075,"-")))</f>
        <v>3801</v>
      </c>
      <c r="P46" s="86">
        <v>25</v>
      </c>
      <c r="Q46" s="47"/>
      <c r="R46" s="91">
        <f t="shared" si="0"/>
        <v>0</v>
      </c>
      <c r="S46" s="91" t="str">
        <f>IF('1'!$H$10="-","-      ₽",IF(Z46="только сц",IF(Q46&lt;=AA46,Q46,AA46),IF(Q46&lt;=AB46,0,IF(Q46-R46&lt;=AA46,Q46-R46,AA46))))</f>
        <v>-      ₽</v>
      </c>
      <c r="T46" s="92" t="str">
        <f>IF('1'!$H$10="-","-      ₽",IF(AND(SUM($W$10:$W$6357)&gt;=200000,AC46&lt;&gt;"без скидки"),IF(R46&gt;=100,O46*0.95*0.95*R46,O46*R46*0.95),IF(SUM($V$10:$V$6357)&gt;=57000,IF(AND(R46&gt;=100,AC46&lt;&gt;"без скидки"),O46*0.95*R46,O46*R46),M46*R46)))</f>
        <v>-      ₽</v>
      </c>
      <c r="U46" s="92" t="str">
        <f>IF('1'!$H$10="-","-      ₽",S46*M46)</f>
        <v>-      ₽</v>
      </c>
      <c r="V46" s="93" t="str">
        <f>IF('1'!$H$10="-","-      ₽",R46*O46)</f>
        <v>-      ₽</v>
      </c>
      <c r="W46" s="93" t="str">
        <f>IF('1'!$H$10="-","-      ₽",R46*O46)</f>
        <v>-      ₽</v>
      </c>
      <c r="X46" s="65" t="s">
        <v>4548</v>
      </c>
      <c r="Y46" s="66" t="str">
        <f>IF(OR(Q46="",'1'!$H$10="-"),"-      %",IF(Z46="только сц",0,IF(SUM($V$685:$V$6357)&gt;=57000,(W46-T46)/W46,0)))</f>
        <v>-      %</v>
      </c>
      <c r="Z46" s="83" t="s">
        <v>375</v>
      </c>
      <c r="AA46" s="51">
        <v>15</v>
      </c>
      <c r="AB46" s="51">
        <v>10</v>
      </c>
      <c r="AC46" s="63" t="s">
        <v>3975</v>
      </c>
      <c r="AD46" s="94" t="str">
        <f>IF(OR(Q46="",'1'!$H$10="-"),"",IF(Q46&gt;R46+S46,"заказано больше наличия",""))</f>
        <v/>
      </c>
    </row>
    <row r="47" spans="1:30" s="48" customFormat="1">
      <c r="A47" s="2"/>
      <c r="B47" s="57" t="s">
        <v>4721</v>
      </c>
      <c r="C47" s="49" t="s">
        <v>4882</v>
      </c>
      <c r="D47" s="49" t="s">
        <v>4883</v>
      </c>
      <c r="E47" s="49">
        <v>1</v>
      </c>
      <c r="F47" s="49">
        <v>5</v>
      </c>
      <c r="G47" s="49" t="s">
        <v>375</v>
      </c>
      <c r="H47" s="52" t="s">
        <v>78</v>
      </c>
      <c r="I47" s="50" t="s">
        <v>385</v>
      </c>
      <c r="J47" s="50"/>
      <c r="K47" s="90"/>
      <c r="L47" s="51">
        <v>459</v>
      </c>
      <c r="M47" s="51">
        <v>364</v>
      </c>
      <c r="N47" s="106">
        <f>IF('1'!$H$10="-",L47,L47)</f>
        <v>459</v>
      </c>
      <c r="O47" s="105">
        <f>IF('1'!$H$10="-",M47,IF('1'!$H$10="в кассу предприятия",M47,IF('1'!$H$10="ИП Водакова Т.Ю.",M47*1.075,"-")))</f>
        <v>364</v>
      </c>
      <c r="P47" s="86">
        <v>70</v>
      </c>
      <c r="Q47" s="47"/>
      <c r="R47" s="91">
        <f t="shared" si="0"/>
        <v>0</v>
      </c>
      <c r="S47" s="91" t="str">
        <f>IF('1'!$H$10="-","-      ₽",IF(Z47="только сц",IF(Q47&lt;=AA47,Q47,AA47),IF(Q47&lt;=AB47,0,IF(Q47-R47&lt;=AA47,Q47-R47,AA47))))</f>
        <v>-      ₽</v>
      </c>
      <c r="T47" s="92" t="str">
        <f>IF('1'!$H$10="-","-      ₽",IF(AND(SUM($W$10:$W$6357)&gt;=200000,AC47&lt;&gt;"без скидки"),IF(R47&gt;=100,O47*0.95*0.95*R47,O47*R47*0.95),IF(SUM($V$10:$V$6357)&gt;=57000,IF(AND(R47&gt;=100,AC47&lt;&gt;"без скидки"),O47*0.95*R47,O47*R47),M47*R47)))</f>
        <v>-      ₽</v>
      </c>
      <c r="U47" s="92" t="str">
        <f>IF('1'!$H$10="-","-      ₽",S47*M47)</f>
        <v>-      ₽</v>
      </c>
      <c r="V47" s="93" t="str">
        <f>IF('1'!$H$10="-","-      ₽",R47*O47)</f>
        <v>-      ₽</v>
      </c>
      <c r="W47" s="93" t="str">
        <f>IF('1'!$H$10="-","-      ₽",R47*O47)</f>
        <v>-      ₽</v>
      </c>
      <c r="X47" s="65" t="s">
        <v>4548</v>
      </c>
      <c r="Y47" s="66" t="str">
        <f>IF(OR(Q47="",'1'!$H$10="-"),"-      %",IF(Z47="только сц",0,IF(SUM($V$685:$V$6357)&gt;=57000,(W47-T47)/W47,0)))</f>
        <v>-      %</v>
      </c>
      <c r="Z47" s="83" t="s">
        <v>375</v>
      </c>
      <c r="AA47" s="51">
        <v>0</v>
      </c>
      <c r="AB47" s="51">
        <v>70</v>
      </c>
      <c r="AC47" s="63" t="s">
        <v>3975</v>
      </c>
      <c r="AD47" s="94" t="str">
        <f>IF(OR(Q47="",'1'!$H$10="-"),"",IF(Q47&gt;R47+S47,"заказано больше наличия",""))</f>
        <v/>
      </c>
    </row>
    <row r="48" spans="1:30" s="48" customFormat="1">
      <c r="A48" s="2"/>
      <c r="B48" s="57" t="s">
        <v>4722</v>
      </c>
      <c r="C48" s="49" t="s">
        <v>2505</v>
      </c>
      <c r="D48" s="49" t="s">
        <v>2506</v>
      </c>
      <c r="E48" s="49">
        <v>1</v>
      </c>
      <c r="F48" s="49">
        <v>5</v>
      </c>
      <c r="G48" s="49" t="s">
        <v>4908</v>
      </c>
      <c r="H48" s="52" t="s">
        <v>78</v>
      </c>
      <c r="I48" s="50" t="s">
        <v>385</v>
      </c>
      <c r="J48" s="50" t="s">
        <v>375</v>
      </c>
      <c r="K48" s="90" t="s">
        <v>375</v>
      </c>
      <c r="L48" s="51">
        <v>466</v>
      </c>
      <c r="M48" s="51">
        <v>364</v>
      </c>
      <c r="N48" s="106">
        <f>IF('1'!$H$10="-",L48,L48)</f>
        <v>466</v>
      </c>
      <c r="O48" s="105">
        <f>IF('1'!$H$10="-",M48,IF('1'!$H$10="в кассу предприятия",M48,IF('1'!$H$10="ИП Водакова Т.Ю.",M48*1.075,"-")))</f>
        <v>364</v>
      </c>
      <c r="P48" s="86" t="s">
        <v>5583</v>
      </c>
      <c r="Q48" s="47"/>
      <c r="R48" s="91">
        <f t="shared" si="0"/>
        <v>0</v>
      </c>
      <c r="S48" s="91" t="str">
        <f>IF('1'!$H$10="-","-      ₽",IF(Z48="только сц",IF(Q48&lt;=AA48,Q48,AA48),IF(Q48&lt;=AB48,0,IF(Q48-R48&lt;=AA48,Q48-R48,AA48))))</f>
        <v>-      ₽</v>
      </c>
      <c r="T48" s="92" t="str">
        <f>IF('1'!$H$10="-","-      ₽",IF(AND(SUM($W$10:$W$6357)&gt;=200000,AC48&lt;&gt;"без скидки"),IF(R48&gt;=100,O48*0.95*0.95*R48,O48*R48*0.95),IF(SUM($V$10:$V$6357)&gt;=57000,IF(AND(R48&gt;=100,AC48&lt;&gt;"без скидки"),O48*0.95*R48,O48*R48),M48*R48)))</f>
        <v>-      ₽</v>
      </c>
      <c r="U48" s="92" t="str">
        <f>IF('1'!$H$10="-","-      ₽",S48*M48)</f>
        <v>-      ₽</v>
      </c>
      <c r="V48" s="93" t="str">
        <f>IF('1'!$H$10="-","-      ₽",R48*O48)</f>
        <v>-      ₽</v>
      </c>
      <c r="W48" s="93" t="str">
        <f>IF('1'!$H$10="-","-      ₽",R48*O48)</f>
        <v>-      ₽</v>
      </c>
      <c r="X48" s="65" t="s">
        <v>4548</v>
      </c>
      <c r="Y48" s="66" t="str">
        <f>IF(OR(Q48="",'1'!$H$10="-"),"-      %",IF(Z48="только сц",0,IF(SUM($V$685:$V$6357)&gt;=57000,(W48-T48)/W48,0)))</f>
        <v>-      %</v>
      </c>
      <c r="Z48" s="83" t="s">
        <v>375</v>
      </c>
      <c r="AA48" s="51">
        <v>0</v>
      </c>
      <c r="AB48" s="51">
        <v>148</v>
      </c>
      <c r="AC48" s="63" t="s">
        <v>3975</v>
      </c>
      <c r="AD48" s="94" t="str">
        <f>IF(OR(Q48="",'1'!$H$10="-"),"",IF(Q48&gt;R48+S48,"заказано больше наличия",""))</f>
        <v/>
      </c>
    </row>
    <row r="49" spans="1:30" s="48" customFormat="1">
      <c r="A49" s="2"/>
      <c r="B49" s="57" t="s">
        <v>4723</v>
      </c>
      <c r="C49" s="49" t="s">
        <v>4884</v>
      </c>
      <c r="D49" s="49" t="s">
        <v>2506</v>
      </c>
      <c r="E49" s="49">
        <v>1</v>
      </c>
      <c r="F49" s="49">
        <v>11</v>
      </c>
      <c r="G49" s="49" t="s">
        <v>4908</v>
      </c>
      <c r="H49" s="52" t="s">
        <v>52</v>
      </c>
      <c r="I49" s="50" t="s">
        <v>522</v>
      </c>
      <c r="J49" s="50" t="s">
        <v>434</v>
      </c>
      <c r="K49" s="90"/>
      <c r="L49" s="51">
        <v>549</v>
      </c>
      <c r="M49" s="51">
        <v>435</v>
      </c>
      <c r="N49" s="106">
        <f>IF('1'!$H$10="-",L49,L49)</f>
        <v>549</v>
      </c>
      <c r="O49" s="105">
        <f>IF('1'!$H$10="-",M49,IF('1'!$H$10="в кассу предприятия",M49,IF('1'!$H$10="ИП Водакова Т.Ю.",M49*1.075,"-")))</f>
        <v>435</v>
      </c>
      <c r="P49" s="86">
        <v>60</v>
      </c>
      <c r="Q49" s="47"/>
      <c r="R49" s="91">
        <f t="shared" si="0"/>
        <v>0</v>
      </c>
      <c r="S49" s="91" t="str">
        <f>IF('1'!$H$10="-","-      ₽",IF(Z49="только сц",IF(Q49&lt;=AA49,Q49,AA49),IF(Q49&lt;=AB49,0,IF(Q49-R49&lt;=AA49,Q49-R49,AA49))))</f>
        <v>-      ₽</v>
      </c>
      <c r="T49" s="92" t="str">
        <f>IF('1'!$H$10="-","-      ₽",IF(AND(SUM($W$10:$W$6357)&gt;=200000,AC49&lt;&gt;"без скидки"),IF(R49&gt;=100,O49*0.95*0.95*R49,O49*R49*0.95),IF(SUM($V$10:$V$6357)&gt;=57000,IF(AND(R49&gt;=100,AC49&lt;&gt;"без скидки"),O49*0.95*R49,O49*R49),M49*R49)))</f>
        <v>-      ₽</v>
      </c>
      <c r="U49" s="92" t="str">
        <f>IF('1'!$H$10="-","-      ₽",S49*M49)</f>
        <v>-      ₽</v>
      </c>
      <c r="V49" s="93" t="str">
        <f>IF('1'!$H$10="-","-      ₽",R49*O49)</f>
        <v>-      ₽</v>
      </c>
      <c r="W49" s="93" t="str">
        <f>IF('1'!$H$10="-","-      ₽",R49*O49)</f>
        <v>-      ₽</v>
      </c>
      <c r="X49" s="65" t="s">
        <v>4992</v>
      </c>
      <c r="Y49" s="66" t="str">
        <f>IF(OR(Q49="",'1'!$H$10="-"),"-      %",IF(Z49="только сц",0,IF(SUM($V$685:$V$6357)&gt;=57000,(W49-T49)/W49,0)))</f>
        <v>-      %</v>
      </c>
      <c r="Z49" s="83" t="s">
        <v>375</v>
      </c>
      <c r="AA49" s="51">
        <v>0</v>
      </c>
      <c r="AB49" s="51">
        <v>60</v>
      </c>
      <c r="AC49" s="63" t="s">
        <v>3975</v>
      </c>
      <c r="AD49" s="94" t="str">
        <f>IF(OR(Q49="",'1'!$H$10="-"),"",IF(Q49&gt;R49+S49,"заказано больше наличия",""))</f>
        <v/>
      </c>
    </row>
    <row r="50" spans="1:30" s="48" customFormat="1">
      <c r="A50" s="2"/>
      <c r="B50" s="57" t="s">
        <v>1191</v>
      </c>
      <c r="C50" s="49" t="s">
        <v>2505</v>
      </c>
      <c r="D50" s="49" t="s">
        <v>2506</v>
      </c>
      <c r="E50" s="49">
        <v>1</v>
      </c>
      <c r="F50" s="49">
        <v>8</v>
      </c>
      <c r="G50" s="49" t="s">
        <v>2835</v>
      </c>
      <c r="H50" s="52" t="s">
        <v>288</v>
      </c>
      <c r="I50" s="50" t="s">
        <v>392</v>
      </c>
      <c r="J50" s="50" t="s">
        <v>375</v>
      </c>
      <c r="K50" s="90" t="s">
        <v>375</v>
      </c>
      <c r="L50" s="51">
        <v>983</v>
      </c>
      <c r="M50" s="51">
        <v>755</v>
      </c>
      <c r="N50" s="106">
        <f>IF('1'!$H$10="-",L50,L50)</f>
        <v>983</v>
      </c>
      <c r="O50" s="105">
        <f>IF('1'!$H$10="-",M50,IF('1'!$H$10="в кассу предприятия",M50,IF('1'!$H$10="ИП Водакова Т.Ю.",M50*1.075,"-")))</f>
        <v>755</v>
      </c>
      <c r="P50" s="86" t="s">
        <v>5583</v>
      </c>
      <c r="Q50" s="47"/>
      <c r="R50" s="91">
        <f t="shared" si="0"/>
        <v>0</v>
      </c>
      <c r="S50" s="91" t="str">
        <f>IF('1'!$H$10="-","-      ₽",IF(Z50="только сц",IF(Q50&lt;=AA50,Q50,AA50),IF(Q50&lt;=AB50,0,IF(Q50-R50&lt;=AA50,Q50-R50,AA50))))</f>
        <v>-      ₽</v>
      </c>
      <c r="T50" s="92" t="str">
        <f>IF('1'!$H$10="-","-      ₽",IF(AND(SUM($W$10:$W$6357)&gt;=200000,AC50&lt;&gt;"без скидки"),IF(R50&gt;=100,O50*0.95*0.95*R50,O50*R50*0.95),IF(SUM($V$10:$V$6357)&gt;=57000,IF(AND(R50&gt;=100,AC50&lt;&gt;"без скидки"),O50*0.95*R50,O50*R50),M50*R50)))</f>
        <v>-      ₽</v>
      </c>
      <c r="U50" s="92" t="str">
        <f>IF('1'!$H$10="-","-      ₽",S50*M50)</f>
        <v>-      ₽</v>
      </c>
      <c r="V50" s="93" t="str">
        <f>IF('1'!$H$10="-","-      ₽",R50*O50)</f>
        <v>-      ₽</v>
      </c>
      <c r="W50" s="93" t="str">
        <f>IF('1'!$H$10="-","-      ₽",R50*O50)</f>
        <v>-      ₽</v>
      </c>
      <c r="X50" s="65" t="s">
        <v>4548</v>
      </c>
      <c r="Y50" s="66" t="str">
        <f>IF(OR(Q50="",'1'!$H$10="-"),"-      %",IF(Z50="только сц",0,IF(SUM($V$685:$V$6357)&gt;=57000,(W50-T50)/W50,0)))</f>
        <v>-      %</v>
      </c>
      <c r="Z50" s="83" t="s">
        <v>375</v>
      </c>
      <c r="AA50" s="51">
        <v>15</v>
      </c>
      <c r="AB50" s="51">
        <v>166</v>
      </c>
      <c r="AC50" s="63" t="s">
        <v>3975</v>
      </c>
      <c r="AD50" s="94" t="str">
        <f>IF(OR(Q50="",'1'!$H$10="-"),"",IF(Q50&gt;R50+S50,"заказано больше наличия",""))</f>
        <v/>
      </c>
    </row>
    <row r="51" spans="1:30" s="48" customFormat="1">
      <c r="A51" s="2"/>
      <c r="B51" s="57" t="s">
        <v>1192</v>
      </c>
      <c r="C51" s="49" t="s">
        <v>2505</v>
      </c>
      <c r="D51" s="49" t="s">
        <v>2506</v>
      </c>
      <c r="E51" s="49">
        <v>1</v>
      </c>
      <c r="F51" s="49">
        <v>15</v>
      </c>
      <c r="G51" s="49" t="s">
        <v>2835</v>
      </c>
      <c r="H51" s="52" t="s">
        <v>57</v>
      </c>
      <c r="I51" s="50"/>
      <c r="J51" s="50" t="s">
        <v>298</v>
      </c>
      <c r="K51" s="90"/>
      <c r="L51" s="51">
        <v>1175</v>
      </c>
      <c r="M51" s="51">
        <v>934</v>
      </c>
      <c r="N51" s="106">
        <f>IF('1'!$H$10="-",L51,L51)</f>
        <v>1175</v>
      </c>
      <c r="O51" s="105">
        <f>IF('1'!$H$10="-",M51,IF('1'!$H$10="в кассу предприятия",M51,IF('1'!$H$10="ИП Водакова Т.Ю.",M51*1.075,"-")))</f>
        <v>934</v>
      </c>
      <c r="P51" s="86">
        <v>8</v>
      </c>
      <c r="Q51" s="47"/>
      <c r="R51" s="91">
        <f t="shared" si="0"/>
        <v>0</v>
      </c>
      <c r="S51" s="91" t="str">
        <f>IF('1'!$H$10="-","-      ₽",IF(Z51="только сц",IF(Q51&lt;=AA51,Q51,AA51),IF(Q51&lt;=AB51,0,IF(Q51-R51&lt;=AA51,Q51-R51,AA51))))</f>
        <v>-      ₽</v>
      </c>
      <c r="T51" s="92" t="str">
        <f>IF('1'!$H$10="-","-      ₽",IF(AND(SUM($W$10:$W$6357)&gt;=200000,AC51&lt;&gt;"без скидки"),IF(R51&gt;=100,O51*0.95*0.95*R51,O51*R51*0.95),IF(SUM($V$10:$V$6357)&gt;=57000,IF(AND(R51&gt;=100,AC51&lt;&gt;"без скидки"),O51*0.95*R51,O51*R51),M51*R51)))</f>
        <v>-      ₽</v>
      </c>
      <c r="U51" s="92" t="str">
        <f>IF('1'!$H$10="-","-      ₽",S51*M51)</f>
        <v>-      ₽</v>
      </c>
      <c r="V51" s="93" t="str">
        <f>IF('1'!$H$10="-","-      ₽",R51*O51)</f>
        <v>-      ₽</v>
      </c>
      <c r="W51" s="93" t="str">
        <f>IF('1'!$H$10="-","-      ₽",R51*O51)</f>
        <v>-      ₽</v>
      </c>
      <c r="X51" s="65" t="s">
        <v>4548</v>
      </c>
      <c r="Y51" s="66" t="str">
        <f>IF(OR(Q51="",'1'!$H$10="-"),"-      %",IF(Z51="только сц",0,IF(SUM($V$685:$V$6357)&gt;=57000,(W51-T51)/W51,0)))</f>
        <v>-      %</v>
      </c>
      <c r="Z51" s="83" t="s">
        <v>5582</v>
      </c>
      <c r="AA51" s="51">
        <v>8</v>
      </c>
      <c r="AB51" s="51">
        <v>0</v>
      </c>
      <c r="AC51" s="63" t="s">
        <v>3975</v>
      </c>
      <c r="AD51" s="94" t="str">
        <f>IF(OR(Q51="",'1'!$H$10="-"),"",IF(Q51&gt;R51+S51,"заказано больше наличия",""))</f>
        <v/>
      </c>
    </row>
    <row r="52" spans="1:30" s="48" customFormat="1">
      <c r="A52" s="2"/>
      <c r="B52" s="57" t="s">
        <v>1193</v>
      </c>
      <c r="C52" s="49" t="s">
        <v>414</v>
      </c>
      <c r="D52" s="49" t="s">
        <v>415</v>
      </c>
      <c r="E52" s="49">
        <v>1</v>
      </c>
      <c r="F52" s="49">
        <v>15</v>
      </c>
      <c r="G52" s="49" t="s">
        <v>2836</v>
      </c>
      <c r="H52" s="52" t="s">
        <v>57</v>
      </c>
      <c r="I52" s="50" t="s">
        <v>379</v>
      </c>
      <c r="J52" s="50"/>
      <c r="K52" s="90"/>
      <c r="L52" s="51">
        <v>2032</v>
      </c>
      <c r="M52" s="51">
        <v>1613</v>
      </c>
      <c r="N52" s="106">
        <f>IF('1'!$H$10="-",L52,L52)</f>
        <v>2032</v>
      </c>
      <c r="O52" s="105">
        <f>IF('1'!$H$10="-",M52,IF('1'!$H$10="в кассу предприятия",M52,IF('1'!$H$10="ИП Водакова Т.Ю.",M52*1.075,"-")))</f>
        <v>1613</v>
      </c>
      <c r="P52" s="86">
        <v>15</v>
      </c>
      <c r="Q52" s="47"/>
      <c r="R52" s="91">
        <f t="shared" si="0"/>
        <v>0</v>
      </c>
      <c r="S52" s="91" t="str">
        <f>IF('1'!$H$10="-","-      ₽",IF(Z52="только сц",IF(Q52&lt;=AA52,Q52,AA52),IF(Q52&lt;=AB52,0,IF(Q52-R52&lt;=AA52,Q52-R52,AA52))))</f>
        <v>-      ₽</v>
      </c>
      <c r="T52" s="92" t="str">
        <f>IF('1'!$H$10="-","-      ₽",IF(AND(SUM($W$10:$W$6357)&gt;=200000,AC52&lt;&gt;"без скидки"),IF(R52&gt;=100,O52*0.95*0.95*R52,O52*R52*0.95),IF(SUM($V$10:$V$6357)&gt;=57000,IF(AND(R52&gt;=100,AC52&lt;&gt;"без скидки"),O52*0.95*R52,O52*R52),M52*R52)))</f>
        <v>-      ₽</v>
      </c>
      <c r="U52" s="92" t="str">
        <f>IF('1'!$H$10="-","-      ₽",S52*M52)</f>
        <v>-      ₽</v>
      </c>
      <c r="V52" s="93" t="str">
        <f>IF('1'!$H$10="-","-      ₽",R52*O52)</f>
        <v>-      ₽</v>
      </c>
      <c r="W52" s="93" t="str">
        <f>IF('1'!$H$10="-","-      ₽",R52*O52)</f>
        <v>-      ₽</v>
      </c>
      <c r="X52" s="65" t="s">
        <v>4548</v>
      </c>
      <c r="Y52" s="66" t="str">
        <f>IF(OR(Q52="",'1'!$H$10="-"),"-      %",IF(Z52="только сц",0,IF(SUM($V$685:$V$6357)&gt;=57000,(W52-T52)/W52,0)))</f>
        <v>-      %</v>
      </c>
      <c r="Z52" s="83" t="s">
        <v>375</v>
      </c>
      <c r="AA52" s="51">
        <v>0</v>
      </c>
      <c r="AB52" s="51">
        <v>15</v>
      </c>
      <c r="AC52" s="63" t="s">
        <v>3975</v>
      </c>
      <c r="AD52" s="94" t="str">
        <f>IF(OR(Q52="",'1'!$H$10="-"),"",IF(Q52&gt;R52+S52,"заказано больше наличия",""))</f>
        <v/>
      </c>
    </row>
    <row r="53" spans="1:30" s="48" customFormat="1">
      <c r="A53" s="2"/>
      <c r="B53" s="57" t="s">
        <v>4724</v>
      </c>
      <c r="C53" s="49" t="s">
        <v>414</v>
      </c>
      <c r="D53" s="49" t="s">
        <v>415</v>
      </c>
      <c r="E53" s="49">
        <v>1</v>
      </c>
      <c r="F53" s="49">
        <v>5</v>
      </c>
      <c r="G53" s="49" t="s">
        <v>416</v>
      </c>
      <c r="H53" s="52" t="s">
        <v>78</v>
      </c>
      <c r="I53" s="50" t="s">
        <v>385</v>
      </c>
      <c r="J53" s="50"/>
      <c r="K53" s="90"/>
      <c r="L53" s="51">
        <v>459</v>
      </c>
      <c r="M53" s="51">
        <v>364</v>
      </c>
      <c r="N53" s="106">
        <f>IF('1'!$H$10="-",L53,L53)</f>
        <v>459</v>
      </c>
      <c r="O53" s="105">
        <f>IF('1'!$H$10="-",M53,IF('1'!$H$10="в кассу предприятия",M53,IF('1'!$H$10="ИП Водакова Т.Ю.",M53*1.075,"-")))</f>
        <v>364</v>
      </c>
      <c r="P53" s="86">
        <v>55</v>
      </c>
      <c r="Q53" s="47"/>
      <c r="R53" s="91">
        <f t="shared" si="0"/>
        <v>0</v>
      </c>
      <c r="S53" s="91" t="str">
        <f>IF('1'!$H$10="-","-      ₽",IF(Z53="только сц",IF(Q53&lt;=AA53,Q53,AA53),IF(Q53&lt;=AB53,0,IF(Q53-R53&lt;=AA53,Q53-R53,AA53))))</f>
        <v>-      ₽</v>
      </c>
      <c r="T53" s="92" t="str">
        <f>IF('1'!$H$10="-","-      ₽",IF(AND(SUM($W$10:$W$6357)&gt;=200000,AC53&lt;&gt;"без скидки"),IF(R53&gt;=100,O53*0.95*0.95*R53,O53*R53*0.95),IF(SUM($V$10:$V$6357)&gt;=57000,IF(AND(R53&gt;=100,AC53&lt;&gt;"без скидки"),O53*0.95*R53,O53*R53),M53*R53)))</f>
        <v>-      ₽</v>
      </c>
      <c r="U53" s="92" t="str">
        <f>IF('1'!$H$10="-","-      ₽",S53*M53)</f>
        <v>-      ₽</v>
      </c>
      <c r="V53" s="93" t="str">
        <f>IF('1'!$H$10="-","-      ₽",R53*O53)</f>
        <v>-      ₽</v>
      </c>
      <c r="W53" s="93" t="str">
        <f>IF('1'!$H$10="-","-      ₽",R53*O53)</f>
        <v>-      ₽</v>
      </c>
      <c r="X53" s="65" t="s">
        <v>4548</v>
      </c>
      <c r="Y53" s="66" t="str">
        <f>IF(OR(Q53="",'1'!$H$10="-"),"-      %",IF(Z53="только сц",0,IF(SUM($V$685:$V$6357)&gt;=57000,(W53-T53)/W53,0)))</f>
        <v>-      %</v>
      </c>
      <c r="Z53" s="83" t="s">
        <v>375</v>
      </c>
      <c r="AA53" s="51">
        <v>0</v>
      </c>
      <c r="AB53" s="51">
        <v>55</v>
      </c>
      <c r="AC53" s="63" t="s">
        <v>3975</v>
      </c>
      <c r="AD53" s="94" t="str">
        <f>IF(OR(Q53="",'1'!$H$10="-"),"",IF(Q53&gt;R53+S53,"заказано больше наличия",""))</f>
        <v/>
      </c>
    </row>
    <row r="54" spans="1:30" s="48" customFormat="1">
      <c r="A54" s="2"/>
      <c r="B54" s="57" t="s">
        <v>1194</v>
      </c>
      <c r="C54" s="49" t="s">
        <v>418</v>
      </c>
      <c r="D54" s="49" t="s">
        <v>415</v>
      </c>
      <c r="E54" s="49">
        <v>1</v>
      </c>
      <c r="F54" s="49">
        <v>8</v>
      </c>
      <c r="G54" s="49" t="s">
        <v>416</v>
      </c>
      <c r="H54" s="52" t="s">
        <v>288</v>
      </c>
      <c r="I54" s="50" t="s">
        <v>396</v>
      </c>
      <c r="J54" s="50"/>
      <c r="K54" s="90"/>
      <c r="L54" s="51">
        <v>1048</v>
      </c>
      <c r="M54" s="51">
        <v>615</v>
      </c>
      <c r="N54" s="106">
        <f>IF('1'!$H$10="-",L54,L54)</f>
        <v>1048</v>
      </c>
      <c r="O54" s="105">
        <f>IF('1'!$H$10="-",M54,IF('1'!$H$10="в кассу предприятия",M54,IF('1'!$H$10="ИП Водакова Т.Ю.",M54*1.075,"-")))</f>
        <v>615</v>
      </c>
      <c r="P54" s="86">
        <v>58</v>
      </c>
      <c r="Q54" s="47"/>
      <c r="R54" s="91">
        <f t="shared" si="0"/>
        <v>0</v>
      </c>
      <c r="S54" s="91" t="str">
        <f>IF('1'!$H$10="-","-      ₽",IF(Z54="только сц",IF(Q54&lt;=AA54,Q54,AA54),IF(Q54&lt;=AB54,0,IF(Q54-R54&lt;=AA54,Q54-R54,AA54))))</f>
        <v>-      ₽</v>
      </c>
      <c r="T54" s="92" t="str">
        <f>IF('1'!$H$10="-","-      ₽",IF(AND(SUM($W$10:$W$6357)&gt;=200000,AC54&lt;&gt;"без скидки"),IF(R54&gt;=100,O54*0.95*0.95*R54,O54*R54*0.95),IF(SUM($V$10:$V$6357)&gt;=57000,IF(AND(R54&gt;=100,AC54&lt;&gt;"без скидки"),O54*0.95*R54,O54*R54),M54*R54)))</f>
        <v>-      ₽</v>
      </c>
      <c r="U54" s="92" t="str">
        <f>IF('1'!$H$10="-","-      ₽",S54*M54)</f>
        <v>-      ₽</v>
      </c>
      <c r="V54" s="93" t="str">
        <f>IF('1'!$H$10="-","-      ₽",R54*O54)</f>
        <v>-      ₽</v>
      </c>
      <c r="W54" s="93" t="str">
        <f>IF('1'!$H$10="-","-      ₽",R54*O54)</f>
        <v>-      ₽</v>
      </c>
      <c r="X54" s="65" t="s">
        <v>4548</v>
      </c>
      <c r="Y54" s="66" t="str">
        <f>IF(OR(Q54="",'1'!$H$10="-"),"-      %",IF(Z54="только сц",0,IF(SUM($V$685:$V$6357)&gt;=57000,(W54-T54)/W54,0)))</f>
        <v>-      %</v>
      </c>
      <c r="Z54" s="83" t="s">
        <v>375</v>
      </c>
      <c r="AA54" s="51">
        <v>24</v>
      </c>
      <c r="AB54" s="51">
        <v>34</v>
      </c>
      <c r="AC54" s="63" t="s">
        <v>3975</v>
      </c>
      <c r="AD54" s="94" t="str">
        <f>IF(OR(Q54="",'1'!$H$10="-"),"",IF(Q54&gt;R54+S54,"заказано больше наличия",""))</f>
        <v/>
      </c>
    </row>
    <row r="55" spans="1:30" s="48" customFormat="1">
      <c r="A55" s="2"/>
      <c r="B55" s="57" t="s">
        <v>413</v>
      </c>
      <c r="C55" s="49" t="s">
        <v>414</v>
      </c>
      <c r="D55" s="49" t="s">
        <v>415</v>
      </c>
      <c r="E55" s="49">
        <v>1</v>
      </c>
      <c r="F55" s="49">
        <v>8</v>
      </c>
      <c r="G55" s="49" t="s">
        <v>416</v>
      </c>
      <c r="H55" s="52" t="s">
        <v>288</v>
      </c>
      <c r="I55" s="50" t="s">
        <v>396</v>
      </c>
      <c r="J55" s="50"/>
      <c r="K55" s="90"/>
      <c r="L55" s="51">
        <v>1048</v>
      </c>
      <c r="M55" s="51">
        <v>615</v>
      </c>
      <c r="N55" s="106">
        <f>IF('1'!$H$10="-",L55,L55)</f>
        <v>1048</v>
      </c>
      <c r="O55" s="105">
        <f>IF('1'!$H$10="-",M55,IF('1'!$H$10="в кассу предприятия",M55,IF('1'!$H$10="ИП Водакова Т.Ю.",M55*1.075,"-")))</f>
        <v>615</v>
      </c>
      <c r="P55" s="86">
        <v>16</v>
      </c>
      <c r="Q55" s="47"/>
      <c r="R55" s="91">
        <f t="shared" si="0"/>
        <v>0</v>
      </c>
      <c r="S55" s="91" t="str">
        <f>IF('1'!$H$10="-","-      ₽",IF(Z55="только сц",IF(Q55&lt;=AA55,Q55,AA55),IF(Q55&lt;=AB55,0,IF(Q55-R55&lt;=AA55,Q55-R55,AA55))))</f>
        <v>-      ₽</v>
      </c>
      <c r="T55" s="92" t="str">
        <f>IF('1'!$H$10="-","-      ₽",IF(AND(SUM($W$10:$W$6357)&gt;=200000,AC55&lt;&gt;"без скидки"),IF(R55&gt;=100,O55*0.95*0.95*R55,O55*R55*0.95),IF(SUM($V$10:$V$6357)&gt;=57000,IF(AND(R55&gt;=100,AC55&lt;&gt;"без скидки"),O55*0.95*R55,O55*R55),M55*R55)))</f>
        <v>-      ₽</v>
      </c>
      <c r="U55" s="92" t="str">
        <f>IF('1'!$H$10="-","-      ₽",S55*M55)</f>
        <v>-      ₽</v>
      </c>
      <c r="V55" s="93" t="str">
        <f>IF('1'!$H$10="-","-      ₽",R55*O55)</f>
        <v>-      ₽</v>
      </c>
      <c r="W55" s="93" t="str">
        <f>IF('1'!$H$10="-","-      ₽",R55*O55)</f>
        <v>-      ₽</v>
      </c>
      <c r="X55" s="65" t="s">
        <v>4548</v>
      </c>
      <c r="Y55" s="66" t="str">
        <f>IF(OR(Q55="",'1'!$H$10="-"),"-      %",IF(Z55="только сц",0,IF(SUM($V$685:$V$6357)&gt;=57000,(W55-T55)/W55,0)))</f>
        <v>-      %</v>
      </c>
      <c r="Z55" s="83" t="s">
        <v>5582</v>
      </c>
      <c r="AA55" s="51">
        <v>16</v>
      </c>
      <c r="AB55" s="51">
        <v>0</v>
      </c>
      <c r="AC55" s="63" t="s">
        <v>3975</v>
      </c>
      <c r="AD55" s="94" t="str">
        <f>IF(OR(Q55="",'1'!$H$10="-"),"",IF(Q55&gt;R55+S55,"заказано больше наличия",""))</f>
        <v/>
      </c>
    </row>
    <row r="56" spans="1:30" s="48" customFormat="1">
      <c r="A56" s="2"/>
      <c r="B56" s="57" t="s">
        <v>4725</v>
      </c>
      <c r="C56" s="49" t="s">
        <v>414</v>
      </c>
      <c r="D56" s="49" t="s">
        <v>415</v>
      </c>
      <c r="E56" s="49">
        <v>1</v>
      </c>
      <c r="F56" s="49">
        <v>8</v>
      </c>
      <c r="G56" s="49" t="s">
        <v>416</v>
      </c>
      <c r="H56" s="52" t="s">
        <v>288</v>
      </c>
      <c r="I56" s="50" t="s">
        <v>396</v>
      </c>
      <c r="J56" s="50"/>
      <c r="K56" s="90"/>
      <c r="L56" s="51">
        <v>602</v>
      </c>
      <c r="M56" s="51">
        <v>478</v>
      </c>
      <c r="N56" s="106">
        <f>IF('1'!$H$10="-",L56,L56)</f>
        <v>602</v>
      </c>
      <c r="O56" s="105">
        <f>IF('1'!$H$10="-",M56,IF('1'!$H$10="в кассу предприятия",M56,IF('1'!$H$10="ИП Водакова Т.Ю.",M56*1.075,"-")))</f>
        <v>478</v>
      </c>
      <c r="P56" s="86">
        <v>62</v>
      </c>
      <c r="Q56" s="47"/>
      <c r="R56" s="91">
        <f t="shared" si="0"/>
        <v>0</v>
      </c>
      <c r="S56" s="91" t="str">
        <f>IF('1'!$H$10="-","-      ₽",IF(Z56="только сц",IF(Q56&lt;=AA56,Q56,AA56),IF(Q56&lt;=AB56,0,IF(Q56-R56&lt;=AA56,Q56-R56,AA56))))</f>
        <v>-      ₽</v>
      </c>
      <c r="T56" s="92" t="str">
        <f>IF('1'!$H$10="-","-      ₽",IF(AND(SUM($W$10:$W$6357)&gt;=200000,AC56&lt;&gt;"без скидки"),IF(R56&gt;=100,O56*0.95*0.95*R56,O56*R56*0.95),IF(SUM($V$10:$V$6357)&gt;=57000,IF(AND(R56&gt;=100,AC56&lt;&gt;"без скидки"),O56*0.95*R56,O56*R56),M56*R56)))</f>
        <v>-      ₽</v>
      </c>
      <c r="U56" s="92" t="str">
        <f>IF('1'!$H$10="-","-      ₽",S56*M56)</f>
        <v>-      ₽</v>
      </c>
      <c r="V56" s="93" t="str">
        <f>IF('1'!$H$10="-","-      ₽",R56*O56)</f>
        <v>-      ₽</v>
      </c>
      <c r="W56" s="93" t="str">
        <f>IF('1'!$H$10="-","-      ₽",R56*O56)</f>
        <v>-      ₽</v>
      </c>
      <c r="X56" s="65" t="s">
        <v>4548</v>
      </c>
      <c r="Y56" s="66" t="str">
        <f>IF(OR(Q56="",'1'!$H$10="-"),"-      %",IF(Z56="только сц",0,IF(SUM($V$685:$V$6357)&gt;=57000,(W56-T56)/W56,0)))</f>
        <v>-      %</v>
      </c>
      <c r="Z56" s="83" t="s">
        <v>375</v>
      </c>
      <c r="AA56" s="51">
        <v>0</v>
      </c>
      <c r="AB56" s="51">
        <v>62</v>
      </c>
      <c r="AC56" s="63" t="s">
        <v>3975</v>
      </c>
      <c r="AD56" s="94" t="str">
        <f>IF(OR(Q56="",'1'!$H$10="-"),"",IF(Q56&gt;R56+S56,"заказано больше наличия",""))</f>
        <v/>
      </c>
    </row>
    <row r="57" spans="1:30" s="48" customFormat="1">
      <c r="A57" s="2"/>
      <c r="B57" s="57" t="s">
        <v>3978</v>
      </c>
      <c r="C57" s="49" t="s">
        <v>418</v>
      </c>
      <c r="D57" s="49" t="s">
        <v>415</v>
      </c>
      <c r="E57" s="49">
        <v>1</v>
      </c>
      <c r="F57" s="49">
        <v>8</v>
      </c>
      <c r="G57" s="49" t="s">
        <v>2837</v>
      </c>
      <c r="H57" s="52" t="s">
        <v>288</v>
      </c>
      <c r="I57" s="50" t="s">
        <v>375</v>
      </c>
      <c r="J57" s="50" t="s">
        <v>526</v>
      </c>
      <c r="K57" s="90" t="s">
        <v>375</v>
      </c>
      <c r="L57" s="51">
        <v>1048</v>
      </c>
      <c r="M57" s="51">
        <v>833</v>
      </c>
      <c r="N57" s="106">
        <f>IF('1'!$H$10="-",L57,L57)</f>
        <v>1048</v>
      </c>
      <c r="O57" s="105">
        <f>IF('1'!$H$10="-",M57,IF('1'!$H$10="в кассу предприятия",M57,IF('1'!$H$10="ИП Водакова Т.Ю.",M57*1.075,"-")))</f>
        <v>833</v>
      </c>
      <c r="P57" s="86">
        <v>14</v>
      </c>
      <c r="Q57" s="47"/>
      <c r="R57" s="91">
        <f t="shared" si="0"/>
        <v>0</v>
      </c>
      <c r="S57" s="91" t="str">
        <f>IF('1'!$H$10="-","-      ₽",IF(Z57="только сц",IF(Q57&lt;=AA57,Q57,AA57),IF(Q57&lt;=AB57,0,IF(Q57-R57&lt;=AA57,Q57-R57,AA57))))</f>
        <v>-      ₽</v>
      </c>
      <c r="T57" s="92" t="str">
        <f>IF('1'!$H$10="-","-      ₽",IF(AND(SUM($W$10:$W$6357)&gt;=200000,AC57&lt;&gt;"без скидки"),IF(R57&gt;=100,O57*0.95*0.95*R57,O57*R57*0.95),IF(SUM($V$10:$V$6357)&gt;=57000,IF(AND(R57&gt;=100,AC57&lt;&gt;"без скидки"),O57*0.95*R57,O57*R57),M57*R57)))</f>
        <v>-      ₽</v>
      </c>
      <c r="U57" s="92" t="str">
        <f>IF('1'!$H$10="-","-      ₽",S57*M57)</f>
        <v>-      ₽</v>
      </c>
      <c r="V57" s="93" t="str">
        <f>IF('1'!$H$10="-","-      ₽",R57*O57)</f>
        <v>-      ₽</v>
      </c>
      <c r="W57" s="93" t="str">
        <f>IF('1'!$H$10="-","-      ₽",R57*O57)</f>
        <v>-      ₽</v>
      </c>
      <c r="X57" s="65" t="s">
        <v>4548</v>
      </c>
      <c r="Y57" s="66" t="str">
        <f>IF(OR(Q57="",'1'!$H$10="-"),"-      %",IF(Z57="только сц",0,IF(SUM($V$685:$V$6357)&gt;=57000,(W57-T57)/W57,0)))</f>
        <v>-      %</v>
      </c>
      <c r="Z57" s="83" t="s">
        <v>5582</v>
      </c>
      <c r="AA57" s="51">
        <v>14</v>
      </c>
      <c r="AB57" s="51">
        <v>0</v>
      </c>
      <c r="AC57" s="63" t="s">
        <v>3975</v>
      </c>
      <c r="AD57" s="94" t="str">
        <f>IF(OR(Q57="",'1'!$H$10="-"),"",IF(Q57&gt;R57+S57,"заказано больше наличия",""))</f>
        <v/>
      </c>
    </row>
    <row r="58" spans="1:30" s="48" customFormat="1">
      <c r="A58" s="2"/>
      <c r="B58" s="57" t="s">
        <v>1197</v>
      </c>
      <c r="C58" s="49" t="s">
        <v>414</v>
      </c>
      <c r="D58" s="49" t="s">
        <v>415</v>
      </c>
      <c r="E58" s="49">
        <v>1</v>
      </c>
      <c r="F58" s="49">
        <v>8</v>
      </c>
      <c r="G58" s="49" t="s">
        <v>2838</v>
      </c>
      <c r="H58" s="52" t="s">
        <v>288</v>
      </c>
      <c r="I58" s="50" t="s">
        <v>379</v>
      </c>
      <c r="J58" s="50"/>
      <c r="K58" s="90"/>
      <c r="L58" s="51">
        <v>1048</v>
      </c>
      <c r="M58" s="51">
        <v>833</v>
      </c>
      <c r="N58" s="106">
        <f>IF('1'!$H$10="-",L58,L58)</f>
        <v>1048</v>
      </c>
      <c r="O58" s="105">
        <f>IF('1'!$H$10="-",M58,IF('1'!$H$10="в кассу предприятия",M58,IF('1'!$H$10="ИП Водакова Т.Ю.",M58*1.075,"-")))</f>
        <v>833</v>
      </c>
      <c r="P58" s="86">
        <v>10</v>
      </c>
      <c r="Q58" s="47"/>
      <c r="R58" s="91">
        <f t="shared" si="0"/>
        <v>0</v>
      </c>
      <c r="S58" s="91" t="str">
        <f>IF('1'!$H$10="-","-      ₽",IF(Z58="только сц",IF(Q58&lt;=AA58,Q58,AA58),IF(Q58&lt;=AB58,0,IF(Q58-R58&lt;=AA58,Q58-R58,AA58))))</f>
        <v>-      ₽</v>
      </c>
      <c r="T58" s="92" t="str">
        <f>IF('1'!$H$10="-","-      ₽",IF(AND(SUM($W$10:$W$6357)&gt;=200000,AC58&lt;&gt;"без скидки"),IF(R58&gt;=100,O58*0.95*0.95*R58,O58*R58*0.95),IF(SUM($V$10:$V$6357)&gt;=57000,IF(AND(R58&gt;=100,AC58&lt;&gt;"без скидки"),O58*0.95*R58,O58*R58),M58*R58)))</f>
        <v>-      ₽</v>
      </c>
      <c r="U58" s="92" t="str">
        <f>IF('1'!$H$10="-","-      ₽",S58*M58)</f>
        <v>-      ₽</v>
      </c>
      <c r="V58" s="93" t="str">
        <f>IF('1'!$H$10="-","-      ₽",R58*O58)</f>
        <v>-      ₽</v>
      </c>
      <c r="W58" s="93" t="str">
        <f>IF('1'!$H$10="-","-      ₽",R58*O58)</f>
        <v>-      ₽</v>
      </c>
      <c r="X58" s="65" t="s">
        <v>4548</v>
      </c>
      <c r="Y58" s="66" t="str">
        <f>IF(OR(Q58="",'1'!$H$10="-"),"-      %",IF(Z58="только сц",0,IF(SUM($V$685:$V$6357)&gt;=57000,(W58-T58)/W58,0)))</f>
        <v>-      %</v>
      </c>
      <c r="Z58" s="83" t="s">
        <v>5582</v>
      </c>
      <c r="AA58" s="51">
        <v>10</v>
      </c>
      <c r="AB58" s="51">
        <v>0</v>
      </c>
      <c r="AC58" s="63" t="s">
        <v>3975</v>
      </c>
      <c r="AD58" s="94" t="str">
        <f>IF(OR(Q58="",'1'!$H$10="-"),"",IF(Q58&gt;R58+S58,"заказано больше наличия",""))</f>
        <v/>
      </c>
    </row>
    <row r="59" spans="1:30" s="48" customFormat="1">
      <c r="A59" s="2"/>
      <c r="B59" s="57" t="s">
        <v>1198</v>
      </c>
      <c r="C59" s="49" t="s">
        <v>418</v>
      </c>
      <c r="D59" s="49" t="s">
        <v>415</v>
      </c>
      <c r="E59" s="49">
        <v>1</v>
      </c>
      <c r="F59" s="49">
        <v>8</v>
      </c>
      <c r="G59" s="49" t="s">
        <v>419</v>
      </c>
      <c r="H59" s="52" t="s">
        <v>288</v>
      </c>
      <c r="I59" s="50"/>
      <c r="J59" s="50"/>
      <c r="K59" s="90"/>
      <c r="L59" s="51">
        <v>1048</v>
      </c>
      <c r="M59" s="51">
        <v>833</v>
      </c>
      <c r="N59" s="106">
        <f>IF('1'!$H$10="-",L59,L59)</f>
        <v>1048</v>
      </c>
      <c r="O59" s="105">
        <f>IF('1'!$H$10="-",M59,IF('1'!$H$10="в кассу предприятия",M59,IF('1'!$H$10="ИП Водакова Т.Ю.",M59*1.075,"-")))</f>
        <v>833</v>
      </c>
      <c r="P59" s="86">
        <v>56</v>
      </c>
      <c r="Q59" s="47"/>
      <c r="R59" s="91">
        <f t="shared" si="0"/>
        <v>0</v>
      </c>
      <c r="S59" s="91" t="str">
        <f>IF('1'!$H$10="-","-      ₽",IF(Z59="только сц",IF(Q59&lt;=AA59,Q59,AA59),IF(Q59&lt;=AB59,0,IF(Q59-R59&lt;=AA59,Q59-R59,AA59))))</f>
        <v>-      ₽</v>
      </c>
      <c r="T59" s="92" t="str">
        <f>IF('1'!$H$10="-","-      ₽",IF(AND(SUM($W$10:$W$6357)&gt;=200000,AC59&lt;&gt;"без скидки"),IF(R59&gt;=100,O59*0.95*0.95*R59,O59*R59*0.95),IF(SUM($V$10:$V$6357)&gt;=57000,IF(AND(R59&gt;=100,AC59&lt;&gt;"без скидки"),O59*0.95*R59,O59*R59),M59*R59)))</f>
        <v>-      ₽</v>
      </c>
      <c r="U59" s="92" t="str">
        <f>IF('1'!$H$10="-","-      ₽",S59*M59)</f>
        <v>-      ₽</v>
      </c>
      <c r="V59" s="93" t="str">
        <f>IF('1'!$H$10="-","-      ₽",R59*O59)</f>
        <v>-      ₽</v>
      </c>
      <c r="W59" s="93" t="str">
        <f>IF('1'!$H$10="-","-      ₽",R59*O59)</f>
        <v>-      ₽</v>
      </c>
      <c r="X59" s="65" t="s">
        <v>4548</v>
      </c>
      <c r="Y59" s="66" t="str">
        <f>IF(OR(Q59="",'1'!$H$10="-"),"-      %",IF(Z59="только сц",0,IF(SUM($V$685:$V$6357)&gt;=57000,(W59-T59)/W59,0)))</f>
        <v>-      %</v>
      </c>
      <c r="Z59" s="83" t="s">
        <v>375</v>
      </c>
      <c r="AA59" s="51">
        <v>20</v>
      </c>
      <c r="AB59" s="51">
        <v>36</v>
      </c>
      <c r="AC59" s="63" t="s">
        <v>3975</v>
      </c>
      <c r="AD59" s="94" t="str">
        <f>IF(OR(Q59="",'1'!$H$10="-"),"",IF(Q59&gt;R59+S59,"заказано больше наличия",""))</f>
        <v/>
      </c>
    </row>
    <row r="60" spans="1:30" s="48" customFormat="1">
      <c r="A60" s="2"/>
      <c r="B60" s="57" t="s">
        <v>4726</v>
      </c>
      <c r="C60" s="49" t="s">
        <v>414</v>
      </c>
      <c r="D60" s="49" t="s">
        <v>415</v>
      </c>
      <c r="E60" s="49">
        <v>1</v>
      </c>
      <c r="F60" s="49">
        <v>8</v>
      </c>
      <c r="G60" s="49" t="s">
        <v>421</v>
      </c>
      <c r="H60" s="52" t="s">
        <v>288</v>
      </c>
      <c r="I60" s="50" t="s">
        <v>385</v>
      </c>
      <c r="J60" s="50"/>
      <c r="K60" s="90"/>
      <c r="L60" s="51">
        <v>634</v>
      </c>
      <c r="M60" s="51">
        <v>467</v>
      </c>
      <c r="N60" s="106">
        <f>IF('1'!$H$10="-",L60,L60)</f>
        <v>634</v>
      </c>
      <c r="O60" s="105">
        <f>IF('1'!$H$10="-",M60,IF('1'!$H$10="в кассу предприятия",M60,IF('1'!$H$10="ИП Водакова Т.Ю.",M60*1.075,"-")))</f>
        <v>467</v>
      </c>
      <c r="P60" s="86">
        <v>39</v>
      </c>
      <c r="Q60" s="47"/>
      <c r="R60" s="91">
        <f t="shared" si="0"/>
        <v>0</v>
      </c>
      <c r="S60" s="91" t="str">
        <f>IF('1'!$H$10="-","-      ₽",IF(Z60="только сц",IF(Q60&lt;=AA60,Q60,AA60),IF(Q60&lt;=AB60,0,IF(Q60-R60&lt;=AA60,Q60-R60,AA60))))</f>
        <v>-      ₽</v>
      </c>
      <c r="T60" s="92" t="str">
        <f>IF('1'!$H$10="-","-      ₽",IF(AND(SUM($W$10:$W$6357)&gt;=200000,AC60&lt;&gt;"без скидки"),IF(R60&gt;=100,O60*0.95*0.95*R60,O60*R60*0.95),IF(SUM($V$10:$V$6357)&gt;=57000,IF(AND(R60&gt;=100,AC60&lt;&gt;"без скидки"),O60*0.95*R60,O60*R60),M60*R60)))</f>
        <v>-      ₽</v>
      </c>
      <c r="U60" s="92" t="str">
        <f>IF('1'!$H$10="-","-      ₽",S60*M60)</f>
        <v>-      ₽</v>
      </c>
      <c r="V60" s="93" t="str">
        <f>IF('1'!$H$10="-","-      ₽",R60*O60)</f>
        <v>-      ₽</v>
      </c>
      <c r="W60" s="93" t="str">
        <f>IF('1'!$H$10="-","-      ₽",R60*O60)</f>
        <v>-      ₽</v>
      </c>
      <c r="X60" s="65" t="s">
        <v>4548</v>
      </c>
      <c r="Y60" s="66" t="str">
        <f>IF(OR(Q60="",'1'!$H$10="-"),"-      %",IF(Z60="только сц",0,IF(SUM($V$685:$V$6357)&gt;=57000,(W60-T60)/W60,0)))</f>
        <v>-      %</v>
      </c>
      <c r="Z60" s="83" t="s">
        <v>375</v>
      </c>
      <c r="AA60" s="51">
        <v>0</v>
      </c>
      <c r="AB60" s="51">
        <v>39</v>
      </c>
      <c r="AC60" s="63" t="s">
        <v>3975</v>
      </c>
      <c r="AD60" s="94" t="str">
        <f>IF(OR(Q60="",'1'!$H$10="-"),"",IF(Q60&gt;R60+S60,"заказано больше наличия",""))</f>
        <v/>
      </c>
    </row>
    <row r="61" spans="1:30" s="48" customFormat="1">
      <c r="A61" s="2"/>
      <c r="B61" s="57" t="s">
        <v>4053</v>
      </c>
      <c r="C61" s="49" t="s">
        <v>418</v>
      </c>
      <c r="D61" s="49" t="s">
        <v>415</v>
      </c>
      <c r="E61" s="49">
        <v>1</v>
      </c>
      <c r="F61" s="49">
        <v>8</v>
      </c>
      <c r="G61" s="49" t="s">
        <v>4128</v>
      </c>
      <c r="H61" s="52" t="s">
        <v>288</v>
      </c>
      <c r="I61" s="50" t="s">
        <v>404</v>
      </c>
      <c r="J61" s="50" t="s">
        <v>375</v>
      </c>
      <c r="K61" s="90" t="s">
        <v>375</v>
      </c>
      <c r="L61" s="51">
        <v>992</v>
      </c>
      <c r="M61" s="51">
        <v>788</v>
      </c>
      <c r="N61" s="106">
        <f>IF('1'!$H$10="-",L61,L61)</f>
        <v>992</v>
      </c>
      <c r="O61" s="105">
        <f>IF('1'!$H$10="-",M61,IF('1'!$H$10="в кассу предприятия",M61,IF('1'!$H$10="ИП Водакова Т.Ю.",M61*1.075,"-")))</f>
        <v>788</v>
      </c>
      <c r="P61" s="86">
        <v>14</v>
      </c>
      <c r="Q61" s="47"/>
      <c r="R61" s="91">
        <f t="shared" si="0"/>
        <v>0</v>
      </c>
      <c r="S61" s="91" t="str">
        <f>IF('1'!$H$10="-","-      ₽",IF(Z61="только сц",IF(Q61&lt;=AA61,Q61,AA61),IF(Q61&lt;=AB61,0,IF(Q61-R61&lt;=AA61,Q61-R61,AA61))))</f>
        <v>-      ₽</v>
      </c>
      <c r="T61" s="92" t="str">
        <f>IF('1'!$H$10="-","-      ₽",IF(AND(SUM($W$10:$W$6357)&gt;=200000,AC61&lt;&gt;"без скидки"),IF(R61&gt;=100,O61*0.95*0.95*R61,O61*R61*0.95),IF(SUM($V$10:$V$6357)&gt;=57000,IF(AND(R61&gt;=100,AC61&lt;&gt;"без скидки"),O61*0.95*R61,O61*R61),M61*R61)))</f>
        <v>-      ₽</v>
      </c>
      <c r="U61" s="92" t="str">
        <f>IF('1'!$H$10="-","-      ₽",S61*M61)</f>
        <v>-      ₽</v>
      </c>
      <c r="V61" s="93" t="str">
        <f>IF('1'!$H$10="-","-      ₽",R61*O61)</f>
        <v>-      ₽</v>
      </c>
      <c r="W61" s="93" t="str">
        <f>IF('1'!$H$10="-","-      ₽",R61*O61)</f>
        <v>-      ₽</v>
      </c>
      <c r="X61" s="65" t="s">
        <v>4548</v>
      </c>
      <c r="Y61" s="66" t="str">
        <f>IF(OR(Q61="",'1'!$H$10="-"),"-      %",IF(Z61="только сц",0,IF(SUM($V$685:$V$6357)&gt;=57000,(W61-T61)/W61,0)))</f>
        <v>-      %</v>
      </c>
      <c r="Z61" s="83" t="s">
        <v>5582</v>
      </c>
      <c r="AA61" s="51">
        <v>14</v>
      </c>
      <c r="AB61" s="51">
        <v>0</v>
      </c>
      <c r="AC61" s="63" t="s">
        <v>3975</v>
      </c>
      <c r="AD61" s="94" t="str">
        <f>IF(OR(Q61="",'1'!$H$10="-"),"",IF(Q61&gt;R61+S61,"заказано больше наличия",""))</f>
        <v/>
      </c>
    </row>
    <row r="62" spans="1:30" s="48" customFormat="1">
      <c r="A62" s="2"/>
      <c r="B62" s="57" t="s">
        <v>4727</v>
      </c>
      <c r="C62" s="49" t="s">
        <v>414</v>
      </c>
      <c r="D62" s="49" t="s">
        <v>415</v>
      </c>
      <c r="E62" s="49">
        <v>1</v>
      </c>
      <c r="F62" s="49">
        <v>1</v>
      </c>
      <c r="G62" s="49" t="s">
        <v>2839</v>
      </c>
      <c r="H62" s="52" t="s">
        <v>75</v>
      </c>
      <c r="I62" s="50"/>
      <c r="J62" s="50"/>
      <c r="K62" s="90"/>
      <c r="L62" s="51">
        <v>142</v>
      </c>
      <c r="M62" s="51">
        <v>113</v>
      </c>
      <c r="N62" s="106">
        <f>IF('1'!$H$10="-",L62,L62)</f>
        <v>142</v>
      </c>
      <c r="O62" s="105">
        <f>IF('1'!$H$10="-",M62,IF('1'!$H$10="в кассу предприятия",M62,IF('1'!$H$10="ИП Водакова Т.Ю.",M62*1.075,"-")))</f>
        <v>113</v>
      </c>
      <c r="P62" s="86">
        <v>10</v>
      </c>
      <c r="Q62" s="47"/>
      <c r="R62" s="91">
        <f t="shared" si="0"/>
        <v>0</v>
      </c>
      <c r="S62" s="91" t="str">
        <f>IF('1'!$H$10="-","-      ₽",IF(Z62="только сц",IF(Q62&lt;=AA62,Q62,AA62),IF(Q62&lt;=AB62,0,IF(Q62-R62&lt;=AA62,Q62-R62,AA62))))</f>
        <v>-      ₽</v>
      </c>
      <c r="T62" s="92" t="str">
        <f>IF('1'!$H$10="-","-      ₽",IF(AND(SUM($W$10:$W$6357)&gt;=200000,AC62&lt;&gt;"без скидки"),IF(R62&gt;=100,O62*0.95*0.95*R62,O62*R62*0.95),IF(SUM($V$10:$V$6357)&gt;=57000,IF(AND(R62&gt;=100,AC62&lt;&gt;"без скидки"),O62*0.95*R62,O62*R62),M62*R62)))</f>
        <v>-      ₽</v>
      </c>
      <c r="U62" s="92" t="str">
        <f>IF('1'!$H$10="-","-      ₽",S62*M62)</f>
        <v>-      ₽</v>
      </c>
      <c r="V62" s="93" t="str">
        <f>IF('1'!$H$10="-","-      ₽",R62*O62)</f>
        <v>-      ₽</v>
      </c>
      <c r="W62" s="93" t="str">
        <f>IF('1'!$H$10="-","-      ₽",R62*O62)</f>
        <v>-      ₽</v>
      </c>
      <c r="X62" s="65" t="s">
        <v>4548</v>
      </c>
      <c r="Y62" s="66" t="str">
        <f>IF(OR(Q62="",'1'!$H$10="-"),"-      %",IF(Z62="только сц",0,IF(SUM($V$685:$V$6357)&gt;=57000,(W62-T62)/W62,0)))</f>
        <v>-      %</v>
      </c>
      <c r="Z62" s="83" t="s">
        <v>5582</v>
      </c>
      <c r="AA62" s="51">
        <v>10</v>
      </c>
      <c r="AB62" s="51">
        <v>0</v>
      </c>
      <c r="AC62" s="63" t="s">
        <v>3975</v>
      </c>
      <c r="AD62" s="94" t="str">
        <f>IF(OR(Q62="",'1'!$H$10="-"),"",IF(Q62&gt;R62+S62,"заказано больше наличия",""))</f>
        <v/>
      </c>
    </row>
    <row r="63" spans="1:30" s="48" customFormat="1">
      <c r="A63" s="2"/>
      <c r="B63" s="57" t="s">
        <v>1199</v>
      </c>
      <c r="C63" s="49" t="s">
        <v>418</v>
      </c>
      <c r="D63" s="49" t="s">
        <v>415</v>
      </c>
      <c r="E63" s="49">
        <v>1</v>
      </c>
      <c r="F63" s="49">
        <v>5</v>
      </c>
      <c r="G63" s="49" t="s">
        <v>2839</v>
      </c>
      <c r="H63" s="52" t="s">
        <v>78</v>
      </c>
      <c r="I63" s="50" t="s">
        <v>385</v>
      </c>
      <c r="J63" s="50" t="s">
        <v>375</v>
      </c>
      <c r="K63" s="90" t="s">
        <v>375</v>
      </c>
      <c r="L63" s="51">
        <v>613</v>
      </c>
      <c r="M63" s="51">
        <v>364</v>
      </c>
      <c r="N63" s="106">
        <f>IF('1'!$H$10="-",L63,L63)</f>
        <v>613</v>
      </c>
      <c r="O63" s="105">
        <f>IF('1'!$H$10="-",M63,IF('1'!$H$10="в кассу предприятия",M63,IF('1'!$H$10="ИП Водакова Т.Ю.",M63*1.075,"-")))</f>
        <v>364</v>
      </c>
      <c r="P63" s="86">
        <v>32</v>
      </c>
      <c r="Q63" s="47"/>
      <c r="R63" s="91">
        <f t="shared" si="0"/>
        <v>0</v>
      </c>
      <c r="S63" s="91" t="str">
        <f>IF('1'!$H$10="-","-      ₽",IF(Z63="только сц",IF(Q63&lt;=AA63,Q63,AA63),IF(Q63&lt;=AB63,0,IF(Q63-R63&lt;=AA63,Q63-R63,AA63))))</f>
        <v>-      ₽</v>
      </c>
      <c r="T63" s="92" t="str">
        <f>IF('1'!$H$10="-","-      ₽",IF(AND(SUM($W$10:$W$6357)&gt;=200000,AC63&lt;&gt;"без скидки"),IF(R63&gt;=100,O63*0.95*0.95*R63,O63*R63*0.95),IF(SUM($V$10:$V$6357)&gt;=57000,IF(AND(R63&gt;=100,AC63&lt;&gt;"без скидки"),O63*0.95*R63,O63*R63),M63*R63)))</f>
        <v>-      ₽</v>
      </c>
      <c r="U63" s="92" t="str">
        <f>IF('1'!$H$10="-","-      ₽",S63*M63)</f>
        <v>-      ₽</v>
      </c>
      <c r="V63" s="93" t="str">
        <f>IF('1'!$H$10="-","-      ₽",R63*O63)</f>
        <v>-      ₽</v>
      </c>
      <c r="W63" s="93" t="str">
        <f>IF('1'!$H$10="-","-      ₽",R63*O63)</f>
        <v>-      ₽</v>
      </c>
      <c r="X63" s="65" t="s">
        <v>4548</v>
      </c>
      <c r="Y63" s="66" t="str">
        <f>IF(OR(Q63="",'1'!$H$10="-"),"-      %",IF(Z63="только сц",0,IF(SUM($V$685:$V$6357)&gt;=57000,(W63-T63)/W63,0)))</f>
        <v>-      %</v>
      </c>
      <c r="Z63" s="83" t="s">
        <v>375</v>
      </c>
      <c r="AA63" s="51">
        <v>1</v>
      </c>
      <c r="AB63" s="51">
        <v>31</v>
      </c>
      <c r="AC63" s="63" t="s">
        <v>3975</v>
      </c>
      <c r="AD63" s="94" t="str">
        <f>IF(OR(Q63="",'1'!$H$10="-"),"",IF(Q63&gt;R63+S63,"заказано больше наличия",""))</f>
        <v/>
      </c>
    </row>
    <row r="64" spans="1:30" s="48" customFormat="1">
      <c r="A64" s="2"/>
      <c r="B64" s="57" t="s">
        <v>1200</v>
      </c>
      <c r="C64" s="49" t="s">
        <v>414</v>
      </c>
      <c r="D64" s="49" t="s">
        <v>415</v>
      </c>
      <c r="E64" s="49">
        <v>1</v>
      </c>
      <c r="F64" s="49">
        <v>8</v>
      </c>
      <c r="G64" s="49" t="s">
        <v>2839</v>
      </c>
      <c r="H64" s="52" t="s">
        <v>288</v>
      </c>
      <c r="I64" s="50" t="s">
        <v>392</v>
      </c>
      <c r="J64" s="50"/>
      <c r="K64" s="90"/>
      <c r="L64" s="51">
        <v>634</v>
      </c>
      <c r="M64" s="51">
        <v>504</v>
      </c>
      <c r="N64" s="106">
        <f>IF('1'!$H$10="-",L64,L64)</f>
        <v>634</v>
      </c>
      <c r="O64" s="105">
        <f>IF('1'!$H$10="-",M64,IF('1'!$H$10="в кассу предприятия",M64,IF('1'!$H$10="ИП Водакова Т.Ю.",M64*1.075,"-")))</f>
        <v>504</v>
      </c>
      <c r="P64" s="86">
        <v>9</v>
      </c>
      <c r="Q64" s="47"/>
      <c r="R64" s="91">
        <f t="shared" si="0"/>
        <v>0</v>
      </c>
      <c r="S64" s="91" t="str">
        <f>IF('1'!$H$10="-","-      ₽",IF(Z64="только сц",IF(Q64&lt;=AA64,Q64,AA64),IF(Q64&lt;=AB64,0,IF(Q64-R64&lt;=AA64,Q64-R64,AA64))))</f>
        <v>-      ₽</v>
      </c>
      <c r="T64" s="92" t="str">
        <f>IF('1'!$H$10="-","-      ₽",IF(AND(SUM($W$10:$W$6357)&gt;=200000,AC64&lt;&gt;"без скидки"),IF(R64&gt;=100,O64*0.95*0.95*R64,O64*R64*0.95),IF(SUM($V$10:$V$6357)&gt;=57000,IF(AND(R64&gt;=100,AC64&lt;&gt;"без скидки"),O64*0.95*R64,O64*R64),M64*R64)))</f>
        <v>-      ₽</v>
      </c>
      <c r="U64" s="92" t="str">
        <f>IF('1'!$H$10="-","-      ₽",S64*M64)</f>
        <v>-      ₽</v>
      </c>
      <c r="V64" s="93" t="str">
        <f>IF('1'!$H$10="-","-      ₽",R64*O64)</f>
        <v>-      ₽</v>
      </c>
      <c r="W64" s="93" t="str">
        <f>IF('1'!$H$10="-","-      ₽",R64*O64)</f>
        <v>-      ₽</v>
      </c>
      <c r="X64" s="65" t="s">
        <v>4548</v>
      </c>
      <c r="Y64" s="66" t="str">
        <f>IF(OR(Q64="",'1'!$H$10="-"),"-      %",IF(Z64="только сц",0,IF(SUM($V$685:$V$6357)&gt;=57000,(W64-T64)/W64,0)))</f>
        <v>-      %</v>
      </c>
      <c r="Z64" s="83" t="s">
        <v>5582</v>
      </c>
      <c r="AA64" s="51">
        <v>9</v>
      </c>
      <c r="AB64" s="51">
        <v>0</v>
      </c>
      <c r="AC64" s="63" t="s">
        <v>3975</v>
      </c>
      <c r="AD64" s="94" t="str">
        <f>IF(OR(Q64="",'1'!$H$10="-"),"",IF(Q64&gt;R64+S64,"заказано больше наличия",""))</f>
        <v/>
      </c>
    </row>
    <row r="65" spans="1:30" s="48" customFormat="1">
      <c r="A65" s="2"/>
      <c r="B65" s="57" t="s">
        <v>1201</v>
      </c>
      <c r="C65" s="49" t="s">
        <v>414</v>
      </c>
      <c r="D65" s="49" t="s">
        <v>415</v>
      </c>
      <c r="E65" s="49">
        <v>1</v>
      </c>
      <c r="F65" s="49">
        <v>8</v>
      </c>
      <c r="G65" s="49" t="s">
        <v>2839</v>
      </c>
      <c r="H65" s="52" t="s">
        <v>288</v>
      </c>
      <c r="I65" s="50"/>
      <c r="J65" s="50" t="s">
        <v>396</v>
      </c>
      <c r="K65" s="90"/>
      <c r="L65" s="51">
        <v>634</v>
      </c>
      <c r="M65" s="51">
        <v>504</v>
      </c>
      <c r="N65" s="106">
        <f>IF('1'!$H$10="-",L65,L65)</f>
        <v>634</v>
      </c>
      <c r="O65" s="105">
        <f>IF('1'!$H$10="-",M65,IF('1'!$H$10="в кассу предприятия",M65,IF('1'!$H$10="ИП Водакова Т.Ю.",M65*1.075,"-")))</f>
        <v>504</v>
      </c>
      <c r="P65" s="86">
        <v>8</v>
      </c>
      <c r="Q65" s="47"/>
      <c r="R65" s="91">
        <f t="shared" si="0"/>
        <v>0</v>
      </c>
      <c r="S65" s="91" t="str">
        <f>IF('1'!$H$10="-","-      ₽",IF(Z65="только сц",IF(Q65&lt;=AA65,Q65,AA65),IF(Q65&lt;=AB65,0,IF(Q65-R65&lt;=AA65,Q65-R65,AA65))))</f>
        <v>-      ₽</v>
      </c>
      <c r="T65" s="92" t="str">
        <f>IF('1'!$H$10="-","-      ₽",IF(AND(SUM($W$10:$W$6357)&gt;=200000,AC65&lt;&gt;"без скидки"),IF(R65&gt;=100,O65*0.95*0.95*R65,O65*R65*0.95),IF(SUM($V$10:$V$6357)&gt;=57000,IF(AND(R65&gt;=100,AC65&lt;&gt;"без скидки"),O65*0.95*R65,O65*R65),M65*R65)))</f>
        <v>-      ₽</v>
      </c>
      <c r="U65" s="92" t="str">
        <f>IF('1'!$H$10="-","-      ₽",S65*M65)</f>
        <v>-      ₽</v>
      </c>
      <c r="V65" s="93" t="str">
        <f>IF('1'!$H$10="-","-      ₽",R65*O65)</f>
        <v>-      ₽</v>
      </c>
      <c r="W65" s="93" t="str">
        <f>IF('1'!$H$10="-","-      ₽",R65*O65)</f>
        <v>-      ₽</v>
      </c>
      <c r="X65" s="65" t="s">
        <v>4548</v>
      </c>
      <c r="Y65" s="66" t="str">
        <f>IF(OR(Q65="",'1'!$H$10="-"),"-      %",IF(Z65="только сц",0,IF(SUM($V$685:$V$6357)&gt;=57000,(W65-T65)/W65,0)))</f>
        <v>-      %</v>
      </c>
      <c r="Z65" s="83" t="s">
        <v>5582</v>
      </c>
      <c r="AA65" s="51">
        <v>8</v>
      </c>
      <c r="AB65" s="51">
        <v>0</v>
      </c>
      <c r="AC65" s="63" t="s">
        <v>3975</v>
      </c>
      <c r="AD65" s="94" t="str">
        <f>IF(OR(Q65="",'1'!$H$10="-"),"",IF(Q65&gt;R65+S65,"заказано больше наличия",""))</f>
        <v/>
      </c>
    </row>
    <row r="66" spans="1:30" s="48" customFormat="1">
      <c r="A66" s="2"/>
      <c r="B66" s="57" t="s">
        <v>4156</v>
      </c>
      <c r="C66" s="49" t="s">
        <v>418</v>
      </c>
      <c r="D66" s="49" t="s">
        <v>415</v>
      </c>
      <c r="E66" s="49">
        <v>1</v>
      </c>
      <c r="F66" s="49">
        <v>29</v>
      </c>
      <c r="G66" s="49" t="s">
        <v>2839</v>
      </c>
      <c r="H66" s="52" t="s">
        <v>1070</v>
      </c>
      <c r="I66" s="50" t="s">
        <v>298</v>
      </c>
      <c r="J66" s="50"/>
      <c r="K66" s="90"/>
      <c r="L66" s="51">
        <v>3343</v>
      </c>
      <c r="M66" s="51">
        <v>2655</v>
      </c>
      <c r="N66" s="106">
        <f>IF('1'!$H$10="-",L66,L66)</f>
        <v>3343</v>
      </c>
      <c r="O66" s="105">
        <f>IF('1'!$H$10="-",M66,IF('1'!$H$10="в кассу предприятия",M66,IF('1'!$H$10="ИП Водакова Т.Ю.",M66*1.075,"-")))</f>
        <v>2655</v>
      </c>
      <c r="P66" s="86">
        <v>12</v>
      </c>
      <c r="Q66" s="47"/>
      <c r="R66" s="91">
        <f t="shared" si="0"/>
        <v>0</v>
      </c>
      <c r="S66" s="91" t="str">
        <f>IF('1'!$H$10="-","-      ₽",IF(Z66="только сц",IF(Q66&lt;=AA66,Q66,AA66),IF(Q66&lt;=AB66,0,IF(Q66-R66&lt;=AA66,Q66-R66,AA66))))</f>
        <v>-      ₽</v>
      </c>
      <c r="T66" s="92" t="str">
        <f>IF('1'!$H$10="-","-      ₽",IF(AND(SUM($W$10:$W$6357)&gt;=200000,AC66&lt;&gt;"без скидки"),IF(R66&gt;=100,O66*0.95*0.95*R66,O66*R66*0.95),IF(SUM($V$10:$V$6357)&gt;=57000,IF(AND(R66&gt;=100,AC66&lt;&gt;"без скидки"),O66*0.95*R66,O66*R66),M66*R66)))</f>
        <v>-      ₽</v>
      </c>
      <c r="U66" s="92" t="str">
        <f>IF('1'!$H$10="-","-      ₽",S66*M66)</f>
        <v>-      ₽</v>
      </c>
      <c r="V66" s="93" t="str">
        <f>IF('1'!$H$10="-","-      ₽",R66*O66)</f>
        <v>-      ₽</v>
      </c>
      <c r="W66" s="93" t="str">
        <f>IF('1'!$H$10="-","-      ₽",R66*O66)</f>
        <v>-      ₽</v>
      </c>
      <c r="X66" s="65" t="s">
        <v>4548</v>
      </c>
      <c r="Y66" s="66" t="str">
        <f>IF(OR(Q66="",'1'!$H$10="-"),"-      %",IF(Z66="только сц",0,IF(SUM($V$685:$V$6357)&gt;=57000,(W66-T66)/W66,0)))</f>
        <v>-      %</v>
      </c>
      <c r="Z66" s="83" t="s">
        <v>5582</v>
      </c>
      <c r="AA66" s="51">
        <v>12</v>
      </c>
      <c r="AB66" s="51">
        <v>0</v>
      </c>
      <c r="AC66" s="63" t="s">
        <v>3975</v>
      </c>
      <c r="AD66" s="94" t="str">
        <f>IF(OR(Q66="",'1'!$H$10="-"),"",IF(Q66&gt;R66+S66,"заказано больше наличия",""))</f>
        <v/>
      </c>
    </row>
    <row r="67" spans="1:30" s="48" customFormat="1">
      <c r="A67" s="2"/>
      <c r="B67" s="57" t="s">
        <v>4728</v>
      </c>
      <c r="C67" s="49" t="s">
        <v>3831</v>
      </c>
      <c r="D67" s="49" t="s">
        <v>424</v>
      </c>
      <c r="E67" s="49">
        <v>1</v>
      </c>
      <c r="F67" s="49">
        <v>5</v>
      </c>
      <c r="G67" s="49" t="s">
        <v>375</v>
      </c>
      <c r="H67" s="52" t="s">
        <v>78</v>
      </c>
      <c r="I67" s="50" t="s">
        <v>385</v>
      </c>
      <c r="J67" s="50"/>
      <c r="K67" s="90"/>
      <c r="L67" s="51">
        <v>459</v>
      </c>
      <c r="M67" s="51">
        <v>364</v>
      </c>
      <c r="N67" s="106">
        <f>IF('1'!$H$10="-",L67,L67)</f>
        <v>459</v>
      </c>
      <c r="O67" s="105">
        <f>IF('1'!$H$10="-",M67,IF('1'!$H$10="в кассу предприятия",M67,IF('1'!$H$10="ИП Водакова Т.Ю.",M67*1.075,"-")))</f>
        <v>364</v>
      </c>
      <c r="P67" s="86" t="s">
        <v>5583</v>
      </c>
      <c r="Q67" s="47"/>
      <c r="R67" s="91">
        <f t="shared" si="0"/>
        <v>0</v>
      </c>
      <c r="S67" s="91" t="str">
        <f>IF('1'!$H$10="-","-      ₽",IF(Z67="только сц",IF(Q67&lt;=AA67,Q67,AA67),IF(Q67&lt;=AB67,0,IF(Q67-R67&lt;=AA67,Q67-R67,AA67))))</f>
        <v>-      ₽</v>
      </c>
      <c r="T67" s="92" t="str">
        <f>IF('1'!$H$10="-","-      ₽",IF(AND(SUM($W$10:$W$6357)&gt;=200000,AC67&lt;&gt;"без скидки"),IF(R67&gt;=100,O67*0.95*0.95*R67,O67*R67*0.95),IF(SUM($V$10:$V$6357)&gt;=57000,IF(AND(R67&gt;=100,AC67&lt;&gt;"без скидки"),O67*0.95*R67,O67*R67),M67*R67)))</f>
        <v>-      ₽</v>
      </c>
      <c r="U67" s="92" t="str">
        <f>IF('1'!$H$10="-","-      ₽",S67*M67)</f>
        <v>-      ₽</v>
      </c>
      <c r="V67" s="93" t="str">
        <f>IF('1'!$H$10="-","-      ₽",R67*O67)</f>
        <v>-      ₽</v>
      </c>
      <c r="W67" s="93" t="str">
        <f>IF('1'!$H$10="-","-      ₽",R67*O67)</f>
        <v>-      ₽</v>
      </c>
      <c r="X67" s="65" t="s">
        <v>4548</v>
      </c>
      <c r="Y67" s="66" t="str">
        <f>IF(OR(Q67="",'1'!$H$10="-"),"-      %",IF(Z67="только сц",0,IF(SUM($V$685:$V$6357)&gt;=57000,(W67-T67)/W67,0)))</f>
        <v>-      %</v>
      </c>
      <c r="Z67" s="83" t="s">
        <v>375</v>
      </c>
      <c r="AA67" s="51">
        <v>30</v>
      </c>
      <c r="AB67" s="51">
        <v>120</v>
      </c>
      <c r="AC67" s="63" t="s">
        <v>3975</v>
      </c>
      <c r="AD67" s="94" t="str">
        <f>IF(OR(Q67="",'1'!$H$10="-"),"",IF(Q67&gt;R67+S67,"заказано больше наличия",""))</f>
        <v/>
      </c>
    </row>
    <row r="68" spans="1:30" s="48" customFormat="1">
      <c r="A68" s="2"/>
      <c r="B68" s="57" t="s">
        <v>1202</v>
      </c>
      <c r="C68" s="49" t="s">
        <v>3831</v>
      </c>
      <c r="D68" s="49" t="s">
        <v>424</v>
      </c>
      <c r="E68" s="49">
        <v>1</v>
      </c>
      <c r="F68" s="49">
        <v>8</v>
      </c>
      <c r="G68" s="49" t="s">
        <v>365</v>
      </c>
      <c r="H68" s="52" t="s">
        <v>288</v>
      </c>
      <c r="I68" s="50" t="s">
        <v>396</v>
      </c>
      <c r="J68" s="50"/>
      <c r="K68" s="90"/>
      <c r="L68" s="51">
        <v>634</v>
      </c>
      <c r="M68" s="51">
        <v>504</v>
      </c>
      <c r="N68" s="106">
        <f>IF('1'!$H$10="-",L68,L68)</f>
        <v>634</v>
      </c>
      <c r="O68" s="105">
        <f>IF('1'!$H$10="-",M68,IF('1'!$H$10="в кассу предприятия",M68,IF('1'!$H$10="ИП Водакова Т.Ю.",M68*1.075,"-")))</f>
        <v>504</v>
      </c>
      <c r="P68" s="86">
        <v>7</v>
      </c>
      <c r="Q68" s="47"/>
      <c r="R68" s="91">
        <f t="shared" si="0"/>
        <v>0</v>
      </c>
      <c r="S68" s="91" t="str">
        <f>IF('1'!$H$10="-","-      ₽",IF(Z68="только сц",IF(Q68&lt;=AA68,Q68,AA68),IF(Q68&lt;=AB68,0,IF(Q68-R68&lt;=AA68,Q68-R68,AA68))))</f>
        <v>-      ₽</v>
      </c>
      <c r="T68" s="92" t="str">
        <f>IF('1'!$H$10="-","-      ₽",IF(AND(SUM($W$10:$W$6357)&gt;=200000,AC68&lt;&gt;"без скидки"),IF(R68&gt;=100,O68*0.95*0.95*R68,O68*R68*0.95),IF(SUM($V$10:$V$6357)&gt;=57000,IF(AND(R68&gt;=100,AC68&lt;&gt;"без скидки"),O68*0.95*R68,O68*R68),M68*R68)))</f>
        <v>-      ₽</v>
      </c>
      <c r="U68" s="92" t="str">
        <f>IF('1'!$H$10="-","-      ₽",S68*M68)</f>
        <v>-      ₽</v>
      </c>
      <c r="V68" s="93" t="str">
        <f>IF('1'!$H$10="-","-      ₽",R68*O68)</f>
        <v>-      ₽</v>
      </c>
      <c r="W68" s="93" t="str">
        <f>IF('1'!$H$10="-","-      ₽",R68*O68)</f>
        <v>-      ₽</v>
      </c>
      <c r="X68" s="65" t="s">
        <v>4548</v>
      </c>
      <c r="Y68" s="66" t="str">
        <f>IF(OR(Q68="",'1'!$H$10="-"),"-      %",IF(Z68="только сц",0,IF(SUM($V$685:$V$6357)&gt;=57000,(W68-T68)/W68,0)))</f>
        <v>-      %</v>
      </c>
      <c r="Z68" s="83" t="s">
        <v>5582</v>
      </c>
      <c r="AA68" s="51">
        <v>7</v>
      </c>
      <c r="AB68" s="51">
        <v>0</v>
      </c>
      <c r="AC68" s="63" t="s">
        <v>3975</v>
      </c>
      <c r="AD68" s="94" t="str">
        <f>IF(OR(Q68="",'1'!$H$10="-"),"",IF(Q68&gt;R68+S68,"заказано больше наличия",""))</f>
        <v/>
      </c>
    </row>
    <row r="69" spans="1:30" s="48" customFormat="1">
      <c r="A69" s="2"/>
      <c r="B69" s="57" t="s">
        <v>1203</v>
      </c>
      <c r="C69" s="49" t="s">
        <v>423</v>
      </c>
      <c r="D69" s="49" t="s">
        <v>424</v>
      </c>
      <c r="E69" s="49">
        <v>1</v>
      </c>
      <c r="F69" s="49">
        <v>11</v>
      </c>
      <c r="G69" s="49" t="s">
        <v>365</v>
      </c>
      <c r="H69" s="52" t="s">
        <v>52</v>
      </c>
      <c r="I69" s="50" t="s">
        <v>387</v>
      </c>
      <c r="J69" s="50"/>
      <c r="K69" s="90"/>
      <c r="L69" s="51">
        <v>1275</v>
      </c>
      <c r="M69" s="51">
        <v>1013</v>
      </c>
      <c r="N69" s="106">
        <f>IF('1'!$H$10="-",L69,L69)</f>
        <v>1275</v>
      </c>
      <c r="O69" s="105">
        <f>IF('1'!$H$10="-",M69,IF('1'!$H$10="в кассу предприятия",M69,IF('1'!$H$10="ИП Водакова Т.Ю.",M69*1.075,"-")))</f>
        <v>1013</v>
      </c>
      <c r="P69" s="86">
        <v>9</v>
      </c>
      <c r="Q69" s="47"/>
      <c r="R69" s="91">
        <f t="shared" si="0"/>
        <v>0</v>
      </c>
      <c r="S69" s="91" t="str">
        <f>IF('1'!$H$10="-","-      ₽",IF(Z69="только сц",IF(Q69&lt;=AA69,Q69,AA69),IF(Q69&lt;=AB69,0,IF(Q69-R69&lt;=AA69,Q69-R69,AA69))))</f>
        <v>-      ₽</v>
      </c>
      <c r="T69" s="92" t="str">
        <f>IF('1'!$H$10="-","-      ₽",IF(AND(SUM($W$10:$W$6357)&gt;=200000,AC69&lt;&gt;"без скидки"),IF(R69&gt;=100,O69*0.95*0.95*R69,O69*R69*0.95),IF(SUM($V$10:$V$6357)&gt;=57000,IF(AND(R69&gt;=100,AC69&lt;&gt;"без скидки"),O69*0.95*R69,O69*R69),M69*R69)))</f>
        <v>-      ₽</v>
      </c>
      <c r="U69" s="92" t="str">
        <f>IF('1'!$H$10="-","-      ₽",S69*M69)</f>
        <v>-      ₽</v>
      </c>
      <c r="V69" s="93" t="str">
        <f>IF('1'!$H$10="-","-      ₽",R69*O69)</f>
        <v>-      ₽</v>
      </c>
      <c r="W69" s="93" t="str">
        <f>IF('1'!$H$10="-","-      ₽",R69*O69)</f>
        <v>-      ₽</v>
      </c>
      <c r="X69" s="65" t="s">
        <v>4548</v>
      </c>
      <c r="Y69" s="66" t="str">
        <f>IF(OR(Q69="",'1'!$H$10="-"),"-      %",IF(Z69="только сц",0,IF(SUM($V$685:$V$6357)&gt;=57000,(W69-T69)/W69,0)))</f>
        <v>-      %</v>
      </c>
      <c r="Z69" s="83" t="s">
        <v>375</v>
      </c>
      <c r="AA69" s="51">
        <v>1</v>
      </c>
      <c r="AB69" s="51">
        <v>8</v>
      </c>
      <c r="AC69" s="63" t="s">
        <v>3975</v>
      </c>
      <c r="AD69" s="94" t="str">
        <f>IF(OR(Q69="",'1'!$H$10="-"),"",IF(Q69&gt;R69+S69,"заказано больше наличия",""))</f>
        <v/>
      </c>
    </row>
    <row r="70" spans="1:30" s="48" customFormat="1">
      <c r="A70" s="2"/>
      <c r="B70" s="57" t="s">
        <v>4729</v>
      </c>
      <c r="C70" s="49" t="s">
        <v>3831</v>
      </c>
      <c r="D70" s="49" t="s">
        <v>424</v>
      </c>
      <c r="E70" s="49">
        <v>1</v>
      </c>
      <c r="F70" s="49">
        <v>8</v>
      </c>
      <c r="G70" s="49" t="s">
        <v>4909</v>
      </c>
      <c r="H70" s="52" t="s">
        <v>288</v>
      </c>
      <c r="I70" s="50" t="s">
        <v>396</v>
      </c>
      <c r="J70" s="50" t="s">
        <v>396</v>
      </c>
      <c r="K70" s="90"/>
      <c r="L70" s="51">
        <v>634</v>
      </c>
      <c r="M70" s="51">
        <v>504</v>
      </c>
      <c r="N70" s="106">
        <f>IF('1'!$H$10="-",L70,L70)</f>
        <v>634</v>
      </c>
      <c r="O70" s="105">
        <f>IF('1'!$H$10="-",M70,IF('1'!$H$10="в кассу предприятия",M70,IF('1'!$H$10="ИП Водакова Т.Ю.",M70*1.075,"-")))</f>
        <v>504</v>
      </c>
      <c r="P70" s="86">
        <v>31</v>
      </c>
      <c r="Q70" s="47"/>
      <c r="R70" s="91">
        <f t="shared" si="0"/>
        <v>0</v>
      </c>
      <c r="S70" s="91" t="str">
        <f>IF('1'!$H$10="-","-      ₽",IF(Z70="только сц",IF(Q70&lt;=AA70,Q70,AA70),IF(Q70&lt;=AB70,0,IF(Q70-R70&lt;=AA70,Q70-R70,AA70))))</f>
        <v>-      ₽</v>
      </c>
      <c r="T70" s="92" t="str">
        <f>IF('1'!$H$10="-","-      ₽",IF(AND(SUM($W$10:$W$6357)&gt;=200000,AC70&lt;&gt;"без скидки"),IF(R70&gt;=100,O70*0.95*0.95*R70,O70*R70*0.95),IF(SUM($V$10:$V$6357)&gt;=57000,IF(AND(R70&gt;=100,AC70&lt;&gt;"без скидки"),O70*0.95*R70,O70*R70),M70*R70)))</f>
        <v>-      ₽</v>
      </c>
      <c r="U70" s="92" t="str">
        <f>IF('1'!$H$10="-","-      ₽",S70*M70)</f>
        <v>-      ₽</v>
      </c>
      <c r="V70" s="93" t="str">
        <f>IF('1'!$H$10="-","-      ₽",R70*O70)</f>
        <v>-      ₽</v>
      </c>
      <c r="W70" s="93" t="str">
        <f>IF('1'!$H$10="-","-      ₽",R70*O70)</f>
        <v>-      ₽</v>
      </c>
      <c r="X70" s="65" t="s">
        <v>4548</v>
      </c>
      <c r="Y70" s="66" t="str">
        <f>IF(OR(Q70="",'1'!$H$10="-"),"-      %",IF(Z70="только сц",0,IF(SUM($V$685:$V$6357)&gt;=57000,(W70-T70)/W70,0)))</f>
        <v>-      %</v>
      </c>
      <c r="Z70" s="83" t="s">
        <v>5582</v>
      </c>
      <c r="AA70" s="51">
        <v>31</v>
      </c>
      <c r="AB70" s="51">
        <v>0</v>
      </c>
      <c r="AC70" s="63" t="s">
        <v>3975</v>
      </c>
      <c r="AD70" s="94" t="str">
        <f>IF(OR(Q70="",'1'!$H$10="-"),"",IF(Q70&gt;R70+S70,"заказано больше наличия",""))</f>
        <v/>
      </c>
    </row>
    <row r="71" spans="1:30" s="48" customFormat="1">
      <c r="A71" s="2"/>
      <c r="B71" s="57" t="s">
        <v>422</v>
      </c>
      <c r="C71" s="49" t="s">
        <v>423</v>
      </c>
      <c r="D71" s="49" t="s">
        <v>424</v>
      </c>
      <c r="E71" s="49">
        <v>1</v>
      </c>
      <c r="F71" s="49">
        <v>26</v>
      </c>
      <c r="G71" s="49" t="s">
        <v>425</v>
      </c>
      <c r="H71" s="52" t="s">
        <v>371</v>
      </c>
      <c r="I71" s="50" t="s">
        <v>426</v>
      </c>
      <c r="J71" s="50"/>
      <c r="K71" s="90"/>
      <c r="L71" s="51">
        <v>4077</v>
      </c>
      <c r="M71" s="51">
        <v>3238</v>
      </c>
      <c r="N71" s="106">
        <f>IF('1'!$H$10="-",L71,L71)</f>
        <v>4077</v>
      </c>
      <c r="O71" s="105">
        <f>IF('1'!$H$10="-",M71,IF('1'!$H$10="в кассу предприятия",M71,IF('1'!$H$10="ИП Водакова Т.Ю.",M71*1.075,"-")))</f>
        <v>3238</v>
      </c>
      <c r="P71" s="86">
        <v>18</v>
      </c>
      <c r="Q71" s="47"/>
      <c r="R71" s="91">
        <f t="shared" si="0"/>
        <v>0</v>
      </c>
      <c r="S71" s="91" t="str">
        <f>IF('1'!$H$10="-","-      ₽",IF(Z71="только сц",IF(Q71&lt;=AA71,Q71,AA71),IF(Q71&lt;=AB71,0,IF(Q71-R71&lt;=AA71,Q71-R71,AA71))))</f>
        <v>-      ₽</v>
      </c>
      <c r="T71" s="92" t="str">
        <f>IF('1'!$H$10="-","-      ₽",IF(AND(SUM($W$10:$W$6357)&gt;=200000,AC71&lt;&gt;"без скидки"),IF(R71&gt;=100,O71*0.95*0.95*R71,O71*R71*0.95),IF(SUM($V$10:$V$6357)&gt;=57000,IF(AND(R71&gt;=100,AC71&lt;&gt;"без скидки"),O71*0.95*R71,O71*R71),M71*R71)))</f>
        <v>-      ₽</v>
      </c>
      <c r="U71" s="92" t="str">
        <f>IF('1'!$H$10="-","-      ₽",S71*M71)</f>
        <v>-      ₽</v>
      </c>
      <c r="V71" s="93" t="str">
        <f>IF('1'!$H$10="-","-      ₽",R71*O71)</f>
        <v>-      ₽</v>
      </c>
      <c r="W71" s="93" t="str">
        <f>IF('1'!$H$10="-","-      ₽",R71*O71)</f>
        <v>-      ₽</v>
      </c>
      <c r="X71" s="65" t="s">
        <v>4548</v>
      </c>
      <c r="Y71" s="66" t="str">
        <f>IF(OR(Q71="",'1'!$H$10="-"),"-      %",IF(Z71="только сц",0,IF(SUM($V$685:$V$6357)&gt;=57000,(W71-T71)/W71,0)))</f>
        <v>-      %</v>
      </c>
      <c r="Z71" s="83" t="s">
        <v>5582</v>
      </c>
      <c r="AA71" s="51">
        <v>18</v>
      </c>
      <c r="AB71" s="51">
        <v>0</v>
      </c>
      <c r="AC71" s="63" t="s">
        <v>3975</v>
      </c>
      <c r="AD71" s="94" t="str">
        <f>IF(OR(Q71="",'1'!$H$10="-"),"",IF(Q71&gt;R71+S71,"заказано больше наличия",""))</f>
        <v/>
      </c>
    </row>
    <row r="72" spans="1:30" s="48" customFormat="1">
      <c r="A72" s="2"/>
      <c r="B72" s="57" t="s">
        <v>4730</v>
      </c>
      <c r="C72" s="49" t="s">
        <v>3831</v>
      </c>
      <c r="D72" s="49" t="s">
        <v>424</v>
      </c>
      <c r="E72" s="49">
        <v>1</v>
      </c>
      <c r="F72" s="49">
        <v>5</v>
      </c>
      <c r="G72" s="49" t="s">
        <v>4910</v>
      </c>
      <c r="H72" s="52" t="s">
        <v>78</v>
      </c>
      <c r="I72" s="50" t="s">
        <v>385</v>
      </c>
      <c r="J72" s="50"/>
      <c r="K72" s="90"/>
      <c r="L72" s="51">
        <v>419</v>
      </c>
      <c r="M72" s="51">
        <v>351</v>
      </c>
      <c r="N72" s="106">
        <f>IF('1'!$H$10="-",L72,L72)</f>
        <v>419</v>
      </c>
      <c r="O72" s="105">
        <f>IF('1'!$H$10="-",M72,IF('1'!$H$10="в кассу предприятия",M72,IF('1'!$H$10="ИП Водакова Т.Ю.",M72*1.075,"-")))</f>
        <v>351</v>
      </c>
      <c r="P72" s="86">
        <v>65</v>
      </c>
      <c r="Q72" s="47"/>
      <c r="R72" s="91">
        <f t="shared" si="0"/>
        <v>0</v>
      </c>
      <c r="S72" s="91" t="str">
        <f>IF('1'!$H$10="-","-      ₽",IF(Z72="только сц",IF(Q72&lt;=AA72,Q72,AA72),IF(Q72&lt;=AB72,0,IF(Q72-R72&lt;=AA72,Q72-R72,AA72))))</f>
        <v>-      ₽</v>
      </c>
      <c r="T72" s="92" t="str">
        <f>IF('1'!$H$10="-","-      ₽",IF(AND(SUM($W$10:$W$6357)&gt;=200000,AC72&lt;&gt;"без скидки"),IF(R72&gt;=100,O72*0.95*0.95*R72,O72*R72*0.95),IF(SUM($V$10:$V$6357)&gt;=57000,IF(AND(R72&gt;=100,AC72&lt;&gt;"без скидки"),O72*0.95*R72,O72*R72),M72*R72)))</f>
        <v>-      ₽</v>
      </c>
      <c r="U72" s="92" t="str">
        <f>IF('1'!$H$10="-","-      ₽",S72*M72)</f>
        <v>-      ₽</v>
      </c>
      <c r="V72" s="93" t="str">
        <f>IF('1'!$H$10="-","-      ₽",R72*O72)</f>
        <v>-      ₽</v>
      </c>
      <c r="W72" s="93" t="str">
        <f>IF('1'!$H$10="-","-      ₽",R72*O72)</f>
        <v>-      ₽</v>
      </c>
      <c r="X72" s="65" t="s">
        <v>4548</v>
      </c>
      <c r="Y72" s="66" t="str">
        <f>IF(OR(Q72="",'1'!$H$10="-"),"-      %",IF(Z72="только сц",0,IF(SUM($V$685:$V$6357)&gt;=57000,(W72-T72)/W72,0)))</f>
        <v>-      %</v>
      </c>
      <c r="Z72" s="83" t="s">
        <v>375</v>
      </c>
      <c r="AA72" s="51">
        <v>0</v>
      </c>
      <c r="AB72" s="51">
        <v>65</v>
      </c>
      <c r="AC72" s="63" t="s">
        <v>3975</v>
      </c>
      <c r="AD72" s="94" t="str">
        <f>IF(OR(Q72="",'1'!$H$10="-"),"",IF(Q72&gt;R72+S72,"заказано больше наличия",""))</f>
        <v/>
      </c>
    </row>
    <row r="73" spans="1:30" s="48" customFormat="1">
      <c r="A73" s="2"/>
      <c r="B73" s="57" t="s">
        <v>4731</v>
      </c>
      <c r="C73" s="49" t="s">
        <v>3832</v>
      </c>
      <c r="D73" s="49" t="s">
        <v>429</v>
      </c>
      <c r="E73" s="49">
        <v>1</v>
      </c>
      <c r="F73" s="49">
        <v>11</v>
      </c>
      <c r="G73" s="49" t="s">
        <v>4911</v>
      </c>
      <c r="H73" s="52" t="s">
        <v>52</v>
      </c>
      <c r="I73" s="50" t="s">
        <v>374</v>
      </c>
      <c r="J73" s="50"/>
      <c r="K73" s="90"/>
      <c r="L73" s="51">
        <v>1905</v>
      </c>
      <c r="M73" s="51">
        <v>1289</v>
      </c>
      <c r="N73" s="106">
        <f>IF('1'!$H$10="-",L73,L73)</f>
        <v>1905</v>
      </c>
      <c r="O73" s="105">
        <f>IF('1'!$H$10="-",M73,IF('1'!$H$10="в кассу предприятия",M73,IF('1'!$H$10="ИП Водакова Т.Ю.",M73*1.075,"-")))</f>
        <v>1289</v>
      </c>
      <c r="P73" s="86">
        <v>3</v>
      </c>
      <c r="Q73" s="47"/>
      <c r="R73" s="91">
        <f t="shared" si="0"/>
        <v>0</v>
      </c>
      <c r="S73" s="91" t="str">
        <f>IF('1'!$H$10="-","-      ₽",IF(Z73="только сц",IF(Q73&lt;=AA73,Q73,AA73),IF(Q73&lt;=AB73,0,IF(Q73-R73&lt;=AA73,Q73-R73,AA73))))</f>
        <v>-      ₽</v>
      </c>
      <c r="T73" s="92" t="str">
        <f>IF('1'!$H$10="-","-      ₽",IF(AND(SUM($W$10:$W$6357)&gt;=200000,AC73&lt;&gt;"без скидки"),IF(R73&gt;=100,O73*0.95*0.95*R73,O73*R73*0.95),IF(SUM($V$10:$V$6357)&gt;=57000,IF(AND(R73&gt;=100,AC73&lt;&gt;"без скидки"),O73*0.95*R73,O73*R73),M73*R73)))</f>
        <v>-      ₽</v>
      </c>
      <c r="U73" s="92" t="str">
        <f>IF('1'!$H$10="-","-      ₽",S73*M73)</f>
        <v>-      ₽</v>
      </c>
      <c r="V73" s="93" t="str">
        <f>IF('1'!$H$10="-","-      ₽",R73*O73)</f>
        <v>-      ₽</v>
      </c>
      <c r="W73" s="93" t="str">
        <f>IF('1'!$H$10="-","-      ₽",R73*O73)</f>
        <v>-      ₽</v>
      </c>
      <c r="X73" s="65" t="s">
        <v>4548</v>
      </c>
      <c r="Y73" s="66" t="str">
        <f>IF(OR(Q73="",'1'!$H$10="-"),"-      %",IF(Z73="только сц",0,IF(SUM($V$685:$V$6357)&gt;=57000,(W73-T73)/W73,0)))</f>
        <v>-      %</v>
      </c>
      <c r="Z73" s="83" t="s">
        <v>5582</v>
      </c>
      <c r="AA73" s="51">
        <v>3</v>
      </c>
      <c r="AB73" s="51">
        <v>0</v>
      </c>
      <c r="AC73" s="63" t="s">
        <v>3975</v>
      </c>
      <c r="AD73" s="94" t="str">
        <f>IF(OR(Q73="",'1'!$H$10="-"),"",IF(Q73&gt;R73+S73,"заказано больше наличия",""))</f>
        <v/>
      </c>
    </row>
    <row r="74" spans="1:30" s="48" customFormat="1">
      <c r="A74" s="2"/>
      <c r="B74" s="57" t="s">
        <v>4732</v>
      </c>
      <c r="C74" s="49" t="s">
        <v>3832</v>
      </c>
      <c r="D74" s="49" t="s">
        <v>429</v>
      </c>
      <c r="E74" s="49">
        <v>1</v>
      </c>
      <c r="F74" s="49">
        <v>11</v>
      </c>
      <c r="G74" s="49" t="s">
        <v>430</v>
      </c>
      <c r="H74" s="52" t="s">
        <v>52</v>
      </c>
      <c r="I74" s="50" t="s">
        <v>4912</v>
      </c>
      <c r="J74" s="50"/>
      <c r="K74" s="90"/>
      <c r="L74" s="51">
        <v>526</v>
      </c>
      <c r="M74" s="51">
        <v>417</v>
      </c>
      <c r="N74" s="106">
        <f>IF('1'!$H$10="-",L74,L74)</f>
        <v>526</v>
      </c>
      <c r="O74" s="105">
        <f>IF('1'!$H$10="-",M74,IF('1'!$H$10="в кассу предприятия",M74,IF('1'!$H$10="ИП Водакова Т.Ю.",M74*1.075,"-")))</f>
        <v>417</v>
      </c>
      <c r="P74" s="86">
        <v>50</v>
      </c>
      <c r="Q74" s="47"/>
      <c r="R74" s="91">
        <f t="shared" ref="R74:R137" si="1">IF(Q74&lt;=AB74,Q74,AB74)</f>
        <v>0</v>
      </c>
      <c r="S74" s="91" t="str">
        <f>IF('1'!$H$10="-","-      ₽",IF(Z74="только сц",IF(Q74&lt;=AA74,Q74,AA74),IF(Q74&lt;=AB74,0,IF(Q74-R74&lt;=AA74,Q74-R74,AA74))))</f>
        <v>-      ₽</v>
      </c>
      <c r="T74" s="92" t="str">
        <f>IF('1'!$H$10="-","-      ₽",IF(AND(SUM($W$10:$W$6357)&gt;=200000,AC74&lt;&gt;"без скидки"),IF(R74&gt;=100,O74*0.95*0.95*R74,O74*R74*0.95),IF(SUM($V$10:$V$6357)&gt;=57000,IF(AND(R74&gt;=100,AC74&lt;&gt;"без скидки"),O74*0.95*R74,O74*R74),M74*R74)))</f>
        <v>-      ₽</v>
      </c>
      <c r="U74" s="92" t="str">
        <f>IF('1'!$H$10="-","-      ₽",S74*M74)</f>
        <v>-      ₽</v>
      </c>
      <c r="V74" s="93" t="str">
        <f>IF('1'!$H$10="-","-      ₽",R74*O74)</f>
        <v>-      ₽</v>
      </c>
      <c r="W74" s="93" t="str">
        <f>IF('1'!$H$10="-","-      ₽",R74*O74)</f>
        <v>-      ₽</v>
      </c>
      <c r="X74" s="65" t="s">
        <v>4992</v>
      </c>
      <c r="Y74" s="66" t="str">
        <f>IF(OR(Q74="",'1'!$H$10="-"),"-      %",IF(Z74="только сц",0,IF(SUM($V$685:$V$6357)&gt;=57000,(W74-T74)/W74,0)))</f>
        <v>-      %</v>
      </c>
      <c r="Z74" s="83" t="s">
        <v>375</v>
      </c>
      <c r="AA74" s="51">
        <v>0</v>
      </c>
      <c r="AB74" s="51">
        <v>50</v>
      </c>
      <c r="AC74" s="63" t="s">
        <v>3975</v>
      </c>
      <c r="AD74" s="94" t="str">
        <f>IF(OR(Q74="",'1'!$H$10="-"),"",IF(Q74&gt;R74+S74,"заказано больше наличия",""))</f>
        <v/>
      </c>
    </row>
    <row r="75" spans="1:30" s="48" customFormat="1">
      <c r="A75" s="2"/>
      <c r="B75" s="57" t="s">
        <v>1204</v>
      </c>
      <c r="C75" s="49" t="s">
        <v>3832</v>
      </c>
      <c r="D75" s="49" t="s">
        <v>429</v>
      </c>
      <c r="E75" s="49">
        <v>1</v>
      </c>
      <c r="F75" s="49">
        <v>18</v>
      </c>
      <c r="G75" s="49" t="s">
        <v>430</v>
      </c>
      <c r="H75" s="52" t="s">
        <v>384</v>
      </c>
      <c r="I75" s="50" t="s">
        <v>392</v>
      </c>
      <c r="J75" s="50"/>
      <c r="K75" s="90"/>
      <c r="L75" s="51">
        <v>1642</v>
      </c>
      <c r="M75" s="51">
        <v>1115</v>
      </c>
      <c r="N75" s="106">
        <f>IF('1'!$H$10="-",L75,L75)</f>
        <v>1642</v>
      </c>
      <c r="O75" s="105">
        <f>IF('1'!$H$10="-",M75,IF('1'!$H$10="в кассу предприятия",M75,IF('1'!$H$10="ИП Водакова Т.Ю.",M75*1.075,"-")))</f>
        <v>1115</v>
      </c>
      <c r="P75" s="86">
        <v>96</v>
      </c>
      <c r="Q75" s="47"/>
      <c r="R75" s="91">
        <f t="shared" si="1"/>
        <v>0</v>
      </c>
      <c r="S75" s="91" t="str">
        <f>IF('1'!$H$10="-","-      ₽",IF(Z75="только сц",IF(Q75&lt;=AA75,Q75,AA75),IF(Q75&lt;=AB75,0,IF(Q75-R75&lt;=AA75,Q75-R75,AA75))))</f>
        <v>-      ₽</v>
      </c>
      <c r="T75" s="92" t="str">
        <f>IF('1'!$H$10="-","-      ₽",IF(AND(SUM($W$10:$W$6357)&gt;=200000,AC75&lt;&gt;"без скидки"),IF(R75&gt;=100,O75*0.95*0.95*R75,O75*R75*0.95),IF(SUM($V$10:$V$6357)&gt;=57000,IF(AND(R75&gt;=100,AC75&lt;&gt;"без скидки"),O75*0.95*R75,O75*R75),M75*R75)))</f>
        <v>-      ₽</v>
      </c>
      <c r="U75" s="92" t="str">
        <f>IF('1'!$H$10="-","-      ₽",S75*M75)</f>
        <v>-      ₽</v>
      </c>
      <c r="V75" s="93" t="str">
        <f>IF('1'!$H$10="-","-      ₽",R75*O75)</f>
        <v>-      ₽</v>
      </c>
      <c r="W75" s="93" t="str">
        <f>IF('1'!$H$10="-","-      ₽",R75*O75)</f>
        <v>-      ₽</v>
      </c>
      <c r="X75" s="65" t="s">
        <v>4992</v>
      </c>
      <c r="Y75" s="66" t="str">
        <f>IF(OR(Q75="",'1'!$H$10="-"),"-      %",IF(Z75="только сц",0,IF(SUM($V$685:$V$6357)&gt;=57000,(W75-T75)/W75,0)))</f>
        <v>-      %</v>
      </c>
      <c r="Z75" s="83" t="s">
        <v>375</v>
      </c>
      <c r="AA75" s="51">
        <v>46</v>
      </c>
      <c r="AB75" s="51">
        <v>50</v>
      </c>
      <c r="AC75" s="63" t="s">
        <v>3975</v>
      </c>
      <c r="AD75" s="94" t="str">
        <f>IF(OR(Q75="",'1'!$H$10="-"),"",IF(Q75&gt;R75+S75,"заказано больше наличия",""))</f>
        <v/>
      </c>
    </row>
    <row r="76" spans="1:30" s="48" customFormat="1">
      <c r="A76" s="2"/>
      <c r="B76" s="57" t="s">
        <v>4283</v>
      </c>
      <c r="C76" s="49" t="s">
        <v>428</v>
      </c>
      <c r="D76" s="49" t="s">
        <v>429</v>
      </c>
      <c r="E76" s="49">
        <v>1</v>
      </c>
      <c r="F76" s="49">
        <v>23</v>
      </c>
      <c r="G76" s="49" t="s">
        <v>430</v>
      </c>
      <c r="H76" s="52" t="s">
        <v>29</v>
      </c>
      <c r="I76" s="50" t="s">
        <v>387</v>
      </c>
      <c r="J76" s="50"/>
      <c r="K76" s="90"/>
      <c r="L76" s="51">
        <v>1642</v>
      </c>
      <c r="M76" s="51">
        <v>1305</v>
      </c>
      <c r="N76" s="106">
        <f>IF('1'!$H$10="-",L76,L76)</f>
        <v>1642</v>
      </c>
      <c r="O76" s="105">
        <f>IF('1'!$H$10="-",M76,IF('1'!$H$10="в кассу предприятия",M76,IF('1'!$H$10="ИП Водакова Т.Ю.",M76*1.075,"-")))</f>
        <v>1305</v>
      </c>
      <c r="P76" s="86">
        <v>7</v>
      </c>
      <c r="Q76" s="47"/>
      <c r="R76" s="91">
        <f t="shared" si="1"/>
        <v>0</v>
      </c>
      <c r="S76" s="91" t="str">
        <f>IF('1'!$H$10="-","-      ₽",IF(Z76="только сц",IF(Q76&lt;=AA76,Q76,AA76),IF(Q76&lt;=AB76,0,IF(Q76-R76&lt;=AA76,Q76-R76,AA76))))</f>
        <v>-      ₽</v>
      </c>
      <c r="T76" s="92" t="str">
        <f>IF('1'!$H$10="-","-      ₽",IF(AND(SUM($W$10:$W$6357)&gt;=200000,AC76&lt;&gt;"без скидки"),IF(R76&gt;=100,O76*0.95*0.95*R76,O76*R76*0.95),IF(SUM($V$10:$V$6357)&gt;=57000,IF(AND(R76&gt;=100,AC76&lt;&gt;"без скидки"),O76*0.95*R76,O76*R76),M76*R76)))</f>
        <v>-      ₽</v>
      </c>
      <c r="U76" s="92" t="str">
        <f>IF('1'!$H$10="-","-      ₽",S76*M76)</f>
        <v>-      ₽</v>
      </c>
      <c r="V76" s="93" t="str">
        <f>IF('1'!$H$10="-","-      ₽",R76*O76)</f>
        <v>-      ₽</v>
      </c>
      <c r="W76" s="93" t="str">
        <f>IF('1'!$H$10="-","-      ₽",R76*O76)</f>
        <v>-      ₽</v>
      </c>
      <c r="X76" s="65" t="s">
        <v>4548</v>
      </c>
      <c r="Y76" s="66" t="str">
        <f>IF(OR(Q76="",'1'!$H$10="-"),"-      %",IF(Z76="только сц",0,IF(SUM($V$685:$V$6357)&gt;=57000,(W76-T76)/W76,0)))</f>
        <v>-      %</v>
      </c>
      <c r="Z76" s="83" t="s">
        <v>375</v>
      </c>
      <c r="AA76" s="51">
        <v>0</v>
      </c>
      <c r="AB76" s="51">
        <v>7</v>
      </c>
      <c r="AC76" s="63" t="s">
        <v>3975</v>
      </c>
      <c r="AD76" s="94" t="str">
        <f>IF(OR(Q76="",'1'!$H$10="-"),"",IF(Q76&gt;R76+S76,"заказано больше наличия",""))</f>
        <v/>
      </c>
    </row>
    <row r="77" spans="1:30" s="48" customFormat="1">
      <c r="A77" s="2"/>
      <c r="B77" s="57" t="s">
        <v>432</v>
      </c>
      <c r="C77" s="49" t="s">
        <v>428</v>
      </c>
      <c r="D77" s="49" t="s">
        <v>429</v>
      </c>
      <c r="E77" s="49">
        <v>1</v>
      </c>
      <c r="F77" s="49">
        <v>11</v>
      </c>
      <c r="G77" s="49" t="s">
        <v>433</v>
      </c>
      <c r="H77" s="52" t="s">
        <v>52</v>
      </c>
      <c r="I77" s="50" t="s">
        <v>434</v>
      </c>
      <c r="J77" s="50"/>
      <c r="K77" s="90"/>
      <c r="L77" s="51">
        <v>695</v>
      </c>
      <c r="M77" s="51">
        <v>551</v>
      </c>
      <c r="N77" s="106">
        <f>IF('1'!$H$10="-",L77,L77)</f>
        <v>695</v>
      </c>
      <c r="O77" s="105">
        <f>IF('1'!$H$10="-",M77,IF('1'!$H$10="в кассу предприятия",M77,IF('1'!$H$10="ИП Водакова Т.Ю.",M77*1.075,"-")))</f>
        <v>551</v>
      </c>
      <c r="P77" s="86">
        <v>32</v>
      </c>
      <c r="Q77" s="47"/>
      <c r="R77" s="91">
        <f t="shared" si="1"/>
        <v>0</v>
      </c>
      <c r="S77" s="91" t="str">
        <f>IF('1'!$H$10="-","-      ₽",IF(Z77="только сц",IF(Q77&lt;=AA77,Q77,AA77),IF(Q77&lt;=AB77,0,IF(Q77-R77&lt;=AA77,Q77-R77,AA77))))</f>
        <v>-      ₽</v>
      </c>
      <c r="T77" s="92" t="str">
        <f>IF('1'!$H$10="-","-      ₽",IF(AND(SUM($W$10:$W$6357)&gt;=200000,AC77&lt;&gt;"без скидки"),IF(R77&gt;=100,O77*0.95*0.95*R77,O77*R77*0.95),IF(SUM($V$10:$V$6357)&gt;=57000,IF(AND(R77&gt;=100,AC77&lt;&gt;"без скидки"),O77*0.95*R77,O77*R77),M77*R77)))</f>
        <v>-      ₽</v>
      </c>
      <c r="U77" s="92" t="str">
        <f>IF('1'!$H$10="-","-      ₽",S77*M77)</f>
        <v>-      ₽</v>
      </c>
      <c r="V77" s="93" t="str">
        <f>IF('1'!$H$10="-","-      ₽",R77*O77)</f>
        <v>-      ₽</v>
      </c>
      <c r="W77" s="93" t="str">
        <f>IF('1'!$H$10="-","-      ₽",R77*O77)</f>
        <v>-      ₽</v>
      </c>
      <c r="X77" s="65" t="s">
        <v>4548</v>
      </c>
      <c r="Y77" s="66" t="str">
        <f>IF(OR(Q77="",'1'!$H$10="-"),"-      %",IF(Z77="только сц",0,IF(SUM($V$685:$V$6357)&gt;=57000,(W77-T77)/W77,0)))</f>
        <v>-      %</v>
      </c>
      <c r="Z77" s="83" t="s">
        <v>375</v>
      </c>
      <c r="AA77" s="51">
        <v>9</v>
      </c>
      <c r="AB77" s="51">
        <v>23</v>
      </c>
      <c r="AC77" s="63" t="s">
        <v>3975</v>
      </c>
      <c r="AD77" s="94" t="str">
        <f>IF(OR(Q77="",'1'!$H$10="-"),"",IF(Q77&gt;R77+S77,"заказано больше наличия",""))</f>
        <v/>
      </c>
    </row>
    <row r="78" spans="1:30" s="48" customFormat="1">
      <c r="A78" s="2"/>
      <c r="B78" s="57" t="s">
        <v>4284</v>
      </c>
      <c r="C78" s="49" t="s">
        <v>428</v>
      </c>
      <c r="D78" s="49" t="s">
        <v>429</v>
      </c>
      <c r="E78" s="49">
        <v>1</v>
      </c>
      <c r="F78" s="49">
        <v>8</v>
      </c>
      <c r="G78" s="49" t="s">
        <v>435</v>
      </c>
      <c r="H78" s="52" t="s">
        <v>288</v>
      </c>
      <c r="I78" s="50" t="s">
        <v>387</v>
      </c>
      <c r="J78" s="50"/>
      <c r="K78" s="90"/>
      <c r="L78" s="51">
        <v>758</v>
      </c>
      <c r="M78" s="51">
        <v>425</v>
      </c>
      <c r="N78" s="106">
        <f>IF('1'!$H$10="-",L78,L78)</f>
        <v>758</v>
      </c>
      <c r="O78" s="105">
        <f>IF('1'!$H$10="-",M78,IF('1'!$H$10="в кассу предприятия",M78,IF('1'!$H$10="ИП Водакова Т.Ю.",M78*1.075,"-")))</f>
        <v>425</v>
      </c>
      <c r="P78" s="86">
        <v>20</v>
      </c>
      <c r="Q78" s="47"/>
      <c r="R78" s="91">
        <f t="shared" si="1"/>
        <v>0</v>
      </c>
      <c r="S78" s="91" t="str">
        <f>IF('1'!$H$10="-","-      ₽",IF(Z78="только сц",IF(Q78&lt;=AA78,Q78,AA78),IF(Q78&lt;=AB78,0,IF(Q78-R78&lt;=AA78,Q78-R78,AA78))))</f>
        <v>-      ₽</v>
      </c>
      <c r="T78" s="92" t="str">
        <f>IF('1'!$H$10="-","-      ₽",IF(AND(SUM($W$10:$W$6357)&gt;=200000,AC78&lt;&gt;"без скидки"),IF(R78&gt;=100,O78*0.95*0.95*R78,O78*R78*0.95),IF(SUM($V$10:$V$6357)&gt;=57000,IF(AND(R78&gt;=100,AC78&lt;&gt;"без скидки"),O78*0.95*R78,O78*R78),M78*R78)))</f>
        <v>-      ₽</v>
      </c>
      <c r="U78" s="92" t="str">
        <f>IF('1'!$H$10="-","-      ₽",S78*M78)</f>
        <v>-      ₽</v>
      </c>
      <c r="V78" s="93" t="str">
        <f>IF('1'!$H$10="-","-      ₽",R78*O78)</f>
        <v>-      ₽</v>
      </c>
      <c r="W78" s="93" t="str">
        <f>IF('1'!$H$10="-","-      ₽",R78*O78)</f>
        <v>-      ₽</v>
      </c>
      <c r="X78" s="65" t="s">
        <v>4548</v>
      </c>
      <c r="Y78" s="66" t="str">
        <f>IF(OR(Q78="",'1'!$H$10="-"),"-      %",IF(Z78="только сц",0,IF(SUM($V$685:$V$6357)&gt;=57000,(W78-T78)/W78,0)))</f>
        <v>-      %</v>
      </c>
      <c r="Z78" s="83" t="s">
        <v>375</v>
      </c>
      <c r="AA78" s="51">
        <v>15</v>
      </c>
      <c r="AB78" s="51">
        <v>5</v>
      </c>
      <c r="AC78" s="63" t="s">
        <v>3975</v>
      </c>
      <c r="AD78" s="94" t="str">
        <f>IF(OR(Q78="",'1'!$H$10="-"),"",IF(Q78&gt;R78+S78,"заказано больше наличия",""))</f>
        <v/>
      </c>
    </row>
    <row r="79" spans="1:30" s="48" customFormat="1">
      <c r="A79" s="2"/>
      <c r="B79" s="57" t="s">
        <v>1206</v>
      </c>
      <c r="C79" s="49" t="s">
        <v>428</v>
      </c>
      <c r="D79" s="49" t="s">
        <v>429</v>
      </c>
      <c r="E79" s="49">
        <v>1</v>
      </c>
      <c r="F79" s="49">
        <v>8</v>
      </c>
      <c r="G79" s="49" t="s">
        <v>435</v>
      </c>
      <c r="H79" s="52" t="s">
        <v>288</v>
      </c>
      <c r="I79" s="50" t="s">
        <v>298</v>
      </c>
      <c r="J79" s="50" t="s">
        <v>375</v>
      </c>
      <c r="K79" s="90" t="s">
        <v>375</v>
      </c>
      <c r="L79" s="51">
        <v>1120</v>
      </c>
      <c r="M79" s="51">
        <v>761</v>
      </c>
      <c r="N79" s="106">
        <f>IF('1'!$H$10="-",L79,L79)</f>
        <v>1120</v>
      </c>
      <c r="O79" s="105">
        <f>IF('1'!$H$10="-",M79,IF('1'!$H$10="в кассу предприятия",M79,IF('1'!$H$10="ИП Водакова Т.Ю.",M79*1.075,"-")))</f>
        <v>761</v>
      </c>
      <c r="P79" s="86">
        <v>12</v>
      </c>
      <c r="Q79" s="47"/>
      <c r="R79" s="91">
        <f t="shared" si="1"/>
        <v>0</v>
      </c>
      <c r="S79" s="91" t="str">
        <f>IF('1'!$H$10="-","-      ₽",IF(Z79="только сц",IF(Q79&lt;=AA79,Q79,AA79),IF(Q79&lt;=AB79,0,IF(Q79-R79&lt;=AA79,Q79-R79,AA79))))</f>
        <v>-      ₽</v>
      </c>
      <c r="T79" s="92" t="str">
        <f>IF('1'!$H$10="-","-      ₽",IF(AND(SUM($W$10:$W$6357)&gt;=200000,AC79&lt;&gt;"без скидки"),IF(R79&gt;=100,O79*0.95*0.95*R79,O79*R79*0.95),IF(SUM($V$10:$V$6357)&gt;=57000,IF(AND(R79&gt;=100,AC79&lt;&gt;"без скидки"),O79*0.95*R79,O79*R79),M79*R79)))</f>
        <v>-      ₽</v>
      </c>
      <c r="U79" s="92" t="str">
        <f>IF('1'!$H$10="-","-      ₽",S79*M79)</f>
        <v>-      ₽</v>
      </c>
      <c r="V79" s="93" t="str">
        <f>IF('1'!$H$10="-","-      ₽",R79*O79)</f>
        <v>-      ₽</v>
      </c>
      <c r="W79" s="93" t="str">
        <f>IF('1'!$H$10="-","-      ₽",R79*O79)</f>
        <v>-      ₽</v>
      </c>
      <c r="X79" s="65" t="s">
        <v>4548</v>
      </c>
      <c r="Y79" s="66" t="str">
        <f>IF(OR(Q79="",'1'!$H$10="-"),"-      %",IF(Z79="только сц",0,IF(SUM($V$685:$V$6357)&gt;=57000,(W79-T79)/W79,0)))</f>
        <v>-      %</v>
      </c>
      <c r="Z79" s="83" t="s">
        <v>375</v>
      </c>
      <c r="AA79" s="51">
        <v>10</v>
      </c>
      <c r="AB79" s="51">
        <v>2</v>
      </c>
      <c r="AC79" s="63" t="s">
        <v>3975</v>
      </c>
      <c r="AD79" s="94" t="str">
        <f>IF(OR(Q79="",'1'!$H$10="-"),"",IF(Q79&gt;R79+S79,"заказано больше наличия",""))</f>
        <v/>
      </c>
    </row>
    <row r="80" spans="1:30" s="48" customFormat="1">
      <c r="A80" s="2"/>
      <c r="B80" s="57" t="s">
        <v>4733</v>
      </c>
      <c r="C80" s="49" t="s">
        <v>3832</v>
      </c>
      <c r="D80" s="49" t="s">
        <v>429</v>
      </c>
      <c r="E80" s="49">
        <v>1</v>
      </c>
      <c r="F80" s="49">
        <v>11</v>
      </c>
      <c r="G80" s="49" t="s">
        <v>435</v>
      </c>
      <c r="H80" s="52" t="s">
        <v>52</v>
      </c>
      <c r="I80" s="50" t="s">
        <v>387</v>
      </c>
      <c r="J80" s="50"/>
      <c r="K80" s="90"/>
      <c r="L80" s="51">
        <v>535</v>
      </c>
      <c r="M80" s="51">
        <v>407</v>
      </c>
      <c r="N80" s="106">
        <f>IF('1'!$H$10="-",L80,L80)</f>
        <v>535</v>
      </c>
      <c r="O80" s="105">
        <f>IF('1'!$H$10="-",M80,IF('1'!$H$10="в кассу предприятия",M80,IF('1'!$H$10="ИП Водакова Т.Ю.",M80*1.075,"-")))</f>
        <v>407</v>
      </c>
      <c r="P80" s="86" t="s">
        <v>5583</v>
      </c>
      <c r="Q80" s="47"/>
      <c r="R80" s="91">
        <f t="shared" si="1"/>
        <v>0</v>
      </c>
      <c r="S80" s="91" t="str">
        <f>IF('1'!$H$10="-","-      ₽",IF(Z80="только сц",IF(Q80&lt;=AA80,Q80,AA80),IF(Q80&lt;=AB80,0,IF(Q80-R80&lt;=AA80,Q80-R80,AA80))))</f>
        <v>-      ₽</v>
      </c>
      <c r="T80" s="92" t="str">
        <f>IF('1'!$H$10="-","-      ₽",IF(AND(SUM($W$10:$W$6357)&gt;=200000,AC80&lt;&gt;"без скидки"),IF(R80&gt;=100,O80*0.95*0.95*R80,O80*R80*0.95),IF(SUM($V$10:$V$6357)&gt;=57000,IF(AND(R80&gt;=100,AC80&lt;&gt;"без скидки"),O80*0.95*R80,O80*R80),M80*R80)))</f>
        <v>-      ₽</v>
      </c>
      <c r="U80" s="92" t="str">
        <f>IF('1'!$H$10="-","-      ₽",S80*M80)</f>
        <v>-      ₽</v>
      </c>
      <c r="V80" s="93" t="str">
        <f>IF('1'!$H$10="-","-      ₽",R80*O80)</f>
        <v>-      ₽</v>
      </c>
      <c r="W80" s="93" t="str">
        <f>IF('1'!$H$10="-","-      ₽",R80*O80)</f>
        <v>-      ₽</v>
      </c>
      <c r="X80" s="65" t="s">
        <v>4992</v>
      </c>
      <c r="Y80" s="66" t="str">
        <f>IF(OR(Q80="",'1'!$H$10="-"),"-      %",IF(Z80="только сц",0,IF(SUM($V$685:$V$6357)&gt;=57000,(W80-T80)/W80,0)))</f>
        <v>-      %</v>
      </c>
      <c r="Z80" s="83" t="s">
        <v>375</v>
      </c>
      <c r="AA80" s="51">
        <v>0</v>
      </c>
      <c r="AB80" s="51">
        <v>275</v>
      </c>
      <c r="AC80" s="63" t="s">
        <v>3975</v>
      </c>
      <c r="AD80" s="94" t="str">
        <f>IF(OR(Q80="",'1'!$H$10="-"),"",IF(Q80&gt;R80+S80,"заказано больше наличия",""))</f>
        <v/>
      </c>
    </row>
    <row r="81" spans="1:30" s="48" customFormat="1">
      <c r="A81" s="2"/>
      <c r="B81" s="57" t="s">
        <v>1207</v>
      </c>
      <c r="C81" s="49" t="s">
        <v>3833</v>
      </c>
      <c r="D81" s="49" t="s">
        <v>438</v>
      </c>
      <c r="E81" s="49">
        <v>1</v>
      </c>
      <c r="F81" s="49">
        <v>5</v>
      </c>
      <c r="G81" s="49" t="s">
        <v>383</v>
      </c>
      <c r="H81" s="52" t="s">
        <v>78</v>
      </c>
      <c r="I81" s="50"/>
      <c r="J81" s="50" t="s">
        <v>522</v>
      </c>
      <c r="K81" s="90"/>
      <c r="L81" s="51">
        <v>738</v>
      </c>
      <c r="M81" s="51">
        <v>586</v>
      </c>
      <c r="N81" s="106">
        <f>IF('1'!$H$10="-",L81,L81)</f>
        <v>738</v>
      </c>
      <c r="O81" s="105">
        <f>IF('1'!$H$10="-",M81,IF('1'!$H$10="в кассу предприятия",M81,IF('1'!$H$10="ИП Водакова Т.Ю.",M81*1.075,"-")))</f>
        <v>586</v>
      </c>
      <c r="P81" s="86">
        <v>17</v>
      </c>
      <c r="Q81" s="47"/>
      <c r="R81" s="91">
        <f t="shared" si="1"/>
        <v>0</v>
      </c>
      <c r="S81" s="91" t="str">
        <f>IF('1'!$H$10="-","-      ₽",IF(Z81="только сц",IF(Q81&lt;=AA81,Q81,AA81),IF(Q81&lt;=AB81,0,IF(Q81-R81&lt;=AA81,Q81-R81,AA81))))</f>
        <v>-      ₽</v>
      </c>
      <c r="T81" s="92" t="str">
        <f>IF('1'!$H$10="-","-      ₽",IF(AND(SUM($W$10:$W$6357)&gt;=200000,AC81&lt;&gt;"без скидки"),IF(R81&gt;=100,O81*0.95*0.95*R81,O81*R81*0.95),IF(SUM($V$10:$V$6357)&gt;=57000,IF(AND(R81&gt;=100,AC81&lt;&gt;"без скидки"),O81*0.95*R81,O81*R81),M81*R81)))</f>
        <v>-      ₽</v>
      </c>
      <c r="U81" s="92" t="str">
        <f>IF('1'!$H$10="-","-      ₽",S81*M81)</f>
        <v>-      ₽</v>
      </c>
      <c r="V81" s="93" t="str">
        <f>IF('1'!$H$10="-","-      ₽",R81*O81)</f>
        <v>-      ₽</v>
      </c>
      <c r="W81" s="93" t="str">
        <f>IF('1'!$H$10="-","-      ₽",R81*O81)</f>
        <v>-      ₽</v>
      </c>
      <c r="X81" s="65" t="s">
        <v>4548</v>
      </c>
      <c r="Y81" s="66" t="str">
        <f>IF(OR(Q81="",'1'!$H$10="-"),"-      %",IF(Z81="только сц",0,IF(SUM($V$685:$V$6357)&gt;=57000,(W81-T81)/W81,0)))</f>
        <v>-      %</v>
      </c>
      <c r="Z81" s="83" t="s">
        <v>375</v>
      </c>
      <c r="AA81" s="51">
        <v>12</v>
      </c>
      <c r="AB81" s="51">
        <v>5</v>
      </c>
      <c r="AC81" s="63" t="s">
        <v>3975</v>
      </c>
      <c r="AD81" s="94" t="str">
        <f>IF(OR(Q81="",'1'!$H$10="-"),"",IF(Q81&gt;R81+S81,"заказано больше наличия",""))</f>
        <v/>
      </c>
    </row>
    <row r="82" spans="1:30" s="48" customFormat="1">
      <c r="A82" s="2"/>
      <c r="B82" s="57" t="s">
        <v>4734</v>
      </c>
      <c r="C82" s="49" t="s">
        <v>3833</v>
      </c>
      <c r="D82" s="49" t="s">
        <v>438</v>
      </c>
      <c r="E82" s="49">
        <v>1</v>
      </c>
      <c r="F82" s="49">
        <v>11</v>
      </c>
      <c r="G82" s="49" t="s">
        <v>383</v>
      </c>
      <c r="H82" s="52" t="s">
        <v>52</v>
      </c>
      <c r="I82" s="50"/>
      <c r="J82" s="50" t="s">
        <v>434</v>
      </c>
      <c r="K82" s="90"/>
      <c r="L82" s="51">
        <v>1115</v>
      </c>
      <c r="M82" s="51">
        <v>885</v>
      </c>
      <c r="N82" s="106">
        <f>IF('1'!$H$10="-",L82,L82)</f>
        <v>1115</v>
      </c>
      <c r="O82" s="105">
        <f>IF('1'!$H$10="-",M82,IF('1'!$H$10="в кассу предприятия",M82,IF('1'!$H$10="ИП Водакова Т.Ю.",M82*1.075,"-")))</f>
        <v>885</v>
      </c>
      <c r="P82" s="86">
        <v>68</v>
      </c>
      <c r="Q82" s="47"/>
      <c r="R82" s="91">
        <f t="shared" si="1"/>
        <v>0</v>
      </c>
      <c r="S82" s="91" t="str">
        <f>IF('1'!$H$10="-","-      ₽",IF(Z82="только сц",IF(Q82&lt;=AA82,Q82,AA82),IF(Q82&lt;=AB82,0,IF(Q82-R82&lt;=AA82,Q82-R82,AA82))))</f>
        <v>-      ₽</v>
      </c>
      <c r="T82" s="92" t="str">
        <f>IF('1'!$H$10="-","-      ₽",IF(AND(SUM($W$10:$W$6357)&gt;=200000,AC82&lt;&gt;"без скидки"),IF(R82&gt;=100,O82*0.95*0.95*R82,O82*R82*0.95),IF(SUM($V$10:$V$6357)&gt;=57000,IF(AND(R82&gt;=100,AC82&lt;&gt;"без скидки"),O82*0.95*R82,O82*R82),M82*R82)))</f>
        <v>-      ₽</v>
      </c>
      <c r="U82" s="92" t="str">
        <f>IF('1'!$H$10="-","-      ₽",S82*M82)</f>
        <v>-      ₽</v>
      </c>
      <c r="V82" s="93" t="str">
        <f>IF('1'!$H$10="-","-      ₽",R82*O82)</f>
        <v>-      ₽</v>
      </c>
      <c r="W82" s="93" t="str">
        <f>IF('1'!$H$10="-","-      ₽",R82*O82)</f>
        <v>-      ₽</v>
      </c>
      <c r="X82" s="65" t="s">
        <v>4992</v>
      </c>
      <c r="Y82" s="66" t="str">
        <f>IF(OR(Q82="",'1'!$H$10="-"),"-      %",IF(Z82="только сц",0,IF(SUM($V$685:$V$6357)&gt;=57000,(W82-T82)/W82,0)))</f>
        <v>-      %</v>
      </c>
      <c r="Z82" s="83" t="s">
        <v>375</v>
      </c>
      <c r="AA82" s="51">
        <v>0</v>
      </c>
      <c r="AB82" s="51">
        <v>68</v>
      </c>
      <c r="AC82" s="63" t="s">
        <v>3975</v>
      </c>
      <c r="AD82" s="94" t="str">
        <f>IF(OR(Q82="",'1'!$H$10="-"),"",IF(Q82&gt;R82+S82,"заказано больше наличия",""))</f>
        <v/>
      </c>
    </row>
    <row r="83" spans="1:30" s="48" customFormat="1">
      <c r="A83" s="2"/>
      <c r="B83" s="57" t="s">
        <v>439</v>
      </c>
      <c r="C83" s="49" t="s">
        <v>440</v>
      </c>
      <c r="D83" s="49" t="s">
        <v>441</v>
      </c>
      <c r="E83" s="49">
        <v>1</v>
      </c>
      <c r="F83" s="49">
        <v>8</v>
      </c>
      <c r="G83" s="49" t="s">
        <v>442</v>
      </c>
      <c r="H83" s="52" t="s">
        <v>288</v>
      </c>
      <c r="I83" s="50" t="s">
        <v>385</v>
      </c>
      <c r="J83" s="50"/>
      <c r="K83" s="90"/>
      <c r="L83" s="51">
        <v>1132</v>
      </c>
      <c r="M83" s="51">
        <v>625</v>
      </c>
      <c r="N83" s="106">
        <f>IF('1'!$H$10="-",L83,L83)</f>
        <v>1132</v>
      </c>
      <c r="O83" s="105">
        <f>IF('1'!$H$10="-",M83,IF('1'!$H$10="в кассу предприятия",M83,IF('1'!$H$10="ИП Водакова Т.Ю.",M83*1.075,"-")))</f>
        <v>625</v>
      </c>
      <c r="P83" s="86">
        <v>20</v>
      </c>
      <c r="Q83" s="47"/>
      <c r="R83" s="91">
        <f t="shared" si="1"/>
        <v>0</v>
      </c>
      <c r="S83" s="91" t="str">
        <f>IF('1'!$H$10="-","-      ₽",IF(Z83="только сц",IF(Q83&lt;=AA83,Q83,AA83),IF(Q83&lt;=AB83,0,IF(Q83-R83&lt;=AA83,Q83-R83,AA83))))</f>
        <v>-      ₽</v>
      </c>
      <c r="T83" s="92" t="str">
        <f>IF('1'!$H$10="-","-      ₽",IF(AND(SUM($W$10:$W$6357)&gt;=200000,AC83&lt;&gt;"без скидки"),IF(R83&gt;=100,O83*0.95*0.95*R83,O83*R83*0.95),IF(SUM($V$10:$V$6357)&gt;=57000,IF(AND(R83&gt;=100,AC83&lt;&gt;"без скидки"),O83*0.95*R83,O83*R83),M83*R83)))</f>
        <v>-      ₽</v>
      </c>
      <c r="U83" s="92" t="str">
        <f>IF('1'!$H$10="-","-      ₽",S83*M83)</f>
        <v>-      ₽</v>
      </c>
      <c r="V83" s="93" t="str">
        <f>IF('1'!$H$10="-","-      ₽",R83*O83)</f>
        <v>-      ₽</v>
      </c>
      <c r="W83" s="93" t="str">
        <f>IF('1'!$H$10="-","-      ₽",R83*O83)</f>
        <v>-      ₽</v>
      </c>
      <c r="X83" s="65" t="s">
        <v>4548</v>
      </c>
      <c r="Y83" s="66" t="str">
        <f>IF(OR(Q83="",'1'!$H$10="-"),"-      %",IF(Z83="только сц",0,IF(SUM($V$685:$V$6357)&gt;=57000,(W83-T83)/W83,0)))</f>
        <v>-      %</v>
      </c>
      <c r="Z83" s="83" t="s">
        <v>375</v>
      </c>
      <c r="AA83" s="51">
        <v>0</v>
      </c>
      <c r="AB83" s="51">
        <v>20</v>
      </c>
      <c r="AC83" s="63" t="s">
        <v>3975</v>
      </c>
      <c r="AD83" s="94" t="str">
        <f>IF(OR(Q83="",'1'!$H$10="-"),"",IF(Q83&gt;R83+S83,"заказано больше наличия",""))</f>
        <v/>
      </c>
    </row>
    <row r="84" spans="1:30" s="48" customFormat="1">
      <c r="A84" s="2"/>
      <c r="B84" s="57" t="s">
        <v>4735</v>
      </c>
      <c r="C84" s="49" t="s">
        <v>440</v>
      </c>
      <c r="D84" s="49" t="s">
        <v>441</v>
      </c>
      <c r="E84" s="49">
        <v>1</v>
      </c>
      <c r="F84" s="49">
        <v>8</v>
      </c>
      <c r="G84" s="49" t="s">
        <v>442</v>
      </c>
      <c r="H84" s="52" t="s">
        <v>288</v>
      </c>
      <c r="I84" s="50"/>
      <c r="J84" s="50" t="s">
        <v>522</v>
      </c>
      <c r="K84" s="90"/>
      <c r="L84" s="51">
        <v>586</v>
      </c>
      <c r="M84" s="51">
        <v>407</v>
      </c>
      <c r="N84" s="106">
        <f>IF('1'!$H$10="-",L84,L84)</f>
        <v>586</v>
      </c>
      <c r="O84" s="105">
        <f>IF('1'!$H$10="-",M84,IF('1'!$H$10="в кассу предприятия",M84,IF('1'!$H$10="ИП Водакова Т.Ю.",M84*1.075,"-")))</f>
        <v>407</v>
      </c>
      <c r="P84" s="86" t="s">
        <v>5583</v>
      </c>
      <c r="Q84" s="47"/>
      <c r="R84" s="91">
        <f t="shared" si="1"/>
        <v>0</v>
      </c>
      <c r="S84" s="91" t="str">
        <f>IF('1'!$H$10="-","-      ₽",IF(Z84="только сц",IF(Q84&lt;=AA84,Q84,AA84),IF(Q84&lt;=AB84,0,IF(Q84-R84&lt;=AA84,Q84-R84,AA84))))</f>
        <v>-      ₽</v>
      </c>
      <c r="T84" s="92" t="str">
        <f>IF('1'!$H$10="-","-      ₽",IF(AND(SUM($W$10:$W$6357)&gt;=200000,AC84&lt;&gt;"без скидки"),IF(R84&gt;=100,O84*0.95*0.95*R84,O84*R84*0.95),IF(SUM($V$10:$V$6357)&gt;=57000,IF(AND(R84&gt;=100,AC84&lt;&gt;"без скидки"),O84*0.95*R84,O84*R84),M84*R84)))</f>
        <v>-      ₽</v>
      </c>
      <c r="U84" s="92" t="str">
        <f>IF('1'!$H$10="-","-      ₽",S84*M84)</f>
        <v>-      ₽</v>
      </c>
      <c r="V84" s="93" t="str">
        <f>IF('1'!$H$10="-","-      ₽",R84*O84)</f>
        <v>-      ₽</v>
      </c>
      <c r="W84" s="93" t="str">
        <f>IF('1'!$H$10="-","-      ₽",R84*O84)</f>
        <v>-      ₽</v>
      </c>
      <c r="X84" s="65" t="s">
        <v>4548</v>
      </c>
      <c r="Y84" s="66" t="str">
        <f>IF(OR(Q84="",'1'!$H$10="-"),"-      %",IF(Z84="только сц",0,IF(SUM($V$685:$V$6357)&gt;=57000,(W84-T84)/W84,0)))</f>
        <v>-      %</v>
      </c>
      <c r="Z84" s="83" t="s">
        <v>375</v>
      </c>
      <c r="AA84" s="51">
        <v>9</v>
      </c>
      <c r="AB84" s="51">
        <v>115</v>
      </c>
      <c r="AC84" s="63" t="s">
        <v>3975</v>
      </c>
      <c r="AD84" s="94" t="str">
        <f>IF(OR(Q84="",'1'!$H$10="-"),"",IF(Q84&gt;R84+S84,"заказано больше наличия",""))</f>
        <v/>
      </c>
    </row>
    <row r="85" spans="1:30" s="48" customFormat="1">
      <c r="A85" s="2"/>
      <c r="B85" s="57" t="s">
        <v>4736</v>
      </c>
      <c r="C85" s="49" t="s">
        <v>4416</v>
      </c>
      <c r="D85" s="49" t="s">
        <v>441</v>
      </c>
      <c r="E85" s="49">
        <v>1</v>
      </c>
      <c r="F85" s="49">
        <v>5</v>
      </c>
      <c r="G85" s="49" t="s">
        <v>4913</v>
      </c>
      <c r="H85" s="52" t="s">
        <v>78</v>
      </c>
      <c r="I85" s="50" t="s">
        <v>374</v>
      </c>
      <c r="J85" s="50"/>
      <c r="K85" s="90"/>
      <c r="L85" s="51">
        <v>466</v>
      </c>
      <c r="M85" s="51">
        <v>364</v>
      </c>
      <c r="N85" s="106">
        <f>IF('1'!$H$10="-",L85,L85)</f>
        <v>466</v>
      </c>
      <c r="O85" s="105">
        <f>IF('1'!$H$10="-",M85,IF('1'!$H$10="в кассу предприятия",M85,IF('1'!$H$10="ИП Водакова Т.Ю.",M85*1.075,"-")))</f>
        <v>364</v>
      </c>
      <c r="P85" s="86">
        <v>28</v>
      </c>
      <c r="Q85" s="47"/>
      <c r="R85" s="91">
        <f t="shared" si="1"/>
        <v>0</v>
      </c>
      <c r="S85" s="91" t="str">
        <f>IF('1'!$H$10="-","-      ₽",IF(Z85="только сц",IF(Q85&lt;=AA85,Q85,AA85),IF(Q85&lt;=AB85,0,IF(Q85-R85&lt;=AA85,Q85-R85,AA85))))</f>
        <v>-      ₽</v>
      </c>
      <c r="T85" s="92" t="str">
        <f>IF('1'!$H$10="-","-      ₽",IF(AND(SUM($W$10:$W$6357)&gt;=200000,AC85&lt;&gt;"без скидки"),IF(R85&gt;=100,O85*0.95*0.95*R85,O85*R85*0.95),IF(SUM($V$10:$V$6357)&gt;=57000,IF(AND(R85&gt;=100,AC85&lt;&gt;"без скидки"),O85*0.95*R85,O85*R85),M85*R85)))</f>
        <v>-      ₽</v>
      </c>
      <c r="U85" s="92" t="str">
        <f>IF('1'!$H$10="-","-      ₽",S85*M85)</f>
        <v>-      ₽</v>
      </c>
      <c r="V85" s="93" t="str">
        <f>IF('1'!$H$10="-","-      ₽",R85*O85)</f>
        <v>-      ₽</v>
      </c>
      <c r="W85" s="93" t="str">
        <f>IF('1'!$H$10="-","-      ₽",R85*O85)</f>
        <v>-      ₽</v>
      </c>
      <c r="X85" s="65" t="s">
        <v>4548</v>
      </c>
      <c r="Y85" s="66" t="str">
        <f>IF(OR(Q85="",'1'!$H$10="-"),"-      %",IF(Z85="только сц",0,IF(SUM($V$685:$V$6357)&gt;=57000,(W85-T85)/W85,0)))</f>
        <v>-      %</v>
      </c>
      <c r="Z85" s="83" t="s">
        <v>375</v>
      </c>
      <c r="AA85" s="51">
        <v>0</v>
      </c>
      <c r="AB85" s="51">
        <v>28</v>
      </c>
      <c r="AC85" s="63" t="s">
        <v>3975</v>
      </c>
      <c r="AD85" s="94" t="str">
        <f>IF(OR(Q85="",'1'!$H$10="-"),"",IF(Q85&gt;R85+S85,"заказано больше наличия",""))</f>
        <v/>
      </c>
    </row>
    <row r="86" spans="1:30" s="48" customFormat="1">
      <c r="A86" s="2"/>
      <c r="B86" s="57" t="s">
        <v>443</v>
      </c>
      <c r="C86" s="49" t="s">
        <v>440</v>
      </c>
      <c r="D86" s="49" t="s">
        <v>441</v>
      </c>
      <c r="E86" s="49">
        <v>1</v>
      </c>
      <c r="F86" s="49">
        <v>5</v>
      </c>
      <c r="G86" s="49" t="s">
        <v>444</v>
      </c>
      <c r="H86" s="52" t="s">
        <v>78</v>
      </c>
      <c r="I86" s="50" t="s">
        <v>385</v>
      </c>
      <c r="J86" s="50" t="s">
        <v>375</v>
      </c>
      <c r="K86" s="90" t="s">
        <v>375</v>
      </c>
      <c r="L86" s="51">
        <v>668</v>
      </c>
      <c r="M86" s="51">
        <v>531</v>
      </c>
      <c r="N86" s="106">
        <f>IF('1'!$H$10="-",L86,L86)</f>
        <v>668</v>
      </c>
      <c r="O86" s="105">
        <f>IF('1'!$H$10="-",M86,IF('1'!$H$10="в кассу предприятия",M86,IF('1'!$H$10="ИП Водакова Т.Ю.",M86*1.075,"-")))</f>
        <v>531</v>
      </c>
      <c r="P86" s="86">
        <v>10</v>
      </c>
      <c r="Q86" s="47"/>
      <c r="R86" s="91">
        <f t="shared" si="1"/>
        <v>0</v>
      </c>
      <c r="S86" s="91" t="str">
        <f>IF('1'!$H$10="-","-      ₽",IF(Z86="только сц",IF(Q86&lt;=AA86,Q86,AA86),IF(Q86&lt;=AB86,0,IF(Q86-R86&lt;=AA86,Q86-R86,AA86))))</f>
        <v>-      ₽</v>
      </c>
      <c r="T86" s="92" t="str">
        <f>IF('1'!$H$10="-","-      ₽",IF(AND(SUM($W$10:$W$6357)&gt;=200000,AC86&lt;&gt;"без скидки"),IF(R86&gt;=100,O86*0.95*0.95*R86,O86*R86*0.95),IF(SUM($V$10:$V$6357)&gt;=57000,IF(AND(R86&gt;=100,AC86&lt;&gt;"без скидки"),O86*0.95*R86,O86*R86),M86*R86)))</f>
        <v>-      ₽</v>
      </c>
      <c r="U86" s="92" t="str">
        <f>IF('1'!$H$10="-","-      ₽",S86*M86)</f>
        <v>-      ₽</v>
      </c>
      <c r="V86" s="93" t="str">
        <f>IF('1'!$H$10="-","-      ₽",R86*O86)</f>
        <v>-      ₽</v>
      </c>
      <c r="W86" s="93" t="str">
        <f>IF('1'!$H$10="-","-      ₽",R86*O86)</f>
        <v>-      ₽</v>
      </c>
      <c r="X86" s="65" t="s">
        <v>4548</v>
      </c>
      <c r="Y86" s="66" t="str">
        <f>IF(OR(Q86="",'1'!$H$10="-"),"-      %",IF(Z86="только сц",0,IF(SUM($V$685:$V$6357)&gt;=57000,(W86-T86)/W86,0)))</f>
        <v>-      %</v>
      </c>
      <c r="Z86" s="83" t="s">
        <v>5582</v>
      </c>
      <c r="AA86" s="51">
        <v>10</v>
      </c>
      <c r="AB86" s="51">
        <v>0</v>
      </c>
      <c r="AC86" s="63" t="s">
        <v>3975</v>
      </c>
      <c r="AD86" s="94" t="str">
        <f>IF(OR(Q86="",'1'!$H$10="-"),"",IF(Q86&gt;R86+S86,"заказано больше наличия",""))</f>
        <v/>
      </c>
    </row>
    <row r="87" spans="1:30" s="48" customFormat="1">
      <c r="A87" s="2"/>
      <c r="B87" s="57" t="s">
        <v>4285</v>
      </c>
      <c r="C87" s="49" t="s">
        <v>4416</v>
      </c>
      <c r="D87" s="49" t="s">
        <v>441</v>
      </c>
      <c r="E87" s="49">
        <v>1</v>
      </c>
      <c r="F87" s="49">
        <v>18</v>
      </c>
      <c r="G87" s="49" t="s">
        <v>444</v>
      </c>
      <c r="H87" s="52" t="s">
        <v>384</v>
      </c>
      <c r="I87" s="50"/>
      <c r="J87" s="50"/>
      <c r="K87" s="90"/>
      <c r="L87" s="51">
        <v>1626</v>
      </c>
      <c r="M87" s="51">
        <v>1292</v>
      </c>
      <c r="N87" s="106">
        <f>IF('1'!$H$10="-",L87,L87)</f>
        <v>1626</v>
      </c>
      <c r="O87" s="105">
        <f>IF('1'!$H$10="-",M87,IF('1'!$H$10="в кассу предприятия",M87,IF('1'!$H$10="ИП Водакова Т.Ю.",M87*1.075,"-")))</f>
        <v>1292</v>
      </c>
      <c r="P87" s="86">
        <v>99</v>
      </c>
      <c r="Q87" s="47"/>
      <c r="R87" s="91">
        <f t="shared" si="1"/>
        <v>0</v>
      </c>
      <c r="S87" s="91" t="str">
        <f>IF('1'!$H$10="-","-      ₽",IF(Z87="только сц",IF(Q87&lt;=AA87,Q87,AA87),IF(Q87&lt;=AB87,0,IF(Q87-R87&lt;=AA87,Q87-R87,AA87))))</f>
        <v>-      ₽</v>
      </c>
      <c r="T87" s="92" t="str">
        <f>IF('1'!$H$10="-","-      ₽",IF(AND(SUM($W$10:$W$6357)&gt;=200000,AC87&lt;&gt;"без скидки"),IF(R87&gt;=100,O87*0.95*0.95*R87,O87*R87*0.95),IF(SUM($V$10:$V$6357)&gt;=57000,IF(AND(R87&gt;=100,AC87&lt;&gt;"без скидки"),O87*0.95*R87,O87*R87),M87*R87)))</f>
        <v>-      ₽</v>
      </c>
      <c r="U87" s="92" t="str">
        <f>IF('1'!$H$10="-","-      ₽",S87*M87)</f>
        <v>-      ₽</v>
      </c>
      <c r="V87" s="93" t="str">
        <f>IF('1'!$H$10="-","-      ₽",R87*O87)</f>
        <v>-      ₽</v>
      </c>
      <c r="W87" s="93" t="str">
        <f>IF('1'!$H$10="-","-      ₽",R87*O87)</f>
        <v>-      ₽</v>
      </c>
      <c r="X87" s="65" t="s">
        <v>4992</v>
      </c>
      <c r="Y87" s="66" t="str">
        <f>IF(OR(Q87="",'1'!$H$10="-"),"-      %",IF(Z87="только сц",0,IF(SUM($V$685:$V$6357)&gt;=57000,(W87-T87)/W87,0)))</f>
        <v>-      %</v>
      </c>
      <c r="Z87" s="83" t="s">
        <v>375</v>
      </c>
      <c r="AA87" s="51">
        <v>49</v>
      </c>
      <c r="AB87" s="51">
        <v>50</v>
      </c>
      <c r="AC87" s="63" t="s">
        <v>3975</v>
      </c>
      <c r="AD87" s="94" t="str">
        <f>IF(OR(Q87="",'1'!$H$10="-"),"",IF(Q87&gt;R87+S87,"заказано больше наличия",""))</f>
        <v/>
      </c>
    </row>
    <row r="88" spans="1:30" s="48" customFormat="1">
      <c r="A88" s="2"/>
      <c r="B88" s="57" t="s">
        <v>445</v>
      </c>
      <c r="C88" s="49" t="s">
        <v>440</v>
      </c>
      <c r="D88" s="49" t="s">
        <v>441</v>
      </c>
      <c r="E88" s="49">
        <v>1</v>
      </c>
      <c r="F88" s="49">
        <v>11</v>
      </c>
      <c r="G88" s="49" t="s">
        <v>446</v>
      </c>
      <c r="H88" s="52" t="s">
        <v>52</v>
      </c>
      <c r="I88" s="50" t="s">
        <v>396</v>
      </c>
      <c r="J88" s="50"/>
      <c r="K88" s="90"/>
      <c r="L88" s="51">
        <v>924</v>
      </c>
      <c r="M88" s="51">
        <v>734</v>
      </c>
      <c r="N88" s="106">
        <f>IF('1'!$H$10="-",L88,L88)</f>
        <v>924</v>
      </c>
      <c r="O88" s="105">
        <f>IF('1'!$H$10="-",M88,IF('1'!$H$10="в кассу предприятия",M88,IF('1'!$H$10="ИП Водакова Т.Ю.",M88*1.075,"-")))</f>
        <v>734</v>
      </c>
      <c r="P88" s="86">
        <v>77</v>
      </c>
      <c r="Q88" s="47"/>
      <c r="R88" s="91">
        <f t="shared" si="1"/>
        <v>0</v>
      </c>
      <c r="S88" s="91" t="str">
        <f>IF('1'!$H$10="-","-      ₽",IF(Z88="только сц",IF(Q88&lt;=AA88,Q88,AA88),IF(Q88&lt;=AB88,0,IF(Q88-R88&lt;=AA88,Q88-R88,AA88))))</f>
        <v>-      ₽</v>
      </c>
      <c r="T88" s="92" t="str">
        <f>IF('1'!$H$10="-","-      ₽",IF(AND(SUM($W$10:$W$6357)&gt;=200000,AC88&lt;&gt;"без скидки"),IF(R88&gt;=100,O88*0.95*0.95*R88,O88*R88*0.95),IF(SUM($V$10:$V$6357)&gt;=57000,IF(AND(R88&gt;=100,AC88&lt;&gt;"без скидки"),O88*0.95*R88,O88*R88),M88*R88)))</f>
        <v>-      ₽</v>
      </c>
      <c r="U88" s="92" t="str">
        <f>IF('1'!$H$10="-","-      ₽",S88*M88)</f>
        <v>-      ₽</v>
      </c>
      <c r="V88" s="93" t="str">
        <f>IF('1'!$H$10="-","-      ₽",R88*O88)</f>
        <v>-      ₽</v>
      </c>
      <c r="W88" s="93" t="str">
        <f>IF('1'!$H$10="-","-      ₽",R88*O88)</f>
        <v>-      ₽</v>
      </c>
      <c r="X88" s="65" t="s">
        <v>4548</v>
      </c>
      <c r="Y88" s="66" t="str">
        <f>IF(OR(Q88="",'1'!$H$10="-"),"-      %",IF(Z88="только сц",0,IF(SUM($V$685:$V$6357)&gt;=57000,(W88-T88)/W88,0)))</f>
        <v>-      %</v>
      </c>
      <c r="Z88" s="83" t="s">
        <v>375</v>
      </c>
      <c r="AA88" s="51">
        <v>0</v>
      </c>
      <c r="AB88" s="51">
        <v>77</v>
      </c>
      <c r="AC88" s="63" t="s">
        <v>3975</v>
      </c>
      <c r="AD88" s="94" t="str">
        <f>IF(OR(Q88="",'1'!$H$10="-"),"",IF(Q88&gt;R88+S88,"заказано больше наличия",""))</f>
        <v/>
      </c>
    </row>
    <row r="89" spans="1:30" s="48" customFormat="1">
      <c r="A89" s="2"/>
      <c r="B89" s="57" t="s">
        <v>447</v>
      </c>
      <c r="C89" s="49" t="s">
        <v>448</v>
      </c>
      <c r="D89" s="49" t="s">
        <v>449</v>
      </c>
      <c r="E89" s="49">
        <v>1</v>
      </c>
      <c r="F89" s="49">
        <v>8</v>
      </c>
      <c r="G89" s="49" t="s">
        <v>450</v>
      </c>
      <c r="H89" s="52" t="s">
        <v>288</v>
      </c>
      <c r="I89" s="50" t="s">
        <v>392</v>
      </c>
      <c r="J89" s="50" t="s">
        <v>375</v>
      </c>
      <c r="K89" s="90" t="s">
        <v>375</v>
      </c>
      <c r="L89" s="51">
        <v>1128</v>
      </c>
      <c r="M89" s="51">
        <v>896</v>
      </c>
      <c r="N89" s="106">
        <f>IF('1'!$H$10="-",L89,L89)</f>
        <v>1128</v>
      </c>
      <c r="O89" s="105">
        <f>IF('1'!$H$10="-",M89,IF('1'!$H$10="в кассу предприятия",M89,IF('1'!$H$10="ИП Водакова Т.Ю.",M89*1.075,"-")))</f>
        <v>896</v>
      </c>
      <c r="P89" s="86">
        <v>44</v>
      </c>
      <c r="Q89" s="47"/>
      <c r="R89" s="91">
        <f t="shared" si="1"/>
        <v>0</v>
      </c>
      <c r="S89" s="91" t="str">
        <f>IF('1'!$H$10="-","-      ₽",IF(Z89="только сц",IF(Q89&lt;=AA89,Q89,AA89),IF(Q89&lt;=AB89,0,IF(Q89-R89&lt;=AA89,Q89-R89,AA89))))</f>
        <v>-      ₽</v>
      </c>
      <c r="T89" s="92" t="str">
        <f>IF('1'!$H$10="-","-      ₽",IF(AND(SUM($W$10:$W$6357)&gt;=200000,AC89&lt;&gt;"без скидки"),IF(R89&gt;=100,O89*0.95*0.95*R89,O89*R89*0.95),IF(SUM($V$10:$V$6357)&gt;=57000,IF(AND(R89&gt;=100,AC89&lt;&gt;"без скидки"),O89*0.95*R89,O89*R89),M89*R89)))</f>
        <v>-      ₽</v>
      </c>
      <c r="U89" s="92" t="str">
        <f>IF('1'!$H$10="-","-      ₽",S89*M89)</f>
        <v>-      ₽</v>
      </c>
      <c r="V89" s="93" t="str">
        <f>IF('1'!$H$10="-","-      ₽",R89*O89)</f>
        <v>-      ₽</v>
      </c>
      <c r="W89" s="93" t="str">
        <f>IF('1'!$H$10="-","-      ₽",R89*O89)</f>
        <v>-      ₽</v>
      </c>
      <c r="X89" s="65" t="s">
        <v>4548</v>
      </c>
      <c r="Y89" s="66" t="str">
        <f>IF(OR(Q89="",'1'!$H$10="-"),"-      %",IF(Z89="только сц",0,IF(SUM($V$685:$V$6357)&gt;=57000,(W89-T89)/W89,0)))</f>
        <v>-      %</v>
      </c>
      <c r="Z89" s="83" t="s">
        <v>375</v>
      </c>
      <c r="AA89" s="51">
        <v>14</v>
      </c>
      <c r="AB89" s="51">
        <v>30</v>
      </c>
      <c r="AC89" s="63" t="s">
        <v>3975</v>
      </c>
      <c r="AD89" s="94" t="str">
        <f>IF(OR(Q89="",'1'!$H$10="-"),"",IF(Q89&gt;R89+S89,"заказано больше наличия",""))</f>
        <v/>
      </c>
    </row>
    <row r="90" spans="1:30" s="48" customFormat="1">
      <c r="A90" s="2"/>
      <c r="B90" s="57" t="s">
        <v>4737</v>
      </c>
      <c r="C90" s="49" t="s">
        <v>448</v>
      </c>
      <c r="D90" s="49" t="s">
        <v>449</v>
      </c>
      <c r="E90" s="49">
        <v>1</v>
      </c>
      <c r="F90" s="49">
        <v>6</v>
      </c>
      <c r="G90" s="49" t="s">
        <v>4914</v>
      </c>
      <c r="H90" s="52" t="s">
        <v>85</v>
      </c>
      <c r="I90" s="50" t="s">
        <v>374</v>
      </c>
      <c r="J90" s="50"/>
      <c r="K90" s="90"/>
      <c r="L90" s="51">
        <v>580</v>
      </c>
      <c r="M90" s="51">
        <v>461</v>
      </c>
      <c r="N90" s="106">
        <f>IF('1'!$H$10="-",L90,L90)</f>
        <v>580</v>
      </c>
      <c r="O90" s="105">
        <f>IF('1'!$H$10="-",M90,IF('1'!$H$10="в кассу предприятия",M90,IF('1'!$H$10="ИП Водакова Т.Ю.",M90*1.075,"-")))</f>
        <v>461</v>
      </c>
      <c r="P90" s="86">
        <v>19</v>
      </c>
      <c r="Q90" s="47"/>
      <c r="R90" s="91">
        <f t="shared" si="1"/>
        <v>0</v>
      </c>
      <c r="S90" s="91" t="str">
        <f>IF('1'!$H$10="-","-      ₽",IF(Z90="только сц",IF(Q90&lt;=AA90,Q90,AA90),IF(Q90&lt;=AB90,0,IF(Q90-R90&lt;=AA90,Q90-R90,AA90))))</f>
        <v>-      ₽</v>
      </c>
      <c r="T90" s="92" t="str">
        <f>IF('1'!$H$10="-","-      ₽",IF(AND(SUM($W$10:$W$6357)&gt;=200000,AC90&lt;&gt;"без скидки"),IF(R90&gt;=100,O90*0.95*0.95*R90,O90*R90*0.95),IF(SUM($V$10:$V$6357)&gt;=57000,IF(AND(R90&gt;=100,AC90&lt;&gt;"без скидки"),O90*0.95*R90,O90*R90),M90*R90)))</f>
        <v>-      ₽</v>
      </c>
      <c r="U90" s="92" t="str">
        <f>IF('1'!$H$10="-","-      ₽",S90*M90)</f>
        <v>-      ₽</v>
      </c>
      <c r="V90" s="93" t="str">
        <f>IF('1'!$H$10="-","-      ₽",R90*O90)</f>
        <v>-      ₽</v>
      </c>
      <c r="W90" s="93" t="str">
        <f>IF('1'!$H$10="-","-      ₽",R90*O90)</f>
        <v>-      ₽</v>
      </c>
      <c r="X90" s="65" t="s">
        <v>4548</v>
      </c>
      <c r="Y90" s="66" t="str">
        <f>IF(OR(Q90="",'1'!$H$10="-"),"-      %",IF(Z90="только сц",0,IF(SUM($V$685:$V$6357)&gt;=57000,(W90-T90)/W90,0)))</f>
        <v>-      %</v>
      </c>
      <c r="Z90" s="83" t="s">
        <v>5582</v>
      </c>
      <c r="AA90" s="51">
        <v>19</v>
      </c>
      <c r="AB90" s="51">
        <v>0</v>
      </c>
      <c r="AC90" s="63" t="s">
        <v>3975</v>
      </c>
      <c r="AD90" s="94" t="str">
        <f>IF(OR(Q90="",'1'!$H$10="-"),"",IF(Q90&gt;R90+S90,"заказано больше наличия",""))</f>
        <v/>
      </c>
    </row>
    <row r="91" spans="1:30" s="48" customFormat="1">
      <c r="A91" s="2"/>
      <c r="B91" s="57" t="s">
        <v>4738</v>
      </c>
      <c r="C91" s="49" t="s">
        <v>3834</v>
      </c>
      <c r="D91" s="49" t="s">
        <v>4885</v>
      </c>
      <c r="E91" s="49">
        <v>1</v>
      </c>
      <c r="F91" s="49">
        <v>11</v>
      </c>
      <c r="G91" s="49" t="s">
        <v>4914</v>
      </c>
      <c r="H91" s="52" t="s">
        <v>52</v>
      </c>
      <c r="I91" s="50" t="s">
        <v>396</v>
      </c>
      <c r="J91" s="50"/>
      <c r="K91" s="90"/>
      <c r="L91" s="51">
        <v>966</v>
      </c>
      <c r="M91" s="51">
        <v>679</v>
      </c>
      <c r="N91" s="106">
        <f>IF('1'!$H$10="-",L91,L91)</f>
        <v>966</v>
      </c>
      <c r="O91" s="105">
        <f>IF('1'!$H$10="-",M91,IF('1'!$H$10="в кассу предприятия",M91,IF('1'!$H$10="ИП Водакова Т.Ю.",M91*1.075,"-")))</f>
        <v>679</v>
      </c>
      <c r="P91" s="86">
        <v>89</v>
      </c>
      <c r="Q91" s="47"/>
      <c r="R91" s="91">
        <f t="shared" si="1"/>
        <v>0</v>
      </c>
      <c r="S91" s="91" t="str">
        <f>IF('1'!$H$10="-","-      ₽",IF(Z91="только сц",IF(Q91&lt;=AA91,Q91,AA91),IF(Q91&lt;=AB91,0,IF(Q91-R91&lt;=AA91,Q91-R91,AA91))))</f>
        <v>-      ₽</v>
      </c>
      <c r="T91" s="92" t="str">
        <f>IF('1'!$H$10="-","-      ₽",IF(AND(SUM($W$10:$W$6357)&gt;=200000,AC91&lt;&gt;"без скидки"),IF(R91&gt;=100,O91*0.95*0.95*R91,O91*R91*0.95),IF(SUM($V$10:$V$6357)&gt;=57000,IF(AND(R91&gt;=100,AC91&lt;&gt;"без скидки"),O91*0.95*R91,O91*R91),M91*R91)))</f>
        <v>-      ₽</v>
      </c>
      <c r="U91" s="92" t="str">
        <f>IF('1'!$H$10="-","-      ₽",S91*M91)</f>
        <v>-      ₽</v>
      </c>
      <c r="V91" s="93" t="str">
        <f>IF('1'!$H$10="-","-      ₽",R91*O91)</f>
        <v>-      ₽</v>
      </c>
      <c r="W91" s="93" t="str">
        <f>IF('1'!$H$10="-","-      ₽",R91*O91)</f>
        <v>-      ₽</v>
      </c>
      <c r="X91" s="65" t="s">
        <v>4548</v>
      </c>
      <c r="Y91" s="66" t="str">
        <f>IF(OR(Q91="",'1'!$H$10="-"),"-      %",IF(Z91="только сц",0,IF(SUM($V$685:$V$6357)&gt;=57000,(W91-T91)/W91,0)))</f>
        <v>-      %</v>
      </c>
      <c r="Z91" s="83" t="s">
        <v>375</v>
      </c>
      <c r="AA91" s="51">
        <v>0</v>
      </c>
      <c r="AB91" s="51">
        <v>89</v>
      </c>
      <c r="AC91" s="63" t="s">
        <v>3975</v>
      </c>
      <c r="AD91" s="94" t="str">
        <f>IF(OR(Q91="",'1'!$H$10="-"),"",IF(Q91&gt;R91+S91,"заказано больше наличия",""))</f>
        <v/>
      </c>
    </row>
    <row r="92" spans="1:30" s="48" customFormat="1">
      <c r="A92" s="2"/>
      <c r="B92" s="57" t="s">
        <v>451</v>
      </c>
      <c r="C92" s="49" t="s">
        <v>452</v>
      </c>
      <c r="D92" s="49" t="s">
        <v>453</v>
      </c>
      <c r="E92" s="49">
        <v>1</v>
      </c>
      <c r="F92" s="49">
        <v>8</v>
      </c>
      <c r="G92" s="49" t="s">
        <v>454</v>
      </c>
      <c r="H92" s="52" t="s">
        <v>288</v>
      </c>
      <c r="I92" s="50" t="s">
        <v>298</v>
      </c>
      <c r="J92" s="50"/>
      <c r="K92" s="90"/>
      <c r="L92" s="51">
        <v>1105</v>
      </c>
      <c r="M92" s="51">
        <v>755</v>
      </c>
      <c r="N92" s="106">
        <f>IF('1'!$H$10="-",L92,L92)</f>
        <v>1105</v>
      </c>
      <c r="O92" s="105">
        <f>IF('1'!$H$10="-",M92,IF('1'!$H$10="в кассу предприятия",M92,IF('1'!$H$10="ИП Водакова Т.Ю.",M92*1.075,"-")))</f>
        <v>755</v>
      </c>
      <c r="P92" s="86">
        <v>27</v>
      </c>
      <c r="Q92" s="47"/>
      <c r="R92" s="91">
        <f t="shared" si="1"/>
        <v>0</v>
      </c>
      <c r="S92" s="91" t="str">
        <f>IF('1'!$H$10="-","-      ₽",IF(Z92="только сц",IF(Q92&lt;=AA92,Q92,AA92),IF(Q92&lt;=AB92,0,IF(Q92-R92&lt;=AA92,Q92-R92,AA92))))</f>
        <v>-      ₽</v>
      </c>
      <c r="T92" s="92" t="str">
        <f>IF('1'!$H$10="-","-      ₽",IF(AND(SUM($W$10:$W$6357)&gt;=200000,AC92&lt;&gt;"без скидки"),IF(R92&gt;=100,O92*0.95*0.95*R92,O92*R92*0.95),IF(SUM($V$10:$V$6357)&gt;=57000,IF(AND(R92&gt;=100,AC92&lt;&gt;"без скидки"),O92*0.95*R92,O92*R92),M92*R92)))</f>
        <v>-      ₽</v>
      </c>
      <c r="U92" s="92" t="str">
        <f>IF('1'!$H$10="-","-      ₽",S92*M92)</f>
        <v>-      ₽</v>
      </c>
      <c r="V92" s="93" t="str">
        <f>IF('1'!$H$10="-","-      ₽",R92*O92)</f>
        <v>-      ₽</v>
      </c>
      <c r="W92" s="93" t="str">
        <f>IF('1'!$H$10="-","-      ₽",R92*O92)</f>
        <v>-      ₽</v>
      </c>
      <c r="X92" s="65" t="s">
        <v>4548</v>
      </c>
      <c r="Y92" s="66" t="str">
        <f>IF(OR(Q92="",'1'!$H$10="-"),"-      %",IF(Z92="только сц",0,IF(SUM($V$685:$V$6357)&gt;=57000,(W92-T92)/W92,0)))</f>
        <v>-      %</v>
      </c>
      <c r="Z92" s="83" t="s">
        <v>375</v>
      </c>
      <c r="AA92" s="51">
        <v>0</v>
      </c>
      <c r="AB92" s="51">
        <v>27</v>
      </c>
      <c r="AC92" s="63" t="s">
        <v>3975</v>
      </c>
      <c r="AD92" s="94" t="str">
        <f>IF(OR(Q92="",'1'!$H$10="-"),"",IF(Q92&gt;R92+S92,"заказано больше наличия",""))</f>
        <v/>
      </c>
    </row>
    <row r="93" spans="1:30" s="48" customFormat="1">
      <c r="A93" s="2"/>
      <c r="B93" s="57" t="s">
        <v>4739</v>
      </c>
      <c r="C93" s="49" t="s">
        <v>452</v>
      </c>
      <c r="D93" s="49" t="s">
        <v>453</v>
      </c>
      <c r="E93" s="49">
        <v>1</v>
      </c>
      <c r="F93" s="49">
        <v>11</v>
      </c>
      <c r="G93" s="49" t="s">
        <v>454</v>
      </c>
      <c r="H93" s="52" t="s">
        <v>52</v>
      </c>
      <c r="I93" s="50" t="s">
        <v>366</v>
      </c>
      <c r="J93" s="50"/>
      <c r="K93" s="90"/>
      <c r="L93" s="51">
        <v>589</v>
      </c>
      <c r="M93" s="51">
        <v>407</v>
      </c>
      <c r="N93" s="106">
        <f>IF('1'!$H$10="-",L93,L93)</f>
        <v>589</v>
      </c>
      <c r="O93" s="105">
        <f>IF('1'!$H$10="-",M93,IF('1'!$H$10="в кассу предприятия",M93,IF('1'!$H$10="ИП Водакова Т.Ю.",M93*1.075,"-")))</f>
        <v>407</v>
      </c>
      <c r="P93" s="86" t="s">
        <v>5583</v>
      </c>
      <c r="Q93" s="47"/>
      <c r="R93" s="91">
        <f t="shared" si="1"/>
        <v>0</v>
      </c>
      <c r="S93" s="91" t="str">
        <f>IF('1'!$H$10="-","-      ₽",IF(Z93="только сц",IF(Q93&lt;=AA93,Q93,AA93),IF(Q93&lt;=AB93,0,IF(Q93-R93&lt;=AA93,Q93-R93,AA93))))</f>
        <v>-      ₽</v>
      </c>
      <c r="T93" s="92" t="str">
        <f>IF('1'!$H$10="-","-      ₽",IF(AND(SUM($W$10:$W$6357)&gt;=200000,AC93&lt;&gt;"без скидки"),IF(R93&gt;=100,O93*0.95*0.95*R93,O93*R93*0.95),IF(SUM($V$10:$V$6357)&gt;=57000,IF(AND(R93&gt;=100,AC93&lt;&gt;"без скидки"),O93*0.95*R93,O93*R93),M93*R93)))</f>
        <v>-      ₽</v>
      </c>
      <c r="U93" s="92" t="str">
        <f>IF('1'!$H$10="-","-      ₽",S93*M93)</f>
        <v>-      ₽</v>
      </c>
      <c r="V93" s="93" t="str">
        <f>IF('1'!$H$10="-","-      ₽",R93*O93)</f>
        <v>-      ₽</v>
      </c>
      <c r="W93" s="93" t="str">
        <f>IF('1'!$H$10="-","-      ₽",R93*O93)</f>
        <v>-      ₽</v>
      </c>
      <c r="X93" s="65" t="s">
        <v>4991</v>
      </c>
      <c r="Y93" s="66" t="str">
        <f>IF(OR(Q93="",'1'!$H$10="-"),"-      %",IF(Z93="только сц",0,IF(SUM($V$685:$V$6357)&gt;=57000,(W93-T93)/W93,0)))</f>
        <v>-      %</v>
      </c>
      <c r="Z93" s="83" t="s">
        <v>375</v>
      </c>
      <c r="AA93" s="51">
        <v>0</v>
      </c>
      <c r="AB93" s="51">
        <v>415</v>
      </c>
      <c r="AC93" s="63" t="s">
        <v>3975</v>
      </c>
      <c r="AD93" s="94" t="str">
        <f>IF(OR(Q93="",'1'!$H$10="-"),"",IF(Q93&gt;R93+S93,"заказано больше наличия",""))</f>
        <v/>
      </c>
    </row>
    <row r="94" spans="1:30" s="48" customFormat="1">
      <c r="A94" s="2"/>
      <c r="B94" s="57" t="s">
        <v>4740</v>
      </c>
      <c r="C94" s="49" t="s">
        <v>456</v>
      </c>
      <c r="D94" s="49" t="s">
        <v>453</v>
      </c>
      <c r="E94" s="49">
        <v>1</v>
      </c>
      <c r="F94" s="49">
        <v>11</v>
      </c>
      <c r="G94" s="49" t="s">
        <v>454</v>
      </c>
      <c r="H94" s="52" t="s">
        <v>52</v>
      </c>
      <c r="I94" s="50" t="s">
        <v>298</v>
      </c>
      <c r="J94" s="50"/>
      <c r="K94" s="90"/>
      <c r="L94" s="51">
        <v>1538</v>
      </c>
      <c r="M94" s="51">
        <v>755</v>
      </c>
      <c r="N94" s="106">
        <f>IF('1'!$H$10="-",L94,L94)</f>
        <v>1538</v>
      </c>
      <c r="O94" s="105">
        <f>IF('1'!$H$10="-",M94,IF('1'!$H$10="в кассу предприятия",M94,IF('1'!$H$10="ИП Водакова Т.Ю.",M94*1.075,"-")))</f>
        <v>755</v>
      </c>
      <c r="P94" s="86">
        <v>6</v>
      </c>
      <c r="Q94" s="47"/>
      <c r="R94" s="91">
        <f t="shared" si="1"/>
        <v>0</v>
      </c>
      <c r="S94" s="91" t="str">
        <f>IF('1'!$H$10="-","-      ₽",IF(Z94="только сц",IF(Q94&lt;=AA94,Q94,AA94),IF(Q94&lt;=AB94,0,IF(Q94-R94&lt;=AA94,Q94-R94,AA94))))</f>
        <v>-      ₽</v>
      </c>
      <c r="T94" s="92" t="str">
        <f>IF('1'!$H$10="-","-      ₽",IF(AND(SUM($W$10:$W$6357)&gt;=200000,AC94&lt;&gt;"без скидки"),IF(R94&gt;=100,O94*0.95*0.95*R94,O94*R94*0.95),IF(SUM($V$10:$V$6357)&gt;=57000,IF(AND(R94&gt;=100,AC94&lt;&gt;"без скидки"),O94*0.95*R94,O94*R94),M94*R94)))</f>
        <v>-      ₽</v>
      </c>
      <c r="U94" s="92" t="str">
        <f>IF('1'!$H$10="-","-      ₽",S94*M94)</f>
        <v>-      ₽</v>
      </c>
      <c r="V94" s="93" t="str">
        <f>IF('1'!$H$10="-","-      ₽",R94*O94)</f>
        <v>-      ₽</v>
      </c>
      <c r="W94" s="93" t="str">
        <f>IF('1'!$H$10="-","-      ₽",R94*O94)</f>
        <v>-      ₽</v>
      </c>
      <c r="X94" s="65" t="s">
        <v>4548</v>
      </c>
      <c r="Y94" s="66" t="str">
        <f>IF(OR(Q94="",'1'!$H$10="-"),"-      %",IF(Z94="только сц",0,IF(SUM($V$685:$V$6357)&gt;=57000,(W94-T94)/W94,0)))</f>
        <v>-      %</v>
      </c>
      <c r="Z94" s="83" t="s">
        <v>5582</v>
      </c>
      <c r="AA94" s="51">
        <v>6</v>
      </c>
      <c r="AB94" s="51">
        <v>0</v>
      </c>
      <c r="AC94" s="63" t="s">
        <v>3975</v>
      </c>
      <c r="AD94" s="94" t="str">
        <f>IF(OR(Q94="",'1'!$H$10="-"),"",IF(Q94&gt;R94+S94,"заказано больше наличия",""))</f>
        <v/>
      </c>
    </row>
    <row r="95" spans="1:30" s="48" customFormat="1">
      <c r="A95" s="2"/>
      <c r="B95" s="57" t="s">
        <v>1212</v>
      </c>
      <c r="C95" s="49" t="s">
        <v>456</v>
      </c>
      <c r="D95" s="49" t="s">
        <v>453</v>
      </c>
      <c r="E95" s="49">
        <v>1</v>
      </c>
      <c r="F95" s="49">
        <v>15</v>
      </c>
      <c r="G95" s="49" t="s">
        <v>454</v>
      </c>
      <c r="H95" s="52" t="s">
        <v>57</v>
      </c>
      <c r="I95" s="50" t="s">
        <v>564</v>
      </c>
      <c r="J95" s="50"/>
      <c r="K95" s="90"/>
      <c r="L95" s="51">
        <v>1956</v>
      </c>
      <c r="M95" s="51">
        <v>1431</v>
      </c>
      <c r="N95" s="106">
        <f>IF('1'!$H$10="-",L95,L95)</f>
        <v>1956</v>
      </c>
      <c r="O95" s="105">
        <f>IF('1'!$H$10="-",M95,IF('1'!$H$10="в кассу предприятия",M95,IF('1'!$H$10="ИП Водакова Т.Ю.",M95*1.075,"-")))</f>
        <v>1431</v>
      </c>
      <c r="P95" s="86">
        <v>33</v>
      </c>
      <c r="Q95" s="47"/>
      <c r="R95" s="91">
        <f t="shared" si="1"/>
        <v>0</v>
      </c>
      <c r="S95" s="91" t="str">
        <f>IF('1'!$H$10="-","-      ₽",IF(Z95="только сц",IF(Q95&lt;=AA95,Q95,AA95),IF(Q95&lt;=AB95,0,IF(Q95-R95&lt;=AA95,Q95-R95,AA95))))</f>
        <v>-      ₽</v>
      </c>
      <c r="T95" s="92" t="str">
        <f>IF('1'!$H$10="-","-      ₽",IF(AND(SUM($W$10:$W$6357)&gt;=200000,AC95&lt;&gt;"без скидки"),IF(R95&gt;=100,O95*0.95*0.95*R95,O95*R95*0.95),IF(SUM($V$10:$V$6357)&gt;=57000,IF(AND(R95&gt;=100,AC95&lt;&gt;"без скидки"),O95*0.95*R95,O95*R95),M95*R95)))</f>
        <v>-      ₽</v>
      </c>
      <c r="U95" s="92" t="str">
        <f>IF('1'!$H$10="-","-      ₽",S95*M95)</f>
        <v>-      ₽</v>
      </c>
      <c r="V95" s="93" t="str">
        <f>IF('1'!$H$10="-","-      ₽",R95*O95)</f>
        <v>-      ₽</v>
      </c>
      <c r="W95" s="93" t="str">
        <f>IF('1'!$H$10="-","-      ₽",R95*O95)</f>
        <v>-      ₽</v>
      </c>
      <c r="X95" s="65" t="s">
        <v>4548</v>
      </c>
      <c r="Y95" s="66" t="str">
        <f>IF(OR(Q95="",'1'!$H$10="-"),"-      %",IF(Z95="только сц",0,IF(SUM($V$685:$V$6357)&gt;=57000,(W95-T95)/W95,0)))</f>
        <v>-      %</v>
      </c>
      <c r="Z95" s="83" t="s">
        <v>375</v>
      </c>
      <c r="AA95" s="51">
        <v>0</v>
      </c>
      <c r="AB95" s="51">
        <v>33</v>
      </c>
      <c r="AC95" s="63" t="s">
        <v>3975</v>
      </c>
      <c r="AD95" s="94" t="str">
        <f>IF(OR(Q95="",'1'!$H$10="-"),"",IF(Q95&gt;R95+S95,"заказано больше наличия",""))</f>
        <v/>
      </c>
    </row>
    <row r="96" spans="1:30" s="48" customFormat="1">
      <c r="A96" s="2"/>
      <c r="B96" s="57" t="s">
        <v>1213</v>
      </c>
      <c r="C96" s="49" t="s">
        <v>456</v>
      </c>
      <c r="D96" s="49" t="s">
        <v>453</v>
      </c>
      <c r="E96" s="49">
        <v>1</v>
      </c>
      <c r="F96" s="49">
        <v>8</v>
      </c>
      <c r="G96" s="49" t="s">
        <v>459</v>
      </c>
      <c r="H96" s="52" t="s">
        <v>288</v>
      </c>
      <c r="I96" s="50" t="s">
        <v>298</v>
      </c>
      <c r="J96" s="50" t="s">
        <v>375</v>
      </c>
      <c r="K96" s="90" t="s">
        <v>375</v>
      </c>
      <c r="L96" s="51">
        <v>1048</v>
      </c>
      <c r="M96" s="51">
        <v>751</v>
      </c>
      <c r="N96" s="106">
        <f>IF('1'!$H$10="-",L96,L96)</f>
        <v>1048</v>
      </c>
      <c r="O96" s="105">
        <f>IF('1'!$H$10="-",M96,IF('1'!$H$10="в кассу предприятия",M96,IF('1'!$H$10="ИП Водакова Т.Ю.",M96*1.075,"-")))</f>
        <v>751</v>
      </c>
      <c r="P96" s="86">
        <v>22</v>
      </c>
      <c r="Q96" s="47"/>
      <c r="R96" s="91">
        <f t="shared" si="1"/>
        <v>0</v>
      </c>
      <c r="S96" s="91" t="str">
        <f>IF('1'!$H$10="-","-      ₽",IF(Z96="только сц",IF(Q96&lt;=AA96,Q96,AA96),IF(Q96&lt;=AB96,0,IF(Q96-R96&lt;=AA96,Q96-R96,AA96))))</f>
        <v>-      ₽</v>
      </c>
      <c r="T96" s="92" t="str">
        <f>IF('1'!$H$10="-","-      ₽",IF(AND(SUM($W$10:$W$6357)&gt;=200000,AC96&lt;&gt;"без скидки"),IF(R96&gt;=100,O96*0.95*0.95*R96,O96*R96*0.95),IF(SUM($V$10:$V$6357)&gt;=57000,IF(AND(R96&gt;=100,AC96&lt;&gt;"без скидки"),O96*0.95*R96,O96*R96),M96*R96)))</f>
        <v>-      ₽</v>
      </c>
      <c r="U96" s="92" t="str">
        <f>IF('1'!$H$10="-","-      ₽",S96*M96)</f>
        <v>-      ₽</v>
      </c>
      <c r="V96" s="93" t="str">
        <f>IF('1'!$H$10="-","-      ₽",R96*O96)</f>
        <v>-      ₽</v>
      </c>
      <c r="W96" s="93" t="str">
        <f>IF('1'!$H$10="-","-      ₽",R96*O96)</f>
        <v>-      ₽</v>
      </c>
      <c r="X96" s="65" t="s">
        <v>4548</v>
      </c>
      <c r="Y96" s="66" t="str">
        <f>IF(OR(Q96="",'1'!$H$10="-"),"-      %",IF(Z96="только сц",0,IF(SUM($V$685:$V$6357)&gt;=57000,(W96-T96)/W96,0)))</f>
        <v>-      %</v>
      </c>
      <c r="Z96" s="83" t="s">
        <v>375</v>
      </c>
      <c r="AA96" s="51">
        <v>10</v>
      </c>
      <c r="AB96" s="51">
        <v>12</v>
      </c>
      <c r="AC96" s="63" t="s">
        <v>3975</v>
      </c>
      <c r="AD96" s="94" t="str">
        <f>IF(OR(Q96="",'1'!$H$10="-"),"",IF(Q96&gt;R96+S96,"заказано больше наличия",""))</f>
        <v/>
      </c>
    </row>
    <row r="97" spans="1:30" s="48" customFormat="1">
      <c r="A97" s="2"/>
      <c r="B97" s="57" t="s">
        <v>458</v>
      </c>
      <c r="C97" s="49" t="s">
        <v>456</v>
      </c>
      <c r="D97" s="49" t="s">
        <v>453</v>
      </c>
      <c r="E97" s="49">
        <v>1</v>
      </c>
      <c r="F97" s="49">
        <v>8</v>
      </c>
      <c r="G97" s="49" t="s">
        <v>459</v>
      </c>
      <c r="H97" s="52" t="s">
        <v>288</v>
      </c>
      <c r="I97" s="50"/>
      <c r="J97" s="50"/>
      <c r="K97" s="90"/>
      <c r="L97" s="51">
        <v>945</v>
      </c>
      <c r="M97" s="51">
        <v>751</v>
      </c>
      <c r="N97" s="106">
        <f>IF('1'!$H$10="-",L97,L97)</f>
        <v>945</v>
      </c>
      <c r="O97" s="105">
        <f>IF('1'!$H$10="-",M97,IF('1'!$H$10="в кассу предприятия",M97,IF('1'!$H$10="ИП Водакова Т.Ю.",M97*1.075,"-")))</f>
        <v>751</v>
      </c>
      <c r="P97" s="86">
        <v>27</v>
      </c>
      <c r="Q97" s="47"/>
      <c r="R97" s="91">
        <f t="shared" si="1"/>
        <v>0</v>
      </c>
      <c r="S97" s="91" t="str">
        <f>IF('1'!$H$10="-","-      ₽",IF(Z97="только сц",IF(Q97&lt;=AA97,Q97,AA97),IF(Q97&lt;=AB97,0,IF(Q97-R97&lt;=AA97,Q97-R97,AA97))))</f>
        <v>-      ₽</v>
      </c>
      <c r="T97" s="92" t="str">
        <f>IF('1'!$H$10="-","-      ₽",IF(AND(SUM($W$10:$W$6357)&gt;=200000,AC97&lt;&gt;"без скидки"),IF(R97&gt;=100,O97*0.95*0.95*R97,O97*R97*0.95),IF(SUM($V$10:$V$6357)&gt;=57000,IF(AND(R97&gt;=100,AC97&lt;&gt;"без скидки"),O97*0.95*R97,O97*R97),M97*R97)))</f>
        <v>-      ₽</v>
      </c>
      <c r="U97" s="92" t="str">
        <f>IF('1'!$H$10="-","-      ₽",S97*M97)</f>
        <v>-      ₽</v>
      </c>
      <c r="V97" s="93" t="str">
        <f>IF('1'!$H$10="-","-      ₽",R97*O97)</f>
        <v>-      ₽</v>
      </c>
      <c r="W97" s="93" t="str">
        <f>IF('1'!$H$10="-","-      ₽",R97*O97)</f>
        <v>-      ₽</v>
      </c>
      <c r="X97" s="65" t="s">
        <v>4548</v>
      </c>
      <c r="Y97" s="66" t="str">
        <f>IF(OR(Q97="",'1'!$H$10="-"),"-      %",IF(Z97="только сц",0,IF(SUM($V$685:$V$6357)&gt;=57000,(W97-T97)/W97,0)))</f>
        <v>-      %</v>
      </c>
      <c r="Z97" s="83" t="s">
        <v>375</v>
      </c>
      <c r="AA97" s="51">
        <v>16</v>
      </c>
      <c r="AB97" s="51">
        <v>11</v>
      </c>
      <c r="AC97" s="63" t="s">
        <v>3975</v>
      </c>
      <c r="AD97" s="94" t="str">
        <f>IF(OR(Q97="",'1'!$H$10="-"),"",IF(Q97&gt;R97+S97,"заказано больше наличия",""))</f>
        <v/>
      </c>
    </row>
    <row r="98" spans="1:30" s="48" customFormat="1">
      <c r="A98" s="2"/>
      <c r="B98" s="57" t="s">
        <v>4741</v>
      </c>
      <c r="C98" s="49" t="s">
        <v>452</v>
      </c>
      <c r="D98" s="49" t="s">
        <v>453</v>
      </c>
      <c r="E98" s="49">
        <v>1</v>
      </c>
      <c r="F98" s="49">
        <v>11</v>
      </c>
      <c r="G98" s="49" t="s">
        <v>459</v>
      </c>
      <c r="H98" s="52" t="s">
        <v>52</v>
      </c>
      <c r="I98" s="50" t="s">
        <v>387</v>
      </c>
      <c r="J98" s="50"/>
      <c r="K98" s="90"/>
      <c r="L98" s="51">
        <v>589</v>
      </c>
      <c r="M98" s="51">
        <v>407</v>
      </c>
      <c r="N98" s="106">
        <f>IF('1'!$H$10="-",L98,L98)</f>
        <v>589</v>
      </c>
      <c r="O98" s="105">
        <f>IF('1'!$H$10="-",M98,IF('1'!$H$10="в кассу предприятия",M98,IF('1'!$H$10="ИП Водакова Т.Ю.",M98*1.075,"-")))</f>
        <v>407</v>
      </c>
      <c r="P98" s="86" t="s">
        <v>5583</v>
      </c>
      <c r="Q98" s="47"/>
      <c r="R98" s="91">
        <f t="shared" si="1"/>
        <v>0</v>
      </c>
      <c r="S98" s="91" t="str">
        <f>IF('1'!$H$10="-","-      ₽",IF(Z98="только сц",IF(Q98&lt;=AA98,Q98,AA98),IF(Q98&lt;=AB98,0,IF(Q98-R98&lt;=AA98,Q98-R98,AA98))))</f>
        <v>-      ₽</v>
      </c>
      <c r="T98" s="92" t="str">
        <f>IF('1'!$H$10="-","-      ₽",IF(AND(SUM($W$10:$W$6357)&gt;=200000,AC98&lt;&gt;"без скидки"),IF(R98&gt;=100,O98*0.95*0.95*R98,O98*R98*0.95),IF(SUM($V$10:$V$6357)&gt;=57000,IF(AND(R98&gt;=100,AC98&lt;&gt;"без скидки"),O98*0.95*R98,O98*R98),M98*R98)))</f>
        <v>-      ₽</v>
      </c>
      <c r="U98" s="92" t="str">
        <f>IF('1'!$H$10="-","-      ₽",S98*M98)</f>
        <v>-      ₽</v>
      </c>
      <c r="V98" s="93" t="str">
        <f>IF('1'!$H$10="-","-      ₽",R98*O98)</f>
        <v>-      ₽</v>
      </c>
      <c r="W98" s="93" t="str">
        <f>IF('1'!$H$10="-","-      ₽",R98*O98)</f>
        <v>-      ₽</v>
      </c>
      <c r="X98" s="65" t="s">
        <v>4991</v>
      </c>
      <c r="Y98" s="66" t="str">
        <f>IF(OR(Q98="",'1'!$H$10="-"),"-      %",IF(Z98="только сц",0,IF(SUM($V$685:$V$6357)&gt;=57000,(W98-T98)/W98,0)))</f>
        <v>-      %</v>
      </c>
      <c r="Z98" s="83" t="s">
        <v>375</v>
      </c>
      <c r="AA98" s="51">
        <v>0</v>
      </c>
      <c r="AB98" s="51">
        <v>140</v>
      </c>
      <c r="AC98" s="63" t="s">
        <v>3975</v>
      </c>
      <c r="AD98" s="94" t="str">
        <f>IF(OR(Q98="",'1'!$H$10="-"),"",IF(Q98&gt;R98+S98,"заказано больше наличия",""))</f>
        <v/>
      </c>
    </row>
    <row r="99" spans="1:30" s="48" customFormat="1">
      <c r="A99" s="2"/>
      <c r="B99" s="57" t="s">
        <v>4742</v>
      </c>
      <c r="C99" s="49" t="s">
        <v>461</v>
      </c>
      <c r="D99" s="49" t="s">
        <v>462</v>
      </c>
      <c r="E99" s="49">
        <v>1</v>
      </c>
      <c r="F99" s="49">
        <v>5</v>
      </c>
      <c r="G99" s="49" t="s">
        <v>2844</v>
      </c>
      <c r="H99" s="52" t="s">
        <v>78</v>
      </c>
      <c r="I99" s="50" t="s">
        <v>4915</v>
      </c>
      <c r="J99" s="50"/>
      <c r="K99" s="90"/>
      <c r="L99" s="51">
        <v>466</v>
      </c>
      <c r="M99" s="51">
        <v>364</v>
      </c>
      <c r="N99" s="106">
        <f>IF('1'!$H$10="-",L99,L99)</f>
        <v>466</v>
      </c>
      <c r="O99" s="105">
        <f>IF('1'!$H$10="-",M99,IF('1'!$H$10="в кассу предприятия",M99,IF('1'!$H$10="ИП Водакова Т.Ю.",M99*1.075,"-")))</f>
        <v>364</v>
      </c>
      <c r="P99" s="86">
        <v>86</v>
      </c>
      <c r="Q99" s="47"/>
      <c r="R99" s="91">
        <f t="shared" si="1"/>
        <v>0</v>
      </c>
      <c r="S99" s="91" t="str">
        <f>IF('1'!$H$10="-","-      ₽",IF(Z99="только сц",IF(Q99&lt;=AA99,Q99,AA99),IF(Q99&lt;=AB99,0,IF(Q99-R99&lt;=AA99,Q99-R99,AA99))))</f>
        <v>-      ₽</v>
      </c>
      <c r="T99" s="92" t="str">
        <f>IF('1'!$H$10="-","-      ₽",IF(AND(SUM($W$10:$W$6357)&gt;=200000,AC99&lt;&gt;"без скидки"),IF(R99&gt;=100,O99*0.95*0.95*R99,O99*R99*0.95),IF(SUM($V$10:$V$6357)&gt;=57000,IF(AND(R99&gt;=100,AC99&lt;&gt;"без скидки"),O99*0.95*R99,O99*R99),M99*R99)))</f>
        <v>-      ₽</v>
      </c>
      <c r="U99" s="92" t="str">
        <f>IF('1'!$H$10="-","-      ₽",S99*M99)</f>
        <v>-      ₽</v>
      </c>
      <c r="V99" s="93" t="str">
        <f>IF('1'!$H$10="-","-      ₽",R99*O99)</f>
        <v>-      ₽</v>
      </c>
      <c r="W99" s="93" t="str">
        <f>IF('1'!$H$10="-","-      ₽",R99*O99)</f>
        <v>-      ₽</v>
      </c>
      <c r="X99" s="65" t="s">
        <v>4548</v>
      </c>
      <c r="Y99" s="66" t="str">
        <f>IF(OR(Q99="",'1'!$H$10="-"),"-      %",IF(Z99="только сц",0,IF(SUM($V$685:$V$6357)&gt;=57000,(W99-T99)/W99,0)))</f>
        <v>-      %</v>
      </c>
      <c r="Z99" s="83" t="s">
        <v>375</v>
      </c>
      <c r="AA99" s="51">
        <v>21</v>
      </c>
      <c r="AB99" s="51">
        <v>65</v>
      </c>
      <c r="AC99" s="63" t="s">
        <v>3975</v>
      </c>
      <c r="AD99" s="94" t="str">
        <f>IF(OR(Q99="",'1'!$H$10="-"),"",IF(Q99&gt;R99+S99,"заказано больше наличия",""))</f>
        <v/>
      </c>
    </row>
    <row r="100" spans="1:30" s="48" customFormat="1">
      <c r="A100" s="2"/>
      <c r="B100" s="57" t="s">
        <v>4743</v>
      </c>
      <c r="C100" s="49" t="s">
        <v>471</v>
      </c>
      <c r="D100" s="49" t="s">
        <v>4886</v>
      </c>
      <c r="E100" s="49">
        <v>1</v>
      </c>
      <c r="F100" s="49">
        <v>11</v>
      </c>
      <c r="G100" s="49" t="s">
        <v>2844</v>
      </c>
      <c r="H100" s="52" t="s">
        <v>52</v>
      </c>
      <c r="I100" s="50"/>
      <c r="J100" s="50" t="s">
        <v>366</v>
      </c>
      <c r="K100" s="90"/>
      <c r="L100" s="51">
        <v>549</v>
      </c>
      <c r="M100" s="51">
        <v>407</v>
      </c>
      <c r="N100" s="106">
        <f>IF('1'!$H$10="-",L100,L100)</f>
        <v>549</v>
      </c>
      <c r="O100" s="105">
        <f>IF('1'!$H$10="-",M100,IF('1'!$H$10="в кассу предприятия",M100,IF('1'!$H$10="ИП Водакова Т.Ю.",M100*1.075,"-")))</f>
        <v>407</v>
      </c>
      <c r="P100" s="86">
        <v>94</v>
      </c>
      <c r="Q100" s="47"/>
      <c r="R100" s="91">
        <f t="shared" si="1"/>
        <v>0</v>
      </c>
      <c r="S100" s="91" t="str">
        <f>IF('1'!$H$10="-","-      ₽",IF(Z100="только сц",IF(Q100&lt;=AA100,Q100,AA100),IF(Q100&lt;=AB100,0,IF(Q100-R100&lt;=AA100,Q100-R100,AA100))))</f>
        <v>-      ₽</v>
      </c>
      <c r="T100" s="92" t="str">
        <f>IF('1'!$H$10="-","-      ₽",IF(AND(SUM($W$10:$W$6357)&gt;=200000,AC100&lt;&gt;"без скидки"),IF(R100&gt;=100,O100*0.95*0.95*R100,O100*R100*0.95),IF(SUM($V$10:$V$6357)&gt;=57000,IF(AND(R100&gt;=100,AC100&lt;&gt;"без скидки"),O100*0.95*R100,O100*R100),M100*R100)))</f>
        <v>-      ₽</v>
      </c>
      <c r="U100" s="92" t="str">
        <f>IF('1'!$H$10="-","-      ₽",S100*M100)</f>
        <v>-      ₽</v>
      </c>
      <c r="V100" s="93" t="str">
        <f>IF('1'!$H$10="-","-      ₽",R100*O100)</f>
        <v>-      ₽</v>
      </c>
      <c r="W100" s="93" t="str">
        <f>IF('1'!$H$10="-","-      ₽",R100*O100)</f>
        <v>-      ₽</v>
      </c>
      <c r="X100" s="65" t="s">
        <v>4992</v>
      </c>
      <c r="Y100" s="66" t="str">
        <f>IF(OR(Q100="",'1'!$H$10="-"),"-      %",IF(Z100="только сц",0,IF(SUM($V$685:$V$6357)&gt;=57000,(W100-T100)/W100,0)))</f>
        <v>-      %</v>
      </c>
      <c r="Z100" s="83" t="s">
        <v>375</v>
      </c>
      <c r="AA100" s="51">
        <v>0</v>
      </c>
      <c r="AB100" s="51">
        <v>94</v>
      </c>
      <c r="AC100" s="63" t="s">
        <v>3975</v>
      </c>
      <c r="AD100" s="94" t="str">
        <f>IF(OR(Q100="",'1'!$H$10="-"),"",IF(Q100&gt;R100+S100,"заказано больше наличия",""))</f>
        <v/>
      </c>
    </row>
    <row r="101" spans="1:30" s="48" customFormat="1">
      <c r="A101" s="2"/>
      <c r="B101" s="57" t="s">
        <v>4287</v>
      </c>
      <c r="C101" s="49" t="s">
        <v>471</v>
      </c>
      <c r="D101" s="49" t="s">
        <v>462</v>
      </c>
      <c r="E101" s="49">
        <v>1</v>
      </c>
      <c r="F101" s="49">
        <v>1</v>
      </c>
      <c r="G101" s="49" t="s">
        <v>463</v>
      </c>
      <c r="H101" s="52" t="s">
        <v>75</v>
      </c>
      <c r="I101" s="50"/>
      <c r="J101" s="50"/>
      <c r="K101" s="90"/>
      <c r="L101" s="51">
        <v>263</v>
      </c>
      <c r="M101" s="51">
        <v>209</v>
      </c>
      <c r="N101" s="106">
        <f>IF('1'!$H$10="-",L101,L101)</f>
        <v>263</v>
      </c>
      <c r="O101" s="105">
        <f>IF('1'!$H$10="-",M101,IF('1'!$H$10="в кассу предприятия",M101,IF('1'!$H$10="ИП Водакова Т.Ю.",M101*1.075,"-")))</f>
        <v>209</v>
      </c>
      <c r="P101" s="86" t="s">
        <v>5583</v>
      </c>
      <c r="Q101" s="47"/>
      <c r="R101" s="91">
        <f t="shared" si="1"/>
        <v>0</v>
      </c>
      <c r="S101" s="91" t="str">
        <f>IF('1'!$H$10="-","-      ₽",IF(Z101="только сц",IF(Q101&lt;=AA101,Q101,AA101),IF(Q101&lt;=AB101,0,IF(Q101-R101&lt;=AA101,Q101-R101,AA101))))</f>
        <v>-      ₽</v>
      </c>
      <c r="T101" s="92" t="str">
        <f>IF('1'!$H$10="-","-      ₽",IF(AND(SUM($W$10:$W$6357)&gt;=200000,AC101&lt;&gt;"без скидки"),IF(R101&gt;=100,O101*0.95*0.95*R101,O101*R101*0.95),IF(SUM($V$10:$V$6357)&gt;=57000,IF(AND(R101&gt;=100,AC101&lt;&gt;"без скидки"),O101*0.95*R101,O101*R101),M101*R101)))</f>
        <v>-      ₽</v>
      </c>
      <c r="U101" s="92" t="str">
        <f>IF('1'!$H$10="-","-      ₽",S101*M101)</f>
        <v>-      ₽</v>
      </c>
      <c r="V101" s="93" t="str">
        <f>IF('1'!$H$10="-","-      ₽",R101*O101)</f>
        <v>-      ₽</v>
      </c>
      <c r="W101" s="93" t="str">
        <f>IF('1'!$H$10="-","-      ₽",R101*O101)</f>
        <v>-      ₽</v>
      </c>
      <c r="X101" s="65" t="s">
        <v>4548</v>
      </c>
      <c r="Y101" s="66" t="str">
        <f>IF(OR(Q101="",'1'!$H$10="-"),"-      %",IF(Z101="только сц",0,IF(SUM($V$685:$V$6357)&gt;=57000,(W101-T101)/W101,0)))</f>
        <v>-      %</v>
      </c>
      <c r="Z101" s="83" t="s">
        <v>5582</v>
      </c>
      <c r="AA101" s="51">
        <v>265</v>
      </c>
      <c r="AB101" s="51">
        <v>0</v>
      </c>
      <c r="AC101" s="63" t="s">
        <v>3975</v>
      </c>
      <c r="AD101" s="94" t="str">
        <f>IF(OR(Q101="",'1'!$H$10="-"),"",IF(Q101&gt;R101+S101,"заказано больше наличия",""))</f>
        <v/>
      </c>
    </row>
    <row r="102" spans="1:30" s="48" customFormat="1">
      <c r="A102" s="2"/>
      <c r="B102" s="57" t="s">
        <v>4744</v>
      </c>
      <c r="C102" s="49" t="s">
        <v>471</v>
      </c>
      <c r="D102" s="49" t="s">
        <v>4886</v>
      </c>
      <c r="E102" s="49">
        <v>1</v>
      </c>
      <c r="F102" s="49">
        <v>5</v>
      </c>
      <c r="G102" s="49" t="s">
        <v>463</v>
      </c>
      <c r="H102" s="52" t="s">
        <v>78</v>
      </c>
      <c r="I102" s="50" t="s">
        <v>385</v>
      </c>
      <c r="J102" s="50"/>
      <c r="K102" s="90"/>
      <c r="L102" s="51">
        <v>466</v>
      </c>
      <c r="M102" s="51">
        <v>364</v>
      </c>
      <c r="N102" s="106">
        <f>IF('1'!$H$10="-",L102,L102)</f>
        <v>466</v>
      </c>
      <c r="O102" s="105">
        <f>IF('1'!$H$10="-",M102,IF('1'!$H$10="в кассу предприятия",M102,IF('1'!$H$10="ИП Водакова Т.Ю.",M102*1.075,"-")))</f>
        <v>364</v>
      </c>
      <c r="P102" s="86">
        <v>50</v>
      </c>
      <c r="Q102" s="47"/>
      <c r="R102" s="91">
        <f t="shared" si="1"/>
        <v>0</v>
      </c>
      <c r="S102" s="91" t="str">
        <f>IF('1'!$H$10="-","-      ₽",IF(Z102="только сц",IF(Q102&lt;=AA102,Q102,AA102),IF(Q102&lt;=AB102,0,IF(Q102-R102&lt;=AA102,Q102-R102,AA102))))</f>
        <v>-      ₽</v>
      </c>
      <c r="T102" s="92" t="str">
        <f>IF('1'!$H$10="-","-      ₽",IF(AND(SUM($W$10:$W$6357)&gt;=200000,AC102&lt;&gt;"без скидки"),IF(R102&gt;=100,O102*0.95*0.95*R102,O102*R102*0.95),IF(SUM($V$10:$V$6357)&gt;=57000,IF(AND(R102&gt;=100,AC102&lt;&gt;"без скидки"),O102*0.95*R102,O102*R102),M102*R102)))</f>
        <v>-      ₽</v>
      </c>
      <c r="U102" s="92" t="str">
        <f>IF('1'!$H$10="-","-      ₽",S102*M102)</f>
        <v>-      ₽</v>
      </c>
      <c r="V102" s="93" t="str">
        <f>IF('1'!$H$10="-","-      ₽",R102*O102)</f>
        <v>-      ₽</v>
      </c>
      <c r="W102" s="93" t="str">
        <f>IF('1'!$H$10="-","-      ₽",R102*O102)</f>
        <v>-      ₽</v>
      </c>
      <c r="X102" s="65" t="s">
        <v>4548</v>
      </c>
      <c r="Y102" s="66" t="str">
        <f>IF(OR(Q102="",'1'!$H$10="-"),"-      %",IF(Z102="только сц",0,IF(SUM($V$685:$V$6357)&gt;=57000,(W102-T102)/W102,0)))</f>
        <v>-      %</v>
      </c>
      <c r="Z102" s="83" t="s">
        <v>375</v>
      </c>
      <c r="AA102" s="51">
        <v>0</v>
      </c>
      <c r="AB102" s="51">
        <v>50</v>
      </c>
      <c r="AC102" s="63" t="s">
        <v>3975</v>
      </c>
      <c r="AD102" s="94" t="str">
        <f>IF(OR(Q102="",'1'!$H$10="-"),"",IF(Q102&gt;R102+S102,"заказано больше наличия",""))</f>
        <v/>
      </c>
    </row>
    <row r="103" spans="1:30" s="48" customFormat="1">
      <c r="A103" s="2"/>
      <c r="B103" s="57" t="s">
        <v>464</v>
      </c>
      <c r="C103" s="49" t="s">
        <v>461</v>
      </c>
      <c r="D103" s="49" t="s">
        <v>462</v>
      </c>
      <c r="E103" s="49">
        <v>1</v>
      </c>
      <c r="F103" s="49">
        <v>8</v>
      </c>
      <c r="G103" s="49" t="s">
        <v>465</v>
      </c>
      <c r="H103" s="52" t="s">
        <v>288</v>
      </c>
      <c r="I103" s="50" t="s">
        <v>392</v>
      </c>
      <c r="J103" s="50" t="s">
        <v>375</v>
      </c>
      <c r="K103" s="90" t="s">
        <v>375</v>
      </c>
      <c r="L103" s="51">
        <v>1071</v>
      </c>
      <c r="M103" s="51">
        <v>851</v>
      </c>
      <c r="N103" s="106">
        <f>IF('1'!$H$10="-",L103,L103)</f>
        <v>1071</v>
      </c>
      <c r="O103" s="105">
        <f>IF('1'!$H$10="-",M103,IF('1'!$H$10="в кассу предприятия",M103,IF('1'!$H$10="ИП Водакова Т.Ю.",M103*1.075,"-")))</f>
        <v>851</v>
      </c>
      <c r="P103" s="86">
        <v>21</v>
      </c>
      <c r="Q103" s="47"/>
      <c r="R103" s="91">
        <f t="shared" si="1"/>
        <v>0</v>
      </c>
      <c r="S103" s="91" t="str">
        <f>IF('1'!$H$10="-","-      ₽",IF(Z103="только сц",IF(Q103&lt;=AA103,Q103,AA103),IF(Q103&lt;=AB103,0,IF(Q103-R103&lt;=AA103,Q103-R103,AA103))))</f>
        <v>-      ₽</v>
      </c>
      <c r="T103" s="92" t="str">
        <f>IF('1'!$H$10="-","-      ₽",IF(AND(SUM($W$10:$W$6357)&gt;=200000,AC103&lt;&gt;"без скидки"),IF(R103&gt;=100,O103*0.95*0.95*R103,O103*R103*0.95),IF(SUM($V$10:$V$6357)&gt;=57000,IF(AND(R103&gt;=100,AC103&lt;&gt;"без скидки"),O103*0.95*R103,O103*R103),M103*R103)))</f>
        <v>-      ₽</v>
      </c>
      <c r="U103" s="92" t="str">
        <f>IF('1'!$H$10="-","-      ₽",S103*M103)</f>
        <v>-      ₽</v>
      </c>
      <c r="V103" s="93" t="str">
        <f>IF('1'!$H$10="-","-      ₽",R103*O103)</f>
        <v>-      ₽</v>
      </c>
      <c r="W103" s="93" t="str">
        <f>IF('1'!$H$10="-","-      ₽",R103*O103)</f>
        <v>-      ₽</v>
      </c>
      <c r="X103" s="65" t="s">
        <v>4548</v>
      </c>
      <c r="Y103" s="66" t="str">
        <f>IF(OR(Q103="",'1'!$H$10="-"),"-      %",IF(Z103="только сц",0,IF(SUM($V$685:$V$6357)&gt;=57000,(W103-T103)/W103,0)))</f>
        <v>-      %</v>
      </c>
      <c r="Z103" s="83" t="s">
        <v>375</v>
      </c>
      <c r="AA103" s="51">
        <v>0</v>
      </c>
      <c r="AB103" s="51">
        <v>21</v>
      </c>
      <c r="AC103" s="63" t="s">
        <v>3975</v>
      </c>
      <c r="AD103" s="94" t="str">
        <f>IF(OR(Q103="",'1'!$H$10="-"),"",IF(Q103&gt;R103+S103,"заказано больше наличия",""))</f>
        <v/>
      </c>
    </row>
    <row r="104" spans="1:30" s="48" customFormat="1">
      <c r="A104" s="2"/>
      <c r="B104" s="57" t="s">
        <v>1216</v>
      </c>
      <c r="C104" s="49" t="s">
        <v>461</v>
      </c>
      <c r="D104" s="49" t="s">
        <v>462</v>
      </c>
      <c r="E104" s="49">
        <v>1</v>
      </c>
      <c r="F104" s="49">
        <v>18</v>
      </c>
      <c r="G104" s="49" t="s">
        <v>2846</v>
      </c>
      <c r="H104" s="52" t="s">
        <v>384</v>
      </c>
      <c r="I104" s="50" t="s">
        <v>392</v>
      </c>
      <c r="J104" s="50" t="s">
        <v>375</v>
      </c>
      <c r="K104" s="90" t="s">
        <v>375</v>
      </c>
      <c r="L104" s="51">
        <v>2454</v>
      </c>
      <c r="M104" s="51">
        <v>1949</v>
      </c>
      <c r="N104" s="106">
        <f>IF('1'!$H$10="-",L104,L104)</f>
        <v>2454</v>
      </c>
      <c r="O104" s="105">
        <f>IF('1'!$H$10="-",M104,IF('1'!$H$10="в кассу предприятия",M104,IF('1'!$H$10="ИП Водакова Т.Ю.",M104*1.075,"-")))</f>
        <v>1949</v>
      </c>
      <c r="P104" s="86">
        <v>31</v>
      </c>
      <c r="Q104" s="47"/>
      <c r="R104" s="91">
        <f t="shared" si="1"/>
        <v>0</v>
      </c>
      <c r="S104" s="91" t="str">
        <f>IF('1'!$H$10="-","-      ₽",IF(Z104="только сц",IF(Q104&lt;=AA104,Q104,AA104),IF(Q104&lt;=AB104,0,IF(Q104-R104&lt;=AA104,Q104-R104,AA104))))</f>
        <v>-      ₽</v>
      </c>
      <c r="T104" s="92" t="str">
        <f>IF('1'!$H$10="-","-      ₽",IF(AND(SUM($W$10:$W$6357)&gt;=200000,AC104&lt;&gt;"без скидки"),IF(R104&gt;=100,O104*0.95*0.95*R104,O104*R104*0.95),IF(SUM($V$10:$V$6357)&gt;=57000,IF(AND(R104&gt;=100,AC104&lt;&gt;"без скидки"),O104*0.95*R104,O104*R104),M104*R104)))</f>
        <v>-      ₽</v>
      </c>
      <c r="U104" s="92" t="str">
        <f>IF('1'!$H$10="-","-      ₽",S104*M104)</f>
        <v>-      ₽</v>
      </c>
      <c r="V104" s="93" t="str">
        <f>IF('1'!$H$10="-","-      ₽",R104*O104)</f>
        <v>-      ₽</v>
      </c>
      <c r="W104" s="93" t="str">
        <f>IF('1'!$H$10="-","-      ₽",R104*O104)</f>
        <v>-      ₽</v>
      </c>
      <c r="X104" s="65" t="s">
        <v>4548</v>
      </c>
      <c r="Y104" s="66" t="str">
        <f>IF(OR(Q104="",'1'!$H$10="-"),"-      %",IF(Z104="только сц",0,IF(SUM($V$685:$V$6357)&gt;=57000,(W104-T104)/W104,0)))</f>
        <v>-      %</v>
      </c>
      <c r="Z104" s="83" t="s">
        <v>375</v>
      </c>
      <c r="AA104" s="51">
        <v>8</v>
      </c>
      <c r="AB104" s="51">
        <v>23</v>
      </c>
      <c r="AC104" s="63" t="s">
        <v>3975</v>
      </c>
      <c r="AD104" s="94" t="str">
        <f>IF(OR(Q104="",'1'!$H$10="-"),"",IF(Q104&gt;R104+S104,"заказано больше наличия",""))</f>
        <v/>
      </c>
    </row>
    <row r="105" spans="1:30" s="48" customFormat="1">
      <c r="A105" s="2"/>
      <c r="B105" s="57" t="s">
        <v>4745</v>
      </c>
      <c r="C105" s="49" t="s">
        <v>471</v>
      </c>
      <c r="D105" s="49" t="s">
        <v>4886</v>
      </c>
      <c r="E105" s="49">
        <v>1</v>
      </c>
      <c r="F105" s="49">
        <v>5</v>
      </c>
      <c r="G105" s="49" t="s">
        <v>467</v>
      </c>
      <c r="H105" s="52" t="s">
        <v>78</v>
      </c>
      <c r="I105" s="50" t="s">
        <v>385</v>
      </c>
      <c r="J105" s="50"/>
      <c r="K105" s="90"/>
      <c r="L105" s="51">
        <v>466</v>
      </c>
      <c r="M105" s="51">
        <v>364</v>
      </c>
      <c r="N105" s="106">
        <f>IF('1'!$H$10="-",L105,L105)</f>
        <v>466</v>
      </c>
      <c r="O105" s="105">
        <f>IF('1'!$H$10="-",M105,IF('1'!$H$10="в кассу предприятия",M105,IF('1'!$H$10="ИП Водакова Т.Ю.",M105*1.075,"-")))</f>
        <v>364</v>
      </c>
      <c r="P105" s="86" t="s">
        <v>5583</v>
      </c>
      <c r="Q105" s="47"/>
      <c r="R105" s="91">
        <f t="shared" si="1"/>
        <v>0</v>
      </c>
      <c r="S105" s="91" t="str">
        <f>IF('1'!$H$10="-","-      ₽",IF(Z105="только сц",IF(Q105&lt;=AA105,Q105,AA105),IF(Q105&lt;=AB105,0,IF(Q105-R105&lt;=AA105,Q105-R105,AA105))))</f>
        <v>-      ₽</v>
      </c>
      <c r="T105" s="92" t="str">
        <f>IF('1'!$H$10="-","-      ₽",IF(AND(SUM($W$10:$W$6357)&gt;=200000,AC105&lt;&gt;"без скидки"),IF(R105&gt;=100,O105*0.95*0.95*R105,O105*R105*0.95),IF(SUM($V$10:$V$6357)&gt;=57000,IF(AND(R105&gt;=100,AC105&lt;&gt;"без скидки"),O105*0.95*R105,O105*R105),M105*R105)))</f>
        <v>-      ₽</v>
      </c>
      <c r="U105" s="92" t="str">
        <f>IF('1'!$H$10="-","-      ₽",S105*M105)</f>
        <v>-      ₽</v>
      </c>
      <c r="V105" s="93" t="str">
        <f>IF('1'!$H$10="-","-      ₽",R105*O105)</f>
        <v>-      ₽</v>
      </c>
      <c r="W105" s="93" t="str">
        <f>IF('1'!$H$10="-","-      ₽",R105*O105)</f>
        <v>-      ₽</v>
      </c>
      <c r="X105" s="65" t="s">
        <v>4548</v>
      </c>
      <c r="Y105" s="66" t="str">
        <f>IF(OR(Q105="",'1'!$H$10="-"),"-      %",IF(Z105="только сц",0,IF(SUM($V$685:$V$6357)&gt;=57000,(W105-T105)/W105,0)))</f>
        <v>-      %</v>
      </c>
      <c r="Z105" s="83" t="s">
        <v>375</v>
      </c>
      <c r="AA105" s="51">
        <v>0</v>
      </c>
      <c r="AB105" s="51">
        <v>144</v>
      </c>
      <c r="AC105" s="63" t="s">
        <v>3975</v>
      </c>
      <c r="AD105" s="94" t="str">
        <f>IF(OR(Q105="",'1'!$H$10="-"),"",IF(Q105&gt;R105+S105,"заказано больше наличия",""))</f>
        <v/>
      </c>
    </row>
    <row r="106" spans="1:30" s="48" customFormat="1">
      <c r="A106" s="2"/>
      <c r="B106" s="57" t="s">
        <v>1217</v>
      </c>
      <c r="C106" s="49" t="s">
        <v>471</v>
      </c>
      <c r="D106" s="49" t="s">
        <v>462</v>
      </c>
      <c r="E106" s="49">
        <v>1</v>
      </c>
      <c r="F106" s="49">
        <v>8</v>
      </c>
      <c r="G106" s="49" t="s">
        <v>467</v>
      </c>
      <c r="H106" s="52" t="s">
        <v>288</v>
      </c>
      <c r="I106" s="50" t="s">
        <v>2800</v>
      </c>
      <c r="J106" s="50"/>
      <c r="K106" s="90"/>
      <c r="L106" s="51">
        <v>1048</v>
      </c>
      <c r="M106" s="51">
        <v>751</v>
      </c>
      <c r="N106" s="106">
        <f>IF('1'!$H$10="-",L106,L106)</f>
        <v>1048</v>
      </c>
      <c r="O106" s="105">
        <f>IF('1'!$H$10="-",M106,IF('1'!$H$10="в кассу предприятия",M106,IF('1'!$H$10="ИП Водакова Т.Ю.",M106*1.075,"-")))</f>
        <v>751</v>
      </c>
      <c r="P106" s="86">
        <v>15</v>
      </c>
      <c r="Q106" s="47"/>
      <c r="R106" s="91">
        <f t="shared" si="1"/>
        <v>0</v>
      </c>
      <c r="S106" s="91" t="str">
        <f>IF('1'!$H$10="-","-      ₽",IF(Z106="только сц",IF(Q106&lt;=AA106,Q106,AA106),IF(Q106&lt;=AB106,0,IF(Q106-R106&lt;=AA106,Q106-R106,AA106))))</f>
        <v>-      ₽</v>
      </c>
      <c r="T106" s="92" t="str">
        <f>IF('1'!$H$10="-","-      ₽",IF(AND(SUM($W$10:$W$6357)&gt;=200000,AC106&lt;&gt;"без скидки"),IF(R106&gt;=100,O106*0.95*0.95*R106,O106*R106*0.95),IF(SUM($V$10:$V$6357)&gt;=57000,IF(AND(R106&gt;=100,AC106&lt;&gt;"без скидки"),O106*0.95*R106,O106*R106),M106*R106)))</f>
        <v>-      ₽</v>
      </c>
      <c r="U106" s="92" t="str">
        <f>IF('1'!$H$10="-","-      ₽",S106*M106)</f>
        <v>-      ₽</v>
      </c>
      <c r="V106" s="93" t="str">
        <f>IF('1'!$H$10="-","-      ₽",R106*O106)</f>
        <v>-      ₽</v>
      </c>
      <c r="W106" s="93" t="str">
        <f>IF('1'!$H$10="-","-      ₽",R106*O106)</f>
        <v>-      ₽</v>
      </c>
      <c r="X106" s="65" t="s">
        <v>4548</v>
      </c>
      <c r="Y106" s="66" t="str">
        <f>IF(OR(Q106="",'1'!$H$10="-"),"-      %",IF(Z106="только сц",0,IF(SUM($V$685:$V$6357)&gt;=57000,(W106-T106)/W106,0)))</f>
        <v>-      %</v>
      </c>
      <c r="Z106" s="83" t="s">
        <v>375</v>
      </c>
      <c r="AA106" s="51">
        <v>0</v>
      </c>
      <c r="AB106" s="51">
        <v>15</v>
      </c>
      <c r="AC106" s="63" t="s">
        <v>3975</v>
      </c>
      <c r="AD106" s="94" t="str">
        <f>IF(OR(Q106="",'1'!$H$10="-"),"",IF(Q106&gt;R106+S106,"заказано больше наличия",""))</f>
        <v/>
      </c>
    </row>
    <row r="107" spans="1:30" s="48" customFormat="1">
      <c r="A107" s="2"/>
      <c r="B107" s="57" t="s">
        <v>4746</v>
      </c>
      <c r="C107" s="49" t="s">
        <v>471</v>
      </c>
      <c r="D107" s="49" t="s">
        <v>462</v>
      </c>
      <c r="E107" s="49">
        <v>1</v>
      </c>
      <c r="F107" s="49">
        <v>8</v>
      </c>
      <c r="G107" s="49" t="s">
        <v>467</v>
      </c>
      <c r="H107" s="52" t="s">
        <v>288</v>
      </c>
      <c r="I107" s="50" t="s">
        <v>385</v>
      </c>
      <c r="J107" s="50"/>
      <c r="K107" s="90"/>
      <c r="L107" s="51">
        <v>624</v>
      </c>
      <c r="M107" s="51">
        <v>407</v>
      </c>
      <c r="N107" s="106">
        <f>IF('1'!$H$10="-",L107,L107)</f>
        <v>624</v>
      </c>
      <c r="O107" s="105">
        <f>IF('1'!$H$10="-",M107,IF('1'!$H$10="в кассу предприятия",M107,IF('1'!$H$10="ИП Водакова Т.Ю.",M107*1.075,"-")))</f>
        <v>407</v>
      </c>
      <c r="P107" s="86" t="s">
        <v>5583</v>
      </c>
      <c r="Q107" s="47"/>
      <c r="R107" s="91">
        <f t="shared" si="1"/>
        <v>0</v>
      </c>
      <c r="S107" s="91" t="str">
        <f>IF('1'!$H$10="-","-      ₽",IF(Z107="только сц",IF(Q107&lt;=AA107,Q107,AA107),IF(Q107&lt;=AB107,0,IF(Q107-R107&lt;=AA107,Q107-R107,AA107))))</f>
        <v>-      ₽</v>
      </c>
      <c r="T107" s="92" t="str">
        <f>IF('1'!$H$10="-","-      ₽",IF(AND(SUM($W$10:$W$6357)&gt;=200000,AC107&lt;&gt;"без скидки"),IF(R107&gt;=100,O107*0.95*0.95*R107,O107*R107*0.95),IF(SUM($V$10:$V$6357)&gt;=57000,IF(AND(R107&gt;=100,AC107&lt;&gt;"без скидки"),O107*0.95*R107,O107*R107),M107*R107)))</f>
        <v>-      ₽</v>
      </c>
      <c r="U107" s="92" t="str">
        <f>IF('1'!$H$10="-","-      ₽",S107*M107)</f>
        <v>-      ₽</v>
      </c>
      <c r="V107" s="93" t="str">
        <f>IF('1'!$H$10="-","-      ₽",R107*O107)</f>
        <v>-      ₽</v>
      </c>
      <c r="W107" s="93" t="str">
        <f>IF('1'!$H$10="-","-      ₽",R107*O107)</f>
        <v>-      ₽</v>
      </c>
      <c r="X107" s="65" t="s">
        <v>4548</v>
      </c>
      <c r="Y107" s="66" t="str">
        <f>IF(OR(Q107="",'1'!$H$10="-"),"-      %",IF(Z107="только сц",0,IF(SUM($V$685:$V$6357)&gt;=57000,(W107-T107)/W107,0)))</f>
        <v>-      %</v>
      </c>
      <c r="Z107" s="83" t="s">
        <v>375</v>
      </c>
      <c r="AA107" s="51">
        <v>0</v>
      </c>
      <c r="AB107" s="51">
        <v>384</v>
      </c>
      <c r="AC107" s="63" t="s">
        <v>3975</v>
      </c>
      <c r="AD107" s="94" t="str">
        <f>IF(OR(Q107="",'1'!$H$10="-"),"",IF(Q107&gt;R107+S107,"заказано больше наличия",""))</f>
        <v/>
      </c>
    </row>
    <row r="108" spans="1:30" s="48" customFormat="1">
      <c r="A108" s="2"/>
      <c r="B108" s="57" t="s">
        <v>4747</v>
      </c>
      <c r="C108" s="49" t="s">
        <v>471</v>
      </c>
      <c r="D108" s="49" t="s">
        <v>4886</v>
      </c>
      <c r="E108" s="49">
        <v>1</v>
      </c>
      <c r="F108" s="49">
        <v>8</v>
      </c>
      <c r="G108" s="49" t="s">
        <v>467</v>
      </c>
      <c r="H108" s="52" t="s">
        <v>288</v>
      </c>
      <c r="I108" s="50" t="s">
        <v>396</v>
      </c>
      <c r="J108" s="50"/>
      <c r="K108" s="90"/>
      <c r="L108" s="51">
        <v>624</v>
      </c>
      <c r="M108" s="51">
        <v>407</v>
      </c>
      <c r="N108" s="106">
        <f>IF('1'!$H$10="-",L108,L108)</f>
        <v>624</v>
      </c>
      <c r="O108" s="105">
        <f>IF('1'!$H$10="-",M108,IF('1'!$H$10="в кассу предприятия",M108,IF('1'!$H$10="ИП Водакова Т.Ю.",M108*1.075,"-")))</f>
        <v>407</v>
      </c>
      <c r="P108" s="86" t="s">
        <v>5583</v>
      </c>
      <c r="Q108" s="47"/>
      <c r="R108" s="91">
        <f t="shared" si="1"/>
        <v>0</v>
      </c>
      <c r="S108" s="91" t="str">
        <f>IF('1'!$H$10="-","-      ₽",IF(Z108="только сц",IF(Q108&lt;=AA108,Q108,AA108),IF(Q108&lt;=AB108,0,IF(Q108-R108&lt;=AA108,Q108-R108,AA108))))</f>
        <v>-      ₽</v>
      </c>
      <c r="T108" s="92" t="str">
        <f>IF('1'!$H$10="-","-      ₽",IF(AND(SUM($W$10:$W$6357)&gt;=200000,AC108&lt;&gt;"без скидки"),IF(R108&gt;=100,O108*0.95*0.95*R108,O108*R108*0.95),IF(SUM($V$10:$V$6357)&gt;=57000,IF(AND(R108&gt;=100,AC108&lt;&gt;"без скидки"),O108*0.95*R108,O108*R108),M108*R108)))</f>
        <v>-      ₽</v>
      </c>
      <c r="U108" s="92" t="str">
        <f>IF('1'!$H$10="-","-      ₽",S108*M108)</f>
        <v>-      ₽</v>
      </c>
      <c r="V108" s="93" t="str">
        <f>IF('1'!$H$10="-","-      ₽",R108*O108)</f>
        <v>-      ₽</v>
      </c>
      <c r="W108" s="93" t="str">
        <f>IF('1'!$H$10="-","-      ₽",R108*O108)</f>
        <v>-      ₽</v>
      </c>
      <c r="X108" s="65" t="s">
        <v>4548</v>
      </c>
      <c r="Y108" s="66" t="str">
        <f>IF(OR(Q108="",'1'!$H$10="-"),"-      %",IF(Z108="только сц",0,IF(SUM($V$685:$V$6357)&gt;=57000,(W108-T108)/W108,0)))</f>
        <v>-      %</v>
      </c>
      <c r="Z108" s="83" t="s">
        <v>375</v>
      </c>
      <c r="AA108" s="51">
        <v>18</v>
      </c>
      <c r="AB108" s="51">
        <v>160</v>
      </c>
      <c r="AC108" s="63" t="s">
        <v>3975</v>
      </c>
      <c r="AD108" s="94" t="str">
        <f>IF(OR(Q108="",'1'!$H$10="-"),"",IF(Q108&gt;R108+S108,"заказано больше наличия",""))</f>
        <v/>
      </c>
    </row>
    <row r="109" spans="1:30" s="48" customFormat="1">
      <c r="A109" s="2"/>
      <c r="B109" s="57" t="s">
        <v>4748</v>
      </c>
      <c r="C109" s="49" t="s">
        <v>471</v>
      </c>
      <c r="D109" s="49" t="s">
        <v>4886</v>
      </c>
      <c r="E109" s="49">
        <v>1</v>
      </c>
      <c r="F109" s="49">
        <v>11</v>
      </c>
      <c r="G109" s="49" t="s">
        <v>467</v>
      </c>
      <c r="H109" s="52" t="s">
        <v>52</v>
      </c>
      <c r="I109" s="50" t="s">
        <v>396</v>
      </c>
      <c r="J109" s="50"/>
      <c r="K109" s="90"/>
      <c r="L109" s="51">
        <v>624</v>
      </c>
      <c r="M109" s="51">
        <v>407</v>
      </c>
      <c r="N109" s="106">
        <f>IF('1'!$H$10="-",L109,L109)</f>
        <v>624</v>
      </c>
      <c r="O109" s="105">
        <f>IF('1'!$H$10="-",M109,IF('1'!$H$10="в кассу предприятия",M109,IF('1'!$H$10="ИП Водакова Т.Ю.",M109*1.075,"-")))</f>
        <v>407</v>
      </c>
      <c r="P109" s="86" t="s">
        <v>5583</v>
      </c>
      <c r="Q109" s="47"/>
      <c r="R109" s="91">
        <f t="shared" si="1"/>
        <v>0</v>
      </c>
      <c r="S109" s="91" t="str">
        <f>IF('1'!$H$10="-","-      ₽",IF(Z109="только сц",IF(Q109&lt;=AA109,Q109,AA109),IF(Q109&lt;=AB109,0,IF(Q109-R109&lt;=AA109,Q109-R109,AA109))))</f>
        <v>-      ₽</v>
      </c>
      <c r="T109" s="92" t="str">
        <f>IF('1'!$H$10="-","-      ₽",IF(AND(SUM($W$10:$W$6357)&gt;=200000,AC109&lt;&gt;"без скидки"),IF(R109&gt;=100,O109*0.95*0.95*R109,O109*R109*0.95),IF(SUM($V$10:$V$6357)&gt;=57000,IF(AND(R109&gt;=100,AC109&lt;&gt;"без скидки"),O109*0.95*R109,O109*R109),M109*R109)))</f>
        <v>-      ₽</v>
      </c>
      <c r="U109" s="92" t="str">
        <f>IF('1'!$H$10="-","-      ₽",S109*M109)</f>
        <v>-      ₽</v>
      </c>
      <c r="V109" s="93" t="str">
        <f>IF('1'!$H$10="-","-      ₽",R109*O109)</f>
        <v>-      ₽</v>
      </c>
      <c r="W109" s="93" t="str">
        <f>IF('1'!$H$10="-","-      ₽",R109*O109)</f>
        <v>-      ₽</v>
      </c>
      <c r="X109" s="65" t="s">
        <v>4992</v>
      </c>
      <c r="Y109" s="66" t="str">
        <f>IF(OR(Q109="",'1'!$H$10="-"),"-      %",IF(Z109="только сц",0,IF(SUM($V$685:$V$6357)&gt;=57000,(W109-T109)/W109,0)))</f>
        <v>-      %</v>
      </c>
      <c r="Z109" s="83" t="s">
        <v>375</v>
      </c>
      <c r="AA109" s="51">
        <v>0</v>
      </c>
      <c r="AB109" s="51">
        <v>135</v>
      </c>
      <c r="AC109" s="63" t="s">
        <v>3975</v>
      </c>
      <c r="AD109" s="94" t="str">
        <f>IF(OR(Q109="",'1'!$H$10="-"),"",IF(Q109&gt;R109+S109,"заказано больше наличия",""))</f>
        <v/>
      </c>
    </row>
    <row r="110" spans="1:30" s="48" customFormat="1">
      <c r="A110" s="2"/>
      <c r="B110" s="57" t="s">
        <v>1218</v>
      </c>
      <c r="C110" s="49" t="s">
        <v>461</v>
      </c>
      <c r="D110" s="49" t="s">
        <v>462</v>
      </c>
      <c r="E110" s="49">
        <v>1</v>
      </c>
      <c r="F110" s="49">
        <v>17</v>
      </c>
      <c r="G110" s="49" t="s">
        <v>467</v>
      </c>
      <c r="H110" s="52" t="s">
        <v>563</v>
      </c>
      <c r="I110" s="50" t="s">
        <v>387</v>
      </c>
      <c r="J110" s="50" t="s">
        <v>434</v>
      </c>
      <c r="K110" s="90"/>
      <c r="L110" s="51">
        <v>1864</v>
      </c>
      <c r="M110" s="51">
        <v>1481</v>
      </c>
      <c r="N110" s="106">
        <f>IF('1'!$H$10="-",L110,L110)</f>
        <v>1864</v>
      </c>
      <c r="O110" s="105">
        <f>IF('1'!$H$10="-",M110,IF('1'!$H$10="в кассу предприятия",M110,IF('1'!$H$10="ИП Водакова Т.Ю.",M110*1.075,"-")))</f>
        <v>1481</v>
      </c>
      <c r="P110" s="86">
        <v>6</v>
      </c>
      <c r="Q110" s="47"/>
      <c r="R110" s="91">
        <f t="shared" si="1"/>
        <v>0</v>
      </c>
      <c r="S110" s="91" t="str">
        <f>IF('1'!$H$10="-","-      ₽",IF(Z110="только сц",IF(Q110&lt;=AA110,Q110,AA110),IF(Q110&lt;=AB110,0,IF(Q110-R110&lt;=AA110,Q110-R110,AA110))))</f>
        <v>-      ₽</v>
      </c>
      <c r="T110" s="92" t="str">
        <f>IF('1'!$H$10="-","-      ₽",IF(AND(SUM($W$10:$W$6357)&gt;=200000,AC110&lt;&gt;"без скидки"),IF(R110&gt;=100,O110*0.95*0.95*R110,O110*R110*0.95),IF(SUM($V$10:$V$6357)&gt;=57000,IF(AND(R110&gt;=100,AC110&lt;&gt;"без скидки"),O110*0.95*R110,O110*R110),M110*R110)))</f>
        <v>-      ₽</v>
      </c>
      <c r="U110" s="92" t="str">
        <f>IF('1'!$H$10="-","-      ₽",S110*M110)</f>
        <v>-      ₽</v>
      </c>
      <c r="V110" s="93" t="str">
        <f>IF('1'!$H$10="-","-      ₽",R110*O110)</f>
        <v>-      ₽</v>
      </c>
      <c r="W110" s="93" t="str">
        <f>IF('1'!$H$10="-","-      ₽",R110*O110)</f>
        <v>-      ₽</v>
      </c>
      <c r="X110" s="65" t="s">
        <v>4548</v>
      </c>
      <c r="Y110" s="66" t="str">
        <f>IF(OR(Q110="",'1'!$H$10="-"),"-      %",IF(Z110="только сц",0,IF(SUM($V$685:$V$6357)&gt;=57000,(W110-T110)/W110,0)))</f>
        <v>-      %</v>
      </c>
      <c r="Z110" s="83" t="s">
        <v>375</v>
      </c>
      <c r="AA110" s="51">
        <v>3</v>
      </c>
      <c r="AB110" s="51">
        <v>3</v>
      </c>
      <c r="AC110" s="63" t="s">
        <v>3975</v>
      </c>
      <c r="AD110" s="94" t="str">
        <f>IF(OR(Q110="",'1'!$H$10="-"),"",IF(Q110&gt;R110+S110,"заказано больше наличия",""))</f>
        <v/>
      </c>
    </row>
    <row r="111" spans="1:30" s="48" customFormat="1">
      <c r="A111" s="2"/>
      <c r="B111" s="57" t="s">
        <v>1219</v>
      </c>
      <c r="C111" s="49" t="s">
        <v>471</v>
      </c>
      <c r="D111" s="49" t="s">
        <v>462</v>
      </c>
      <c r="E111" s="49">
        <v>1</v>
      </c>
      <c r="F111" s="49">
        <v>18</v>
      </c>
      <c r="G111" s="49" t="s">
        <v>467</v>
      </c>
      <c r="H111" s="52" t="s">
        <v>384</v>
      </c>
      <c r="I111" s="50"/>
      <c r="J111" s="50"/>
      <c r="K111" s="90"/>
      <c r="L111" s="51">
        <v>2068</v>
      </c>
      <c r="M111" s="51">
        <v>1481</v>
      </c>
      <c r="N111" s="106">
        <f>IF('1'!$H$10="-",L111,L111)</f>
        <v>2068</v>
      </c>
      <c r="O111" s="105">
        <f>IF('1'!$H$10="-",M111,IF('1'!$H$10="в кассу предприятия",M111,IF('1'!$H$10="ИП Водакова Т.Ю.",M111*1.075,"-")))</f>
        <v>1481</v>
      </c>
      <c r="P111" s="86">
        <v>87</v>
      </c>
      <c r="Q111" s="47"/>
      <c r="R111" s="91">
        <f t="shared" si="1"/>
        <v>0</v>
      </c>
      <c r="S111" s="91" t="str">
        <f>IF('1'!$H$10="-","-      ₽",IF(Z111="только сц",IF(Q111&lt;=AA111,Q111,AA111),IF(Q111&lt;=AB111,0,IF(Q111-R111&lt;=AA111,Q111-R111,AA111))))</f>
        <v>-      ₽</v>
      </c>
      <c r="T111" s="92" t="str">
        <f>IF('1'!$H$10="-","-      ₽",IF(AND(SUM($W$10:$W$6357)&gt;=200000,AC111&lt;&gt;"без скидки"),IF(R111&gt;=100,O111*0.95*0.95*R111,O111*R111*0.95),IF(SUM($V$10:$V$6357)&gt;=57000,IF(AND(R111&gt;=100,AC111&lt;&gt;"без скидки"),O111*0.95*R111,O111*R111),M111*R111)))</f>
        <v>-      ₽</v>
      </c>
      <c r="U111" s="92" t="str">
        <f>IF('1'!$H$10="-","-      ₽",S111*M111)</f>
        <v>-      ₽</v>
      </c>
      <c r="V111" s="93" t="str">
        <f>IF('1'!$H$10="-","-      ₽",R111*O111)</f>
        <v>-      ₽</v>
      </c>
      <c r="W111" s="93" t="str">
        <f>IF('1'!$H$10="-","-      ₽",R111*O111)</f>
        <v>-      ₽</v>
      </c>
      <c r="X111" s="65" t="s">
        <v>4992</v>
      </c>
      <c r="Y111" s="66" t="str">
        <f>IF(OR(Q111="",'1'!$H$10="-"),"-      %",IF(Z111="только сц",0,IF(SUM($V$685:$V$6357)&gt;=57000,(W111-T111)/W111,0)))</f>
        <v>-      %</v>
      </c>
      <c r="Z111" s="83" t="s">
        <v>375</v>
      </c>
      <c r="AA111" s="51">
        <v>42</v>
      </c>
      <c r="AB111" s="51">
        <v>45</v>
      </c>
      <c r="AC111" s="63" t="s">
        <v>3975</v>
      </c>
      <c r="AD111" s="94" t="str">
        <f>IF(OR(Q111="",'1'!$H$10="-"),"",IF(Q111&gt;R111+S111,"заказано больше наличия",""))</f>
        <v/>
      </c>
    </row>
    <row r="112" spans="1:30" s="48" customFormat="1">
      <c r="A112" s="2"/>
      <c r="B112" s="57" t="s">
        <v>4749</v>
      </c>
      <c r="C112" s="49" t="s">
        <v>461</v>
      </c>
      <c r="D112" s="49" t="s">
        <v>462</v>
      </c>
      <c r="E112" s="49">
        <v>1</v>
      </c>
      <c r="F112" s="49">
        <v>5</v>
      </c>
      <c r="G112" s="49" t="s">
        <v>4916</v>
      </c>
      <c r="H112" s="52" t="s">
        <v>78</v>
      </c>
      <c r="I112" s="50" t="s">
        <v>375</v>
      </c>
      <c r="J112" s="50" t="s">
        <v>375</v>
      </c>
      <c r="K112" s="90" t="s">
        <v>375</v>
      </c>
      <c r="L112" s="51">
        <v>822</v>
      </c>
      <c r="M112" s="51">
        <v>488</v>
      </c>
      <c r="N112" s="106">
        <f>IF('1'!$H$10="-",L112,L112)</f>
        <v>822</v>
      </c>
      <c r="O112" s="105">
        <f>IF('1'!$H$10="-",M112,IF('1'!$H$10="в кассу предприятия",M112,IF('1'!$H$10="ИП Водакова Т.Ю.",M112*1.075,"-")))</f>
        <v>488</v>
      </c>
      <c r="P112" s="86">
        <v>9</v>
      </c>
      <c r="Q112" s="47"/>
      <c r="R112" s="91">
        <f t="shared" si="1"/>
        <v>0</v>
      </c>
      <c r="S112" s="91" t="str">
        <f>IF('1'!$H$10="-","-      ₽",IF(Z112="только сц",IF(Q112&lt;=AA112,Q112,AA112),IF(Q112&lt;=AB112,0,IF(Q112-R112&lt;=AA112,Q112-R112,AA112))))</f>
        <v>-      ₽</v>
      </c>
      <c r="T112" s="92" t="str">
        <f>IF('1'!$H$10="-","-      ₽",IF(AND(SUM($W$10:$W$6357)&gt;=200000,AC112&lt;&gt;"без скидки"),IF(R112&gt;=100,O112*0.95*0.95*R112,O112*R112*0.95),IF(SUM($V$10:$V$6357)&gt;=57000,IF(AND(R112&gt;=100,AC112&lt;&gt;"без скидки"),O112*0.95*R112,O112*R112),M112*R112)))</f>
        <v>-      ₽</v>
      </c>
      <c r="U112" s="92" t="str">
        <f>IF('1'!$H$10="-","-      ₽",S112*M112)</f>
        <v>-      ₽</v>
      </c>
      <c r="V112" s="93" t="str">
        <f>IF('1'!$H$10="-","-      ₽",R112*O112)</f>
        <v>-      ₽</v>
      </c>
      <c r="W112" s="93" t="str">
        <f>IF('1'!$H$10="-","-      ₽",R112*O112)</f>
        <v>-      ₽</v>
      </c>
      <c r="X112" s="65" t="s">
        <v>4548</v>
      </c>
      <c r="Y112" s="66" t="str">
        <f>IF(OR(Q112="",'1'!$H$10="-"),"-      %",IF(Z112="только сц",0,IF(SUM($V$685:$V$6357)&gt;=57000,(W112-T112)/W112,0)))</f>
        <v>-      %</v>
      </c>
      <c r="Z112" s="83" t="s">
        <v>5582</v>
      </c>
      <c r="AA112" s="51">
        <v>9</v>
      </c>
      <c r="AB112" s="51">
        <v>0</v>
      </c>
      <c r="AC112" s="63" t="s">
        <v>3975</v>
      </c>
      <c r="AD112" s="94" t="str">
        <f>IF(OR(Q112="",'1'!$H$10="-"),"",IF(Q112&gt;R112+S112,"заказано больше наличия",""))</f>
        <v/>
      </c>
    </row>
    <row r="113" spans="1:30" s="48" customFormat="1">
      <c r="A113" s="2"/>
      <c r="B113" s="57" t="s">
        <v>1220</v>
      </c>
      <c r="C113" s="49" t="s">
        <v>471</v>
      </c>
      <c r="D113" s="49" t="s">
        <v>462</v>
      </c>
      <c r="E113" s="49">
        <v>1</v>
      </c>
      <c r="F113" s="49">
        <v>8</v>
      </c>
      <c r="G113" s="49" t="s">
        <v>469</v>
      </c>
      <c r="H113" s="52" t="s">
        <v>288</v>
      </c>
      <c r="I113" s="50" t="s">
        <v>2800</v>
      </c>
      <c r="J113" s="50"/>
      <c r="K113" s="90"/>
      <c r="L113" s="51">
        <v>1048</v>
      </c>
      <c r="M113" s="51">
        <v>751</v>
      </c>
      <c r="N113" s="106">
        <f>IF('1'!$H$10="-",L113,L113)</f>
        <v>1048</v>
      </c>
      <c r="O113" s="105">
        <f>IF('1'!$H$10="-",M113,IF('1'!$H$10="в кассу предприятия",M113,IF('1'!$H$10="ИП Водакова Т.Ю.",M113*1.075,"-")))</f>
        <v>751</v>
      </c>
      <c r="P113" s="86">
        <v>10</v>
      </c>
      <c r="Q113" s="47"/>
      <c r="R113" s="91">
        <f t="shared" si="1"/>
        <v>0</v>
      </c>
      <c r="S113" s="91" t="str">
        <f>IF('1'!$H$10="-","-      ₽",IF(Z113="только сц",IF(Q113&lt;=AA113,Q113,AA113),IF(Q113&lt;=AB113,0,IF(Q113-R113&lt;=AA113,Q113-R113,AA113))))</f>
        <v>-      ₽</v>
      </c>
      <c r="T113" s="92" t="str">
        <f>IF('1'!$H$10="-","-      ₽",IF(AND(SUM($W$10:$W$6357)&gt;=200000,AC113&lt;&gt;"без скидки"),IF(R113&gt;=100,O113*0.95*0.95*R113,O113*R113*0.95),IF(SUM($V$10:$V$6357)&gt;=57000,IF(AND(R113&gt;=100,AC113&lt;&gt;"без скидки"),O113*0.95*R113,O113*R113),M113*R113)))</f>
        <v>-      ₽</v>
      </c>
      <c r="U113" s="92" t="str">
        <f>IF('1'!$H$10="-","-      ₽",S113*M113)</f>
        <v>-      ₽</v>
      </c>
      <c r="V113" s="93" t="str">
        <f>IF('1'!$H$10="-","-      ₽",R113*O113)</f>
        <v>-      ₽</v>
      </c>
      <c r="W113" s="93" t="str">
        <f>IF('1'!$H$10="-","-      ₽",R113*O113)</f>
        <v>-      ₽</v>
      </c>
      <c r="X113" s="65" t="s">
        <v>4548</v>
      </c>
      <c r="Y113" s="66" t="str">
        <f>IF(OR(Q113="",'1'!$H$10="-"),"-      %",IF(Z113="только сц",0,IF(SUM($V$685:$V$6357)&gt;=57000,(W113-T113)/W113,0)))</f>
        <v>-      %</v>
      </c>
      <c r="Z113" s="83" t="s">
        <v>5582</v>
      </c>
      <c r="AA113" s="51">
        <v>10</v>
      </c>
      <c r="AB113" s="51">
        <v>0</v>
      </c>
      <c r="AC113" s="63" t="s">
        <v>3975</v>
      </c>
      <c r="AD113" s="94" t="str">
        <f>IF(OR(Q113="",'1'!$H$10="-"),"",IF(Q113&gt;R113+S113,"заказано больше наличия",""))</f>
        <v/>
      </c>
    </row>
    <row r="114" spans="1:30" s="48" customFormat="1">
      <c r="A114" s="2"/>
      <c r="B114" s="57" t="s">
        <v>3981</v>
      </c>
      <c r="C114" s="49" t="s">
        <v>461</v>
      </c>
      <c r="D114" s="49" t="s">
        <v>462</v>
      </c>
      <c r="E114" s="49">
        <v>1</v>
      </c>
      <c r="F114" s="49">
        <v>9</v>
      </c>
      <c r="G114" s="49" t="s">
        <v>469</v>
      </c>
      <c r="H114" s="52" t="s">
        <v>551</v>
      </c>
      <c r="I114" s="50"/>
      <c r="J114" s="50"/>
      <c r="K114" s="90"/>
      <c r="L114" s="51">
        <v>665</v>
      </c>
      <c r="M114" s="51">
        <v>529</v>
      </c>
      <c r="N114" s="106">
        <f>IF('1'!$H$10="-",L114,L114)</f>
        <v>665</v>
      </c>
      <c r="O114" s="105">
        <f>IF('1'!$H$10="-",M114,IF('1'!$H$10="в кассу предприятия",M114,IF('1'!$H$10="ИП Водакова Т.Ю.",M114*1.075,"-")))</f>
        <v>529</v>
      </c>
      <c r="P114" s="86">
        <v>13</v>
      </c>
      <c r="Q114" s="47"/>
      <c r="R114" s="91">
        <f t="shared" si="1"/>
        <v>0</v>
      </c>
      <c r="S114" s="91" t="str">
        <f>IF('1'!$H$10="-","-      ₽",IF(Z114="только сц",IF(Q114&lt;=AA114,Q114,AA114),IF(Q114&lt;=AB114,0,IF(Q114-R114&lt;=AA114,Q114-R114,AA114))))</f>
        <v>-      ₽</v>
      </c>
      <c r="T114" s="92" t="str">
        <f>IF('1'!$H$10="-","-      ₽",IF(AND(SUM($W$10:$W$6357)&gt;=200000,AC114&lt;&gt;"без скидки"),IF(R114&gt;=100,O114*0.95*0.95*R114,O114*R114*0.95),IF(SUM($V$10:$V$6357)&gt;=57000,IF(AND(R114&gt;=100,AC114&lt;&gt;"без скидки"),O114*0.95*R114,O114*R114),M114*R114)))</f>
        <v>-      ₽</v>
      </c>
      <c r="U114" s="92" t="str">
        <f>IF('1'!$H$10="-","-      ₽",S114*M114)</f>
        <v>-      ₽</v>
      </c>
      <c r="V114" s="93" t="str">
        <f>IF('1'!$H$10="-","-      ₽",R114*O114)</f>
        <v>-      ₽</v>
      </c>
      <c r="W114" s="93" t="str">
        <f>IF('1'!$H$10="-","-      ₽",R114*O114)</f>
        <v>-      ₽</v>
      </c>
      <c r="X114" s="65" t="s">
        <v>4548</v>
      </c>
      <c r="Y114" s="66" t="str">
        <f>IF(OR(Q114="",'1'!$H$10="-"),"-      %",IF(Z114="только сц",0,IF(SUM($V$685:$V$6357)&gt;=57000,(W114-T114)/W114,0)))</f>
        <v>-      %</v>
      </c>
      <c r="Z114" s="83" t="s">
        <v>375</v>
      </c>
      <c r="AA114" s="51">
        <v>0</v>
      </c>
      <c r="AB114" s="51">
        <v>13</v>
      </c>
      <c r="AC114" s="63" t="s">
        <v>3975</v>
      </c>
      <c r="AD114" s="94" t="str">
        <f>IF(OR(Q114="",'1'!$H$10="-"),"",IF(Q114&gt;R114+S114,"заказано больше наличия",""))</f>
        <v/>
      </c>
    </row>
    <row r="115" spans="1:30" s="48" customFormat="1">
      <c r="A115" s="2"/>
      <c r="B115" s="57" t="s">
        <v>4750</v>
      </c>
      <c r="C115" s="49" t="s">
        <v>461</v>
      </c>
      <c r="D115" s="49" t="s">
        <v>462</v>
      </c>
      <c r="E115" s="49">
        <v>1</v>
      </c>
      <c r="F115" s="49">
        <v>5</v>
      </c>
      <c r="G115" s="49" t="s">
        <v>472</v>
      </c>
      <c r="H115" s="52" t="s">
        <v>78</v>
      </c>
      <c r="I115" s="50" t="s">
        <v>522</v>
      </c>
      <c r="J115" s="50"/>
      <c r="K115" s="90"/>
      <c r="L115" s="51">
        <v>466</v>
      </c>
      <c r="M115" s="51">
        <v>364</v>
      </c>
      <c r="N115" s="106">
        <f>IF('1'!$H$10="-",L115,L115)</f>
        <v>466</v>
      </c>
      <c r="O115" s="105">
        <f>IF('1'!$H$10="-",M115,IF('1'!$H$10="в кассу предприятия",M115,IF('1'!$H$10="ИП Водакова Т.Ю.",M115*1.075,"-")))</f>
        <v>364</v>
      </c>
      <c r="P115" s="86" t="s">
        <v>5583</v>
      </c>
      <c r="Q115" s="47"/>
      <c r="R115" s="91">
        <f t="shared" si="1"/>
        <v>0</v>
      </c>
      <c r="S115" s="91" t="str">
        <f>IF('1'!$H$10="-","-      ₽",IF(Z115="только сц",IF(Q115&lt;=AA115,Q115,AA115),IF(Q115&lt;=AB115,0,IF(Q115-R115&lt;=AA115,Q115-R115,AA115))))</f>
        <v>-      ₽</v>
      </c>
      <c r="T115" s="92" t="str">
        <f>IF('1'!$H$10="-","-      ₽",IF(AND(SUM($W$10:$W$6357)&gt;=200000,AC115&lt;&gt;"без скидки"),IF(R115&gt;=100,O115*0.95*0.95*R115,O115*R115*0.95),IF(SUM($V$10:$V$6357)&gt;=57000,IF(AND(R115&gt;=100,AC115&lt;&gt;"без скидки"),O115*0.95*R115,O115*R115),M115*R115)))</f>
        <v>-      ₽</v>
      </c>
      <c r="U115" s="92" t="str">
        <f>IF('1'!$H$10="-","-      ₽",S115*M115)</f>
        <v>-      ₽</v>
      </c>
      <c r="V115" s="93" t="str">
        <f>IF('1'!$H$10="-","-      ₽",R115*O115)</f>
        <v>-      ₽</v>
      </c>
      <c r="W115" s="93" t="str">
        <f>IF('1'!$H$10="-","-      ₽",R115*O115)</f>
        <v>-      ₽</v>
      </c>
      <c r="X115" s="65" t="s">
        <v>4548</v>
      </c>
      <c r="Y115" s="66" t="str">
        <f>IF(OR(Q115="",'1'!$H$10="-"),"-      %",IF(Z115="только сц",0,IF(SUM($V$685:$V$6357)&gt;=57000,(W115-T115)/W115,0)))</f>
        <v>-      %</v>
      </c>
      <c r="Z115" s="83" t="s">
        <v>375</v>
      </c>
      <c r="AA115" s="51">
        <v>7</v>
      </c>
      <c r="AB115" s="51">
        <v>185</v>
      </c>
      <c r="AC115" s="63" t="s">
        <v>3975</v>
      </c>
      <c r="AD115" s="94" t="str">
        <f>IF(OR(Q115="",'1'!$H$10="-"),"",IF(Q115&gt;R115+S115,"заказано больше наличия",""))</f>
        <v/>
      </c>
    </row>
    <row r="116" spans="1:30" s="48" customFormat="1">
      <c r="A116" s="2"/>
      <c r="B116" s="57" t="s">
        <v>4751</v>
      </c>
      <c r="C116" s="49" t="s">
        <v>471</v>
      </c>
      <c r="D116" s="49" t="s">
        <v>4886</v>
      </c>
      <c r="E116" s="49">
        <v>1</v>
      </c>
      <c r="F116" s="49">
        <v>8</v>
      </c>
      <c r="G116" s="49" t="s">
        <v>472</v>
      </c>
      <c r="H116" s="52" t="s">
        <v>288</v>
      </c>
      <c r="I116" s="50" t="s">
        <v>396</v>
      </c>
      <c r="J116" s="50"/>
      <c r="K116" s="90"/>
      <c r="L116" s="51">
        <v>698</v>
      </c>
      <c r="M116" s="51">
        <v>546</v>
      </c>
      <c r="N116" s="106">
        <f>IF('1'!$H$10="-",L116,L116)</f>
        <v>698</v>
      </c>
      <c r="O116" s="105">
        <f>IF('1'!$H$10="-",M116,IF('1'!$H$10="в кассу предприятия",M116,IF('1'!$H$10="ИП Водакова Т.Ю.",M116*1.075,"-")))</f>
        <v>546</v>
      </c>
      <c r="P116" s="86">
        <v>34</v>
      </c>
      <c r="Q116" s="47"/>
      <c r="R116" s="91">
        <f t="shared" si="1"/>
        <v>0</v>
      </c>
      <c r="S116" s="91" t="str">
        <f>IF('1'!$H$10="-","-      ₽",IF(Z116="только сц",IF(Q116&lt;=AA116,Q116,AA116),IF(Q116&lt;=AB116,0,IF(Q116-R116&lt;=AA116,Q116-R116,AA116))))</f>
        <v>-      ₽</v>
      </c>
      <c r="T116" s="92" t="str">
        <f>IF('1'!$H$10="-","-      ₽",IF(AND(SUM($W$10:$W$6357)&gt;=200000,AC116&lt;&gt;"без скидки"),IF(R116&gt;=100,O116*0.95*0.95*R116,O116*R116*0.95),IF(SUM($V$10:$V$6357)&gt;=57000,IF(AND(R116&gt;=100,AC116&lt;&gt;"без скидки"),O116*0.95*R116,O116*R116),M116*R116)))</f>
        <v>-      ₽</v>
      </c>
      <c r="U116" s="92" t="str">
        <f>IF('1'!$H$10="-","-      ₽",S116*M116)</f>
        <v>-      ₽</v>
      </c>
      <c r="V116" s="93" t="str">
        <f>IF('1'!$H$10="-","-      ₽",R116*O116)</f>
        <v>-      ₽</v>
      </c>
      <c r="W116" s="93" t="str">
        <f>IF('1'!$H$10="-","-      ₽",R116*O116)</f>
        <v>-      ₽</v>
      </c>
      <c r="X116" s="65" t="s">
        <v>4548</v>
      </c>
      <c r="Y116" s="66" t="str">
        <f>IF(OR(Q116="",'1'!$H$10="-"),"-      %",IF(Z116="только сц",0,IF(SUM($V$685:$V$6357)&gt;=57000,(W116-T116)/W116,0)))</f>
        <v>-      %</v>
      </c>
      <c r="Z116" s="83" t="s">
        <v>375</v>
      </c>
      <c r="AA116" s="51">
        <v>0</v>
      </c>
      <c r="AB116" s="51">
        <v>34</v>
      </c>
      <c r="AC116" s="63" t="s">
        <v>3975</v>
      </c>
      <c r="AD116" s="94" t="str">
        <f>IF(OR(Q116="",'1'!$H$10="-"),"",IF(Q116&gt;R116+S116,"заказано больше наличия",""))</f>
        <v/>
      </c>
    </row>
    <row r="117" spans="1:30" s="48" customFormat="1">
      <c r="A117" s="2"/>
      <c r="B117" s="57" t="s">
        <v>4752</v>
      </c>
      <c r="C117" s="49" t="s">
        <v>471</v>
      </c>
      <c r="D117" s="49" t="s">
        <v>4886</v>
      </c>
      <c r="E117" s="49">
        <v>1</v>
      </c>
      <c r="F117" s="49">
        <v>11</v>
      </c>
      <c r="G117" s="49" t="s">
        <v>472</v>
      </c>
      <c r="H117" s="52" t="s">
        <v>52</v>
      </c>
      <c r="I117" s="50" t="s">
        <v>392</v>
      </c>
      <c r="J117" s="50"/>
      <c r="K117" s="90"/>
      <c r="L117" s="51">
        <v>549</v>
      </c>
      <c r="M117" s="51">
        <v>407</v>
      </c>
      <c r="N117" s="106">
        <f>IF('1'!$H$10="-",L117,L117)</f>
        <v>549</v>
      </c>
      <c r="O117" s="105">
        <f>IF('1'!$H$10="-",M117,IF('1'!$H$10="в кассу предприятия",M117,IF('1'!$H$10="ИП Водакова Т.Ю.",M117*1.075,"-")))</f>
        <v>407</v>
      </c>
      <c r="P117" s="86" t="s">
        <v>5583</v>
      </c>
      <c r="Q117" s="47"/>
      <c r="R117" s="91">
        <f t="shared" si="1"/>
        <v>0</v>
      </c>
      <c r="S117" s="91" t="str">
        <f>IF('1'!$H$10="-","-      ₽",IF(Z117="только сц",IF(Q117&lt;=AA117,Q117,AA117),IF(Q117&lt;=AB117,0,IF(Q117-R117&lt;=AA117,Q117-R117,AA117))))</f>
        <v>-      ₽</v>
      </c>
      <c r="T117" s="92" t="str">
        <f>IF('1'!$H$10="-","-      ₽",IF(AND(SUM($W$10:$W$6357)&gt;=200000,AC117&lt;&gt;"без скидки"),IF(R117&gt;=100,O117*0.95*0.95*R117,O117*R117*0.95),IF(SUM($V$10:$V$6357)&gt;=57000,IF(AND(R117&gt;=100,AC117&lt;&gt;"без скидки"),O117*0.95*R117,O117*R117),M117*R117)))</f>
        <v>-      ₽</v>
      </c>
      <c r="U117" s="92" t="str">
        <f>IF('1'!$H$10="-","-      ₽",S117*M117)</f>
        <v>-      ₽</v>
      </c>
      <c r="V117" s="93" t="str">
        <f>IF('1'!$H$10="-","-      ₽",R117*O117)</f>
        <v>-      ₽</v>
      </c>
      <c r="W117" s="93" t="str">
        <f>IF('1'!$H$10="-","-      ₽",R117*O117)</f>
        <v>-      ₽</v>
      </c>
      <c r="X117" s="65" t="s">
        <v>4992</v>
      </c>
      <c r="Y117" s="66" t="str">
        <f>IF(OR(Q117="",'1'!$H$10="-"),"-      %",IF(Z117="только сц",0,IF(SUM($V$685:$V$6357)&gt;=57000,(W117-T117)/W117,0)))</f>
        <v>-      %</v>
      </c>
      <c r="Z117" s="83" t="s">
        <v>375</v>
      </c>
      <c r="AA117" s="51">
        <v>0</v>
      </c>
      <c r="AB117" s="51">
        <v>150</v>
      </c>
      <c r="AC117" s="63" t="s">
        <v>3975</v>
      </c>
      <c r="AD117" s="94" t="str">
        <f>IF(OR(Q117="",'1'!$H$10="-"),"",IF(Q117&gt;R117+S117,"заказано больше наличия",""))</f>
        <v/>
      </c>
    </row>
    <row r="118" spans="1:30" s="48" customFormat="1">
      <c r="A118" s="2"/>
      <c r="B118" s="57" t="s">
        <v>473</v>
      </c>
      <c r="C118" s="49" t="s">
        <v>461</v>
      </c>
      <c r="D118" s="49" t="s">
        <v>462</v>
      </c>
      <c r="E118" s="49">
        <v>1</v>
      </c>
      <c r="F118" s="49">
        <v>15</v>
      </c>
      <c r="G118" s="49" t="s">
        <v>472</v>
      </c>
      <c r="H118" s="52" t="s">
        <v>57</v>
      </c>
      <c r="I118" s="50"/>
      <c r="J118" s="50" t="s">
        <v>387</v>
      </c>
      <c r="K118" s="90"/>
      <c r="L118" s="51">
        <v>1864</v>
      </c>
      <c r="M118" s="51">
        <v>1481</v>
      </c>
      <c r="N118" s="106">
        <f>IF('1'!$H$10="-",L118,L118)</f>
        <v>1864</v>
      </c>
      <c r="O118" s="105">
        <f>IF('1'!$H$10="-",M118,IF('1'!$H$10="в кассу предприятия",M118,IF('1'!$H$10="ИП Водакова Т.Ю.",M118*1.075,"-")))</f>
        <v>1481</v>
      </c>
      <c r="P118" s="86">
        <v>26</v>
      </c>
      <c r="Q118" s="47"/>
      <c r="R118" s="91">
        <f t="shared" si="1"/>
        <v>0</v>
      </c>
      <c r="S118" s="91" t="str">
        <f>IF('1'!$H$10="-","-      ₽",IF(Z118="только сц",IF(Q118&lt;=AA118,Q118,AA118),IF(Q118&lt;=AB118,0,IF(Q118-R118&lt;=AA118,Q118-R118,AA118))))</f>
        <v>-      ₽</v>
      </c>
      <c r="T118" s="92" t="str">
        <f>IF('1'!$H$10="-","-      ₽",IF(AND(SUM($W$10:$W$6357)&gt;=200000,AC118&lt;&gt;"без скидки"),IF(R118&gt;=100,O118*0.95*0.95*R118,O118*R118*0.95),IF(SUM($V$10:$V$6357)&gt;=57000,IF(AND(R118&gt;=100,AC118&lt;&gt;"без скидки"),O118*0.95*R118,O118*R118),M118*R118)))</f>
        <v>-      ₽</v>
      </c>
      <c r="U118" s="92" t="str">
        <f>IF('1'!$H$10="-","-      ₽",S118*M118)</f>
        <v>-      ₽</v>
      </c>
      <c r="V118" s="93" t="str">
        <f>IF('1'!$H$10="-","-      ₽",R118*O118)</f>
        <v>-      ₽</v>
      </c>
      <c r="W118" s="93" t="str">
        <f>IF('1'!$H$10="-","-      ₽",R118*O118)</f>
        <v>-      ₽</v>
      </c>
      <c r="X118" s="65" t="s">
        <v>4548</v>
      </c>
      <c r="Y118" s="66" t="str">
        <f>IF(OR(Q118="",'1'!$H$10="-"),"-      %",IF(Z118="только сц",0,IF(SUM($V$685:$V$6357)&gt;=57000,(W118-T118)/W118,0)))</f>
        <v>-      %</v>
      </c>
      <c r="Z118" s="83" t="s">
        <v>375</v>
      </c>
      <c r="AA118" s="51">
        <v>6</v>
      </c>
      <c r="AB118" s="51">
        <v>20</v>
      </c>
      <c r="AC118" s="63" t="s">
        <v>3975</v>
      </c>
      <c r="AD118" s="94" t="str">
        <f>IF(OR(Q118="",'1'!$H$10="-"),"",IF(Q118&gt;R118+S118,"заказано больше наличия",""))</f>
        <v/>
      </c>
    </row>
    <row r="119" spans="1:30" s="48" customFormat="1">
      <c r="A119" s="2"/>
      <c r="B119" s="57" t="s">
        <v>1222</v>
      </c>
      <c r="C119" s="49" t="s">
        <v>461</v>
      </c>
      <c r="D119" s="49" t="s">
        <v>462</v>
      </c>
      <c r="E119" s="49">
        <v>1</v>
      </c>
      <c r="F119" s="49">
        <v>18</v>
      </c>
      <c r="G119" s="49" t="s">
        <v>472</v>
      </c>
      <c r="H119" s="52" t="s">
        <v>384</v>
      </c>
      <c r="I119" s="50" t="s">
        <v>2803</v>
      </c>
      <c r="J119" s="50" t="s">
        <v>375</v>
      </c>
      <c r="K119" s="90" t="s">
        <v>375</v>
      </c>
      <c r="L119" s="51">
        <v>2089</v>
      </c>
      <c r="M119" s="51">
        <v>1659</v>
      </c>
      <c r="N119" s="106">
        <f>IF('1'!$H$10="-",L119,L119)</f>
        <v>2089</v>
      </c>
      <c r="O119" s="105">
        <f>IF('1'!$H$10="-",M119,IF('1'!$H$10="в кассу предприятия",M119,IF('1'!$H$10="ИП Водакова Т.Ю.",M119*1.075,"-")))</f>
        <v>1659</v>
      </c>
      <c r="P119" s="86">
        <v>14</v>
      </c>
      <c r="Q119" s="47"/>
      <c r="R119" s="91">
        <f t="shared" si="1"/>
        <v>0</v>
      </c>
      <c r="S119" s="91" t="str">
        <f>IF('1'!$H$10="-","-      ₽",IF(Z119="только сц",IF(Q119&lt;=AA119,Q119,AA119),IF(Q119&lt;=AB119,0,IF(Q119-R119&lt;=AA119,Q119-R119,AA119))))</f>
        <v>-      ₽</v>
      </c>
      <c r="T119" s="92" t="str">
        <f>IF('1'!$H$10="-","-      ₽",IF(AND(SUM($W$10:$W$6357)&gt;=200000,AC119&lt;&gt;"без скидки"),IF(R119&gt;=100,O119*0.95*0.95*R119,O119*R119*0.95),IF(SUM($V$10:$V$6357)&gt;=57000,IF(AND(R119&gt;=100,AC119&lt;&gt;"без скидки"),O119*0.95*R119,O119*R119),M119*R119)))</f>
        <v>-      ₽</v>
      </c>
      <c r="U119" s="92" t="str">
        <f>IF('1'!$H$10="-","-      ₽",S119*M119)</f>
        <v>-      ₽</v>
      </c>
      <c r="V119" s="93" t="str">
        <f>IF('1'!$H$10="-","-      ₽",R119*O119)</f>
        <v>-      ₽</v>
      </c>
      <c r="W119" s="93" t="str">
        <f>IF('1'!$H$10="-","-      ₽",R119*O119)</f>
        <v>-      ₽</v>
      </c>
      <c r="X119" s="65" t="s">
        <v>4548</v>
      </c>
      <c r="Y119" s="66" t="str">
        <f>IF(OR(Q119="",'1'!$H$10="-"),"-      %",IF(Z119="только сц",0,IF(SUM($V$685:$V$6357)&gt;=57000,(W119-T119)/W119,0)))</f>
        <v>-      %</v>
      </c>
      <c r="Z119" s="83" t="s">
        <v>375</v>
      </c>
      <c r="AA119" s="51">
        <v>0</v>
      </c>
      <c r="AB119" s="51">
        <v>14</v>
      </c>
      <c r="AC119" s="63" t="s">
        <v>3975</v>
      </c>
      <c r="AD119" s="94" t="str">
        <f>IF(OR(Q119="",'1'!$H$10="-"),"",IF(Q119&gt;R119+S119,"заказано больше наличия",""))</f>
        <v/>
      </c>
    </row>
    <row r="120" spans="1:30" s="48" customFormat="1">
      <c r="A120" s="2"/>
      <c r="B120" s="57" t="s">
        <v>474</v>
      </c>
      <c r="C120" s="49" t="s">
        <v>461</v>
      </c>
      <c r="D120" s="49" t="s">
        <v>462</v>
      </c>
      <c r="E120" s="49">
        <v>1</v>
      </c>
      <c r="F120" s="49">
        <v>11</v>
      </c>
      <c r="G120" s="49" t="s">
        <v>475</v>
      </c>
      <c r="H120" s="52" t="s">
        <v>52</v>
      </c>
      <c r="I120" s="50"/>
      <c r="J120" s="50" t="s">
        <v>392</v>
      </c>
      <c r="K120" s="90"/>
      <c r="L120" s="51">
        <v>1388</v>
      </c>
      <c r="M120" s="51">
        <v>1103</v>
      </c>
      <c r="N120" s="106">
        <f>IF('1'!$H$10="-",L120,L120)</f>
        <v>1388</v>
      </c>
      <c r="O120" s="105">
        <f>IF('1'!$H$10="-",M120,IF('1'!$H$10="в кассу предприятия",M120,IF('1'!$H$10="ИП Водакова Т.Ю.",M120*1.075,"-")))</f>
        <v>1103</v>
      </c>
      <c r="P120" s="86">
        <v>40</v>
      </c>
      <c r="Q120" s="47"/>
      <c r="R120" s="91">
        <f t="shared" si="1"/>
        <v>0</v>
      </c>
      <c r="S120" s="91" t="str">
        <f>IF('1'!$H$10="-","-      ₽",IF(Z120="только сц",IF(Q120&lt;=AA120,Q120,AA120),IF(Q120&lt;=AB120,0,IF(Q120-R120&lt;=AA120,Q120-R120,AA120))))</f>
        <v>-      ₽</v>
      </c>
      <c r="T120" s="92" t="str">
        <f>IF('1'!$H$10="-","-      ₽",IF(AND(SUM($W$10:$W$6357)&gt;=200000,AC120&lt;&gt;"без скидки"),IF(R120&gt;=100,O120*0.95*0.95*R120,O120*R120*0.95),IF(SUM($V$10:$V$6357)&gt;=57000,IF(AND(R120&gt;=100,AC120&lt;&gt;"без скидки"),O120*0.95*R120,O120*R120),M120*R120)))</f>
        <v>-      ₽</v>
      </c>
      <c r="U120" s="92" t="str">
        <f>IF('1'!$H$10="-","-      ₽",S120*M120)</f>
        <v>-      ₽</v>
      </c>
      <c r="V120" s="93" t="str">
        <f>IF('1'!$H$10="-","-      ₽",R120*O120)</f>
        <v>-      ₽</v>
      </c>
      <c r="W120" s="93" t="str">
        <f>IF('1'!$H$10="-","-      ₽",R120*O120)</f>
        <v>-      ₽</v>
      </c>
      <c r="X120" s="65" t="s">
        <v>4548</v>
      </c>
      <c r="Y120" s="66" t="str">
        <f>IF(OR(Q120="",'1'!$H$10="-"),"-      %",IF(Z120="только сц",0,IF(SUM($V$685:$V$6357)&gt;=57000,(W120-T120)/W120,0)))</f>
        <v>-      %</v>
      </c>
      <c r="Z120" s="83" t="s">
        <v>375</v>
      </c>
      <c r="AA120" s="51">
        <v>0</v>
      </c>
      <c r="AB120" s="51">
        <v>40</v>
      </c>
      <c r="AC120" s="63" t="s">
        <v>3975</v>
      </c>
      <c r="AD120" s="94" t="str">
        <f>IF(OR(Q120="",'1'!$H$10="-"),"",IF(Q120&gt;R120+S120,"заказано больше наличия",""))</f>
        <v/>
      </c>
    </row>
    <row r="121" spans="1:30" s="48" customFormat="1">
      <c r="A121" s="2"/>
      <c r="B121" s="57" t="s">
        <v>1224</v>
      </c>
      <c r="C121" s="49" t="s">
        <v>461</v>
      </c>
      <c r="D121" s="49" t="s">
        <v>462</v>
      </c>
      <c r="E121" s="49">
        <v>1</v>
      </c>
      <c r="F121" s="49">
        <v>18</v>
      </c>
      <c r="G121" s="49" t="s">
        <v>2848</v>
      </c>
      <c r="H121" s="52" t="s">
        <v>384</v>
      </c>
      <c r="I121" s="50" t="s">
        <v>392</v>
      </c>
      <c r="J121" s="50" t="s">
        <v>375</v>
      </c>
      <c r="K121" s="90" t="s">
        <v>375</v>
      </c>
      <c r="L121" s="51">
        <v>2089</v>
      </c>
      <c r="M121" s="51">
        <v>1659</v>
      </c>
      <c r="N121" s="106">
        <f>IF('1'!$H$10="-",L121,L121)</f>
        <v>2089</v>
      </c>
      <c r="O121" s="105">
        <f>IF('1'!$H$10="-",M121,IF('1'!$H$10="в кассу предприятия",M121,IF('1'!$H$10="ИП Водакова Т.Ю.",M121*1.075,"-")))</f>
        <v>1659</v>
      </c>
      <c r="P121" s="86">
        <v>25</v>
      </c>
      <c r="Q121" s="47"/>
      <c r="R121" s="91">
        <f t="shared" si="1"/>
        <v>0</v>
      </c>
      <c r="S121" s="91" t="str">
        <f>IF('1'!$H$10="-","-      ₽",IF(Z121="только сц",IF(Q121&lt;=AA121,Q121,AA121),IF(Q121&lt;=AB121,0,IF(Q121-R121&lt;=AA121,Q121-R121,AA121))))</f>
        <v>-      ₽</v>
      </c>
      <c r="T121" s="92" t="str">
        <f>IF('1'!$H$10="-","-      ₽",IF(AND(SUM($W$10:$W$6357)&gt;=200000,AC121&lt;&gt;"без скидки"),IF(R121&gt;=100,O121*0.95*0.95*R121,O121*R121*0.95),IF(SUM($V$10:$V$6357)&gt;=57000,IF(AND(R121&gt;=100,AC121&lt;&gt;"без скидки"),O121*0.95*R121,O121*R121),M121*R121)))</f>
        <v>-      ₽</v>
      </c>
      <c r="U121" s="92" t="str">
        <f>IF('1'!$H$10="-","-      ₽",S121*M121)</f>
        <v>-      ₽</v>
      </c>
      <c r="V121" s="93" t="str">
        <f>IF('1'!$H$10="-","-      ₽",R121*O121)</f>
        <v>-      ₽</v>
      </c>
      <c r="W121" s="93" t="str">
        <f>IF('1'!$H$10="-","-      ₽",R121*O121)</f>
        <v>-      ₽</v>
      </c>
      <c r="X121" s="65" t="s">
        <v>4548</v>
      </c>
      <c r="Y121" s="66" t="str">
        <f>IF(OR(Q121="",'1'!$H$10="-"),"-      %",IF(Z121="только сц",0,IF(SUM($V$685:$V$6357)&gt;=57000,(W121-T121)/W121,0)))</f>
        <v>-      %</v>
      </c>
      <c r="Z121" s="83" t="s">
        <v>375</v>
      </c>
      <c r="AA121" s="51">
        <v>0</v>
      </c>
      <c r="AB121" s="51">
        <v>25</v>
      </c>
      <c r="AC121" s="63" t="s">
        <v>3975</v>
      </c>
      <c r="AD121" s="94" t="str">
        <f>IF(OR(Q121="",'1'!$H$10="-"),"",IF(Q121&gt;R121+S121,"заказано больше наличия",""))</f>
        <v/>
      </c>
    </row>
    <row r="122" spans="1:30" s="48" customFormat="1">
      <c r="A122" s="2"/>
      <c r="B122" s="57" t="s">
        <v>476</v>
      </c>
      <c r="C122" s="49" t="s">
        <v>477</v>
      </c>
      <c r="D122" s="49" t="s">
        <v>478</v>
      </c>
      <c r="E122" s="49">
        <v>1</v>
      </c>
      <c r="F122" s="49">
        <v>5</v>
      </c>
      <c r="G122" s="49" t="s">
        <v>479</v>
      </c>
      <c r="H122" s="52" t="s">
        <v>78</v>
      </c>
      <c r="I122" s="50" t="s">
        <v>385</v>
      </c>
      <c r="J122" s="50" t="s">
        <v>375</v>
      </c>
      <c r="K122" s="90" t="s">
        <v>375</v>
      </c>
      <c r="L122" s="51">
        <v>679</v>
      </c>
      <c r="M122" s="51">
        <v>364</v>
      </c>
      <c r="N122" s="106">
        <f>IF('1'!$H$10="-",L122,L122)</f>
        <v>679</v>
      </c>
      <c r="O122" s="105">
        <f>IF('1'!$H$10="-",M122,IF('1'!$H$10="в кассу предприятия",M122,IF('1'!$H$10="ИП Водакова Т.Ю.",M122*1.075,"-")))</f>
        <v>364</v>
      </c>
      <c r="P122" s="86">
        <v>22</v>
      </c>
      <c r="Q122" s="47"/>
      <c r="R122" s="91">
        <f t="shared" si="1"/>
        <v>0</v>
      </c>
      <c r="S122" s="91" t="str">
        <f>IF('1'!$H$10="-","-      ₽",IF(Z122="только сц",IF(Q122&lt;=AA122,Q122,AA122),IF(Q122&lt;=AB122,0,IF(Q122-R122&lt;=AA122,Q122-R122,AA122))))</f>
        <v>-      ₽</v>
      </c>
      <c r="T122" s="92" t="str">
        <f>IF('1'!$H$10="-","-      ₽",IF(AND(SUM($W$10:$W$6357)&gt;=200000,AC122&lt;&gt;"без скидки"),IF(R122&gt;=100,O122*0.95*0.95*R122,O122*R122*0.95),IF(SUM($V$10:$V$6357)&gt;=57000,IF(AND(R122&gt;=100,AC122&lt;&gt;"без скидки"),O122*0.95*R122,O122*R122),M122*R122)))</f>
        <v>-      ₽</v>
      </c>
      <c r="U122" s="92" t="str">
        <f>IF('1'!$H$10="-","-      ₽",S122*M122)</f>
        <v>-      ₽</v>
      </c>
      <c r="V122" s="93" t="str">
        <f>IF('1'!$H$10="-","-      ₽",R122*O122)</f>
        <v>-      ₽</v>
      </c>
      <c r="W122" s="93" t="str">
        <f>IF('1'!$H$10="-","-      ₽",R122*O122)</f>
        <v>-      ₽</v>
      </c>
      <c r="X122" s="65" t="s">
        <v>4548</v>
      </c>
      <c r="Y122" s="66" t="str">
        <f>IF(OR(Q122="",'1'!$H$10="-"),"-      %",IF(Z122="только сц",0,IF(SUM($V$685:$V$6357)&gt;=57000,(W122-T122)/W122,0)))</f>
        <v>-      %</v>
      </c>
      <c r="Z122" s="83" t="s">
        <v>375</v>
      </c>
      <c r="AA122" s="51">
        <v>9</v>
      </c>
      <c r="AB122" s="51">
        <v>13</v>
      </c>
      <c r="AC122" s="63" t="s">
        <v>3975</v>
      </c>
      <c r="AD122" s="94" t="str">
        <f>IF(OR(Q122="",'1'!$H$10="-"),"",IF(Q122&gt;R122+S122,"заказано больше наличия",""))</f>
        <v/>
      </c>
    </row>
    <row r="123" spans="1:30" s="48" customFormat="1">
      <c r="A123" s="2"/>
      <c r="B123" s="57" t="s">
        <v>4753</v>
      </c>
      <c r="C123" s="49" t="s">
        <v>477</v>
      </c>
      <c r="D123" s="49" t="s">
        <v>478</v>
      </c>
      <c r="E123" s="49">
        <v>1</v>
      </c>
      <c r="F123" s="49">
        <v>8</v>
      </c>
      <c r="G123" s="49" t="s">
        <v>479</v>
      </c>
      <c r="H123" s="52" t="s">
        <v>288</v>
      </c>
      <c r="I123" s="50" t="s">
        <v>385</v>
      </c>
      <c r="J123" s="50"/>
      <c r="K123" s="90"/>
      <c r="L123" s="51">
        <v>479</v>
      </c>
      <c r="M123" s="51">
        <v>375</v>
      </c>
      <c r="N123" s="106">
        <f>IF('1'!$H$10="-",L123,L123)</f>
        <v>479</v>
      </c>
      <c r="O123" s="105">
        <f>IF('1'!$H$10="-",M123,IF('1'!$H$10="в кассу предприятия",M123,IF('1'!$H$10="ИП Водакова Т.Ю.",M123*1.075,"-")))</f>
        <v>375</v>
      </c>
      <c r="P123" s="86" t="s">
        <v>5583</v>
      </c>
      <c r="Q123" s="47"/>
      <c r="R123" s="91">
        <f t="shared" si="1"/>
        <v>0</v>
      </c>
      <c r="S123" s="91" t="str">
        <f>IF('1'!$H$10="-","-      ₽",IF(Z123="только сц",IF(Q123&lt;=AA123,Q123,AA123),IF(Q123&lt;=AB123,0,IF(Q123-R123&lt;=AA123,Q123-R123,AA123))))</f>
        <v>-      ₽</v>
      </c>
      <c r="T123" s="92" t="str">
        <f>IF('1'!$H$10="-","-      ₽",IF(AND(SUM($W$10:$W$6357)&gt;=200000,AC123&lt;&gt;"без скидки"),IF(R123&gt;=100,O123*0.95*0.95*R123,O123*R123*0.95),IF(SUM($V$10:$V$6357)&gt;=57000,IF(AND(R123&gt;=100,AC123&lt;&gt;"без скидки"),O123*0.95*R123,O123*R123),M123*R123)))</f>
        <v>-      ₽</v>
      </c>
      <c r="U123" s="92" t="str">
        <f>IF('1'!$H$10="-","-      ₽",S123*M123)</f>
        <v>-      ₽</v>
      </c>
      <c r="V123" s="93" t="str">
        <f>IF('1'!$H$10="-","-      ₽",R123*O123)</f>
        <v>-      ₽</v>
      </c>
      <c r="W123" s="93" t="str">
        <f>IF('1'!$H$10="-","-      ₽",R123*O123)</f>
        <v>-      ₽</v>
      </c>
      <c r="X123" s="65" t="s">
        <v>4548</v>
      </c>
      <c r="Y123" s="66" t="str">
        <f>IF(OR(Q123="",'1'!$H$10="-"),"-      %",IF(Z123="только сц",0,IF(SUM($V$685:$V$6357)&gt;=57000,(W123-T123)/W123,0)))</f>
        <v>-      %</v>
      </c>
      <c r="Z123" s="83" t="s">
        <v>375</v>
      </c>
      <c r="AA123" s="51">
        <v>2</v>
      </c>
      <c r="AB123" s="51">
        <v>202</v>
      </c>
      <c r="AC123" s="63" t="s">
        <v>3975</v>
      </c>
      <c r="AD123" s="94" t="str">
        <f>IF(OR(Q123="",'1'!$H$10="-"),"",IF(Q123&gt;R123+S123,"заказано больше наличия",""))</f>
        <v/>
      </c>
    </row>
    <row r="124" spans="1:30" s="48" customFormat="1">
      <c r="A124" s="2"/>
      <c r="B124" s="57" t="s">
        <v>1225</v>
      </c>
      <c r="C124" s="49" t="s">
        <v>477</v>
      </c>
      <c r="D124" s="49" t="s">
        <v>478</v>
      </c>
      <c r="E124" s="49">
        <v>1</v>
      </c>
      <c r="F124" s="49">
        <v>15</v>
      </c>
      <c r="G124" s="49" t="s">
        <v>479</v>
      </c>
      <c r="H124" s="52" t="s">
        <v>57</v>
      </c>
      <c r="I124" s="50" t="s">
        <v>387</v>
      </c>
      <c r="J124" s="50"/>
      <c r="K124" s="90"/>
      <c r="L124" s="51">
        <v>2284</v>
      </c>
      <c r="M124" s="51">
        <v>1814</v>
      </c>
      <c r="N124" s="106">
        <f>IF('1'!$H$10="-",L124,L124)</f>
        <v>2284</v>
      </c>
      <c r="O124" s="105">
        <f>IF('1'!$H$10="-",M124,IF('1'!$H$10="в кассу предприятия",M124,IF('1'!$H$10="ИП Водакова Т.Ю.",M124*1.075,"-")))</f>
        <v>1814</v>
      </c>
      <c r="P124" s="86">
        <v>22</v>
      </c>
      <c r="Q124" s="47"/>
      <c r="R124" s="91">
        <f t="shared" si="1"/>
        <v>0</v>
      </c>
      <c r="S124" s="91" t="str">
        <f>IF('1'!$H$10="-","-      ₽",IF(Z124="только сц",IF(Q124&lt;=AA124,Q124,AA124),IF(Q124&lt;=AB124,0,IF(Q124-R124&lt;=AA124,Q124-R124,AA124))))</f>
        <v>-      ₽</v>
      </c>
      <c r="T124" s="92" t="str">
        <f>IF('1'!$H$10="-","-      ₽",IF(AND(SUM($W$10:$W$6357)&gt;=200000,AC124&lt;&gt;"без скидки"),IF(R124&gt;=100,O124*0.95*0.95*R124,O124*R124*0.95),IF(SUM($V$10:$V$6357)&gt;=57000,IF(AND(R124&gt;=100,AC124&lt;&gt;"без скидки"),O124*0.95*R124,O124*R124),M124*R124)))</f>
        <v>-      ₽</v>
      </c>
      <c r="U124" s="92" t="str">
        <f>IF('1'!$H$10="-","-      ₽",S124*M124)</f>
        <v>-      ₽</v>
      </c>
      <c r="V124" s="93" t="str">
        <f>IF('1'!$H$10="-","-      ₽",R124*O124)</f>
        <v>-      ₽</v>
      </c>
      <c r="W124" s="93" t="str">
        <f>IF('1'!$H$10="-","-      ₽",R124*O124)</f>
        <v>-      ₽</v>
      </c>
      <c r="X124" s="65" t="s">
        <v>4548</v>
      </c>
      <c r="Y124" s="66" t="str">
        <f>IF(OR(Q124="",'1'!$H$10="-"),"-      %",IF(Z124="только сц",0,IF(SUM($V$685:$V$6357)&gt;=57000,(W124-T124)/W124,0)))</f>
        <v>-      %</v>
      </c>
      <c r="Z124" s="83" t="s">
        <v>375</v>
      </c>
      <c r="AA124" s="51">
        <v>17</v>
      </c>
      <c r="AB124" s="51">
        <v>5</v>
      </c>
      <c r="AC124" s="63" t="s">
        <v>3975</v>
      </c>
      <c r="AD124" s="94" t="str">
        <f>IF(OR(Q124="",'1'!$H$10="-"),"",IF(Q124&gt;R124+S124,"заказано больше наличия",""))</f>
        <v/>
      </c>
    </row>
    <row r="125" spans="1:30" s="48" customFormat="1">
      <c r="A125" s="2"/>
      <c r="B125" s="57" t="s">
        <v>4288</v>
      </c>
      <c r="C125" s="49" t="s">
        <v>477</v>
      </c>
      <c r="D125" s="49" t="s">
        <v>478</v>
      </c>
      <c r="E125" s="49">
        <v>1</v>
      </c>
      <c r="F125" s="49">
        <v>8</v>
      </c>
      <c r="G125" s="49" t="s">
        <v>482</v>
      </c>
      <c r="H125" s="52" t="s">
        <v>288</v>
      </c>
      <c r="I125" s="50" t="s">
        <v>2800</v>
      </c>
      <c r="J125" s="50"/>
      <c r="K125" s="90"/>
      <c r="L125" s="51">
        <v>747</v>
      </c>
      <c r="M125" s="51">
        <v>453</v>
      </c>
      <c r="N125" s="106">
        <f>IF('1'!$H$10="-",L125,L125)</f>
        <v>747</v>
      </c>
      <c r="O125" s="105">
        <f>IF('1'!$H$10="-",M125,IF('1'!$H$10="в кассу предприятия",M125,IF('1'!$H$10="ИП Водакова Т.Ю.",M125*1.075,"-")))</f>
        <v>453</v>
      </c>
      <c r="P125" s="86">
        <v>10</v>
      </c>
      <c r="Q125" s="47"/>
      <c r="R125" s="91">
        <f t="shared" si="1"/>
        <v>0</v>
      </c>
      <c r="S125" s="91" t="str">
        <f>IF('1'!$H$10="-","-      ₽",IF(Z125="только сц",IF(Q125&lt;=AA125,Q125,AA125),IF(Q125&lt;=AB125,0,IF(Q125-R125&lt;=AA125,Q125-R125,AA125))))</f>
        <v>-      ₽</v>
      </c>
      <c r="T125" s="92" t="str">
        <f>IF('1'!$H$10="-","-      ₽",IF(AND(SUM($W$10:$W$6357)&gt;=200000,AC125&lt;&gt;"без скидки"),IF(R125&gt;=100,O125*0.95*0.95*R125,O125*R125*0.95),IF(SUM($V$10:$V$6357)&gt;=57000,IF(AND(R125&gt;=100,AC125&lt;&gt;"без скидки"),O125*0.95*R125,O125*R125),M125*R125)))</f>
        <v>-      ₽</v>
      </c>
      <c r="U125" s="92" t="str">
        <f>IF('1'!$H$10="-","-      ₽",S125*M125)</f>
        <v>-      ₽</v>
      </c>
      <c r="V125" s="93" t="str">
        <f>IF('1'!$H$10="-","-      ₽",R125*O125)</f>
        <v>-      ₽</v>
      </c>
      <c r="W125" s="93" t="str">
        <f>IF('1'!$H$10="-","-      ₽",R125*O125)</f>
        <v>-      ₽</v>
      </c>
      <c r="X125" s="65" t="s">
        <v>4548</v>
      </c>
      <c r="Y125" s="66" t="str">
        <f>IF(OR(Q125="",'1'!$H$10="-"),"-      %",IF(Z125="только сц",0,IF(SUM($V$685:$V$6357)&gt;=57000,(W125-T125)/W125,0)))</f>
        <v>-      %</v>
      </c>
      <c r="Z125" s="83" t="s">
        <v>375</v>
      </c>
      <c r="AA125" s="51">
        <v>0</v>
      </c>
      <c r="AB125" s="51">
        <v>10</v>
      </c>
      <c r="AC125" s="63" t="s">
        <v>3975</v>
      </c>
      <c r="AD125" s="94" t="str">
        <f>IF(OR(Q125="",'1'!$H$10="-"),"",IF(Q125&gt;R125+S125,"заказано больше наличия",""))</f>
        <v/>
      </c>
    </row>
    <row r="126" spans="1:30" s="48" customFormat="1">
      <c r="A126" s="2"/>
      <c r="B126" s="57" t="s">
        <v>484</v>
      </c>
      <c r="C126" s="49" t="s">
        <v>481</v>
      </c>
      <c r="D126" s="49" t="s">
        <v>478</v>
      </c>
      <c r="E126" s="49">
        <v>1</v>
      </c>
      <c r="F126" s="49">
        <v>11</v>
      </c>
      <c r="G126" s="49" t="s">
        <v>482</v>
      </c>
      <c r="H126" s="52" t="s">
        <v>52</v>
      </c>
      <c r="I126" s="50" t="s">
        <v>385</v>
      </c>
      <c r="J126" s="50"/>
      <c r="K126" s="90"/>
      <c r="L126" s="51">
        <v>1549</v>
      </c>
      <c r="M126" s="51">
        <v>751</v>
      </c>
      <c r="N126" s="106">
        <f>IF('1'!$H$10="-",L126,L126)</f>
        <v>1549</v>
      </c>
      <c r="O126" s="105">
        <f>IF('1'!$H$10="-",M126,IF('1'!$H$10="в кассу предприятия",M126,IF('1'!$H$10="ИП Водакова Т.Ю.",M126*1.075,"-")))</f>
        <v>751</v>
      </c>
      <c r="P126" s="86">
        <v>12</v>
      </c>
      <c r="Q126" s="47"/>
      <c r="R126" s="91">
        <f t="shared" si="1"/>
        <v>0</v>
      </c>
      <c r="S126" s="91" t="str">
        <f>IF('1'!$H$10="-","-      ₽",IF(Z126="только сц",IF(Q126&lt;=AA126,Q126,AA126),IF(Q126&lt;=AB126,0,IF(Q126-R126&lt;=AA126,Q126-R126,AA126))))</f>
        <v>-      ₽</v>
      </c>
      <c r="T126" s="92" t="str">
        <f>IF('1'!$H$10="-","-      ₽",IF(AND(SUM($W$10:$W$6357)&gt;=200000,AC126&lt;&gt;"без скидки"),IF(R126&gt;=100,O126*0.95*0.95*R126,O126*R126*0.95),IF(SUM($V$10:$V$6357)&gt;=57000,IF(AND(R126&gt;=100,AC126&lt;&gt;"без скидки"),O126*0.95*R126,O126*R126),M126*R126)))</f>
        <v>-      ₽</v>
      </c>
      <c r="U126" s="92" t="str">
        <f>IF('1'!$H$10="-","-      ₽",S126*M126)</f>
        <v>-      ₽</v>
      </c>
      <c r="V126" s="93" t="str">
        <f>IF('1'!$H$10="-","-      ₽",R126*O126)</f>
        <v>-      ₽</v>
      </c>
      <c r="W126" s="93" t="str">
        <f>IF('1'!$H$10="-","-      ₽",R126*O126)</f>
        <v>-      ₽</v>
      </c>
      <c r="X126" s="65" t="s">
        <v>4548</v>
      </c>
      <c r="Y126" s="66" t="str">
        <f>IF(OR(Q126="",'1'!$H$10="-"),"-      %",IF(Z126="только сц",0,IF(SUM($V$685:$V$6357)&gt;=57000,(W126-T126)/W126,0)))</f>
        <v>-      %</v>
      </c>
      <c r="Z126" s="83" t="s">
        <v>5582</v>
      </c>
      <c r="AA126" s="51">
        <v>12</v>
      </c>
      <c r="AB126" s="51">
        <v>0</v>
      </c>
      <c r="AC126" s="63" t="s">
        <v>3975</v>
      </c>
      <c r="AD126" s="94" t="str">
        <f>IF(OR(Q126="",'1'!$H$10="-"),"",IF(Q126&gt;R126+S126,"заказано больше наличия",""))</f>
        <v/>
      </c>
    </row>
    <row r="127" spans="1:30" s="48" customFormat="1">
      <c r="A127" s="2"/>
      <c r="B127" s="57" t="s">
        <v>4754</v>
      </c>
      <c r="C127" s="49" t="s">
        <v>481</v>
      </c>
      <c r="D127" s="49" t="s">
        <v>478</v>
      </c>
      <c r="E127" s="49">
        <v>1</v>
      </c>
      <c r="F127" s="49">
        <v>11</v>
      </c>
      <c r="G127" s="49" t="s">
        <v>482</v>
      </c>
      <c r="H127" s="52" t="s">
        <v>52</v>
      </c>
      <c r="I127" s="50" t="s">
        <v>392</v>
      </c>
      <c r="J127" s="50"/>
      <c r="K127" s="90"/>
      <c r="L127" s="51">
        <v>571</v>
      </c>
      <c r="M127" s="51">
        <v>407</v>
      </c>
      <c r="N127" s="106">
        <f>IF('1'!$H$10="-",L127,L127)</f>
        <v>571</v>
      </c>
      <c r="O127" s="105">
        <f>IF('1'!$H$10="-",M127,IF('1'!$H$10="в кассу предприятия",M127,IF('1'!$H$10="ИП Водакова Т.Ю.",M127*1.075,"-")))</f>
        <v>407</v>
      </c>
      <c r="P127" s="86" t="s">
        <v>5583</v>
      </c>
      <c r="Q127" s="47"/>
      <c r="R127" s="91">
        <f t="shared" si="1"/>
        <v>0</v>
      </c>
      <c r="S127" s="91" t="str">
        <f>IF('1'!$H$10="-","-      ₽",IF(Z127="только сц",IF(Q127&lt;=AA127,Q127,AA127),IF(Q127&lt;=AB127,0,IF(Q127-R127&lt;=AA127,Q127-R127,AA127))))</f>
        <v>-      ₽</v>
      </c>
      <c r="T127" s="92" t="str">
        <f>IF('1'!$H$10="-","-      ₽",IF(AND(SUM($W$10:$W$6357)&gt;=200000,AC127&lt;&gt;"без скидки"),IF(R127&gt;=100,O127*0.95*0.95*R127,O127*R127*0.95),IF(SUM($V$10:$V$6357)&gt;=57000,IF(AND(R127&gt;=100,AC127&lt;&gt;"без скидки"),O127*0.95*R127,O127*R127),M127*R127)))</f>
        <v>-      ₽</v>
      </c>
      <c r="U127" s="92" t="str">
        <f>IF('1'!$H$10="-","-      ₽",S127*M127)</f>
        <v>-      ₽</v>
      </c>
      <c r="V127" s="93" t="str">
        <f>IF('1'!$H$10="-","-      ₽",R127*O127)</f>
        <v>-      ₽</v>
      </c>
      <c r="W127" s="93" t="str">
        <f>IF('1'!$H$10="-","-      ₽",R127*O127)</f>
        <v>-      ₽</v>
      </c>
      <c r="X127" s="65" t="s">
        <v>4992</v>
      </c>
      <c r="Y127" s="66" t="str">
        <f>IF(OR(Q127="",'1'!$H$10="-"),"-      %",IF(Z127="только сц",0,IF(SUM($V$685:$V$6357)&gt;=57000,(W127-T127)/W127,0)))</f>
        <v>-      %</v>
      </c>
      <c r="Z127" s="83" t="s">
        <v>375</v>
      </c>
      <c r="AA127" s="51">
        <v>0</v>
      </c>
      <c r="AB127" s="51">
        <v>145</v>
      </c>
      <c r="AC127" s="63" t="s">
        <v>3975</v>
      </c>
      <c r="AD127" s="94" t="str">
        <f>IF(OR(Q127="",'1'!$H$10="-"),"",IF(Q127&gt;R127+S127,"заказано больше наличия",""))</f>
        <v/>
      </c>
    </row>
    <row r="128" spans="1:30" s="48" customFormat="1">
      <c r="A128" s="2"/>
      <c r="B128" s="57" t="s">
        <v>485</v>
      </c>
      <c r="C128" s="49" t="s">
        <v>477</v>
      </c>
      <c r="D128" s="49" t="s">
        <v>478</v>
      </c>
      <c r="E128" s="49">
        <v>1</v>
      </c>
      <c r="F128" s="49">
        <v>26</v>
      </c>
      <c r="G128" s="49" t="s">
        <v>482</v>
      </c>
      <c r="H128" s="52" t="s">
        <v>371</v>
      </c>
      <c r="I128" s="50" t="s">
        <v>298</v>
      </c>
      <c r="J128" s="50"/>
      <c r="K128" s="90"/>
      <c r="L128" s="51">
        <v>4260</v>
      </c>
      <c r="M128" s="51">
        <v>3384</v>
      </c>
      <c r="N128" s="106">
        <f>IF('1'!$H$10="-",L128,L128)</f>
        <v>4260</v>
      </c>
      <c r="O128" s="105">
        <f>IF('1'!$H$10="-",M128,IF('1'!$H$10="в кассу предприятия",M128,IF('1'!$H$10="ИП Водакова Т.Ю.",M128*1.075,"-")))</f>
        <v>3384</v>
      </c>
      <c r="P128" s="86">
        <v>17</v>
      </c>
      <c r="Q128" s="47"/>
      <c r="R128" s="91">
        <f t="shared" si="1"/>
        <v>0</v>
      </c>
      <c r="S128" s="91" t="str">
        <f>IF('1'!$H$10="-","-      ₽",IF(Z128="только сц",IF(Q128&lt;=AA128,Q128,AA128),IF(Q128&lt;=AB128,0,IF(Q128-R128&lt;=AA128,Q128-R128,AA128))))</f>
        <v>-      ₽</v>
      </c>
      <c r="T128" s="92" t="str">
        <f>IF('1'!$H$10="-","-      ₽",IF(AND(SUM($W$10:$W$6357)&gt;=200000,AC128&lt;&gt;"без скидки"),IF(R128&gt;=100,O128*0.95*0.95*R128,O128*R128*0.95),IF(SUM($V$10:$V$6357)&gt;=57000,IF(AND(R128&gt;=100,AC128&lt;&gt;"без скидки"),O128*0.95*R128,O128*R128),M128*R128)))</f>
        <v>-      ₽</v>
      </c>
      <c r="U128" s="92" t="str">
        <f>IF('1'!$H$10="-","-      ₽",S128*M128)</f>
        <v>-      ₽</v>
      </c>
      <c r="V128" s="93" t="str">
        <f>IF('1'!$H$10="-","-      ₽",R128*O128)</f>
        <v>-      ₽</v>
      </c>
      <c r="W128" s="93" t="str">
        <f>IF('1'!$H$10="-","-      ₽",R128*O128)</f>
        <v>-      ₽</v>
      </c>
      <c r="X128" s="65" t="s">
        <v>4548</v>
      </c>
      <c r="Y128" s="66" t="str">
        <f>IF(OR(Q128="",'1'!$H$10="-"),"-      %",IF(Z128="только сц",0,IF(SUM($V$685:$V$6357)&gt;=57000,(W128-T128)/W128,0)))</f>
        <v>-      %</v>
      </c>
      <c r="Z128" s="83" t="s">
        <v>5582</v>
      </c>
      <c r="AA128" s="51">
        <v>17</v>
      </c>
      <c r="AB128" s="51">
        <v>0</v>
      </c>
      <c r="AC128" s="63" t="s">
        <v>3975</v>
      </c>
      <c r="AD128" s="94" t="str">
        <f>IF(OR(Q128="",'1'!$H$10="-"),"",IF(Q128&gt;R128+S128,"заказано больше наличия",""))</f>
        <v/>
      </c>
    </row>
    <row r="129" spans="1:30" s="48" customFormat="1">
      <c r="A129" s="2"/>
      <c r="B129" s="57" t="s">
        <v>4755</v>
      </c>
      <c r="C129" s="49" t="s">
        <v>481</v>
      </c>
      <c r="D129" s="49" t="s">
        <v>478</v>
      </c>
      <c r="E129" s="49">
        <v>1</v>
      </c>
      <c r="F129" s="49">
        <v>8</v>
      </c>
      <c r="G129" s="49" t="s">
        <v>2849</v>
      </c>
      <c r="H129" s="52" t="s">
        <v>288</v>
      </c>
      <c r="I129" s="50" t="s">
        <v>396</v>
      </c>
      <c r="J129" s="50"/>
      <c r="K129" s="90"/>
      <c r="L129" s="51">
        <v>697</v>
      </c>
      <c r="M129" s="51">
        <v>546</v>
      </c>
      <c r="N129" s="106">
        <f>IF('1'!$H$10="-",L129,L129)</f>
        <v>697</v>
      </c>
      <c r="O129" s="105">
        <f>IF('1'!$H$10="-",M129,IF('1'!$H$10="в кассу предприятия",M129,IF('1'!$H$10="ИП Водакова Т.Ю.",M129*1.075,"-")))</f>
        <v>546</v>
      </c>
      <c r="P129" s="86">
        <v>30</v>
      </c>
      <c r="Q129" s="47"/>
      <c r="R129" s="91">
        <f t="shared" si="1"/>
        <v>0</v>
      </c>
      <c r="S129" s="91" t="str">
        <f>IF('1'!$H$10="-","-      ₽",IF(Z129="только сц",IF(Q129&lt;=AA129,Q129,AA129),IF(Q129&lt;=AB129,0,IF(Q129-R129&lt;=AA129,Q129-R129,AA129))))</f>
        <v>-      ₽</v>
      </c>
      <c r="T129" s="92" t="str">
        <f>IF('1'!$H$10="-","-      ₽",IF(AND(SUM($W$10:$W$6357)&gt;=200000,AC129&lt;&gt;"без скидки"),IF(R129&gt;=100,O129*0.95*0.95*R129,O129*R129*0.95),IF(SUM($V$10:$V$6357)&gt;=57000,IF(AND(R129&gt;=100,AC129&lt;&gt;"без скидки"),O129*0.95*R129,O129*R129),M129*R129)))</f>
        <v>-      ₽</v>
      </c>
      <c r="U129" s="92" t="str">
        <f>IF('1'!$H$10="-","-      ₽",S129*M129)</f>
        <v>-      ₽</v>
      </c>
      <c r="V129" s="93" t="str">
        <f>IF('1'!$H$10="-","-      ₽",R129*O129)</f>
        <v>-      ₽</v>
      </c>
      <c r="W129" s="93" t="str">
        <f>IF('1'!$H$10="-","-      ₽",R129*O129)</f>
        <v>-      ₽</v>
      </c>
      <c r="X129" s="65" t="s">
        <v>4548</v>
      </c>
      <c r="Y129" s="66" t="str">
        <f>IF(OR(Q129="",'1'!$H$10="-"),"-      %",IF(Z129="только сц",0,IF(SUM($V$685:$V$6357)&gt;=57000,(W129-T129)/W129,0)))</f>
        <v>-      %</v>
      </c>
      <c r="Z129" s="83" t="s">
        <v>375</v>
      </c>
      <c r="AA129" s="51">
        <v>0</v>
      </c>
      <c r="AB129" s="51">
        <v>30</v>
      </c>
      <c r="AC129" s="63" t="s">
        <v>3975</v>
      </c>
      <c r="AD129" s="94" t="str">
        <f>IF(OR(Q129="",'1'!$H$10="-"),"",IF(Q129&gt;R129+S129,"заказано больше наличия",""))</f>
        <v/>
      </c>
    </row>
    <row r="130" spans="1:30" s="48" customFormat="1">
      <c r="A130" s="2"/>
      <c r="B130" s="57" t="s">
        <v>4756</v>
      </c>
      <c r="C130" s="49" t="s">
        <v>481</v>
      </c>
      <c r="D130" s="49" t="s">
        <v>478</v>
      </c>
      <c r="E130" s="49">
        <v>1</v>
      </c>
      <c r="F130" s="49">
        <v>8</v>
      </c>
      <c r="G130" s="49" t="s">
        <v>4917</v>
      </c>
      <c r="H130" s="52" t="s">
        <v>288</v>
      </c>
      <c r="I130" s="50" t="s">
        <v>522</v>
      </c>
      <c r="J130" s="50"/>
      <c r="K130" s="90"/>
      <c r="L130" s="51">
        <v>479</v>
      </c>
      <c r="M130" s="51">
        <v>375</v>
      </c>
      <c r="N130" s="106">
        <f>IF('1'!$H$10="-",L130,L130)</f>
        <v>479</v>
      </c>
      <c r="O130" s="105">
        <f>IF('1'!$H$10="-",M130,IF('1'!$H$10="в кассу предприятия",M130,IF('1'!$H$10="ИП Водакова Т.Ю.",M130*1.075,"-")))</f>
        <v>375</v>
      </c>
      <c r="P130" s="86">
        <v>45</v>
      </c>
      <c r="Q130" s="47"/>
      <c r="R130" s="91">
        <f t="shared" si="1"/>
        <v>0</v>
      </c>
      <c r="S130" s="91" t="str">
        <f>IF('1'!$H$10="-","-      ₽",IF(Z130="только сц",IF(Q130&lt;=AA130,Q130,AA130),IF(Q130&lt;=AB130,0,IF(Q130-R130&lt;=AA130,Q130-R130,AA130))))</f>
        <v>-      ₽</v>
      </c>
      <c r="T130" s="92" t="str">
        <f>IF('1'!$H$10="-","-      ₽",IF(AND(SUM($W$10:$W$6357)&gt;=200000,AC130&lt;&gt;"без скидки"),IF(R130&gt;=100,O130*0.95*0.95*R130,O130*R130*0.95),IF(SUM($V$10:$V$6357)&gt;=57000,IF(AND(R130&gt;=100,AC130&lt;&gt;"без скидки"),O130*0.95*R130,O130*R130),M130*R130)))</f>
        <v>-      ₽</v>
      </c>
      <c r="U130" s="92" t="str">
        <f>IF('1'!$H$10="-","-      ₽",S130*M130)</f>
        <v>-      ₽</v>
      </c>
      <c r="V130" s="93" t="str">
        <f>IF('1'!$H$10="-","-      ₽",R130*O130)</f>
        <v>-      ₽</v>
      </c>
      <c r="W130" s="93" t="str">
        <f>IF('1'!$H$10="-","-      ₽",R130*O130)</f>
        <v>-      ₽</v>
      </c>
      <c r="X130" s="65" t="s">
        <v>4548</v>
      </c>
      <c r="Y130" s="66" t="str">
        <f>IF(OR(Q130="",'1'!$H$10="-"),"-      %",IF(Z130="только сц",0,IF(SUM($V$685:$V$6357)&gt;=57000,(W130-T130)/W130,0)))</f>
        <v>-      %</v>
      </c>
      <c r="Z130" s="83" t="s">
        <v>375</v>
      </c>
      <c r="AA130" s="51">
        <v>0</v>
      </c>
      <c r="AB130" s="51">
        <v>45</v>
      </c>
      <c r="AC130" s="63" t="s">
        <v>3975</v>
      </c>
      <c r="AD130" s="94" t="str">
        <f>IF(OR(Q130="",'1'!$H$10="-"),"",IF(Q130&gt;R130+S130,"заказано больше наличия",""))</f>
        <v/>
      </c>
    </row>
    <row r="131" spans="1:30" s="48" customFormat="1">
      <c r="A131" s="2"/>
      <c r="B131" s="57" t="s">
        <v>4757</v>
      </c>
      <c r="C131" s="49" t="s">
        <v>481</v>
      </c>
      <c r="D131" s="49" t="s">
        <v>478</v>
      </c>
      <c r="E131" s="49">
        <v>1</v>
      </c>
      <c r="F131" s="49">
        <v>11</v>
      </c>
      <c r="G131" s="49" t="s">
        <v>4917</v>
      </c>
      <c r="H131" s="52" t="s">
        <v>52</v>
      </c>
      <c r="I131" s="50" t="s">
        <v>392</v>
      </c>
      <c r="J131" s="50"/>
      <c r="K131" s="90"/>
      <c r="L131" s="51">
        <v>535</v>
      </c>
      <c r="M131" s="51">
        <v>407</v>
      </c>
      <c r="N131" s="106">
        <f>IF('1'!$H$10="-",L131,L131)</f>
        <v>535</v>
      </c>
      <c r="O131" s="105">
        <f>IF('1'!$H$10="-",M131,IF('1'!$H$10="в кассу предприятия",M131,IF('1'!$H$10="ИП Водакова Т.Ю.",M131*1.075,"-")))</f>
        <v>407</v>
      </c>
      <c r="P131" s="86">
        <v>100</v>
      </c>
      <c r="Q131" s="47"/>
      <c r="R131" s="91">
        <f t="shared" si="1"/>
        <v>0</v>
      </c>
      <c r="S131" s="91" t="str">
        <f>IF('1'!$H$10="-","-      ₽",IF(Z131="только сц",IF(Q131&lt;=AA131,Q131,AA131),IF(Q131&lt;=AB131,0,IF(Q131-R131&lt;=AA131,Q131-R131,AA131))))</f>
        <v>-      ₽</v>
      </c>
      <c r="T131" s="92" t="str">
        <f>IF('1'!$H$10="-","-      ₽",IF(AND(SUM($W$10:$W$6357)&gt;=200000,AC131&lt;&gt;"без скидки"),IF(R131&gt;=100,O131*0.95*0.95*R131,O131*R131*0.95),IF(SUM($V$10:$V$6357)&gt;=57000,IF(AND(R131&gt;=100,AC131&lt;&gt;"без скидки"),O131*0.95*R131,O131*R131),M131*R131)))</f>
        <v>-      ₽</v>
      </c>
      <c r="U131" s="92" t="str">
        <f>IF('1'!$H$10="-","-      ₽",S131*M131)</f>
        <v>-      ₽</v>
      </c>
      <c r="V131" s="93" t="str">
        <f>IF('1'!$H$10="-","-      ₽",R131*O131)</f>
        <v>-      ₽</v>
      </c>
      <c r="W131" s="93" t="str">
        <f>IF('1'!$H$10="-","-      ₽",R131*O131)</f>
        <v>-      ₽</v>
      </c>
      <c r="X131" s="65" t="s">
        <v>4992</v>
      </c>
      <c r="Y131" s="66" t="str">
        <f>IF(OR(Q131="",'1'!$H$10="-"),"-      %",IF(Z131="только сц",0,IF(SUM($V$685:$V$6357)&gt;=57000,(W131-T131)/W131,0)))</f>
        <v>-      %</v>
      </c>
      <c r="Z131" s="83" t="s">
        <v>375</v>
      </c>
      <c r="AA131" s="51">
        <v>0</v>
      </c>
      <c r="AB131" s="51">
        <v>100</v>
      </c>
      <c r="AC131" s="63" t="s">
        <v>3975</v>
      </c>
      <c r="AD131" s="94" t="str">
        <f>IF(OR(Q131="",'1'!$H$10="-"),"",IF(Q131&gt;R131+S131,"заказано больше наличия",""))</f>
        <v/>
      </c>
    </row>
    <row r="132" spans="1:30" s="48" customFormat="1">
      <c r="A132" s="2"/>
      <c r="B132" s="57" t="s">
        <v>4758</v>
      </c>
      <c r="C132" s="49" t="s">
        <v>477</v>
      </c>
      <c r="D132" s="49" t="s">
        <v>478</v>
      </c>
      <c r="E132" s="49">
        <v>1</v>
      </c>
      <c r="F132" s="49">
        <v>5</v>
      </c>
      <c r="G132" s="49" t="s">
        <v>486</v>
      </c>
      <c r="H132" s="52" t="s">
        <v>78</v>
      </c>
      <c r="I132" s="50" t="s">
        <v>4915</v>
      </c>
      <c r="J132" s="50" t="s">
        <v>375</v>
      </c>
      <c r="K132" s="90" t="s">
        <v>375</v>
      </c>
      <c r="L132" s="51">
        <v>466</v>
      </c>
      <c r="M132" s="51">
        <v>364</v>
      </c>
      <c r="N132" s="106">
        <f>IF('1'!$H$10="-",L132,L132)</f>
        <v>466</v>
      </c>
      <c r="O132" s="105">
        <f>IF('1'!$H$10="-",M132,IF('1'!$H$10="в кассу предприятия",M132,IF('1'!$H$10="ИП Водакова Т.Ю.",M132*1.075,"-")))</f>
        <v>364</v>
      </c>
      <c r="P132" s="86" t="s">
        <v>5583</v>
      </c>
      <c r="Q132" s="47"/>
      <c r="R132" s="91">
        <f t="shared" si="1"/>
        <v>0</v>
      </c>
      <c r="S132" s="91" t="str">
        <f>IF('1'!$H$10="-","-      ₽",IF(Z132="только сц",IF(Q132&lt;=AA132,Q132,AA132),IF(Q132&lt;=AB132,0,IF(Q132-R132&lt;=AA132,Q132-R132,AA132))))</f>
        <v>-      ₽</v>
      </c>
      <c r="T132" s="92" t="str">
        <f>IF('1'!$H$10="-","-      ₽",IF(AND(SUM($W$10:$W$6357)&gt;=200000,AC132&lt;&gt;"без скидки"),IF(R132&gt;=100,O132*0.95*0.95*R132,O132*R132*0.95),IF(SUM($V$10:$V$6357)&gt;=57000,IF(AND(R132&gt;=100,AC132&lt;&gt;"без скидки"),O132*0.95*R132,O132*R132),M132*R132)))</f>
        <v>-      ₽</v>
      </c>
      <c r="U132" s="92" t="str">
        <f>IF('1'!$H$10="-","-      ₽",S132*M132)</f>
        <v>-      ₽</v>
      </c>
      <c r="V132" s="93" t="str">
        <f>IF('1'!$H$10="-","-      ₽",R132*O132)</f>
        <v>-      ₽</v>
      </c>
      <c r="W132" s="93" t="str">
        <f>IF('1'!$H$10="-","-      ₽",R132*O132)</f>
        <v>-      ₽</v>
      </c>
      <c r="X132" s="65" t="s">
        <v>4548</v>
      </c>
      <c r="Y132" s="66" t="str">
        <f>IF(OR(Q132="",'1'!$H$10="-"),"-      %",IF(Z132="только сц",0,IF(SUM($V$685:$V$6357)&gt;=57000,(W132-T132)/W132,0)))</f>
        <v>-      %</v>
      </c>
      <c r="Z132" s="83" t="s">
        <v>375</v>
      </c>
      <c r="AA132" s="51">
        <v>0</v>
      </c>
      <c r="AB132" s="51">
        <v>145</v>
      </c>
      <c r="AC132" s="63" t="s">
        <v>3975</v>
      </c>
      <c r="AD132" s="94" t="str">
        <f>IF(OR(Q132="",'1'!$H$10="-"),"",IF(Q132&gt;R132+S132,"заказано больше наличия",""))</f>
        <v/>
      </c>
    </row>
    <row r="133" spans="1:30" s="48" customFormat="1">
      <c r="A133" s="2"/>
      <c r="B133" s="57" t="s">
        <v>487</v>
      </c>
      <c r="C133" s="49" t="s">
        <v>481</v>
      </c>
      <c r="D133" s="49" t="s">
        <v>478</v>
      </c>
      <c r="E133" s="49">
        <v>1</v>
      </c>
      <c r="F133" s="49">
        <v>8</v>
      </c>
      <c r="G133" s="49" t="s">
        <v>486</v>
      </c>
      <c r="H133" s="52" t="s">
        <v>288</v>
      </c>
      <c r="I133" s="50" t="s">
        <v>392</v>
      </c>
      <c r="J133" s="50"/>
      <c r="K133" s="90"/>
      <c r="L133" s="51">
        <v>915</v>
      </c>
      <c r="M133" s="51">
        <v>727</v>
      </c>
      <c r="N133" s="106">
        <f>IF('1'!$H$10="-",L133,L133)</f>
        <v>915</v>
      </c>
      <c r="O133" s="105">
        <f>IF('1'!$H$10="-",M133,IF('1'!$H$10="в кассу предприятия",M133,IF('1'!$H$10="ИП Водакова Т.Ю.",M133*1.075,"-")))</f>
        <v>727</v>
      </c>
      <c r="P133" s="86">
        <v>83</v>
      </c>
      <c r="Q133" s="47"/>
      <c r="R133" s="91">
        <f t="shared" si="1"/>
        <v>0</v>
      </c>
      <c r="S133" s="91" t="str">
        <f>IF('1'!$H$10="-","-      ₽",IF(Z133="только сц",IF(Q133&lt;=AA133,Q133,AA133),IF(Q133&lt;=AB133,0,IF(Q133-R133&lt;=AA133,Q133-R133,AA133))))</f>
        <v>-      ₽</v>
      </c>
      <c r="T133" s="92" t="str">
        <f>IF('1'!$H$10="-","-      ₽",IF(AND(SUM($W$10:$W$6357)&gt;=200000,AC133&lt;&gt;"без скидки"),IF(R133&gt;=100,O133*0.95*0.95*R133,O133*R133*0.95),IF(SUM($V$10:$V$6357)&gt;=57000,IF(AND(R133&gt;=100,AC133&lt;&gt;"без скидки"),O133*0.95*R133,O133*R133),M133*R133)))</f>
        <v>-      ₽</v>
      </c>
      <c r="U133" s="92" t="str">
        <f>IF('1'!$H$10="-","-      ₽",S133*M133)</f>
        <v>-      ₽</v>
      </c>
      <c r="V133" s="93" t="str">
        <f>IF('1'!$H$10="-","-      ₽",R133*O133)</f>
        <v>-      ₽</v>
      </c>
      <c r="W133" s="93" t="str">
        <f>IF('1'!$H$10="-","-      ₽",R133*O133)</f>
        <v>-      ₽</v>
      </c>
      <c r="X133" s="65" t="s">
        <v>4548</v>
      </c>
      <c r="Y133" s="66" t="str">
        <f>IF(OR(Q133="",'1'!$H$10="-"),"-      %",IF(Z133="только сц",0,IF(SUM($V$685:$V$6357)&gt;=57000,(W133-T133)/W133,0)))</f>
        <v>-      %</v>
      </c>
      <c r="Z133" s="83" t="s">
        <v>375</v>
      </c>
      <c r="AA133" s="51">
        <v>25</v>
      </c>
      <c r="AB133" s="51">
        <v>58</v>
      </c>
      <c r="AC133" s="63" t="s">
        <v>3975</v>
      </c>
      <c r="AD133" s="94" t="str">
        <f>IF(OR(Q133="",'1'!$H$10="-"),"",IF(Q133&gt;R133+S133,"заказано больше наличия",""))</f>
        <v/>
      </c>
    </row>
    <row r="134" spans="1:30" s="48" customFormat="1">
      <c r="A134" s="2"/>
      <c r="B134" s="57" t="s">
        <v>3982</v>
      </c>
      <c r="C134" s="49" t="s">
        <v>477</v>
      </c>
      <c r="D134" s="49" t="s">
        <v>478</v>
      </c>
      <c r="E134" s="49">
        <v>1</v>
      </c>
      <c r="F134" s="49">
        <v>8</v>
      </c>
      <c r="G134" s="49" t="s">
        <v>486</v>
      </c>
      <c r="H134" s="52" t="s">
        <v>288</v>
      </c>
      <c r="I134" s="50"/>
      <c r="J134" s="50" t="s">
        <v>379</v>
      </c>
      <c r="K134" s="90"/>
      <c r="L134" s="51">
        <v>1116</v>
      </c>
      <c r="M134" s="51">
        <v>515</v>
      </c>
      <c r="N134" s="106">
        <f>IF('1'!$H$10="-",L134,L134)</f>
        <v>1116</v>
      </c>
      <c r="O134" s="105">
        <f>IF('1'!$H$10="-",M134,IF('1'!$H$10="в кассу предприятия",M134,IF('1'!$H$10="ИП Водакова Т.Ю.",M134*1.075,"-")))</f>
        <v>515</v>
      </c>
      <c r="P134" s="86">
        <v>9</v>
      </c>
      <c r="Q134" s="47"/>
      <c r="R134" s="91">
        <f t="shared" si="1"/>
        <v>0</v>
      </c>
      <c r="S134" s="91" t="str">
        <f>IF('1'!$H$10="-","-      ₽",IF(Z134="только сц",IF(Q134&lt;=AA134,Q134,AA134),IF(Q134&lt;=AB134,0,IF(Q134-R134&lt;=AA134,Q134-R134,AA134))))</f>
        <v>-      ₽</v>
      </c>
      <c r="T134" s="92" t="str">
        <f>IF('1'!$H$10="-","-      ₽",IF(AND(SUM($W$10:$W$6357)&gt;=200000,AC134&lt;&gt;"без скидки"),IF(R134&gt;=100,O134*0.95*0.95*R134,O134*R134*0.95),IF(SUM($V$10:$V$6357)&gt;=57000,IF(AND(R134&gt;=100,AC134&lt;&gt;"без скидки"),O134*0.95*R134,O134*R134),M134*R134)))</f>
        <v>-      ₽</v>
      </c>
      <c r="U134" s="92" t="str">
        <f>IF('1'!$H$10="-","-      ₽",S134*M134)</f>
        <v>-      ₽</v>
      </c>
      <c r="V134" s="93" t="str">
        <f>IF('1'!$H$10="-","-      ₽",R134*O134)</f>
        <v>-      ₽</v>
      </c>
      <c r="W134" s="93" t="str">
        <f>IF('1'!$H$10="-","-      ₽",R134*O134)</f>
        <v>-      ₽</v>
      </c>
      <c r="X134" s="65" t="s">
        <v>4548</v>
      </c>
      <c r="Y134" s="66" t="str">
        <f>IF(OR(Q134="",'1'!$H$10="-"),"-      %",IF(Z134="только сц",0,IF(SUM($V$685:$V$6357)&gt;=57000,(W134-T134)/W134,0)))</f>
        <v>-      %</v>
      </c>
      <c r="Z134" s="83" t="s">
        <v>375</v>
      </c>
      <c r="AA134" s="51">
        <v>0</v>
      </c>
      <c r="AB134" s="51">
        <v>9</v>
      </c>
      <c r="AC134" s="63" t="s">
        <v>3975</v>
      </c>
      <c r="AD134" s="94" t="str">
        <f>IF(OR(Q134="",'1'!$H$10="-"),"",IF(Q134&gt;R134+S134,"заказано больше наличия",""))</f>
        <v/>
      </c>
    </row>
    <row r="135" spans="1:30" s="48" customFormat="1">
      <c r="A135" s="2"/>
      <c r="B135" s="57" t="s">
        <v>1227</v>
      </c>
      <c r="C135" s="49" t="s">
        <v>477</v>
      </c>
      <c r="D135" s="49" t="s">
        <v>478</v>
      </c>
      <c r="E135" s="49">
        <v>1</v>
      </c>
      <c r="F135" s="49">
        <v>15</v>
      </c>
      <c r="G135" s="49" t="s">
        <v>486</v>
      </c>
      <c r="H135" s="52" t="s">
        <v>57</v>
      </c>
      <c r="I135" s="50"/>
      <c r="J135" s="50" t="s">
        <v>396</v>
      </c>
      <c r="K135" s="90"/>
      <c r="L135" s="51">
        <v>1808</v>
      </c>
      <c r="M135" s="51">
        <v>1436</v>
      </c>
      <c r="N135" s="106">
        <f>IF('1'!$H$10="-",L135,L135)</f>
        <v>1808</v>
      </c>
      <c r="O135" s="105">
        <f>IF('1'!$H$10="-",M135,IF('1'!$H$10="в кассу предприятия",M135,IF('1'!$H$10="ИП Водакова Т.Ю.",M135*1.075,"-")))</f>
        <v>1436</v>
      </c>
      <c r="P135" s="86">
        <v>21</v>
      </c>
      <c r="Q135" s="47"/>
      <c r="R135" s="91">
        <f t="shared" si="1"/>
        <v>0</v>
      </c>
      <c r="S135" s="91" t="str">
        <f>IF('1'!$H$10="-","-      ₽",IF(Z135="только сц",IF(Q135&lt;=AA135,Q135,AA135),IF(Q135&lt;=AB135,0,IF(Q135-R135&lt;=AA135,Q135-R135,AA135))))</f>
        <v>-      ₽</v>
      </c>
      <c r="T135" s="92" t="str">
        <f>IF('1'!$H$10="-","-      ₽",IF(AND(SUM($W$10:$W$6357)&gt;=200000,AC135&lt;&gt;"без скидки"),IF(R135&gt;=100,O135*0.95*0.95*R135,O135*R135*0.95),IF(SUM($V$10:$V$6357)&gt;=57000,IF(AND(R135&gt;=100,AC135&lt;&gt;"без скидки"),O135*0.95*R135,O135*R135),M135*R135)))</f>
        <v>-      ₽</v>
      </c>
      <c r="U135" s="92" t="str">
        <f>IF('1'!$H$10="-","-      ₽",S135*M135)</f>
        <v>-      ₽</v>
      </c>
      <c r="V135" s="93" t="str">
        <f>IF('1'!$H$10="-","-      ₽",R135*O135)</f>
        <v>-      ₽</v>
      </c>
      <c r="W135" s="93" t="str">
        <f>IF('1'!$H$10="-","-      ₽",R135*O135)</f>
        <v>-      ₽</v>
      </c>
      <c r="X135" s="65" t="s">
        <v>4548</v>
      </c>
      <c r="Y135" s="66" t="str">
        <f>IF(OR(Q135="",'1'!$H$10="-"),"-      %",IF(Z135="только сц",0,IF(SUM($V$685:$V$6357)&gt;=57000,(W135-T135)/W135,0)))</f>
        <v>-      %</v>
      </c>
      <c r="Z135" s="83" t="s">
        <v>375</v>
      </c>
      <c r="AA135" s="51">
        <v>10</v>
      </c>
      <c r="AB135" s="51">
        <v>11</v>
      </c>
      <c r="AC135" s="63" t="s">
        <v>3975</v>
      </c>
      <c r="AD135" s="94" t="str">
        <f>IF(OR(Q135="",'1'!$H$10="-"),"",IF(Q135&gt;R135+S135,"заказано больше наличия",""))</f>
        <v/>
      </c>
    </row>
    <row r="136" spans="1:30" s="48" customFormat="1">
      <c r="A136" s="2"/>
      <c r="B136" s="57" t="s">
        <v>488</v>
      </c>
      <c r="C136" s="49" t="s">
        <v>477</v>
      </c>
      <c r="D136" s="49" t="s">
        <v>478</v>
      </c>
      <c r="E136" s="49">
        <v>1</v>
      </c>
      <c r="F136" s="49">
        <v>11</v>
      </c>
      <c r="G136" s="49" t="s">
        <v>489</v>
      </c>
      <c r="H136" s="52" t="s">
        <v>52</v>
      </c>
      <c r="I136" s="50" t="s">
        <v>387</v>
      </c>
      <c r="J136" s="50"/>
      <c r="K136" s="90"/>
      <c r="L136" s="51">
        <v>1173</v>
      </c>
      <c r="M136" s="51">
        <v>932</v>
      </c>
      <c r="N136" s="106">
        <f>IF('1'!$H$10="-",L136,L136)</f>
        <v>1173</v>
      </c>
      <c r="O136" s="105">
        <f>IF('1'!$H$10="-",M136,IF('1'!$H$10="в кассу предприятия",M136,IF('1'!$H$10="ИП Водакова Т.Ю.",M136*1.075,"-")))</f>
        <v>932</v>
      </c>
      <c r="P136" s="86">
        <v>20</v>
      </c>
      <c r="Q136" s="47"/>
      <c r="R136" s="91">
        <f t="shared" si="1"/>
        <v>0</v>
      </c>
      <c r="S136" s="91" t="str">
        <f>IF('1'!$H$10="-","-      ₽",IF(Z136="только сц",IF(Q136&lt;=AA136,Q136,AA136),IF(Q136&lt;=AB136,0,IF(Q136-R136&lt;=AA136,Q136-R136,AA136))))</f>
        <v>-      ₽</v>
      </c>
      <c r="T136" s="92" t="str">
        <f>IF('1'!$H$10="-","-      ₽",IF(AND(SUM($W$10:$W$6357)&gt;=200000,AC136&lt;&gt;"без скидки"),IF(R136&gt;=100,O136*0.95*0.95*R136,O136*R136*0.95),IF(SUM($V$10:$V$6357)&gt;=57000,IF(AND(R136&gt;=100,AC136&lt;&gt;"без скидки"),O136*0.95*R136,O136*R136),M136*R136)))</f>
        <v>-      ₽</v>
      </c>
      <c r="U136" s="92" t="str">
        <f>IF('1'!$H$10="-","-      ₽",S136*M136)</f>
        <v>-      ₽</v>
      </c>
      <c r="V136" s="93" t="str">
        <f>IF('1'!$H$10="-","-      ₽",R136*O136)</f>
        <v>-      ₽</v>
      </c>
      <c r="W136" s="93" t="str">
        <f>IF('1'!$H$10="-","-      ₽",R136*O136)</f>
        <v>-      ₽</v>
      </c>
      <c r="X136" s="65" t="s">
        <v>4548</v>
      </c>
      <c r="Y136" s="66" t="str">
        <f>IF(OR(Q136="",'1'!$H$10="-"),"-      %",IF(Z136="только сц",0,IF(SUM($V$685:$V$6357)&gt;=57000,(W136-T136)/W136,0)))</f>
        <v>-      %</v>
      </c>
      <c r="Z136" s="83" t="s">
        <v>375</v>
      </c>
      <c r="AA136" s="51">
        <v>7</v>
      </c>
      <c r="AB136" s="51">
        <v>13</v>
      </c>
      <c r="AC136" s="63" t="s">
        <v>3975</v>
      </c>
      <c r="AD136" s="94" t="str">
        <f>IF(OR(Q136="",'1'!$H$10="-"),"",IF(Q136&gt;R136+S136,"заказано больше наличия",""))</f>
        <v/>
      </c>
    </row>
    <row r="137" spans="1:30" s="48" customFormat="1">
      <c r="A137" s="2"/>
      <c r="B137" s="57" t="s">
        <v>4759</v>
      </c>
      <c r="C137" s="49" t="s">
        <v>477</v>
      </c>
      <c r="D137" s="49" t="s">
        <v>478</v>
      </c>
      <c r="E137" s="49">
        <v>1</v>
      </c>
      <c r="F137" s="49">
        <v>5</v>
      </c>
      <c r="G137" s="49" t="s">
        <v>490</v>
      </c>
      <c r="H137" s="52" t="s">
        <v>78</v>
      </c>
      <c r="I137" s="50" t="s">
        <v>431</v>
      </c>
      <c r="J137" s="50" t="s">
        <v>375</v>
      </c>
      <c r="K137" s="90" t="s">
        <v>375</v>
      </c>
      <c r="L137" s="51">
        <v>466</v>
      </c>
      <c r="M137" s="51">
        <v>364</v>
      </c>
      <c r="N137" s="106">
        <f>IF('1'!$H$10="-",L137,L137)</f>
        <v>466</v>
      </c>
      <c r="O137" s="105">
        <f>IF('1'!$H$10="-",M137,IF('1'!$H$10="в кассу предприятия",M137,IF('1'!$H$10="ИП Водакова Т.Ю.",M137*1.075,"-")))</f>
        <v>364</v>
      </c>
      <c r="P137" s="86">
        <v>65</v>
      </c>
      <c r="Q137" s="47"/>
      <c r="R137" s="91">
        <f t="shared" si="1"/>
        <v>0</v>
      </c>
      <c r="S137" s="91" t="str">
        <f>IF('1'!$H$10="-","-      ₽",IF(Z137="только сц",IF(Q137&lt;=AA137,Q137,AA137),IF(Q137&lt;=AB137,0,IF(Q137-R137&lt;=AA137,Q137-R137,AA137))))</f>
        <v>-      ₽</v>
      </c>
      <c r="T137" s="92" t="str">
        <f>IF('1'!$H$10="-","-      ₽",IF(AND(SUM($W$10:$W$6357)&gt;=200000,AC137&lt;&gt;"без скидки"),IF(R137&gt;=100,O137*0.95*0.95*R137,O137*R137*0.95),IF(SUM($V$10:$V$6357)&gt;=57000,IF(AND(R137&gt;=100,AC137&lt;&gt;"без скидки"),O137*0.95*R137,O137*R137),M137*R137)))</f>
        <v>-      ₽</v>
      </c>
      <c r="U137" s="92" t="str">
        <f>IF('1'!$H$10="-","-      ₽",S137*M137)</f>
        <v>-      ₽</v>
      </c>
      <c r="V137" s="93" t="str">
        <f>IF('1'!$H$10="-","-      ₽",R137*O137)</f>
        <v>-      ₽</v>
      </c>
      <c r="W137" s="93" t="str">
        <f>IF('1'!$H$10="-","-      ₽",R137*O137)</f>
        <v>-      ₽</v>
      </c>
      <c r="X137" s="65" t="s">
        <v>4548</v>
      </c>
      <c r="Y137" s="66" t="str">
        <f>IF(OR(Q137="",'1'!$H$10="-"),"-      %",IF(Z137="только сц",0,IF(SUM($V$685:$V$6357)&gt;=57000,(W137-T137)/W137,0)))</f>
        <v>-      %</v>
      </c>
      <c r="Z137" s="83" t="s">
        <v>375</v>
      </c>
      <c r="AA137" s="51">
        <v>0</v>
      </c>
      <c r="AB137" s="51">
        <v>65</v>
      </c>
      <c r="AC137" s="63" t="s">
        <v>3975</v>
      </c>
      <c r="AD137" s="94" t="str">
        <f>IF(OR(Q137="",'1'!$H$10="-"),"",IF(Q137&gt;R137+S137,"заказано больше наличия",""))</f>
        <v/>
      </c>
    </row>
    <row r="138" spans="1:30" s="48" customFormat="1">
      <c r="A138" s="2"/>
      <c r="B138" s="57" t="s">
        <v>3983</v>
      </c>
      <c r="C138" s="49" t="s">
        <v>477</v>
      </c>
      <c r="D138" s="49" t="s">
        <v>478</v>
      </c>
      <c r="E138" s="49">
        <v>1</v>
      </c>
      <c r="F138" s="49">
        <v>5</v>
      </c>
      <c r="G138" s="49" t="s">
        <v>490</v>
      </c>
      <c r="H138" s="52" t="s">
        <v>78</v>
      </c>
      <c r="I138" s="50"/>
      <c r="J138" s="50"/>
      <c r="K138" s="90"/>
      <c r="L138" s="51">
        <v>747</v>
      </c>
      <c r="M138" s="51">
        <v>364</v>
      </c>
      <c r="N138" s="106">
        <f>IF('1'!$H$10="-",L138,L138)</f>
        <v>747</v>
      </c>
      <c r="O138" s="105">
        <f>IF('1'!$H$10="-",M138,IF('1'!$H$10="в кассу предприятия",M138,IF('1'!$H$10="ИП Водакова Т.Ю.",M138*1.075,"-")))</f>
        <v>364</v>
      </c>
      <c r="P138" s="86">
        <v>39</v>
      </c>
      <c r="Q138" s="47"/>
      <c r="R138" s="91">
        <f t="shared" ref="R138:R201" si="2">IF(Q138&lt;=AB138,Q138,AB138)</f>
        <v>0</v>
      </c>
      <c r="S138" s="91" t="str">
        <f>IF('1'!$H$10="-","-      ₽",IF(Z138="только сц",IF(Q138&lt;=AA138,Q138,AA138),IF(Q138&lt;=AB138,0,IF(Q138-R138&lt;=AA138,Q138-R138,AA138))))</f>
        <v>-      ₽</v>
      </c>
      <c r="T138" s="92" t="str">
        <f>IF('1'!$H$10="-","-      ₽",IF(AND(SUM($W$10:$W$6357)&gt;=200000,AC138&lt;&gt;"без скидки"),IF(R138&gt;=100,O138*0.95*0.95*R138,O138*R138*0.95),IF(SUM($V$10:$V$6357)&gt;=57000,IF(AND(R138&gt;=100,AC138&lt;&gt;"без скидки"),O138*0.95*R138,O138*R138),M138*R138)))</f>
        <v>-      ₽</v>
      </c>
      <c r="U138" s="92" t="str">
        <f>IF('1'!$H$10="-","-      ₽",S138*M138)</f>
        <v>-      ₽</v>
      </c>
      <c r="V138" s="93" t="str">
        <f>IF('1'!$H$10="-","-      ₽",R138*O138)</f>
        <v>-      ₽</v>
      </c>
      <c r="W138" s="93" t="str">
        <f>IF('1'!$H$10="-","-      ₽",R138*O138)</f>
        <v>-      ₽</v>
      </c>
      <c r="X138" s="65" t="s">
        <v>4548</v>
      </c>
      <c r="Y138" s="66" t="str">
        <f>IF(OR(Q138="",'1'!$H$10="-"),"-      %",IF(Z138="только сц",0,IF(SUM($V$685:$V$6357)&gt;=57000,(W138-T138)/W138,0)))</f>
        <v>-      %</v>
      </c>
      <c r="Z138" s="83" t="s">
        <v>5582</v>
      </c>
      <c r="AA138" s="51">
        <v>39</v>
      </c>
      <c r="AB138" s="51">
        <v>0</v>
      </c>
      <c r="AC138" s="63" t="s">
        <v>3975</v>
      </c>
      <c r="AD138" s="94" t="str">
        <f>IF(OR(Q138="",'1'!$H$10="-"),"",IF(Q138&gt;R138+S138,"заказано больше наличия",""))</f>
        <v/>
      </c>
    </row>
    <row r="139" spans="1:30" s="48" customFormat="1">
      <c r="A139" s="2"/>
      <c r="B139" s="57" t="s">
        <v>1231</v>
      </c>
      <c r="C139" s="49" t="s">
        <v>477</v>
      </c>
      <c r="D139" s="49" t="s">
        <v>478</v>
      </c>
      <c r="E139" s="49">
        <v>1</v>
      </c>
      <c r="F139" s="49">
        <v>8</v>
      </c>
      <c r="G139" s="49" t="s">
        <v>490</v>
      </c>
      <c r="H139" s="52" t="s">
        <v>288</v>
      </c>
      <c r="I139" s="50" t="s">
        <v>385</v>
      </c>
      <c r="J139" s="50"/>
      <c r="K139" s="90"/>
      <c r="L139" s="51">
        <v>479</v>
      </c>
      <c r="M139" s="51">
        <v>375</v>
      </c>
      <c r="N139" s="106">
        <f>IF('1'!$H$10="-",L139,L139)</f>
        <v>479</v>
      </c>
      <c r="O139" s="105">
        <f>IF('1'!$H$10="-",M139,IF('1'!$H$10="в кассу предприятия",M139,IF('1'!$H$10="ИП Водакова Т.Ю.",M139*1.075,"-")))</f>
        <v>375</v>
      </c>
      <c r="P139" s="86" t="s">
        <v>5583</v>
      </c>
      <c r="Q139" s="47"/>
      <c r="R139" s="91">
        <f t="shared" si="2"/>
        <v>0</v>
      </c>
      <c r="S139" s="91" t="str">
        <f>IF('1'!$H$10="-","-      ₽",IF(Z139="только сц",IF(Q139&lt;=AA139,Q139,AA139),IF(Q139&lt;=AB139,0,IF(Q139-R139&lt;=AA139,Q139-R139,AA139))))</f>
        <v>-      ₽</v>
      </c>
      <c r="T139" s="92" t="str">
        <f>IF('1'!$H$10="-","-      ₽",IF(AND(SUM($W$10:$W$6357)&gt;=200000,AC139&lt;&gt;"без скидки"),IF(R139&gt;=100,O139*0.95*0.95*R139,O139*R139*0.95),IF(SUM($V$10:$V$6357)&gt;=57000,IF(AND(R139&gt;=100,AC139&lt;&gt;"без скидки"),O139*0.95*R139,O139*R139),M139*R139)))</f>
        <v>-      ₽</v>
      </c>
      <c r="U139" s="92" t="str">
        <f>IF('1'!$H$10="-","-      ₽",S139*M139)</f>
        <v>-      ₽</v>
      </c>
      <c r="V139" s="93" t="str">
        <f>IF('1'!$H$10="-","-      ₽",R139*O139)</f>
        <v>-      ₽</v>
      </c>
      <c r="W139" s="93" t="str">
        <f>IF('1'!$H$10="-","-      ₽",R139*O139)</f>
        <v>-      ₽</v>
      </c>
      <c r="X139" s="65" t="s">
        <v>4548</v>
      </c>
      <c r="Y139" s="66" t="str">
        <f>IF(OR(Q139="",'1'!$H$10="-"),"-      %",IF(Z139="только сц",0,IF(SUM($V$685:$V$6357)&gt;=57000,(W139-T139)/W139,0)))</f>
        <v>-      %</v>
      </c>
      <c r="Z139" s="83" t="s">
        <v>375</v>
      </c>
      <c r="AA139" s="51">
        <v>8</v>
      </c>
      <c r="AB139" s="51">
        <v>451</v>
      </c>
      <c r="AC139" s="63" t="s">
        <v>3975</v>
      </c>
      <c r="AD139" s="94" t="str">
        <f>IF(OR(Q139="",'1'!$H$10="-"),"",IF(Q139&gt;R139+S139,"заказано больше наличия",""))</f>
        <v/>
      </c>
    </row>
    <row r="140" spans="1:30" s="48" customFormat="1">
      <c r="A140" s="2"/>
      <c r="B140" s="57" t="s">
        <v>1232</v>
      </c>
      <c r="C140" s="49" t="s">
        <v>481</v>
      </c>
      <c r="D140" s="49" t="s">
        <v>478</v>
      </c>
      <c r="E140" s="49">
        <v>1</v>
      </c>
      <c r="F140" s="49">
        <v>18</v>
      </c>
      <c r="G140" s="49" t="s">
        <v>490</v>
      </c>
      <c r="H140" s="52" t="s">
        <v>384</v>
      </c>
      <c r="I140" s="50"/>
      <c r="J140" s="50"/>
      <c r="K140" s="90"/>
      <c r="L140" s="51">
        <v>1808</v>
      </c>
      <c r="M140" s="51">
        <v>1351</v>
      </c>
      <c r="N140" s="106">
        <f>IF('1'!$H$10="-",L140,L140)</f>
        <v>1808</v>
      </c>
      <c r="O140" s="105">
        <f>IF('1'!$H$10="-",M140,IF('1'!$H$10="в кассу предприятия",M140,IF('1'!$H$10="ИП Водакова Т.Ю.",M140*1.075,"-")))</f>
        <v>1351</v>
      </c>
      <c r="P140" s="86">
        <v>87</v>
      </c>
      <c r="Q140" s="47"/>
      <c r="R140" s="91">
        <f t="shared" si="2"/>
        <v>0</v>
      </c>
      <c r="S140" s="91" t="str">
        <f>IF('1'!$H$10="-","-      ₽",IF(Z140="только сц",IF(Q140&lt;=AA140,Q140,AA140),IF(Q140&lt;=AB140,0,IF(Q140-R140&lt;=AA140,Q140-R140,AA140))))</f>
        <v>-      ₽</v>
      </c>
      <c r="T140" s="92" t="str">
        <f>IF('1'!$H$10="-","-      ₽",IF(AND(SUM($W$10:$W$6357)&gt;=200000,AC140&lt;&gt;"без скидки"),IF(R140&gt;=100,O140*0.95*0.95*R140,O140*R140*0.95),IF(SUM($V$10:$V$6357)&gt;=57000,IF(AND(R140&gt;=100,AC140&lt;&gt;"без скидки"),O140*0.95*R140,O140*R140),M140*R140)))</f>
        <v>-      ₽</v>
      </c>
      <c r="U140" s="92" t="str">
        <f>IF('1'!$H$10="-","-      ₽",S140*M140)</f>
        <v>-      ₽</v>
      </c>
      <c r="V140" s="93" t="str">
        <f>IF('1'!$H$10="-","-      ₽",R140*O140)</f>
        <v>-      ₽</v>
      </c>
      <c r="W140" s="93" t="str">
        <f>IF('1'!$H$10="-","-      ₽",R140*O140)</f>
        <v>-      ₽</v>
      </c>
      <c r="X140" s="65" t="s">
        <v>4992</v>
      </c>
      <c r="Y140" s="66" t="str">
        <f>IF(OR(Q140="",'1'!$H$10="-"),"-      %",IF(Z140="только сц",0,IF(SUM($V$685:$V$6357)&gt;=57000,(W140-T140)/W140,0)))</f>
        <v>-      %</v>
      </c>
      <c r="Z140" s="83" t="s">
        <v>375</v>
      </c>
      <c r="AA140" s="51">
        <v>37</v>
      </c>
      <c r="AB140" s="51">
        <v>50</v>
      </c>
      <c r="AC140" s="63" t="s">
        <v>3975</v>
      </c>
      <c r="AD140" s="94" t="str">
        <f>IF(OR(Q140="",'1'!$H$10="-"),"",IF(Q140&gt;R140+S140,"заказано больше наличия",""))</f>
        <v/>
      </c>
    </row>
    <row r="141" spans="1:30" s="48" customFormat="1">
      <c r="A141" s="2"/>
      <c r="B141" s="57" t="s">
        <v>4760</v>
      </c>
      <c r="C141" s="49" t="s">
        <v>4887</v>
      </c>
      <c r="D141" s="49" t="s">
        <v>4888</v>
      </c>
      <c r="E141" s="49">
        <v>1</v>
      </c>
      <c r="F141" s="49">
        <v>24</v>
      </c>
      <c r="G141" s="49" t="s">
        <v>4918</v>
      </c>
      <c r="H141" s="52" t="s">
        <v>373</v>
      </c>
      <c r="I141" s="50" t="s">
        <v>366</v>
      </c>
      <c r="J141" s="50"/>
      <c r="K141" s="90"/>
      <c r="L141" s="51">
        <v>3900</v>
      </c>
      <c r="M141" s="51">
        <v>3048</v>
      </c>
      <c r="N141" s="106">
        <f>IF('1'!$H$10="-",L141,L141)</f>
        <v>3900</v>
      </c>
      <c r="O141" s="105">
        <f>IF('1'!$H$10="-",M141,IF('1'!$H$10="в кассу предприятия",M141,IF('1'!$H$10="ИП Водакова Т.Ю.",M141*1.075,"-")))</f>
        <v>3048</v>
      </c>
      <c r="P141" s="86">
        <v>11</v>
      </c>
      <c r="Q141" s="47"/>
      <c r="R141" s="91">
        <f t="shared" si="2"/>
        <v>0</v>
      </c>
      <c r="S141" s="91" t="str">
        <f>IF('1'!$H$10="-","-      ₽",IF(Z141="только сц",IF(Q141&lt;=AA141,Q141,AA141),IF(Q141&lt;=AB141,0,IF(Q141-R141&lt;=AA141,Q141-R141,AA141))))</f>
        <v>-      ₽</v>
      </c>
      <c r="T141" s="92" t="str">
        <f>IF('1'!$H$10="-","-      ₽",IF(AND(SUM($W$10:$W$6357)&gt;=200000,AC141&lt;&gt;"без скидки"),IF(R141&gt;=100,O141*0.95*0.95*R141,O141*R141*0.95),IF(SUM($V$10:$V$6357)&gt;=57000,IF(AND(R141&gt;=100,AC141&lt;&gt;"без скидки"),O141*0.95*R141,O141*R141),M141*R141)))</f>
        <v>-      ₽</v>
      </c>
      <c r="U141" s="92" t="str">
        <f>IF('1'!$H$10="-","-      ₽",S141*M141)</f>
        <v>-      ₽</v>
      </c>
      <c r="V141" s="93" t="str">
        <f>IF('1'!$H$10="-","-      ₽",R141*O141)</f>
        <v>-      ₽</v>
      </c>
      <c r="W141" s="93" t="str">
        <f>IF('1'!$H$10="-","-      ₽",R141*O141)</f>
        <v>-      ₽</v>
      </c>
      <c r="X141" s="65" t="s">
        <v>4548</v>
      </c>
      <c r="Y141" s="66" t="str">
        <f>IF(OR(Q141="",'1'!$H$10="-"),"-      %",IF(Z141="только сц",0,IF(SUM($V$685:$V$6357)&gt;=57000,(W141-T141)/W141,0)))</f>
        <v>-      %</v>
      </c>
      <c r="Z141" s="83" t="s">
        <v>375</v>
      </c>
      <c r="AA141" s="51">
        <v>0</v>
      </c>
      <c r="AB141" s="51">
        <v>11</v>
      </c>
      <c r="AC141" s="63" t="s">
        <v>3975</v>
      </c>
      <c r="AD141" s="94" t="str">
        <f>IF(OR(Q141="",'1'!$H$10="-"),"",IF(Q141&gt;R141+S141,"заказано больше наличия",""))</f>
        <v/>
      </c>
    </row>
    <row r="142" spans="1:30" s="48" customFormat="1">
      <c r="A142" s="2"/>
      <c r="B142" s="57" t="s">
        <v>4160</v>
      </c>
      <c r="C142" s="49" t="s">
        <v>2507</v>
      </c>
      <c r="D142" s="49" t="s">
        <v>4239</v>
      </c>
      <c r="E142" s="49">
        <v>1</v>
      </c>
      <c r="F142" s="49">
        <v>18</v>
      </c>
      <c r="G142" s="49" t="s">
        <v>4243</v>
      </c>
      <c r="H142" s="52" t="s">
        <v>384</v>
      </c>
      <c r="I142" s="50" t="s">
        <v>374</v>
      </c>
      <c r="J142" s="50"/>
      <c r="K142" s="90"/>
      <c r="L142" s="51">
        <v>2934</v>
      </c>
      <c r="M142" s="51">
        <v>2331</v>
      </c>
      <c r="N142" s="106">
        <f>IF('1'!$H$10="-",L142,L142)</f>
        <v>2934</v>
      </c>
      <c r="O142" s="105">
        <f>IF('1'!$H$10="-",M142,IF('1'!$H$10="в кассу предприятия",M142,IF('1'!$H$10="ИП Водакова Т.Ю.",M142*1.075,"-")))</f>
        <v>2331</v>
      </c>
      <c r="P142" s="86">
        <v>7</v>
      </c>
      <c r="Q142" s="47"/>
      <c r="R142" s="91">
        <f t="shared" si="2"/>
        <v>0</v>
      </c>
      <c r="S142" s="91" t="str">
        <f>IF('1'!$H$10="-","-      ₽",IF(Z142="только сц",IF(Q142&lt;=AA142,Q142,AA142),IF(Q142&lt;=AB142,0,IF(Q142-R142&lt;=AA142,Q142-R142,AA142))))</f>
        <v>-      ₽</v>
      </c>
      <c r="T142" s="92" t="str">
        <f>IF('1'!$H$10="-","-      ₽",IF(AND(SUM($W$10:$W$6357)&gt;=200000,AC142&lt;&gt;"без скидки"),IF(R142&gt;=100,O142*0.95*0.95*R142,O142*R142*0.95),IF(SUM($V$10:$V$6357)&gt;=57000,IF(AND(R142&gt;=100,AC142&lt;&gt;"без скидки"),O142*0.95*R142,O142*R142),M142*R142)))</f>
        <v>-      ₽</v>
      </c>
      <c r="U142" s="92" t="str">
        <f>IF('1'!$H$10="-","-      ₽",S142*M142)</f>
        <v>-      ₽</v>
      </c>
      <c r="V142" s="93" t="str">
        <f>IF('1'!$H$10="-","-      ₽",R142*O142)</f>
        <v>-      ₽</v>
      </c>
      <c r="W142" s="93" t="str">
        <f>IF('1'!$H$10="-","-      ₽",R142*O142)</f>
        <v>-      ₽</v>
      </c>
      <c r="X142" s="65" t="s">
        <v>4548</v>
      </c>
      <c r="Y142" s="66" t="str">
        <f>IF(OR(Q142="",'1'!$H$10="-"),"-      %",IF(Z142="только сц",0,IF(SUM($V$685:$V$6357)&gt;=57000,(W142-T142)/W142,0)))</f>
        <v>-      %</v>
      </c>
      <c r="Z142" s="83" t="s">
        <v>5582</v>
      </c>
      <c r="AA142" s="51">
        <v>7</v>
      </c>
      <c r="AB142" s="51">
        <v>0</v>
      </c>
      <c r="AC142" s="63" t="s">
        <v>3975</v>
      </c>
      <c r="AD142" s="94" t="str">
        <f>IF(OR(Q142="",'1'!$H$10="-"),"",IF(Q142&gt;R142+S142,"заказано больше наличия",""))</f>
        <v/>
      </c>
    </row>
    <row r="143" spans="1:30" s="48" customFormat="1">
      <c r="A143" s="2"/>
      <c r="B143" s="57" t="s">
        <v>4761</v>
      </c>
      <c r="C143" s="49" t="s">
        <v>2510</v>
      </c>
      <c r="D143" s="49" t="s">
        <v>501</v>
      </c>
      <c r="E143" s="49">
        <v>1</v>
      </c>
      <c r="F143" s="49">
        <v>11</v>
      </c>
      <c r="G143" s="49" t="s">
        <v>375</v>
      </c>
      <c r="H143" s="52" t="s">
        <v>52</v>
      </c>
      <c r="I143" s="50" t="s">
        <v>298</v>
      </c>
      <c r="J143" s="50"/>
      <c r="K143" s="90"/>
      <c r="L143" s="51">
        <v>552</v>
      </c>
      <c r="M143" s="51">
        <v>439</v>
      </c>
      <c r="N143" s="106">
        <f>IF('1'!$H$10="-",L143,L143)</f>
        <v>552</v>
      </c>
      <c r="O143" s="105">
        <f>IF('1'!$H$10="-",M143,IF('1'!$H$10="в кассу предприятия",M143,IF('1'!$H$10="ИП Водакова Т.Ю.",M143*1.075,"-")))</f>
        <v>439</v>
      </c>
      <c r="P143" s="86">
        <v>65</v>
      </c>
      <c r="Q143" s="47"/>
      <c r="R143" s="91">
        <f t="shared" si="2"/>
        <v>0</v>
      </c>
      <c r="S143" s="91" t="str">
        <f>IF('1'!$H$10="-","-      ₽",IF(Z143="только сц",IF(Q143&lt;=AA143,Q143,AA143),IF(Q143&lt;=AB143,0,IF(Q143-R143&lt;=AA143,Q143-R143,AA143))))</f>
        <v>-      ₽</v>
      </c>
      <c r="T143" s="92" t="str">
        <f>IF('1'!$H$10="-","-      ₽",IF(AND(SUM($W$10:$W$6357)&gt;=200000,AC143&lt;&gt;"без скидки"),IF(R143&gt;=100,O143*0.95*0.95*R143,O143*R143*0.95),IF(SUM($V$10:$V$6357)&gt;=57000,IF(AND(R143&gt;=100,AC143&lt;&gt;"без скидки"),O143*0.95*R143,O143*R143),M143*R143)))</f>
        <v>-      ₽</v>
      </c>
      <c r="U143" s="92" t="str">
        <f>IF('1'!$H$10="-","-      ₽",S143*M143)</f>
        <v>-      ₽</v>
      </c>
      <c r="V143" s="93" t="str">
        <f>IF('1'!$H$10="-","-      ₽",R143*O143)</f>
        <v>-      ₽</v>
      </c>
      <c r="W143" s="93" t="str">
        <f>IF('1'!$H$10="-","-      ₽",R143*O143)</f>
        <v>-      ₽</v>
      </c>
      <c r="X143" s="65" t="s">
        <v>4992</v>
      </c>
      <c r="Y143" s="66" t="str">
        <f>IF(OR(Q143="",'1'!$H$10="-"),"-      %",IF(Z143="только сц",0,IF(SUM($V$685:$V$6357)&gt;=57000,(W143-T143)/W143,0)))</f>
        <v>-      %</v>
      </c>
      <c r="Z143" s="83" t="s">
        <v>375</v>
      </c>
      <c r="AA143" s="51">
        <v>0</v>
      </c>
      <c r="AB143" s="51">
        <v>65</v>
      </c>
      <c r="AC143" s="63" t="s">
        <v>3975</v>
      </c>
      <c r="AD143" s="94" t="str">
        <f>IF(OR(Q143="",'1'!$H$10="-"),"",IF(Q143&gt;R143+S143,"заказано больше наличия",""))</f>
        <v/>
      </c>
    </row>
    <row r="144" spans="1:30" s="48" customFormat="1">
      <c r="A144" s="2"/>
      <c r="B144" s="57" t="s">
        <v>499</v>
      </c>
      <c r="C144" s="49" t="s">
        <v>500</v>
      </c>
      <c r="D144" s="49" t="s">
        <v>501</v>
      </c>
      <c r="E144" s="49">
        <v>1</v>
      </c>
      <c r="F144" s="49">
        <v>11</v>
      </c>
      <c r="G144" s="49" t="s">
        <v>502</v>
      </c>
      <c r="H144" s="52" t="s">
        <v>52</v>
      </c>
      <c r="I144" s="50" t="s">
        <v>385</v>
      </c>
      <c r="J144" s="50" t="s">
        <v>375</v>
      </c>
      <c r="K144" s="90" t="s">
        <v>375</v>
      </c>
      <c r="L144" s="51">
        <v>1978</v>
      </c>
      <c r="M144" s="51">
        <v>1315</v>
      </c>
      <c r="N144" s="106">
        <f>IF('1'!$H$10="-",L144,L144)</f>
        <v>1978</v>
      </c>
      <c r="O144" s="105">
        <f>IF('1'!$H$10="-",M144,IF('1'!$H$10="в кассу предприятия",M144,IF('1'!$H$10="ИП Водакова Т.Ю.",M144*1.075,"-")))</f>
        <v>1315</v>
      </c>
      <c r="P144" s="86" t="s">
        <v>5583</v>
      </c>
      <c r="Q144" s="47"/>
      <c r="R144" s="91">
        <f t="shared" si="2"/>
        <v>0</v>
      </c>
      <c r="S144" s="91" t="str">
        <f>IF('1'!$H$10="-","-      ₽",IF(Z144="только сц",IF(Q144&lt;=AA144,Q144,AA144),IF(Q144&lt;=AB144,0,IF(Q144-R144&lt;=AA144,Q144-R144,AA144))))</f>
        <v>-      ₽</v>
      </c>
      <c r="T144" s="92" t="str">
        <f>IF('1'!$H$10="-","-      ₽",IF(AND(SUM($W$10:$W$6357)&gt;=200000,AC144&lt;&gt;"без скидки"),IF(R144&gt;=100,O144*0.95*0.95*R144,O144*R144*0.95),IF(SUM($V$10:$V$6357)&gt;=57000,IF(AND(R144&gt;=100,AC144&lt;&gt;"без скидки"),O144*0.95*R144,O144*R144),M144*R144)))</f>
        <v>-      ₽</v>
      </c>
      <c r="U144" s="92" t="str">
        <f>IF('1'!$H$10="-","-      ₽",S144*M144)</f>
        <v>-      ₽</v>
      </c>
      <c r="V144" s="93" t="str">
        <f>IF('1'!$H$10="-","-      ₽",R144*O144)</f>
        <v>-      ₽</v>
      </c>
      <c r="W144" s="93" t="str">
        <f>IF('1'!$H$10="-","-      ₽",R144*O144)</f>
        <v>-      ₽</v>
      </c>
      <c r="X144" s="65" t="s">
        <v>4548</v>
      </c>
      <c r="Y144" s="66" t="str">
        <f>IF(OR(Q144="",'1'!$H$10="-"),"-      %",IF(Z144="только сц",0,IF(SUM($V$685:$V$6357)&gt;=57000,(W144-T144)/W144,0)))</f>
        <v>-      %</v>
      </c>
      <c r="Z144" s="83" t="s">
        <v>375</v>
      </c>
      <c r="AA144" s="51">
        <v>0</v>
      </c>
      <c r="AB144" s="51">
        <v>140</v>
      </c>
      <c r="AC144" s="63" t="s">
        <v>3975</v>
      </c>
      <c r="AD144" s="94" t="str">
        <f>IF(OR(Q144="",'1'!$H$10="-"),"",IF(Q144&gt;R144+S144,"заказано больше наличия",""))</f>
        <v/>
      </c>
    </row>
    <row r="145" spans="1:30" s="48" customFormat="1">
      <c r="A145" s="2"/>
      <c r="B145" s="57" t="s">
        <v>503</v>
      </c>
      <c r="C145" s="49" t="s">
        <v>500</v>
      </c>
      <c r="D145" s="49" t="s">
        <v>501</v>
      </c>
      <c r="E145" s="49">
        <v>1</v>
      </c>
      <c r="F145" s="49">
        <v>24</v>
      </c>
      <c r="G145" s="49" t="s">
        <v>502</v>
      </c>
      <c r="H145" s="52" t="s">
        <v>373</v>
      </c>
      <c r="I145" s="50" t="s">
        <v>504</v>
      </c>
      <c r="J145" s="50" t="s">
        <v>375</v>
      </c>
      <c r="K145" s="90" t="s">
        <v>375</v>
      </c>
      <c r="L145" s="51">
        <v>4358</v>
      </c>
      <c r="M145" s="51">
        <v>2915</v>
      </c>
      <c r="N145" s="106">
        <f>IF('1'!$H$10="-",L145,L145)</f>
        <v>4358</v>
      </c>
      <c r="O145" s="105">
        <f>IF('1'!$H$10="-",M145,IF('1'!$H$10="в кассу предприятия",M145,IF('1'!$H$10="ИП Водакова Т.Ю.",M145*1.075,"-")))</f>
        <v>2915</v>
      </c>
      <c r="P145" s="86">
        <v>79</v>
      </c>
      <c r="Q145" s="47"/>
      <c r="R145" s="91">
        <f t="shared" si="2"/>
        <v>0</v>
      </c>
      <c r="S145" s="91" t="str">
        <f>IF('1'!$H$10="-","-      ₽",IF(Z145="только сц",IF(Q145&lt;=AA145,Q145,AA145),IF(Q145&lt;=AB145,0,IF(Q145-R145&lt;=AA145,Q145-R145,AA145))))</f>
        <v>-      ₽</v>
      </c>
      <c r="T145" s="92" t="str">
        <f>IF('1'!$H$10="-","-      ₽",IF(AND(SUM($W$10:$W$6357)&gt;=200000,AC145&lt;&gt;"без скидки"),IF(R145&gt;=100,O145*0.95*0.95*R145,O145*R145*0.95),IF(SUM($V$10:$V$6357)&gt;=57000,IF(AND(R145&gt;=100,AC145&lt;&gt;"без скидки"),O145*0.95*R145,O145*R145),M145*R145)))</f>
        <v>-      ₽</v>
      </c>
      <c r="U145" s="92" t="str">
        <f>IF('1'!$H$10="-","-      ₽",S145*M145)</f>
        <v>-      ₽</v>
      </c>
      <c r="V145" s="93" t="str">
        <f>IF('1'!$H$10="-","-      ₽",R145*O145)</f>
        <v>-      ₽</v>
      </c>
      <c r="W145" s="93" t="str">
        <f>IF('1'!$H$10="-","-      ₽",R145*O145)</f>
        <v>-      ₽</v>
      </c>
      <c r="X145" s="65" t="s">
        <v>4548</v>
      </c>
      <c r="Y145" s="66" t="str">
        <f>IF(OR(Q145="",'1'!$H$10="-"),"-      %",IF(Z145="только сц",0,IF(SUM($V$685:$V$6357)&gt;=57000,(W145-T145)/W145,0)))</f>
        <v>-      %</v>
      </c>
      <c r="Z145" s="83" t="s">
        <v>375</v>
      </c>
      <c r="AA145" s="51">
        <v>0</v>
      </c>
      <c r="AB145" s="51">
        <v>79</v>
      </c>
      <c r="AC145" s="63" t="s">
        <v>3975</v>
      </c>
      <c r="AD145" s="94" t="str">
        <f>IF(OR(Q145="",'1'!$H$10="-"),"",IF(Q145&gt;R145+S145,"заказано больше наличия",""))</f>
        <v/>
      </c>
    </row>
    <row r="146" spans="1:30" s="48" customFormat="1">
      <c r="A146" s="2"/>
      <c r="B146" s="57" t="s">
        <v>1237</v>
      </c>
      <c r="C146" s="49" t="s">
        <v>2510</v>
      </c>
      <c r="D146" s="49" t="s">
        <v>501</v>
      </c>
      <c r="E146" s="49">
        <v>1</v>
      </c>
      <c r="F146" s="49">
        <v>24</v>
      </c>
      <c r="G146" s="49" t="s">
        <v>502</v>
      </c>
      <c r="H146" s="52" t="s">
        <v>373</v>
      </c>
      <c r="I146" s="50" t="s">
        <v>387</v>
      </c>
      <c r="J146" s="50"/>
      <c r="K146" s="90"/>
      <c r="L146" s="51">
        <v>4358</v>
      </c>
      <c r="M146" s="51">
        <v>3461</v>
      </c>
      <c r="N146" s="106">
        <f>IF('1'!$H$10="-",L146,L146)</f>
        <v>4358</v>
      </c>
      <c r="O146" s="105">
        <f>IF('1'!$H$10="-",M146,IF('1'!$H$10="в кассу предприятия",M146,IF('1'!$H$10="ИП Водакова Т.Ю.",M146*1.075,"-")))</f>
        <v>3461</v>
      </c>
      <c r="P146" s="86">
        <v>2</v>
      </c>
      <c r="Q146" s="47"/>
      <c r="R146" s="91">
        <f t="shared" si="2"/>
        <v>0</v>
      </c>
      <c r="S146" s="91" t="str">
        <f>IF('1'!$H$10="-","-      ₽",IF(Z146="только сц",IF(Q146&lt;=AA146,Q146,AA146),IF(Q146&lt;=AB146,0,IF(Q146-R146&lt;=AA146,Q146-R146,AA146))))</f>
        <v>-      ₽</v>
      </c>
      <c r="T146" s="92" t="str">
        <f>IF('1'!$H$10="-","-      ₽",IF(AND(SUM($W$10:$W$6357)&gt;=200000,AC146&lt;&gt;"без скидки"),IF(R146&gt;=100,O146*0.95*0.95*R146,O146*R146*0.95),IF(SUM($V$10:$V$6357)&gt;=57000,IF(AND(R146&gt;=100,AC146&lt;&gt;"без скидки"),O146*0.95*R146,O146*R146),M146*R146)))</f>
        <v>-      ₽</v>
      </c>
      <c r="U146" s="92" t="str">
        <f>IF('1'!$H$10="-","-      ₽",S146*M146)</f>
        <v>-      ₽</v>
      </c>
      <c r="V146" s="93" t="str">
        <f>IF('1'!$H$10="-","-      ₽",R146*O146)</f>
        <v>-      ₽</v>
      </c>
      <c r="W146" s="93" t="str">
        <f>IF('1'!$H$10="-","-      ₽",R146*O146)</f>
        <v>-      ₽</v>
      </c>
      <c r="X146" s="65" t="s">
        <v>4548</v>
      </c>
      <c r="Y146" s="66" t="str">
        <f>IF(OR(Q146="",'1'!$H$10="-"),"-      %",IF(Z146="только сц",0,IF(SUM($V$685:$V$6357)&gt;=57000,(W146-T146)/W146,0)))</f>
        <v>-      %</v>
      </c>
      <c r="Z146" s="83" t="s">
        <v>5582</v>
      </c>
      <c r="AA146" s="51">
        <v>2</v>
      </c>
      <c r="AB146" s="51">
        <v>0</v>
      </c>
      <c r="AC146" s="63" t="s">
        <v>3975</v>
      </c>
      <c r="AD146" s="94" t="str">
        <f>IF(OR(Q146="",'1'!$H$10="-"),"",IF(Q146&gt;R146+S146,"заказано больше наличия",""))</f>
        <v/>
      </c>
    </row>
    <row r="147" spans="1:30" s="48" customFormat="1">
      <c r="A147" s="2"/>
      <c r="B147" s="57" t="s">
        <v>1238</v>
      </c>
      <c r="C147" s="49" t="s">
        <v>500</v>
      </c>
      <c r="D147" s="49" t="s">
        <v>501</v>
      </c>
      <c r="E147" s="49">
        <v>1</v>
      </c>
      <c r="F147" s="49">
        <v>18</v>
      </c>
      <c r="G147" s="49" t="s">
        <v>2856</v>
      </c>
      <c r="H147" s="52" t="s">
        <v>384</v>
      </c>
      <c r="I147" s="50" t="s">
        <v>385</v>
      </c>
      <c r="J147" s="50"/>
      <c r="K147" s="90" t="s">
        <v>2829</v>
      </c>
      <c r="L147" s="51">
        <v>4476</v>
      </c>
      <c r="M147" s="51">
        <v>3555</v>
      </c>
      <c r="N147" s="106">
        <f>IF('1'!$H$10="-",L147,L147)</f>
        <v>4476</v>
      </c>
      <c r="O147" s="105">
        <f>IF('1'!$H$10="-",M147,IF('1'!$H$10="в кассу предприятия",M147,IF('1'!$H$10="ИП Водакова Т.Ю.",M147*1.075,"-")))</f>
        <v>3555</v>
      </c>
      <c r="P147" s="86">
        <v>6</v>
      </c>
      <c r="Q147" s="47"/>
      <c r="R147" s="91">
        <f t="shared" si="2"/>
        <v>0</v>
      </c>
      <c r="S147" s="91" t="str">
        <f>IF('1'!$H$10="-","-      ₽",IF(Z147="только сц",IF(Q147&lt;=AA147,Q147,AA147),IF(Q147&lt;=AB147,0,IF(Q147-R147&lt;=AA147,Q147-R147,AA147))))</f>
        <v>-      ₽</v>
      </c>
      <c r="T147" s="92" t="str">
        <f>IF('1'!$H$10="-","-      ₽",IF(AND(SUM($W$10:$W$6357)&gt;=200000,AC147&lt;&gt;"без скидки"),IF(R147&gt;=100,O147*0.95*0.95*R147,O147*R147*0.95),IF(SUM($V$10:$V$6357)&gt;=57000,IF(AND(R147&gt;=100,AC147&lt;&gt;"без скидки"),O147*0.95*R147,O147*R147),M147*R147)))</f>
        <v>-      ₽</v>
      </c>
      <c r="U147" s="92" t="str">
        <f>IF('1'!$H$10="-","-      ₽",S147*M147)</f>
        <v>-      ₽</v>
      </c>
      <c r="V147" s="93" t="str">
        <f>IF('1'!$H$10="-","-      ₽",R147*O147)</f>
        <v>-      ₽</v>
      </c>
      <c r="W147" s="93" t="str">
        <f>IF('1'!$H$10="-","-      ₽",R147*O147)</f>
        <v>-      ₽</v>
      </c>
      <c r="X147" s="65" t="s">
        <v>4548</v>
      </c>
      <c r="Y147" s="66" t="str">
        <f>IF(OR(Q147="",'1'!$H$10="-"),"-      %",IF(Z147="только сц",0,IF(SUM($V$685:$V$6357)&gt;=57000,(W147-T147)/W147,0)))</f>
        <v>-      %</v>
      </c>
      <c r="Z147" s="83" t="s">
        <v>5582</v>
      </c>
      <c r="AA147" s="51">
        <v>6</v>
      </c>
      <c r="AB147" s="51">
        <v>0</v>
      </c>
      <c r="AC147" s="63" t="s">
        <v>3975</v>
      </c>
      <c r="AD147" s="94" t="str">
        <f>IF(OR(Q147="",'1'!$H$10="-"),"",IF(Q147&gt;R147+S147,"заказано больше наличия",""))</f>
        <v/>
      </c>
    </row>
    <row r="148" spans="1:30" s="48" customFormat="1">
      <c r="A148" s="2"/>
      <c r="B148" s="57" t="s">
        <v>4762</v>
      </c>
      <c r="C148" s="49" t="s">
        <v>500</v>
      </c>
      <c r="D148" s="49" t="s">
        <v>501</v>
      </c>
      <c r="E148" s="49">
        <v>1</v>
      </c>
      <c r="F148" s="49">
        <v>18</v>
      </c>
      <c r="G148" s="49" t="s">
        <v>2789</v>
      </c>
      <c r="H148" s="52" t="s">
        <v>384</v>
      </c>
      <c r="I148" s="50" t="s">
        <v>387</v>
      </c>
      <c r="J148" s="50"/>
      <c r="K148" s="90"/>
      <c r="L148" s="51">
        <v>3023</v>
      </c>
      <c r="M148" s="51">
        <v>2401</v>
      </c>
      <c r="N148" s="106">
        <f>IF('1'!$H$10="-",L148,L148)</f>
        <v>3023</v>
      </c>
      <c r="O148" s="105">
        <f>IF('1'!$H$10="-",M148,IF('1'!$H$10="в кассу предприятия",M148,IF('1'!$H$10="ИП Водакова Т.Ю.",M148*1.075,"-")))</f>
        <v>2401</v>
      </c>
      <c r="P148" s="86">
        <v>6</v>
      </c>
      <c r="Q148" s="47"/>
      <c r="R148" s="91">
        <f t="shared" si="2"/>
        <v>0</v>
      </c>
      <c r="S148" s="91" t="str">
        <f>IF('1'!$H$10="-","-      ₽",IF(Z148="только сц",IF(Q148&lt;=AA148,Q148,AA148),IF(Q148&lt;=AB148,0,IF(Q148-R148&lt;=AA148,Q148-R148,AA148))))</f>
        <v>-      ₽</v>
      </c>
      <c r="T148" s="92" t="str">
        <f>IF('1'!$H$10="-","-      ₽",IF(AND(SUM($W$10:$W$6357)&gt;=200000,AC148&lt;&gt;"без скидки"),IF(R148&gt;=100,O148*0.95*0.95*R148,O148*R148*0.95),IF(SUM($V$10:$V$6357)&gt;=57000,IF(AND(R148&gt;=100,AC148&lt;&gt;"без скидки"),O148*0.95*R148,O148*R148),M148*R148)))</f>
        <v>-      ₽</v>
      </c>
      <c r="U148" s="92" t="str">
        <f>IF('1'!$H$10="-","-      ₽",S148*M148)</f>
        <v>-      ₽</v>
      </c>
      <c r="V148" s="93" t="str">
        <f>IF('1'!$H$10="-","-      ₽",R148*O148)</f>
        <v>-      ₽</v>
      </c>
      <c r="W148" s="93" t="str">
        <f>IF('1'!$H$10="-","-      ₽",R148*O148)</f>
        <v>-      ₽</v>
      </c>
      <c r="X148" s="65" t="s">
        <v>4548</v>
      </c>
      <c r="Y148" s="66" t="str">
        <f>IF(OR(Q148="",'1'!$H$10="-"),"-      %",IF(Z148="только сц",0,IF(SUM($V$685:$V$6357)&gt;=57000,(W148-T148)/W148,0)))</f>
        <v>-      %</v>
      </c>
      <c r="Z148" s="83" t="s">
        <v>5582</v>
      </c>
      <c r="AA148" s="51">
        <v>6</v>
      </c>
      <c r="AB148" s="51">
        <v>0</v>
      </c>
      <c r="AC148" s="63" t="s">
        <v>3975</v>
      </c>
      <c r="AD148" s="94" t="str">
        <f>IF(OR(Q148="",'1'!$H$10="-"),"",IF(Q148&gt;R148+S148,"заказано больше наличия",""))</f>
        <v/>
      </c>
    </row>
    <row r="149" spans="1:30" s="48" customFormat="1">
      <c r="A149" s="2"/>
      <c r="B149" s="57" t="s">
        <v>1239</v>
      </c>
      <c r="C149" s="49" t="s">
        <v>500</v>
      </c>
      <c r="D149" s="49" t="s">
        <v>501</v>
      </c>
      <c r="E149" s="49">
        <v>1</v>
      </c>
      <c r="F149" s="49">
        <v>17</v>
      </c>
      <c r="G149" s="49" t="s">
        <v>2857</v>
      </c>
      <c r="H149" s="52" t="s">
        <v>563</v>
      </c>
      <c r="I149" s="50" t="s">
        <v>375</v>
      </c>
      <c r="J149" s="50" t="s">
        <v>2800</v>
      </c>
      <c r="K149" s="90" t="s">
        <v>2858</v>
      </c>
      <c r="L149" s="51">
        <v>4520</v>
      </c>
      <c r="M149" s="51">
        <v>3315</v>
      </c>
      <c r="N149" s="106">
        <f>IF('1'!$H$10="-",L149,L149)</f>
        <v>4520</v>
      </c>
      <c r="O149" s="105">
        <f>IF('1'!$H$10="-",M149,IF('1'!$H$10="в кассу предприятия",M149,IF('1'!$H$10="ИП Водакова Т.Ю.",M149*1.075,"-")))</f>
        <v>3315</v>
      </c>
      <c r="P149" s="86">
        <v>32</v>
      </c>
      <c r="Q149" s="47"/>
      <c r="R149" s="91">
        <f t="shared" si="2"/>
        <v>0</v>
      </c>
      <c r="S149" s="91" t="str">
        <f>IF('1'!$H$10="-","-      ₽",IF(Z149="только сц",IF(Q149&lt;=AA149,Q149,AA149),IF(Q149&lt;=AB149,0,IF(Q149-R149&lt;=AA149,Q149-R149,AA149))))</f>
        <v>-      ₽</v>
      </c>
      <c r="T149" s="92" t="str">
        <f>IF('1'!$H$10="-","-      ₽",IF(AND(SUM($W$10:$W$6357)&gt;=200000,AC149&lt;&gt;"без скидки"),IF(R149&gt;=100,O149*0.95*0.95*R149,O149*R149*0.95),IF(SUM($V$10:$V$6357)&gt;=57000,IF(AND(R149&gt;=100,AC149&lt;&gt;"без скидки"),O149*0.95*R149,O149*R149),M149*R149)))</f>
        <v>-      ₽</v>
      </c>
      <c r="U149" s="92" t="str">
        <f>IF('1'!$H$10="-","-      ₽",S149*M149)</f>
        <v>-      ₽</v>
      </c>
      <c r="V149" s="93" t="str">
        <f>IF('1'!$H$10="-","-      ₽",R149*O149)</f>
        <v>-      ₽</v>
      </c>
      <c r="W149" s="93" t="str">
        <f>IF('1'!$H$10="-","-      ₽",R149*O149)</f>
        <v>-      ₽</v>
      </c>
      <c r="X149" s="65" t="s">
        <v>4548</v>
      </c>
      <c r="Y149" s="66" t="str">
        <f>IF(OR(Q149="",'1'!$H$10="-"),"-      %",IF(Z149="только сц",0,IF(SUM($V$685:$V$6357)&gt;=57000,(W149-T149)/W149,0)))</f>
        <v>-      %</v>
      </c>
      <c r="Z149" s="83" t="s">
        <v>375</v>
      </c>
      <c r="AA149" s="51">
        <v>0</v>
      </c>
      <c r="AB149" s="51">
        <v>32</v>
      </c>
      <c r="AC149" s="63" t="s">
        <v>3975</v>
      </c>
      <c r="AD149" s="94" t="str">
        <f>IF(OR(Q149="",'1'!$H$10="-"),"",IF(Q149&gt;R149+S149,"заказано больше наличия",""))</f>
        <v/>
      </c>
    </row>
    <row r="150" spans="1:30" s="48" customFormat="1">
      <c r="A150" s="2"/>
      <c r="B150" s="57" t="s">
        <v>1241</v>
      </c>
      <c r="C150" s="49" t="s">
        <v>500</v>
      </c>
      <c r="D150" s="49" t="s">
        <v>501</v>
      </c>
      <c r="E150" s="49">
        <v>1</v>
      </c>
      <c r="F150" s="49">
        <v>24</v>
      </c>
      <c r="G150" s="49" t="s">
        <v>2859</v>
      </c>
      <c r="H150" s="52" t="s">
        <v>373</v>
      </c>
      <c r="I150" s="50" t="s">
        <v>387</v>
      </c>
      <c r="J150" s="50"/>
      <c r="K150" s="90"/>
      <c r="L150" s="51">
        <v>4358</v>
      </c>
      <c r="M150" s="51">
        <v>3461</v>
      </c>
      <c r="N150" s="106">
        <f>IF('1'!$H$10="-",L150,L150)</f>
        <v>4358</v>
      </c>
      <c r="O150" s="105">
        <f>IF('1'!$H$10="-",M150,IF('1'!$H$10="в кассу предприятия",M150,IF('1'!$H$10="ИП Водакова Т.Ю.",M150*1.075,"-")))</f>
        <v>3461</v>
      </c>
      <c r="P150" s="86">
        <v>8</v>
      </c>
      <c r="Q150" s="47"/>
      <c r="R150" s="91">
        <f t="shared" si="2"/>
        <v>0</v>
      </c>
      <c r="S150" s="91" t="str">
        <f>IF('1'!$H$10="-","-      ₽",IF(Z150="только сц",IF(Q150&lt;=AA150,Q150,AA150),IF(Q150&lt;=AB150,0,IF(Q150-R150&lt;=AA150,Q150-R150,AA150))))</f>
        <v>-      ₽</v>
      </c>
      <c r="T150" s="92" t="str">
        <f>IF('1'!$H$10="-","-      ₽",IF(AND(SUM($W$10:$W$6357)&gt;=200000,AC150&lt;&gt;"без скидки"),IF(R150&gt;=100,O150*0.95*0.95*R150,O150*R150*0.95),IF(SUM($V$10:$V$6357)&gt;=57000,IF(AND(R150&gt;=100,AC150&lt;&gt;"без скидки"),O150*0.95*R150,O150*R150),M150*R150)))</f>
        <v>-      ₽</v>
      </c>
      <c r="U150" s="92" t="str">
        <f>IF('1'!$H$10="-","-      ₽",S150*M150)</f>
        <v>-      ₽</v>
      </c>
      <c r="V150" s="93" t="str">
        <f>IF('1'!$H$10="-","-      ₽",R150*O150)</f>
        <v>-      ₽</v>
      </c>
      <c r="W150" s="93" t="str">
        <f>IF('1'!$H$10="-","-      ₽",R150*O150)</f>
        <v>-      ₽</v>
      </c>
      <c r="X150" s="65" t="s">
        <v>4548</v>
      </c>
      <c r="Y150" s="66" t="str">
        <f>IF(OR(Q150="",'1'!$H$10="-"),"-      %",IF(Z150="только сц",0,IF(SUM($V$685:$V$6357)&gt;=57000,(W150-T150)/W150,0)))</f>
        <v>-      %</v>
      </c>
      <c r="Z150" s="83" t="s">
        <v>375</v>
      </c>
      <c r="AA150" s="51">
        <v>6</v>
      </c>
      <c r="AB150" s="51">
        <v>2</v>
      </c>
      <c r="AC150" s="63" t="s">
        <v>3975</v>
      </c>
      <c r="AD150" s="94" t="str">
        <f>IF(OR(Q150="",'1'!$H$10="-"),"",IF(Q150&gt;R150+S150,"заказано больше наличия",""))</f>
        <v/>
      </c>
    </row>
    <row r="151" spans="1:30" s="48" customFormat="1">
      <c r="A151" s="2"/>
      <c r="B151" s="57" t="s">
        <v>4057</v>
      </c>
      <c r="C151" s="49" t="s">
        <v>500</v>
      </c>
      <c r="D151" s="49" t="s">
        <v>501</v>
      </c>
      <c r="E151" s="49">
        <v>1</v>
      </c>
      <c r="F151" s="49">
        <v>18</v>
      </c>
      <c r="G151" s="49" t="s">
        <v>2860</v>
      </c>
      <c r="H151" s="52" t="s">
        <v>384</v>
      </c>
      <c r="I151" s="50" t="s">
        <v>374</v>
      </c>
      <c r="J151" s="50"/>
      <c r="K151" s="90"/>
      <c r="L151" s="51">
        <v>3372</v>
      </c>
      <c r="M151" s="51">
        <v>2678</v>
      </c>
      <c r="N151" s="106">
        <f>IF('1'!$H$10="-",L151,L151)</f>
        <v>3372</v>
      </c>
      <c r="O151" s="105">
        <f>IF('1'!$H$10="-",M151,IF('1'!$H$10="в кассу предприятия",M151,IF('1'!$H$10="ИП Водакова Т.Ю.",M151*1.075,"-")))</f>
        <v>2678</v>
      </c>
      <c r="P151" s="86">
        <v>8</v>
      </c>
      <c r="Q151" s="47"/>
      <c r="R151" s="91">
        <f t="shared" si="2"/>
        <v>0</v>
      </c>
      <c r="S151" s="91" t="str">
        <f>IF('1'!$H$10="-","-      ₽",IF(Z151="только сц",IF(Q151&lt;=AA151,Q151,AA151),IF(Q151&lt;=AB151,0,IF(Q151-R151&lt;=AA151,Q151-R151,AA151))))</f>
        <v>-      ₽</v>
      </c>
      <c r="T151" s="92" t="str">
        <f>IF('1'!$H$10="-","-      ₽",IF(AND(SUM($W$10:$W$6357)&gt;=200000,AC151&lt;&gt;"без скидки"),IF(R151&gt;=100,O151*0.95*0.95*R151,O151*R151*0.95),IF(SUM($V$10:$V$6357)&gt;=57000,IF(AND(R151&gt;=100,AC151&lt;&gt;"без скидки"),O151*0.95*R151,O151*R151),M151*R151)))</f>
        <v>-      ₽</v>
      </c>
      <c r="U151" s="92" t="str">
        <f>IF('1'!$H$10="-","-      ₽",S151*M151)</f>
        <v>-      ₽</v>
      </c>
      <c r="V151" s="93" t="str">
        <f>IF('1'!$H$10="-","-      ₽",R151*O151)</f>
        <v>-      ₽</v>
      </c>
      <c r="W151" s="93" t="str">
        <f>IF('1'!$H$10="-","-      ₽",R151*O151)</f>
        <v>-      ₽</v>
      </c>
      <c r="X151" s="65" t="s">
        <v>4548</v>
      </c>
      <c r="Y151" s="66" t="str">
        <f>IF(OR(Q151="",'1'!$H$10="-"),"-      %",IF(Z151="только сц",0,IF(SUM($V$685:$V$6357)&gt;=57000,(W151-T151)/W151,0)))</f>
        <v>-      %</v>
      </c>
      <c r="Z151" s="83" t="s">
        <v>375</v>
      </c>
      <c r="AA151" s="51">
        <v>1</v>
      </c>
      <c r="AB151" s="51">
        <v>7</v>
      </c>
      <c r="AC151" s="63" t="s">
        <v>3975</v>
      </c>
      <c r="AD151" s="94" t="str">
        <f>IF(OR(Q151="",'1'!$H$10="-"),"",IF(Q151&gt;R151+S151,"заказано больше наличия",""))</f>
        <v/>
      </c>
    </row>
    <row r="152" spans="1:30" s="48" customFormat="1">
      <c r="A152" s="2"/>
      <c r="B152" s="57" t="s">
        <v>505</v>
      </c>
      <c r="C152" s="49" t="s">
        <v>500</v>
      </c>
      <c r="D152" s="49" t="s">
        <v>501</v>
      </c>
      <c r="E152" s="49">
        <v>1</v>
      </c>
      <c r="F152" s="49">
        <v>11</v>
      </c>
      <c r="G152" s="49" t="s">
        <v>506</v>
      </c>
      <c r="H152" s="52" t="s">
        <v>52</v>
      </c>
      <c r="I152" s="50" t="s">
        <v>385</v>
      </c>
      <c r="J152" s="50" t="s">
        <v>375</v>
      </c>
      <c r="K152" s="90" t="s">
        <v>375</v>
      </c>
      <c r="L152" s="51">
        <v>1978</v>
      </c>
      <c r="M152" s="51">
        <v>1315</v>
      </c>
      <c r="N152" s="106">
        <f>IF('1'!$H$10="-",L152,L152)</f>
        <v>1978</v>
      </c>
      <c r="O152" s="105">
        <f>IF('1'!$H$10="-",M152,IF('1'!$H$10="в кассу предприятия",M152,IF('1'!$H$10="ИП Водакова Т.Ю.",M152*1.075,"-")))</f>
        <v>1315</v>
      </c>
      <c r="P152" s="86">
        <v>24</v>
      </c>
      <c r="Q152" s="47"/>
      <c r="R152" s="91">
        <f t="shared" si="2"/>
        <v>0</v>
      </c>
      <c r="S152" s="91" t="str">
        <f>IF('1'!$H$10="-","-      ₽",IF(Z152="только сц",IF(Q152&lt;=AA152,Q152,AA152),IF(Q152&lt;=AB152,0,IF(Q152-R152&lt;=AA152,Q152-R152,AA152))))</f>
        <v>-      ₽</v>
      </c>
      <c r="T152" s="92" t="str">
        <f>IF('1'!$H$10="-","-      ₽",IF(AND(SUM($W$10:$W$6357)&gt;=200000,AC152&lt;&gt;"без скидки"),IF(R152&gt;=100,O152*0.95*0.95*R152,O152*R152*0.95),IF(SUM($V$10:$V$6357)&gt;=57000,IF(AND(R152&gt;=100,AC152&lt;&gt;"без скидки"),O152*0.95*R152,O152*R152),M152*R152)))</f>
        <v>-      ₽</v>
      </c>
      <c r="U152" s="92" t="str">
        <f>IF('1'!$H$10="-","-      ₽",S152*M152)</f>
        <v>-      ₽</v>
      </c>
      <c r="V152" s="93" t="str">
        <f>IF('1'!$H$10="-","-      ₽",R152*O152)</f>
        <v>-      ₽</v>
      </c>
      <c r="W152" s="93" t="str">
        <f>IF('1'!$H$10="-","-      ₽",R152*O152)</f>
        <v>-      ₽</v>
      </c>
      <c r="X152" s="65" t="s">
        <v>4548</v>
      </c>
      <c r="Y152" s="66" t="str">
        <f>IF(OR(Q152="",'1'!$H$10="-"),"-      %",IF(Z152="только сц",0,IF(SUM($V$685:$V$6357)&gt;=57000,(W152-T152)/W152,0)))</f>
        <v>-      %</v>
      </c>
      <c r="Z152" s="83" t="s">
        <v>375</v>
      </c>
      <c r="AA152" s="51">
        <v>0</v>
      </c>
      <c r="AB152" s="51">
        <v>24</v>
      </c>
      <c r="AC152" s="63" t="s">
        <v>3975</v>
      </c>
      <c r="AD152" s="94" t="str">
        <f>IF(OR(Q152="",'1'!$H$10="-"),"",IF(Q152&gt;R152+S152,"заказано больше наличия",""))</f>
        <v/>
      </c>
    </row>
    <row r="153" spans="1:30" s="48" customFormat="1">
      <c r="A153" s="2"/>
      <c r="B153" s="57" t="s">
        <v>507</v>
      </c>
      <c r="C153" s="49" t="s">
        <v>500</v>
      </c>
      <c r="D153" s="49" t="s">
        <v>501</v>
      </c>
      <c r="E153" s="49">
        <v>1</v>
      </c>
      <c r="F153" s="49">
        <v>24</v>
      </c>
      <c r="G153" s="49" t="s">
        <v>506</v>
      </c>
      <c r="H153" s="52" t="s">
        <v>373</v>
      </c>
      <c r="I153" s="50" t="s">
        <v>387</v>
      </c>
      <c r="J153" s="50"/>
      <c r="K153" s="90"/>
      <c r="L153" s="51">
        <v>6398</v>
      </c>
      <c r="M153" s="51">
        <v>2915</v>
      </c>
      <c r="N153" s="106">
        <f>IF('1'!$H$10="-",L153,L153)</f>
        <v>6398</v>
      </c>
      <c r="O153" s="105">
        <f>IF('1'!$H$10="-",M153,IF('1'!$H$10="в кассу предприятия",M153,IF('1'!$H$10="ИП Водакова Т.Ю.",M153*1.075,"-")))</f>
        <v>2915</v>
      </c>
      <c r="P153" s="86">
        <v>47</v>
      </c>
      <c r="Q153" s="47"/>
      <c r="R153" s="91">
        <f t="shared" si="2"/>
        <v>0</v>
      </c>
      <c r="S153" s="91" t="str">
        <f>IF('1'!$H$10="-","-      ₽",IF(Z153="только сц",IF(Q153&lt;=AA153,Q153,AA153),IF(Q153&lt;=AB153,0,IF(Q153-R153&lt;=AA153,Q153-R153,AA153))))</f>
        <v>-      ₽</v>
      </c>
      <c r="T153" s="92" t="str">
        <f>IF('1'!$H$10="-","-      ₽",IF(AND(SUM($W$10:$W$6357)&gt;=200000,AC153&lt;&gt;"без скидки"),IF(R153&gt;=100,O153*0.95*0.95*R153,O153*R153*0.95),IF(SUM($V$10:$V$6357)&gt;=57000,IF(AND(R153&gt;=100,AC153&lt;&gt;"без скидки"),O153*0.95*R153,O153*R153),M153*R153)))</f>
        <v>-      ₽</v>
      </c>
      <c r="U153" s="92" t="str">
        <f>IF('1'!$H$10="-","-      ₽",S153*M153)</f>
        <v>-      ₽</v>
      </c>
      <c r="V153" s="93" t="str">
        <f>IF('1'!$H$10="-","-      ₽",R153*O153)</f>
        <v>-      ₽</v>
      </c>
      <c r="W153" s="93" t="str">
        <f>IF('1'!$H$10="-","-      ₽",R153*O153)</f>
        <v>-      ₽</v>
      </c>
      <c r="X153" s="65" t="s">
        <v>4548</v>
      </c>
      <c r="Y153" s="66" t="str">
        <f>IF(OR(Q153="",'1'!$H$10="-"),"-      %",IF(Z153="только сц",0,IF(SUM($V$685:$V$6357)&gt;=57000,(W153-T153)/W153,0)))</f>
        <v>-      %</v>
      </c>
      <c r="Z153" s="83" t="s">
        <v>375</v>
      </c>
      <c r="AA153" s="51">
        <v>7</v>
      </c>
      <c r="AB153" s="51">
        <v>40</v>
      </c>
      <c r="AC153" s="63" t="s">
        <v>3975</v>
      </c>
      <c r="AD153" s="94" t="str">
        <f>IF(OR(Q153="",'1'!$H$10="-"),"",IF(Q153&gt;R153+S153,"заказано больше наличия",""))</f>
        <v/>
      </c>
    </row>
    <row r="154" spans="1:30" s="48" customFormat="1">
      <c r="A154" s="2"/>
      <c r="B154" s="57" t="s">
        <v>508</v>
      </c>
      <c r="C154" s="49" t="s">
        <v>500</v>
      </c>
      <c r="D154" s="49" t="s">
        <v>501</v>
      </c>
      <c r="E154" s="49">
        <v>1</v>
      </c>
      <c r="F154" s="49">
        <v>27</v>
      </c>
      <c r="G154" s="49" t="s">
        <v>506</v>
      </c>
      <c r="H154" s="52" t="s">
        <v>470</v>
      </c>
      <c r="I154" s="50" t="s">
        <v>366</v>
      </c>
      <c r="J154" s="50" t="s">
        <v>375</v>
      </c>
      <c r="K154" s="90" t="s">
        <v>375</v>
      </c>
      <c r="L154" s="51">
        <v>7678</v>
      </c>
      <c r="M154" s="51">
        <v>5131</v>
      </c>
      <c r="N154" s="106">
        <f>IF('1'!$H$10="-",L154,L154)</f>
        <v>7678</v>
      </c>
      <c r="O154" s="105">
        <f>IF('1'!$H$10="-",M154,IF('1'!$H$10="в кассу предприятия",M154,IF('1'!$H$10="ИП Водакова Т.Ю.",M154*1.075,"-")))</f>
        <v>5131</v>
      </c>
      <c r="P154" s="86">
        <v>15</v>
      </c>
      <c r="Q154" s="47"/>
      <c r="R154" s="91">
        <f t="shared" si="2"/>
        <v>0</v>
      </c>
      <c r="S154" s="91" t="str">
        <f>IF('1'!$H$10="-","-      ₽",IF(Z154="только сц",IF(Q154&lt;=AA154,Q154,AA154),IF(Q154&lt;=AB154,0,IF(Q154-R154&lt;=AA154,Q154-R154,AA154))))</f>
        <v>-      ₽</v>
      </c>
      <c r="T154" s="92" t="str">
        <f>IF('1'!$H$10="-","-      ₽",IF(AND(SUM($W$10:$W$6357)&gt;=200000,AC154&lt;&gt;"без скидки"),IF(R154&gt;=100,O154*0.95*0.95*R154,O154*R154*0.95),IF(SUM($V$10:$V$6357)&gt;=57000,IF(AND(R154&gt;=100,AC154&lt;&gt;"без скидки"),O154*0.95*R154,O154*R154),M154*R154)))</f>
        <v>-      ₽</v>
      </c>
      <c r="U154" s="92" t="str">
        <f>IF('1'!$H$10="-","-      ₽",S154*M154)</f>
        <v>-      ₽</v>
      </c>
      <c r="V154" s="93" t="str">
        <f>IF('1'!$H$10="-","-      ₽",R154*O154)</f>
        <v>-      ₽</v>
      </c>
      <c r="W154" s="93" t="str">
        <f>IF('1'!$H$10="-","-      ₽",R154*O154)</f>
        <v>-      ₽</v>
      </c>
      <c r="X154" s="65" t="s">
        <v>4548</v>
      </c>
      <c r="Y154" s="66" t="str">
        <f>IF(OR(Q154="",'1'!$H$10="-"),"-      %",IF(Z154="только сц",0,IF(SUM($V$685:$V$6357)&gt;=57000,(W154-T154)/W154,0)))</f>
        <v>-      %</v>
      </c>
      <c r="Z154" s="83" t="s">
        <v>375</v>
      </c>
      <c r="AA154" s="51">
        <v>0</v>
      </c>
      <c r="AB154" s="51">
        <v>15</v>
      </c>
      <c r="AC154" s="63" t="s">
        <v>3975</v>
      </c>
      <c r="AD154" s="94" t="str">
        <f>IF(OR(Q154="",'1'!$H$10="-"),"",IF(Q154&gt;R154+S154,"заказано больше наличия",""))</f>
        <v/>
      </c>
    </row>
    <row r="155" spans="1:30" s="48" customFormat="1">
      <c r="A155" s="2"/>
      <c r="B155" s="57" t="s">
        <v>509</v>
      </c>
      <c r="C155" s="49" t="s">
        <v>510</v>
      </c>
      <c r="D155" s="49" t="s">
        <v>511</v>
      </c>
      <c r="E155" s="49">
        <v>1</v>
      </c>
      <c r="F155" s="49">
        <v>6</v>
      </c>
      <c r="G155" s="49" t="s">
        <v>512</v>
      </c>
      <c r="H155" s="52" t="s">
        <v>85</v>
      </c>
      <c r="I155" s="50"/>
      <c r="J155" s="50"/>
      <c r="K155" s="90"/>
      <c r="L155" s="51">
        <v>1246</v>
      </c>
      <c r="M155" s="51">
        <v>990</v>
      </c>
      <c r="N155" s="106">
        <f>IF('1'!$H$10="-",L155,L155)</f>
        <v>1246</v>
      </c>
      <c r="O155" s="105">
        <f>IF('1'!$H$10="-",M155,IF('1'!$H$10="в кассу предприятия",M155,IF('1'!$H$10="ИП Водакова Т.Ю.",M155*1.075,"-")))</f>
        <v>990</v>
      </c>
      <c r="P155" s="86">
        <v>32</v>
      </c>
      <c r="Q155" s="47"/>
      <c r="R155" s="91">
        <f t="shared" si="2"/>
        <v>0</v>
      </c>
      <c r="S155" s="91" t="str">
        <f>IF('1'!$H$10="-","-      ₽",IF(Z155="только сц",IF(Q155&lt;=AA155,Q155,AA155),IF(Q155&lt;=AB155,0,IF(Q155-R155&lt;=AA155,Q155-R155,AA155))))</f>
        <v>-      ₽</v>
      </c>
      <c r="T155" s="92" t="str">
        <f>IF('1'!$H$10="-","-      ₽",IF(AND(SUM($W$10:$W$6357)&gt;=200000,AC155&lt;&gt;"без скидки"),IF(R155&gt;=100,O155*0.95*0.95*R155,O155*R155*0.95),IF(SUM($V$10:$V$6357)&gt;=57000,IF(AND(R155&gt;=100,AC155&lt;&gt;"без скидки"),O155*0.95*R155,O155*R155),M155*R155)))</f>
        <v>-      ₽</v>
      </c>
      <c r="U155" s="92" t="str">
        <f>IF('1'!$H$10="-","-      ₽",S155*M155)</f>
        <v>-      ₽</v>
      </c>
      <c r="V155" s="93" t="str">
        <f>IF('1'!$H$10="-","-      ₽",R155*O155)</f>
        <v>-      ₽</v>
      </c>
      <c r="W155" s="93" t="str">
        <f>IF('1'!$H$10="-","-      ₽",R155*O155)</f>
        <v>-      ₽</v>
      </c>
      <c r="X155" s="65" t="s">
        <v>4548</v>
      </c>
      <c r="Y155" s="66" t="str">
        <f>IF(OR(Q155="",'1'!$H$10="-"),"-      %",IF(Z155="только сц",0,IF(SUM($V$685:$V$6357)&gt;=57000,(W155-T155)/W155,0)))</f>
        <v>-      %</v>
      </c>
      <c r="Z155" s="83" t="s">
        <v>375</v>
      </c>
      <c r="AA155" s="51">
        <v>20</v>
      </c>
      <c r="AB155" s="51">
        <v>12</v>
      </c>
      <c r="AC155" s="63" t="s">
        <v>3975</v>
      </c>
      <c r="AD155" s="94" t="str">
        <f>IF(OR(Q155="",'1'!$H$10="-"),"",IF(Q155&gt;R155+S155,"заказано больше наличия",""))</f>
        <v/>
      </c>
    </row>
    <row r="156" spans="1:30" s="48" customFormat="1">
      <c r="A156" s="2"/>
      <c r="B156" s="57" t="s">
        <v>1246</v>
      </c>
      <c r="C156" s="49" t="s">
        <v>510</v>
      </c>
      <c r="D156" s="49" t="s">
        <v>511</v>
      </c>
      <c r="E156" s="49">
        <v>1</v>
      </c>
      <c r="F156" s="49">
        <v>18</v>
      </c>
      <c r="G156" s="49" t="s">
        <v>2863</v>
      </c>
      <c r="H156" s="52" t="s">
        <v>384</v>
      </c>
      <c r="I156" s="50" t="s">
        <v>2842</v>
      </c>
      <c r="J156" s="50" t="s">
        <v>375</v>
      </c>
      <c r="K156" s="90" t="s">
        <v>375</v>
      </c>
      <c r="L156" s="51">
        <v>3558</v>
      </c>
      <c r="M156" s="51">
        <v>2826</v>
      </c>
      <c r="N156" s="106">
        <f>IF('1'!$H$10="-",L156,L156)</f>
        <v>3558</v>
      </c>
      <c r="O156" s="105">
        <f>IF('1'!$H$10="-",M156,IF('1'!$H$10="в кассу предприятия",M156,IF('1'!$H$10="ИП Водакова Т.Ю.",M156*1.075,"-")))</f>
        <v>2826</v>
      </c>
      <c r="P156" s="86">
        <v>12</v>
      </c>
      <c r="Q156" s="47"/>
      <c r="R156" s="91">
        <f t="shared" si="2"/>
        <v>0</v>
      </c>
      <c r="S156" s="91" t="str">
        <f>IF('1'!$H$10="-","-      ₽",IF(Z156="только сц",IF(Q156&lt;=AA156,Q156,AA156),IF(Q156&lt;=AB156,0,IF(Q156-R156&lt;=AA156,Q156-R156,AA156))))</f>
        <v>-      ₽</v>
      </c>
      <c r="T156" s="92" t="str">
        <f>IF('1'!$H$10="-","-      ₽",IF(AND(SUM($W$10:$W$6357)&gt;=200000,AC156&lt;&gt;"без скидки"),IF(R156&gt;=100,O156*0.95*0.95*R156,O156*R156*0.95),IF(SUM($V$10:$V$6357)&gt;=57000,IF(AND(R156&gt;=100,AC156&lt;&gt;"без скидки"),O156*0.95*R156,O156*R156),M156*R156)))</f>
        <v>-      ₽</v>
      </c>
      <c r="U156" s="92" t="str">
        <f>IF('1'!$H$10="-","-      ₽",S156*M156)</f>
        <v>-      ₽</v>
      </c>
      <c r="V156" s="93" t="str">
        <f>IF('1'!$H$10="-","-      ₽",R156*O156)</f>
        <v>-      ₽</v>
      </c>
      <c r="W156" s="93" t="str">
        <f>IF('1'!$H$10="-","-      ₽",R156*O156)</f>
        <v>-      ₽</v>
      </c>
      <c r="X156" s="65" t="s">
        <v>4548</v>
      </c>
      <c r="Y156" s="66" t="str">
        <f>IF(OR(Q156="",'1'!$H$10="-"),"-      %",IF(Z156="только сц",0,IF(SUM($V$685:$V$6357)&gt;=57000,(W156-T156)/W156,0)))</f>
        <v>-      %</v>
      </c>
      <c r="Z156" s="83" t="s">
        <v>375</v>
      </c>
      <c r="AA156" s="51">
        <v>5</v>
      </c>
      <c r="AB156" s="51">
        <v>7</v>
      </c>
      <c r="AC156" s="63" t="s">
        <v>3975</v>
      </c>
      <c r="AD156" s="94" t="str">
        <f>IF(OR(Q156="",'1'!$H$10="-"),"",IF(Q156&gt;R156+S156,"заказано больше наличия",""))</f>
        <v/>
      </c>
    </row>
    <row r="157" spans="1:30" s="48" customFormat="1">
      <c r="A157" s="2"/>
      <c r="B157" s="57" t="s">
        <v>1248</v>
      </c>
      <c r="C157" s="49" t="s">
        <v>510</v>
      </c>
      <c r="D157" s="49" t="s">
        <v>511</v>
      </c>
      <c r="E157" s="49">
        <v>1</v>
      </c>
      <c r="F157" s="49">
        <v>18</v>
      </c>
      <c r="G157" s="49" t="s">
        <v>2865</v>
      </c>
      <c r="H157" s="52" t="s">
        <v>384</v>
      </c>
      <c r="I157" s="50" t="s">
        <v>522</v>
      </c>
      <c r="J157" s="50" t="s">
        <v>375</v>
      </c>
      <c r="K157" s="90" t="s">
        <v>375</v>
      </c>
      <c r="L157" s="51">
        <v>3558</v>
      </c>
      <c r="M157" s="51">
        <v>2826</v>
      </c>
      <c r="N157" s="106">
        <f>IF('1'!$H$10="-",L157,L157)</f>
        <v>3558</v>
      </c>
      <c r="O157" s="105">
        <f>IF('1'!$H$10="-",M157,IF('1'!$H$10="в кассу предприятия",M157,IF('1'!$H$10="ИП Водакова Т.Ю.",M157*1.075,"-")))</f>
        <v>2826</v>
      </c>
      <c r="P157" s="86">
        <v>10</v>
      </c>
      <c r="Q157" s="47"/>
      <c r="R157" s="91">
        <f t="shared" si="2"/>
        <v>0</v>
      </c>
      <c r="S157" s="91" t="str">
        <f>IF('1'!$H$10="-","-      ₽",IF(Z157="только сц",IF(Q157&lt;=AA157,Q157,AA157),IF(Q157&lt;=AB157,0,IF(Q157-R157&lt;=AA157,Q157-R157,AA157))))</f>
        <v>-      ₽</v>
      </c>
      <c r="T157" s="92" t="str">
        <f>IF('1'!$H$10="-","-      ₽",IF(AND(SUM($W$10:$W$6357)&gt;=200000,AC157&lt;&gt;"без скидки"),IF(R157&gt;=100,O157*0.95*0.95*R157,O157*R157*0.95),IF(SUM($V$10:$V$6357)&gt;=57000,IF(AND(R157&gt;=100,AC157&lt;&gt;"без скидки"),O157*0.95*R157,O157*R157),M157*R157)))</f>
        <v>-      ₽</v>
      </c>
      <c r="U157" s="92" t="str">
        <f>IF('1'!$H$10="-","-      ₽",S157*M157)</f>
        <v>-      ₽</v>
      </c>
      <c r="V157" s="93" t="str">
        <f>IF('1'!$H$10="-","-      ₽",R157*O157)</f>
        <v>-      ₽</v>
      </c>
      <c r="W157" s="93" t="str">
        <f>IF('1'!$H$10="-","-      ₽",R157*O157)</f>
        <v>-      ₽</v>
      </c>
      <c r="X157" s="65" t="s">
        <v>4548</v>
      </c>
      <c r="Y157" s="66" t="str">
        <f>IF(OR(Q157="",'1'!$H$10="-"),"-      %",IF(Z157="только сц",0,IF(SUM($V$685:$V$6357)&gt;=57000,(W157-T157)/W157,0)))</f>
        <v>-      %</v>
      </c>
      <c r="Z157" s="83" t="s">
        <v>5582</v>
      </c>
      <c r="AA157" s="51">
        <v>10</v>
      </c>
      <c r="AB157" s="51">
        <v>0</v>
      </c>
      <c r="AC157" s="63" t="s">
        <v>3975</v>
      </c>
      <c r="AD157" s="94" t="str">
        <f>IF(OR(Q157="",'1'!$H$10="-"),"",IF(Q157&gt;R157+S157,"заказано больше наличия",""))</f>
        <v/>
      </c>
    </row>
    <row r="158" spans="1:30" s="48" customFormat="1">
      <c r="A158" s="2"/>
      <c r="B158" s="57" t="s">
        <v>1249</v>
      </c>
      <c r="C158" s="49" t="s">
        <v>510</v>
      </c>
      <c r="D158" s="49" t="s">
        <v>511</v>
      </c>
      <c r="E158" s="49">
        <v>1</v>
      </c>
      <c r="F158" s="49">
        <v>6</v>
      </c>
      <c r="G158" s="49" t="s">
        <v>2866</v>
      </c>
      <c r="H158" s="52" t="s">
        <v>85</v>
      </c>
      <c r="I158" s="50"/>
      <c r="J158" s="50"/>
      <c r="K158" s="90"/>
      <c r="L158" s="51">
        <v>1207</v>
      </c>
      <c r="M158" s="51">
        <v>959</v>
      </c>
      <c r="N158" s="106">
        <f>IF('1'!$H$10="-",L158,L158)</f>
        <v>1207</v>
      </c>
      <c r="O158" s="105">
        <f>IF('1'!$H$10="-",M158,IF('1'!$H$10="в кассу предприятия",M158,IF('1'!$H$10="ИП Водакова Т.Ю.",M158*1.075,"-")))</f>
        <v>959</v>
      </c>
      <c r="P158" s="86">
        <v>10</v>
      </c>
      <c r="Q158" s="47"/>
      <c r="R158" s="91">
        <f t="shared" si="2"/>
        <v>0</v>
      </c>
      <c r="S158" s="91" t="str">
        <f>IF('1'!$H$10="-","-      ₽",IF(Z158="только сц",IF(Q158&lt;=AA158,Q158,AA158),IF(Q158&lt;=AB158,0,IF(Q158-R158&lt;=AA158,Q158-R158,AA158))))</f>
        <v>-      ₽</v>
      </c>
      <c r="T158" s="92" t="str">
        <f>IF('1'!$H$10="-","-      ₽",IF(AND(SUM($W$10:$W$6357)&gt;=200000,AC158&lt;&gt;"без скидки"),IF(R158&gt;=100,O158*0.95*0.95*R158,O158*R158*0.95),IF(SUM($V$10:$V$6357)&gt;=57000,IF(AND(R158&gt;=100,AC158&lt;&gt;"без скидки"),O158*0.95*R158,O158*R158),M158*R158)))</f>
        <v>-      ₽</v>
      </c>
      <c r="U158" s="92" t="str">
        <f>IF('1'!$H$10="-","-      ₽",S158*M158)</f>
        <v>-      ₽</v>
      </c>
      <c r="V158" s="93" t="str">
        <f>IF('1'!$H$10="-","-      ₽",R158*O158)</f>
        <v>-      ₽</v>
      </c>
      <c r="W158" s="93" t="str">
        <f>IF('1'!$H$10="-","-      ₽",R158*O158)</f>
        <v>-      ₽</v>
      </c>
      <c r="X158" s="65" t="s">
        <v>4548</v>
      </c>
      <c r="Y158" s="66" t="str">
        <f>IF(OR(Q158="",'1'!$H$10="-"),"-      %",IF(Z158="только сц",0,IF(SUM($V$685:$V$6357)&gt;=57000,(W158-T158)/W158,0)))</f>
        <v>-      %</v>
      </c>
      <c r="Z158" s="83" t="s">
        <v>375</v>
      </c>
      <c r="AA158" s="51">
        <v>4</v>
      </c>
      <c r="AB158" s="51">
        <v>6</v>
      </c>
      <c r="AC158" s="63" t="s">
        <v>3975</v>
      </c>
      <c r="AD158" s="94" t="str">
        <f>IF(OR(Q158="",'1'!$H$10="-"),"",IF(Q158&gt;R158+S158,"заказано больше наличия",""))</f>
        <v/>
      </c>
    </row>
    <row r="159" spans="1:30" s="48" customFormat="1">
      <c r="A159" s="2"/>
      <c r="B159" s="57" t="s">
        <v>1252</v>
      </c>
      <c r="C159" s="49" t="s">
        <v>510</v>
      </c>
      <c r="D159" s="49" t="s">
        <v>511</v>
      </c>
      <c r="E159" s="49">
        <v>1</v>
      </c>
      <c r="F159" s="49">
        <v>18</v>
      </c>
      <c r="G159" s="49" t="s">
        <v>2868</v>
      </c>
      <c r="H159" s="52" t="s">
        <v>384</v>
      </c>
      <c r="I159" s="50" t="s">
        <v>375</v>
      </c>
      <c r="J159" s="50" t="s">
        <v>375</v>
      </c>
      <c r="K159" s="90" t="s">
        <v>2869</v>
      </c>
      <c r="L159" s="51">
        <v>4834</v>
      </c>
      <c r="M159" s="51">
        <v>3839</v>
      </c>
      <c r="N159" s="106">
        <f>IF('1'!$H$10="-",L159,L159)</f>
        <v>4834</v>
      </c>
      <c r="O159" s="105">
        <f>IF('1'!$H$10="-",M159,IF('1'!$H$10="в кассу предприятия",M159,IF('1'!$H$10="ИП Водакова Т.Ю.",M159*1.075,"-")))</f>
        <v>3839</v>
      </c>
      <c r="P159" s="86">
        <v>9</v>
      </c>
      <c r="Q159" s="47"/>
      <c r="R159" s="91">
        <f t="shared" si="2"/>
        <v>0</v>
      </c>
      <c r="S159" s="91" t="str">
        <f>IF('1'!$H$10="-","-      ₽",IF(Z159="только сц",IF(Q159&lt;=AA159,Q159,AA159),IF(Q159&lt;=AB159,0,IF(Q159-R159&lt;=AA159,Q159-R159,AA159))))</f>
        <v>-      ₽</v>
      </c>
      <c r="T159" s="92" t="str">
        <f>IF('1'!$H$10="-","-      ₽",IF(AND(SUM($W$10:$W$6357)&gt;=200000,AC159&lt;&gt;"без скидки"),IF(R159&gt;=100,O159*0.95*0.95*R159,O159*R159*0.95),IF(SUM($V$10:$V$6357)&gt;=57000,IF(AND(R159&gt;=100,AC159&lt;&gt;"без скидки"),O159*0.95*R159,O159*R159),M159*R159)))</f>
        <v>-      ₽</v>
      </c>
      <c r="U159" s="92" t="str">
        <f>IF('1'!$H$10="-","-      ₽",S159*M159)</f>
        <v>-      ₽</v>
      </c>
      <c r="V159" s="93" t="str">
        <f>IF('1'!$H$10="-","-      ₽",R159*O159)</f>
        <v>-      ₽</v>
      </c>
      <c r="W159" s="93" t="str">
        <f>IF('1'!$H$10="-","-      ₽",R159*O159)</f>
        <v>-      ₽</v>
      </c>
      <c r="X159" s="65" t="s">
        <v>4548</v>
      </c>
      <c r="Y159" s="66" t="str">
        <f>IF(OR(Q159="",'1'!$H$10="-"),"-      %",IF(Z159="только сц",0,IF(SUM($V$685:$V$6357)&gt;=57000,(W159-T159)/W159,0)))</f>
        <v>-      %</v>
      </c>
      <c r="Z159" s="83" t="s">
        <v>375</v>
      </c>
      <c r="AA159" s="51">
        <v>0</v>
      </c>
      <c r="AB159" s="51">
        <v>9</v>
      </c>
      <c r="AC159" s="63" t="s">
        <v>3975</v>
      </c>
      <c r="AD159" s="94" t="str">
        <f>IF(OR(Q159="",'1'!$H$10="-"),"",IF(Q159&gt;R159+S159,"заказано больше наличия",""))</f>
        <v/>
      </c>
    </row>
    <row r="160" spans="1:30" s="48" customFormat="1">
      <c r="A160" s="2"/>
      <c r="B160" s="57" t="s">
        <v>1253</v>
      </c>
      <c r="C160" s="49" t="s">
        <v>510</v>
      </c>
      <c r="D160" s="49" t="s">
        <v>511</v>
      </c>
      <c r="E160" s="49">
        <v>1</v>
      </c>
      <c r="F160" s="49">
        <v>18</v>
      </c>
      <c r="G160" s="49" t="s">
        <v>2868</v>
      </c>
      <c r="H160" s="52" t="s">
        <v>384</v>
      </c>
      <c r="I160" s="50" t="s">
        <v>522</v>
      </c>
      <c r="J160" s="50" t="s">
        <v>375</v>
      </c>
      <c r="K160" s="90" t="s">
        <v>375</v>
      </c>
      <c r="L160" s="51">
        <v>3558</v>
      </c>
      <c r="M160" s="51">
        <v>2826</v>
      </c>
      <c r="N160" s="106">
        <f>IF('1'!$H$10="-",L160,L160)</f>
        <v>3558</v>
      </c>
      <c r="O160" s="105">
        <f>IF('1'!$H$10="-",M160,IF('1'!$H$10="в кассу предприятия",M160,IF('1'!$H$10="ИП Водакова Т.Ю.",M160*1.075,"-")))</f>
        <v>2826</v>
      </c>
      <c r="P160" s="86">
        <v>6</v>
      </c>
      <c r="Q160" s="47"/>
      <c r="R160" s="91">
        <f t="shared" si="2"/>
        <v>0</v>
      </c>
      <c r="S160" s="91" t="str">
        <f>IF('1'!$H$10="-","-      ₽",IF(Z160="только сц",IF(Q160&lt;=AA160,Q160,AA160),IF(Q160&lt;=AB160,0,IF(Q160-R160&lt;=AA160,Q160-R160,AA160))))</f>
        <v>-      ₽</v>
      </c>
      <c r="T160" s="92" t="str">
        <f>IF('1'!$H$10="-","-      ₽",IF(AND(SUM($W$10:$W$6357)&gt;=200000,AC160&lt;&gt;"без скидки"),IF(R160&gt;=100,O160*0.95*0.95*R160,O160*R160*0.95),IF(SUM($V$10:$V$6357)&gt;=57000,IF(AND(R160&gt;=100,AC160&lt;&gt;"без скидки"),O160*0.95*R160,O160*R160),M160*R160)))</f>
        <v>-      ₽</v>
      </c>
      <c r="U160" s="92" t="str">
        <f>IF('1'!$H$10="-","-      ₽",S160*M160)</f>
        <v>-      ₽</v>
      </c>
      <c r="V160" s="93" t="str">
        <f>IF('1'!$H$10="-","-      ₽",R160*O160)</f>
        <v>-      ₽</v>
      </c>
      <c r="W160" s="93" t="str">
        <f>IF('1'!$H$10="-","-      ₽",R160*O160)</f>
        <v>-      ₽</v>
      </c>
      <c r="X160" s="65" t="s">
        <v>4548</v>
      </c>
      <c r="Y160" s="66" t="str">
        <f>IF(OR(Q160="",'1'!$H$10="-"),"-      %",IF(Z160="только сц",0,IF(SUM($V$685:$V$6357)&gt;=57000,(W160-T160)/W160,0)))</f>
        <v>-      %</v>
      </c>
      <c r="Z160" s="83" t="s">
        <v>375</v>
      </c>
      <c r="AA160" s="51">
        <v>0</v>
      </c>
      <c r="AB160" s="51">
        <v>6</v>
      </c>
      <c r="AC160" s="63" t="s">
        <v>3975</v>
      </c>
      <c r="AD160" s="94" t="str">
        <f>IF(OR(Q160="",'1'!$H$10="-"),"",IF(Q160&gt;R160+S160,"заказано больше наличия",""))</f>
        <v/>
      </c>
    </row>
    <row r="161" spans="1:30" s="48" customFormat="1">
      <c r="A161" s="2"/>
      <c r="B161" s="57" t="s">
        <v>1255</v>
      </c>
      <c r="C161" s="49" t="s">
        <v>510</v>
      </c>
      <c r="D161" s="49" t="s">
        <v>511</v>
      </c>
      <c r="E161" s="49">
        <v>1</v>
      </c>
      <c r="F161" s="49">
        <v>24</v>
      </c>
      <c r="G161" s="49" t="s">
        <v>2868</v>
      </c>
      <c r="H161" s="52" t="s">
        <v>373</v>
      </c>
      <c r="I161" s="50"/>
      <c r="J161" s="50"/>
      <c r="K161" s="90" t="s">
        <v>2871</v>
      </c>
      <c r="L161" s="51">
        <v>6738</v>
      </c>
      <c r="M161" s="51">
        <v>5351</v>
      </c>
      <c r="N161" s="106">
        <f>IF('1'!$H$10="-",L161,L161)</f>
        <v>6738</v>
      </c>
      <c r="O161" s="105">
        <f>IF('1'!$H$10="-",M161,IF('1'!$H$10="в кассу предприятия",M161,IF('1'!$H$10="ИП Водакова Т.Ю.",M161*1.075,"-")))</f>
        <v>5351</v>
      </c>
      <c r="P161" s="86">
        <v>7</v>
      </c>
      <c r="Q161" s="47"/>
      <c r="R161" s="91">
        <f t="shared" si="2"/>
        <v>0</v>
      </c>
      <c r="S161" s="91" t="str">
        <f>IF('1'!$H$10="-","-      ₽",IF(Z161="только сц",IF(Q161&lt;=AA161,Q161,AA161),IF(Q161&lt;=AB161,0,IF(Q161-R161&lt;=AA161,Q161-R161,AA161))))</f>
        <v>-      ₽</v>
      </c>
      <c r="T161" s="92" t="str">
        <f>IF('1'!$H$10="-","-      ₽",IF(AND(SUM($W$10:$W$6357)&gt;=200000,AC161&lt;&gt;"без скидки"),IF(R161&gt;=100,O161*0.95*0.95*R161,O161*R161*0.95),IF(SUM($V$10:$V$6357)&gt;=57000,IF(AND(R161&gt;=100,AC161&lt;&gt;"без скидки"),O161*0.95*R161,O161*R161),M161*R161)))</f>
        <v>-      ₽</v>
      </c>
      <c r="U161" s="92" t="str">
        <f>IF('1'!$H$10="-","-      ₽",S161*M161)</f>
        <v>-      ₽</v>
      </c>
      <c r="V161" s="93" t="str">
        <f>IF('1'!$H$10="-","-      ₽",R161*O161)</f>
        <v>-      ₽</v>
      </c>
      <c r="W161" s="93" t="str">
        <f>IF('1'!$H$10="-","-      ₽",R161*O161)</f>
        <v>-      ₽</v>
      </c>
      <c r="X161" s="65" t="s">
        <v>4548</v>
      </c>
      <c r="Y161" s="66" t="str">
        <f>IF(OR(Q161="",'1'!$H$10="-"),"-      %",IF(Z161="только сц",0,IF(SUM($V$685:$V$6357)&gt;=57000,(W161-T161)/W161,0)))</f>
        <v>-      %</v>
      </c>
      <c r="Z161" s="83" t="s">
        <v>5582</v>
      </c>
      <c r="AA161" s="51">
        <v>7</v>
      </c>
      <c r="AB161" s="51">
        <v>0</v>
      </c>
      <c r="AC161" s="63" t="s">
        <v>3975</v>
      </c>
      <c r="AD161" s="94" t="str">
        <f>IF(OR(Q161="",'1'!$H$10="-"),"",IF(Q161&gt;R161+S161,"заказано больше наличия",""))</f>
        <v/>
      </c>
    </row>
    <row r="162" spans="1:30" s="48" customFormat="1">
      <c r="A162" s="2"/>
      <c r="B162" s="57" t="s">
        <v>4763</v>
      </c>
      <c r="C162" s="49" t="s">
        <v>4889</v>
      </c>
      <c r="D162" s="49" t="s">
        <v>515</v>
      </c>
      <c r="E162" s="49">
        <v>1</v>
      </c>
      <c r="F162" s="49">
        <v>11</v>
      </c>
      <c r="G162" s="49" t="s">
        <v>375</v>
      </c>
      <c r="H162" s="52" t="s">
        <v>52</v>
      </c>
      <c r="I162" s="50" t="s">
        <v>526</v>
      </c>
      <c r="J162" s="50"/>
      <c r="K162" s="90"/>
      <c r="L162" s="51">
        <v>526</v>
      </c>
      <c r="M162" s="51">
        <v>417</v>
      </c>
      <c r="N162" s="106">
        <f>IF('1'!$H$10="-",L162,L162)</f>
        <v>526</v>
      </c>
      <c r="O162" s="105">
        <f>IF('1'!$H$10="-",M162,IF('1'!$H$10="в кассу предприятия",M162,IF('1'!$H$10="ИП Водакова Т.Ю.",M162*1.075,"-")))</f>
        <v>417</v>
      </c>
      <c r="P162" s="86">
        <v>25</v>
      </c>
      <c r="Q162" s="47"/>
      <c r="R162" s="91">
        <f t="shared" si="2"/>
        <v>0</v>
      </c>
      <c r="S162" s="91" t="str">
        <f>IF('1'!$H$10="-","-      ₽",IF(Z162="только сц",IF(Q162&lt;=AA162,Q162,AA162),IF(Q162&lt;=AB162,0,IF(Q162-R162&lt;=AA162,Q162-R162,AA162))))</f>
        <v>-      ₽</v>
      </c>
      <c r="T162" s="92" t="str">
        <f>IF('1'!$H$10="-","-      ₽",IF(AND(SUM($W$10:$W$6357)&gt;=200000,AC162&lt;&gt;"без скидки"),IF(R162&gt;=100,O162*0.95*0.95*R162,O162*R162*0.95),IF(SUM($V$10:$V$6357)&gt;=57000,IF(AND(R162&gt;=100,AC162&lt;&gt;"без скидки"),O162*0.95*R162,O162*R162),M162*R162)))</f>
        <v>-      ₽</v>
      </c>
      <c r="U162" s="92" t="str">
        <f>IF('1'!$H$10="-","-      ₽",S162*M162)</f>
        <v>-      ₽</v>
      </c>
      <c r="V162" s="93" t="str">
        <f>IF('1'!$H$10="-","-      ₽",R162*O162)</f>
        <v>-      ₽</v>
      </c>
      <c r="W162" s="93" t="str">
        <f>IF('1'!$H$10="-","-      ₽",R162*O162)</f>
        <v>-      ₽</v>
      </c>
      <c r="X162" s="65" t="s">
        <v>4548</v>
      </c>
      <c r="Y162" s="66" t="str">
        <f>IF(OR(Q162="",'1'!$H$10="-"),"-      %",IF(Z162="только сц",0,IF(SUM($V$685:$V$6357)&gt;=57000,(W162-T162)/W162,0)))</f>
        <v>-      %</v>
      </c>
      <c r="Z162" s="83" t="s">
        <v>375</v>
      </c>
      <c r="AA162" s="51">
        <v>0</v>
      </c>
      <c r="AB162" s="51">
        <v>25</v>
      </c>
      <c r="AC162" s="63" t="s">
        <v>3975</v>
      </c>
      <c r="AD162" s="94" t="str">
        <f>IF(OR(Q162="",'1'!$H$10="-"),"",IF(Q162&gt;R162+S162,"заказано больше наличия",""))</f>
        <v/>
      </c>
    </row>
    <row r="163" spans="1:30" s="48" customFormat="1">
      <c r="A163" s="2"/>
      <c r="B163" s="57" t="s">
        <v>4764</v>
      </c>
      <c r="C163" s="49" t="s">
        <v>4890</v>
      </c>
      <c r="D163" s="49" t="s">
        <v>515</v>
      </c>
      <c r="E163" s="49">
        <v>1</v>
      </c>
      <c r="F163" s="49">
        <v>11</v>
      </c>
      <c r="G163" s="49" t="s">
        <v>375</v>
      </c>
      <c r="H163" s="52" t="s">
        <v>52</v>
      </c>
      <c r="I163" s="50" t="s">
        <v>522</v>
      </c>
      <c r="J163" s="50" t="s">
        <v>392</v>
      </c>
      <c r="K163" s="90"/>
      <c r="L163" s="51">
        <v>1105</v>
      </c>
      <c r="M163" s="51">
        <v>877</v>
      </c>
      <c r="N163" s="106">
        <f>IF('1'!$H$10="-",L163,L163)</f>
        <v>1105</v>
      </c>
      <c r="O163" s="105">
        <f>IF('1'!$H$10="-",M163,IF('1'!$H$10="в кассу предприятия",M163,IF('1'!$H$10="ИП Водакова Т.Ю.",M163*1.075,"-")))</f>
        <v>877</v>
      </c>
      <c r="P163" s="86">
        <v>40</v>
      </c>
      <c r="Q163" s="47"/>
      <c r="R163" s="91">
        <f t="shared" si="2"/>
        <v>0</v>
      </c>
      <c r="S163" s="91" t="str">
        <f>IF('1'!$H$10="-","-      ₽",IF(Z163="только сц",IF(Q163&lt;=AA163,Q163,AA163),IF(Q163&lt;=AB163,0,IF(Q163-R163&lt;=AA163,Q163-R163,AA163))))</f>
        <v>-      ₽</v>
      </c>
      <c r="T163" s="92" t="str">
        <f>IF('1'!$H$10="-","-      ₽",IF(AND(SUM($W$10:$W$6357)&gt;=200000,AC163&lt;&gt;"без скидки"),IF(R163&gt;=100,O163*0.95*0.95*R163,O163*R163*0.95),IF(SUM($V$10:$V$6357)&gt;=57000,IF(AND(R163&gt;=100,AC163&lt;&gt;"без скидки"),O163*0.95*R163,O163*R163),M163*R163)))</f>
        <v>-      ₽</v>
      </c>
      <c r="U163" s="92" t="str">
        <f>IF('1'!$H$10="-","-      ₽",S163*M163)</f>
        <v>-      ₽</v>
      </c>
      <c r="V163" s="93" t="str">
        <f>IF('1'!$H$10="-","-      ₽",R163*O163)</f>
        <v>-      ₽</v>
      </c>
      <c r="W163" s="93" t="str">
        <f>IF('1'!$H$10="-","-      ₽",R163*O163)</f>
        <v>-      ₽</v>
      </c>
      <c r="X163" s="65" t="s">
        <v>4548</v>
      </c>
      <c r="Y163" s="66" t="str">
        <f>IF(OR(Q163="",'1'!$H$10="-"),"-      %",IF(Z163="только сц",0,IF(SUM($V$685:$V$6357)&gt;=57000,(W163-T163)/W163,0)))</f>
        <v>-      %</v>
      </c>
      <c r="Z163" s="83" t="s">
        <v>375</v>
      </c>
      <c r="AA163" s="51">
        <v>0</v>
      </c>
      <c r="AB163" s="51">
        <v>40</v>
      </c>
      <c r="AC163" s="63" t="s">
        <v>3975</v>
      </c>
      <c r="AD163" s="94" t="str">
        <f>IF(OR(Q163="",'1'!$H$10="-"),"",IF(Q163&gt;R163+S163,"заказано больше наличия",""))</f>
        <v/>
      </c>
    </row>
    <row r="164" spans="1:30" s="48" customFormat="1">
      <c r="A164" s="2"/>
      <c r="B164" s="57" t="s">
        <v>4765</v>
      </c>
      <c r="C164" s="49" t="s">
        <v>4891</v>
      </c>
      <c r="D164" s="49" t="s">
        <v>515</v>
      </c>
      <c r="E164" s="49">
        <v>1</v>
      </c>
      <c r="F164" s="49">
        <v>11</v>
      </c>
      <c r="G164" s="49" t="s">
        <v>375</v>
      </c>
      <c r="H164" s="52" t="s">
        <v>52</v>
      </c>
      <c r="I164" s="50" t="s">
        <v>2800</v>
      </c>
      <c r="J164" s="50"/>
      <c r="K164" s="90"/>
      <c r="L164" s="51">
        <v>1105</v>
      </c>
      <c r="M164" s="51">
        <v>877</v>
      </c>
      <c r="N164" s="106">
        <f>IF('1'!$H$10="-",L164,L164)</f>
        <v>1105</v>
      </c>
      <c r="O164" s="105">
        <f>IF('1'!$H$10="-",M164,IF('1'!$H$10="в кассу предприятия",M164,IF('1'!$H$10="ИП Водакова Т.Ю.",M164*1.075,"-")))</f>
        <v>877</v>
      </c>
      <c r="P164" s="86" t="s">
        <v>5583</v>
      </c>
      <c r="Q164" s="47"/>
      <c r="R164" s="91">
        <f t="shared" si="2"/>
        <v>0</v>
      </c>
      <c r="S164" s="91" t="str">
        <f>IF('1'!$H$10="-","-      ₽",IF(Z164="только сц",IF(Q164&lt;=AA164,Q164,AA164),IF(Q164&lt;=AB164,0,IF(Q164-R164&lt;=AA164,Q164-R164,AA164))))</f>
        <v>-      ₽</v>
      </c>
      <c r="T164" s="92" t="str">
        <f>IF('1'!$H$10="-","-      ₽",IF(AND(SUM($W$10:$W$6357)&gt;=200000,AC164&lt;&gt;"без скидки"),IF(R164&gt;=100,O164*0.95*0.95*R164,O164*R164*0.95),IF(SUM($V$10:$V$6357)&gt;=57000,IF(AND(R164&gt;=100,AC164&lt;&gt;"без скидки"),O164*0.95*R164,O164*R164),M164*R164)))</f>
        <v>-      ₽</v>
      </c>
      <c r="U164" s="92" t="str">
        <f>IF('1'!$H$10="-","-      ₽",S164*M164)</f>
        <v>-      ₽</v>
      </c>
      <c r="V164" s="93" t="str">
        <f>IF('1'!$H$10="-","-      ₽",R164*O164)</f>
        <v>-      ₽</v>
      </c>
      <c r="W164" s="93" t="str">
        <f>IF('1'!$H$10="-","-      ₽",R164*O164)</f>
        <v>-      ₽</v>
      </c>
      <c r="X164" s="65" t="s">
        <v>4992</v>
      </c>
      <c r="Y164" s="66" t="str">
        <f>IF(OR(Q164="",'1'!$H$10="-"),"-      %",IF(Z164="только сц",0,IF(SUM($V$685:$V$6357)&gt;=57000,(W164-T164)/W164,0)))</f>
        <v>-      %</v>
      </c>
      <c r="Z164" s="83" t="s">
        <v>375</v>
      </c>
      <c r="AA164" s="51">
        <v>0</v>
      </c>
      <c r="AB164" s="51">
        <v>180</v>
      </c>
      <c r="AC164" s="63" t="s">
        <v>3975</v>
      </c>
      <c r="AD164" s="94" t="str">
        <f>IF(OR(Q164="",'1'!$H$10="-"),"",IF(Q164&gt;R164+S164,"заказано больше наличия",""))</f>
        <v/>
      </c>
    </row>
    <row r="165" spans="1:30" s="48" customFormat="1">
      <c r="A165" s="2"/>
      <c r="B165" s="57" t="s">
        <v>1257</v>
      </c>
      <c r="C165" s="49" t="s">
        <v>514</v>
      </c>
      <c r="D165" s="49" t="s">
        <v>515</v>
      </c>
      <c r="E165" s="49">
        <v>1</v>
      </c>
      <c r="F165" s="49">
        <v>18</v>
      </c>
      <c r="G165" s="49" t="s">
        <v>2872</v>
      </c>
      <c r="H165" s="52" t="s">
        <v>384</v>
      </c>
      <c r="I165" s="50" t="s">
        <v>2800</v>
      </c>
      <c r="J165" s="50" t="s">
        <v>375</v>
      </c>
      <c r="K165" s="90" t="s">
        <v>375</v>
      </c>
      <c r="L165" s="51">
        <v>3304</v>
      </c>
      <c r="M165" s="51">
        <v>2624</v>
      </c>
      <c r="N165" s="106">
        <f>IF('1'!$H$10="-",L165,L165)</f>
        <v>3304</v>
      </c>
      <c r="O165" s="105">
        <f>IF('1'!$H$10="-",M165,IF('1'!$H$10="в кассу предприятия",M165,IF('1'!$H$10="ИП Водакова Т.Ю.",M165*1.075,"-")))</f>
        <v>2624</v>
      </c>
      <c r="P165" s="86">
        <v>11</v>
      </c>
      <c r="Q165" s="47"/>
      <c r="R165" s="91">
        <f t="shared" si="2"/>
        <v>0</v>
      </c>
      <c r="S165" s="91" t="str">
        <f>IF('1'!$H$10="-","-      ₽",IF(Z165="только сц",IF(Q165&lt;=AA165,Q165,AA165),IF(Q165&lt;=AB165,0,IF(Q165-R165&lt;=AA165,Q165-R165,AA165))))</f>
        <v>-      ₽</v>
      </c>
      <c r="T165" s="92" t="str">
        <f>IF('1'!$H$10="-","-      ₽",IF(AND(SUM($W$10:$W$6357)&gt;=200000,AC165&lt;&gt;"без скидки"),IF(R165&gt;=100,O165*0.95*0.95*R165,O165*R165*0.95),IF(SUM($V$10:$V$6357)&gt;=57000,IF(AND(R165&gt;=100,AC165&lt;&gt;"без скидки"),O165*0.95*R165,O165*R165),M165*R165)))</f>
        <v>-      ₽</v>
      </c>
      <c r="U165" s="92" t="str">
        <f>IF('1'!$H$10="-","-      ₽",S165*M165)</f>
        <v>-      ₽</v>
      </c>
      <c r="V165" s="93" t="str">
        <f>IF('1'!$H$10="-","-      ₽",R165*O165)</f>
        <v>-      ₽</v>
      </c>
      <c r="W165" s="93" t="str">
        <f>IF('1'!$H$10="-","-      ₽",R165*O165)</f>
        <v>-      ₽</v>
      </c>
      <c r="X165" s="65" t="s">
        <v>4548</v>
      </c>
      <c r="Y165" s="66" t="str">
        <f>IF(OR(Q165="",'1'!$H$10="-"),"-      %",IF(Z165="только сц",0,IF(SUM($V$685:$V$6357)&gt;=57000,(W165-T165)/W165,0)))</f>
        <v>-      %</v>
      </c>
      <c r="Z165" s="83" t="s">
        <v>375</v>
      </c>
      <c r="AA165" s="51">
        <v>0</v>
      </c>
      <c r="AB165" s="51">
        <v>11</v>
      </c>
      <c r="AC165" s="63" t="s">
        <v>3975</v>
      </c>
      <c r="AD165" s="94" t="str">
        <f>IF(OR(Q165="",'1'!$H$10="-"),"",IF(Q165&gt;R165+S165,"заказано больше наличия",""))</f>
        <v/>
      </c>
    </row>
    <row r="166" spans="1:30" s="48" customFormat="1">
      <c r="A166" s="2"/>
      <c r="B166" s="57" t="s">
        <v>1258</v>
      </c>
      <c r="C166" s="49" t="s">
        <v>530</v>
      </c>
      <c r="D166" s="49" t="s">
        <v>515</v>
      </c>
      <c r="E166" s="49">
        <v>1</v>
      </c>
      <c r="F166" s="49">
        <v>8</v>
      </c>
      <c r="G166" s="49" t="s">
        <v>2873</v>
      </c>
      <c r="H166" s="52" t="s">
        <v>288</v>
      </c>
      <c r="I166" s="50" t="s">
        <v>483</v>
      </c>
      <c r="J166" s="50"/>
      <c r="K166" s="90"/>
      <c r="L166" s="51">
        <v>2578</v>
      </c>
      <c r="M166" s="51">
        <v>2048</v>
      </c>
      <c r="N166" s="106">
        <f>IF('1'!$H$10="-",L166,L166)</f>
        <v>2578</v>
      </c>
      <c r="O166" s="105">
        <f>IF('1'!$H$10="-",M166,IF('1'!$H$10="в кассу предприятия",M166,IF('1'!$H$10="ИП Водакова Т.Ю.",M166*1.075,"-")))</f>
        <v>2048</v>
      </c>
      <c r="P166" s="86">
        <v>9</v>
      </c>
      <c r="Q166" s="47"/>
      <c r="R166" s="91">
        <f t="shared" si="2"/>
        <v>0</v>
      </c>
      <c r="S166" s="91" t="str">
        <f>IF('1'!$H$10="-","-      ₽",IF(Z166="только сц",IF(Q166&lt;=AA166,Q166,AA166),IF(Q166&lt;=AB166,0,IF(Q166-R166&lt;=AA166,Q166-R166,AA166))))</f>
        <v>-      ₽</v>
      </c>
      <c r="T166" s="92" t="str">
        <f>IF('1'!$H$10="-","-      ₽",IF(AND(SUM($W$10:$W$6357)&gt;=200000,AC166&lt;&gt;"без скидки"),IF(R166&gt;=100,O166*0.95*0.95*R166,O166*R166*0.95),IF(SUM($V$10:$V$6357)&gt;=57000,IF(AND(R166&gt;=100,AC166&lt;&gt;"без скидки"),O166*0.95*R166,O166*R166),M166*R166)))</f>
        <v>-      ₽</v>
      </c>
      <c r="U166" s="92" t="str">
        <f>IF('1'!$H$10="-","-      ₽",S166*M166)</f>
        <v>-      ₽</v>
      </c>
      <c r="V166" s="93" t="str">
        <f>IF('1'!$H$10="-","-      ₽",R166*O166)</f>
        <v>-      ₽</v>
      </c>
      <c r="W166" s="93" t="str">
        <f>IF('1'!$H$10="-","-      ₽",R166*O166)</f>
        <v>-      ₽</v>
      </c>
      <c r="X166" s="65" t="s">
        <v>4548</v>
      </c>
      <c r="Y166" s="66" t="str">
        <f>IF(OR(Q166="",'1'!$H$10="-"),"-      %",IF(Z166="только сц",0,IF(SUM($V$685:$V$6357)&gt;=57000,(W166-T166)/W166,0)))</f>
        <v>-      %</v>
      </c>
      <c r="Z166" s="83" t="s">
        <v>5582</v>
      </c>
      <c r="AA166" s="51">
        <v>9</v>
      </c>
      <c r="AB166" s="51">
        <v>0</v>
      </c>
      <c r="AC166" s="63" t="s">
        <v>3975</v>
      </c>
      <c r="AD166" s="94" t="str">
        <f>IF(OR(Q166="",'1'!$H$10="-"),"",IF(Q166&gt;R166+S166,"заказано больше наличия",""))</f>
        <v/>
      </c>
    </row>
    <row r="167" spans="1:30" s="48" customFormat="1">
      <c r="A167" s="2"/>
      <c r="B167" s="57" t="s">
        <v>1259</v>
      </c>
      <c r="C167" s="49" t="s">
        <v>514</v>
      </c>
      <c r="D167" s="49" t="s">
        <v>515</v>
      </c>
      <c r="E167" s="49">
        <v>1</v>
      </c>
      <c r="F167" s="49">
        <v>18</v>
      </c>
      <c r="G167" s="49" t="s">
        <v>2873</v>
      </c>
      <c r="H167" s="52" t="s">
        <v>384</v>
      </c>
      <c r="I167" s="50" t="s">
        <v>396</v>
      </c>
      <c r="J167" s="50" t="s">
        <v>375</v>
      </c>
      <c r="K167" s="90" t="s">
        <v>375</v>
      </c>
      <c r="L167" s="51">
        <v>3304</v>
      </c>
      <c r="M167" s="51">
        <v>2624</v>
      </c>
      <c r="N167" s="106">
        <f>IF('1'!$H$10="-",L167,L167)</f>
        <v>3304</v>
      </c>
      <c r="O167" s="105">
        <f>IF('1'!$H$10="-",M167,IF('1'!$H$10="в кассу предприятия",M167,IF('1'!$H$10="ИП Водакова Т.Ю.",M167*1.075,"-")))</f>
        <v>2624</v>
      </c>
      <c r="P167" s="86">
        <v>16</v>
      </c>
      <c r="Q167" s="47"/>
      <c r="R167" s="91">
        <f t="shared" si="2"/>
        <v>0</v>
      </c>
      <c r="S167" s="91" t="str">
        <f>IF('1'!$H$10="-","-      ₽",IF(Z167="только сц",IF(Q167&lt;=AA167,Q167,AA167),IF(Q167&lt;=AB167,0,IF(Q167-R167&lt;=AA167,Q167-R167,AA167))))</f>
        <v>-      ₽</v>
      </c>
      <c r="T167" s="92" t="str">
        <f>IF('1'!$H$10="-","-      ₽",IF(AND(SUM($W$10:$W$6357)&gt;=200000,AC167&lt;&gt;"без скидки"),IF(R167&gt;=100,O167*0.95*0.95*R167,O167*R167*0.95),IF(SUM($V$10:$V$6357)&gt;=57000,IF(AND(R167&gt;=100,AC167&lt;&gt;"без скидки"),O167*0.95*R167,O167*R167),M167*R167)))</f>
        <v>-      ₽</v>
      </c>
      <c r="U167" s="92" t="str">
        <f>IF('1'!$H$10="-","-      ₽",S167*M167)</f>
        <v>-      ₽</v>
      </c>
      <c r="V167" s="93" t="str">
        <f>IF('1'!$H$10="-","-      ₽",R167*O167)</f>
        <v>-      ₽</v>
      </c>
      <c r="W167" s="93" t="str">
        <f>IF('1'!$H$10="-","-      ₽",R167*O167)</f>
        <v>-      ₽</v>
      </c>
      <c r="X167" s="65" t="s">
        <v>4548</v>
      </c>
      <c r="Y167" s="66" t="str">
        <f>IF(OR(Q167="",'1'!$H$10="-"),"-      %",IF(Z167="только сц",0,IF(SUM($V$685:$V$6357)&gt;=57000,(W167-T167)/W167,0)))</f>
        <v>-      %</v>
      </c>
      <c r="Z167" s="83" t="s">
        <v>375</v>
      </c>
      <c r="AA167" s="51">
        <v>0</v>
      </c>
      <c r="AB167" s="51">
        <v>16</v>
      </c>
      <c r="AC167" s="63" t="s">
        <v>3975</v>
      </c>
      <c r="AD167" s="94" t="str">
        <f>IF(OR(Q167="",'1'!$H$10="-"),"",IF(Q167&gt;R167+S167,"заказано больше наличия",""))</f>
        <v/>
      </c>
    </row>
    <row r="168" spans="1:30" s="48" customFormat="1">
      <c r="A168" s="2"/>
      <c r="B168" s="57" t="s">
        <v>513</v>
      </c>
      <c r="C168" s="49" t="s">
        <v>514</v>
      </c>
      <c r="D168" s="49" t="s">
        <v>515</v>
      </c>
      <c r="E168" s="49">
        <v>1</v>
      </c>
      <c r="F168" s="49">
        <v>18</v>
      </c>
      <c r="G168" s="49" t="s">
        <v>516</v>
      </c>
      <c r="H168" s="52" t="s">
        <v>384</v>
      </c>
      <c r="I168" s="50" t="s">
        <v>385</v>
      </c>
      <c r="J168" s="50"/>
      <c r="K168" s="90"/>
      <c r="L168" s="51">
        <v>4018</v>
      </c>
      <c r="M168" s="51">
        <v>3191</v>
      </c>
      <c r="N168" s="106">
        <f>IF('1'!$H$10="-",L168,L168)</f>
        <v>4018</v>
      </c>
      <c r="O168" s="105">
        <f>IF('1'!$H$10="-",M168,IF('1'!$H$10="в кассу предприятия",M168,IF('1'!$H$10="ИП Водакова Т.Ю.",M168*1.075,"-")))</f>
        <v>3191</v>
      </c>
      <c r="P168" s="86">
        <v>29</v>
      </c>
      <c r="Q168" s="47"/>
      <c r="R168" s="91">
        <f t="shared" si="2"/>
        <v>0</v>
      </c>
      <c r="S168" s="91" t="str">
        <f>IF('1'!$H$10="-","-      ₽",IF(Z168="только сц",IF(Q168&lt;=AA168,Q168,AA168),IF(Q168&lt;=AB168,0,IF(Q168-R168&lt;=AA168,Q168-R168,AA168))))</f>
        <v>-      ₽</v>
      </c>
      <c r="T168" s="92" t="str">
        <f>IF('1'!$H$10="-","-      ₽",IF(AND(SUM($W$10:$W$6357)&gt;=200000,AC168&lt;&gt;"без скидки"),IF(R168&gt;=100,O168*0.95*0.95*R168,O168*R168*0.95),IF(SUM($V$10:$V$6357)&gt;=57000,IF(AND(R168&gt;=100,AC168&lt;&gt;"без скидки"),O168*0.95*R168,O168*R168),M168*R168)))</f>
        <v>-      ₽</v>
      </c>
      <c r="U168" s="92" t="str">
        <f>IF('1'!$H$10="-","-      ₽",S168*M168)</f>
        <v>-      ₽</v>
      </c>
      <c r="V168" s="93" t="str">
        <f>IF('1'!$H$10="-","-      ₽",R168*O168)</f>
        <v>-      ₽</v>
      </c>
      <c r="W168" s="93" t="str">
        <f>IF('1'!$H$10="-","-      ₽",R168*O168)</f>
        <v>-      ₽</v>
      </c>
      <c r="X168" s="65" t="s">
        <v>4548</v>
      </c>
      <c r="Y168" s="66" t="str">
        <f>IF(OR(Q168="",'1'!$H$10="-"),"-      %",IF(Z168="только сц",0,IF(SUM($V$685:$V$6357)&gt;=57000,(W168-T168)/W168,0)))</f>
        <v>-      %</v>
      </c>
      <c r="Z168" s="83" t="s">
        <v>375</v>
      </c>
      <c r="AA168" s="51">
        <v>10</v>
      </c>
      <c r="AB168" s="51">
        <v>19</v>
      </c>
      <c r="AC168" s="63" t="s">
        <v>3975</v>
      </c>
      <c r="AD168" s="94" t="str">
        <f>IF(OR(Q168="",'1'!$H$10="-"),"",IF(Q168&gt;R168+S168,"заказано больше наличия",""))</f>
        <v/>
      </c>
    </row>
    <row r="169" spans="1:30" s="48" customFormat="1">
      <c r="A169" s="2"/>
      <c r="B169" s="57" t="s">
        <v>1261</v>
      </c>
      <c r="C169" s="49" t="s">
        <v>514</v>
      </c>
      <c r="D169" s="49" t="s">
        <v>515</v>
      </c>
      <c r="E169" s="49">
        <v>1</v>
      </c>
      <c r="F169" s="49">
        <v>18</v>
      </c>
      <c r="G169" s="49" t="s">
        <v>516</v>
      </c>
      <c r="H169" s="52" t="s">
        <v>384</v>
      </c>
      <c r="I169" s="50" t="s">
        <v>396</v>
      </c>
      <c r="J169" s="50" t="s">
        <v>375</v>
      </c>
      <c r="K169" s="90" t="s">
        <v>375</v>
      </c>
      <c r="L169" s="51">
        <v>4358</v>
      </c>
      <c r="M169" s="51">
        <v>3461</v>
      </c>
      <c r="N169" s="106">
        <f>IF('1'!$H$10="-",L169,L169)</f>
        <v>4358</v>
      </c>
      <c r="O169" s="105">
        <f>IF('1'!$H$10="-",M169,IF('1'!$H$10="в кассу предприятия",M169,IF('1'!$H$10="ИП Водакова Т.Ю.",M169*1.075,"-")))</f>
        <v>3461</v>
      </c>
      <c r="P169" s="86">
        <v>30</v>
      </c>
      <c r="Q169" s="47"/>
      <c r="R169" s="91">
        <f t="shared" si="2"/>
        <v>0</v>
      </c>
      <c r="S169" s="91" t="str">
        <f>IF('1'!$H$10="-","-      ₽",IF(Z169="только сц",IF(Q169&lt;=AA169,Q169,AA169),IF(Q169&lt;=AB169,0,IF(Q169-R169&lt;=AA169,Q169-R169,AA169))))</f>
        <v>-      ₽</v>
      </c>
      <c r="T169" s="92" t="str">
        <f>IF('1'!$H$10="-","-      ₽",IF(AND(SUM($W$10:$W$6357)&gt;=200000,AC169&lt;&gt;"без скидки"),IF(R169&gt;=100,O169*0.95*0.95*R169,O169*R169*0.95),IF(SUM($V$10:$V$6357)&gt;=57000,IF(AND(R169&gt;=100,AC169&lt;&gt;"без скидки"),O169*0.95*R169,O169*R169),M169*R169)))</f>
        <v>-      ₽</v>
      </c>
      <c r="U169" s="92" t="str">
        <f>IF('1'!$H$10="-","-      ₽",S169*M169)</f>
        <v>-      ₽</v>
      </c>
      <c r="V169" s="93" t="str">
        <f>IF('1'!$H$10="-","-      ₽",R169*O169)</f>
        <v>-      ₽</v>
      </c>
      <c r="W169" s="93" t="str">
        <f>IF('1'!$H$10="-","-      ₽",R169*O169)</f>
        <v>-      ₽</v>
      </c>
      <c r="X169" s="65" t="s">
        <v>4548</v>
      </c>
      <c r="Y169" s="66" t="str">
        <f>IF(OR(Q169="",'1'!$H$10="-"),"-      %",IF(Z169="только сц",0,IF(SUM($V$685:$V$6357)&gt;=57000,(W169-T169)/W169,0)))</f>
        <v>-      %</v>
      </c>
      <c r="Z169" s="83" t="s">
        <v>375</v>
      </c>
      <c r="AA169" s="51">
        <v>0</v>
      </c>
      <c r="AB169" s="51">
        <v>30</v>
      </c>
      <c r="AC169" s="63" t="s">
        <v>3975</v>
      </c>
      <c r="AD169" s="94" t="str">
        <f>IF(OR(Q169="",'1'!$H$10="-"),"",IF(Q169&gt;R169+S169,"заказано больше наличия",""))</f>
        <v/>
      </c>
    </row>
    <row r="170" spans="1:30" s="48" customFormat="1">
      <c r="A170" s="2"/>
      <c r="B170" s="57" t="s">
        <v>4766</v>
      </c>
      <c r="C170" s="49" t="s">
        <v>530</v>
      </c>
      <c r="D170" s="49" t="s">
        <v>515</v>
      </c>
      <c r="E170" s="49">
        <v>1</v>
      </c>
      <c r="F170" s="49">
        <v>18</v>
      </c>
      <c r="G170" s="49" t="s">
        <v>4919</v>
      </c>
      <c r="H170" s="52" t="s">
        <v>384</v>
      </c>
      <c r="I170" s="50" t="s">
        <v>379</v>
      </c>
      <c r="J170" s="50"/>
      <c r="K170" s="90"/>
      <c r="L170" s="51">
        <v>3224</v>
      </c>
      <c r="M170" s="51">
        <v>2520</v>
      </c>
      <c r="N170" s="106">
        <f>IF('1'!$H$10="-",L170,L170)</f>
        <v>3224</v>
      </c>
      <c r="O170" s="105">
        <f>IF('1'!$H$10="-",M170,IF('1'!$H$10="в кассу предприятия",M170,IF('1'!$H$10="ИП Водакова Т.Ю.",M170*1.075,"-")))</f>
        <v>2520</v>
      </c>
      <c r="P170" s="86">
        <v>20</v>
      </c>
      <c r="Q170" s="47"/>
      <c r="R170" s="91">
        <f t="shared" si="2"/>
        <v>0</v>
      </c>
      <c r="S170" s="91" t="str">
        <f>IF('1'!$H$10="-","-      ₽",IF(Z170="только сц",IF(Q170&lt;=AA170,Q170,AA170),IF(Q170&lt;=AB170,0,IF(Q170-R170&lt;=AA170,Q170-R170,AA170))))</f>
        <v>-      ₽</v>
      </c>
      <c r="T170" s="92" t="str">
        <f>IF('1'!$H$10="-","-      ₽",IF(AND(SUM($W$10:$W$6357)&gt;=200000,AC170&lt;&gt;"без скидки"),IF(R170&gt;=100,O170*0.95*0.95*R170,O170*R170*0.95),IF(SUM($V$10:$V$6357)&gt;=57000,IF(AND(R170&gt;=100,AC170&lt;&gt;"без скидки"),O170*0.95*R170,O170*R170),M170*R170)))</f>
        <v>-      ₽</v>
      </c>
      <c r="U170" s="92" t="str">
        <f>IF('1'!$H$10="-","-      ₽",S170*M170)</f>
        <v>-      ₽</v>
      </c>
      <c r="V170" s="93" t="str">
        <f>IF('1'!$H$10="-","-      ₽",R170*O170)</f>
        <v>-      ₽</v>
      </c>
      <c r="W170" s="93" t="str">
        <f>IF('1'!$H$10="-","-      ₽",R170*O170)</f>
        <v>-      ₽</v>
      </c>
      <c r="X170" s="65" t="s">
        <v>4548</v>
      </c>
      <c r="Y170" s="66" t="str">
        <f>IF(OR(Q170="",'1'!$H$10="-"),"-      %",IF(Z170="только сц",0,IF(SUM($V$685:$V$6357)&gt;=57000,(W170-T170)/W170,0)))</f>
        <v>-      %</v>
      </c>
      <c r="Z170" s="83" t="s">
        <v>375</v>
      </c>
      <c r="AA170" s="51">
        <v>0</v>
      </c>
      <c r="AB170" s="51">
        <v>20</v>
      </c>
      <c r="AC170" s="63" t="s">
        <v>3975</v>
      </c>
      <c r="AD170" s="94" t="str">
        <f>IF(OR(Q170="",'1'!$H$10="-"),"",IF(Q170&gt;R170+S170,"заказано больше наличия",""))</f>
        <v/>
      </c>
    </row>
    <row r="171" spans="1:30" s="48" customFormat="1">
      <c r="A171" s="2"/>
      <c r="B171" s="57" t="s">
        <v>1264</v>
      </c>
      <c r="C171" s="49" t="s">
        <v>514</v>
      </c>
      <c r="D171" s="49" t="s">
        <v>515</v>
      </c>
      <c r="E171" s="49">
        <v>1</v>
      </c>
      <c r="F171" s="49">
        <v>18</v>
      </c>
      <c r="G171" s="49" t="s">
        <v>2876</v>
      </c>
      <c r="H171" s="52" t="s">
        <v>384</v>
      </c>
      <c r="I171" s="50" t="s">
        <v>396</v>
      </c>
      <c r="J171" s="50" t="s">
        <v>375</v>
      </c>
      <c r="K171" s="90" t="s">
        <v>375</v>
      </c>
      <c r="L171" s="51">
        <v>3304</v>
      </c>
      <c r="M171" s="51">
        <v>2624</v>
      </c>
      <c r="N171" s="106">
        <f>IF('1'!$H$10="-",L171,L171)</f>
        <v>3304</v>
      </c>
      <c r="O171" s="105">
        <f>IF('1'!$H$10="-",M171,IF('1'!$H$10="в кассу предприятия",M171,IF('1'!$H$10="ИП Водакова Т.Ю.",M171*1.075,"-")))</f>
        <v>2624</v>
      </c>
      <c r="P171" s="86">
        <v>6</v>
      </c>
      <c r="Q171" s="47"/>
      <c r="R171" s="91">
        <f t="shared" si="2"/>
        <v>0</v>
      </c>
      <c r="S171" s="91" t="str">
        <f>IF('1'!$H$10="-","-      ₽",IF(Z171="только сц",IF(Q171&lt;=AA171,Q171,AA171),IF(Q171&lt;=AB171,0,IF(Q171-R171&lt;=AA171,Q171-R171,AA171))))</f>
        <v>-      ₽</v>
      </c>
      <c r="T171" s="92" t="str">
        <f>IF('1'!$H$10="-","-      ₽",IF(AND(SUM($W$10:$W$6357)&gt;=200000,AC171&lt;&gt;"без скидки"),IF(R171&gt;=100,O171*0.95*0.95*R171,O171*R171*0.95),IF(SUM($V$10:$V$6357)&gt;=57000,IF(AND(R171&gt;=100,AC171&lt;&gt;"без скидки"),O171*0.95*R171,O171*R171),M171*R171)))</f>
        <v>-      ₽</v>
      </c>
      <c r="U171" s="92" t="str">
        <f>IF('1'!$H$10="-","-      ₽",S171*M171)</f>
        <v>-      ₽</v>
      </c>
      <c r="V171" s="93" t="str">
        <f>IF('1'!$H$10="-","-      ₽",R171*O171)</f>
        <v>-      ₽</v>
      </c>
      <c r="W171" s="93" t="str">
        <f>IF('1'!$H$10="-","-      ₽",R171*O171)</f>
        <v>-      ₽</v>
      </c>
      <c r="X171" s="65" t="s">
        <v>4548</v>
      </c>
      <c r="Y171" s="66" t="str">
        <f>IF(OR(Q171="",'1'!$H$10="-"),"-      %",IF(Z171="только сц",0,IF(SUM($V$685:$V$6357)&gt;=57000,(W171-T171)/W171,0)))</f>
        <v>-      %</v>
      </c>
      <c r="Z171" s="83" t="s">
        <v>375</v>
      </c>
      <c r="AA171" s="51">
        <v>3</v>
      </c>
      <c r="AB171" s="51">
        <v>3</v>
      </c>
      <c r="AC171" s="63" t="s">
        <v>3975</v>
      </c>
      <c r="AD171" s="94" t="str">
        <f>IF(OR(Q171="",'1'!$H$10="-"),"",IF(Q171&gt;R171+S171,"заказано больше наличия",""))</f>
        <v/>
      </c>
    </row>
    <row r="172" spans="1:30" s="48" customFormat="1">
      <c r="A172" s="2"/>
      <c r="B172" s="57" t="s">
        <v>1265</v>
      </c>
      <c r="C172" s="49" t="s">
        <v>514</v>
      </c>
      <c r="D172" s="49" t="s">
        <v>515</v>
      </c>
      <c r="E172" s="49">
        <v>1</v>
      </c>
      <c r="F172" s="49">
        <v>11</v>
      </c>
      <c r="G172" s="49" t="s">
        <v>2877</v>
      </c>
      <c r="H172" s="52" t="s">
        <v>52</v>
      </c>
      <c r="I172" s="50" t="s">
        <v>385</v>
      </c>
      <c r="J172" s="50" t="s">
        <v>375</v>
      </c>
      <c r="K172" s="90" t="s">
        <v>375</v>
      </c>
      <c r="L172" s="51">
        <v>2578</v>
      </c>
      <c r="M172" s="51">
        <v>2048</v>
      </c>
      <c r="N172" s="106">
        <f>IF('1'!$H$10="-",L172,L172)</f>
        <v>2578</v>
      </c>
      <c r="O172" s="105">
        <f>IF('1'!$H$10="-",M172,IF('1'!$H$10="в кассу предприятия",M172,IF('1'!$H$10="ИП Водакова Т.Ю.",M172*1.075,"-")))</f>
        <v>2048</v>
      </c>
      <c r="P172" s="86">
        <v>55</v>
      </c>
      <c r="Q172" s="47"/>
      <c r="R172" s="91">
        <f t="shared" si="2"/>
        <v>0</v>
      </c>
      <c r="S172" s="91" t="str">
        <f>IF('1'!$H$10="-","-      ₽",IF(Z172="только сц",IF(Q172&lt;=AA172,Q172,AA172),IF(Q172&lt;=AB172,0,IF(Q172-R172&lt;=AA172,Q172-R172,AA172))))</f>
        <v>-      ₽</v>
      </c>
      <c r="T172" s="92" t="str">
        <f>IF('1'!$H$10="-","-      ₽",IF(AND(SUM($W$10:$W$6357)&gt;=200000,AC172&lt;&gt;"без скидки"),IF(R172&gt;=100,O172*0.95*0.95*R172,O172*R172*0.95),IF(SUM($V$10:$V$6357)&gt;=57000,IF(AND(R172&gt;=100,AC172&lt;&gt;"без скидки"),O172*0.95*R172,O172*R172),M172*R172)))</f>
        <v>-      ₽</v>
      </c>
      <c r="U172" s="92" t="str">
        <f>IF('1'!$H$10="-","-      ₽",S172*M172)</f>
        <v>-      ₽</v>
      </c>
      <c r="V172" s="93" t="str">
        <f>IF('1'!$H$10="-","-      ₽",R172*O172)</f>
        <v>-      ₽</v>
      </c>
      <c r="W172" s="93" t="str">
        <f>IF('1'!$H$10="-","-      ₽",R172*O172)</f>
        <v>-      ₽</v>
      </c>
      <c r="X172" s="65" t="s">
        <v>4548</v>
      </c>
      <c r="Y172" s="66" t="str">
        <f>IF(OR(Q172="",'1'!$H$10="-"),"-      %",IF(Z172="только сц",0,IF(SUM($V$685:$V$6357)&gt;=57000,(W172-T172)/W172,0)))</f>
        <v>-      %</v>
      </c>
      <c r="Z172" s="83" t="s">
        <v>375</v>
      </c>
      <c r="AA172" s="51">
        <v>17</v>
      </c>
      <c r="AB172" s="51">
        <v>38</v>
      </c>
      <c r="AC172" s="63" t="s">
        <v>3975</v>
      </c>
      <c r="AD172" s="94" t="str">
        <f>IF(OR(Q172="",'1'!$H$10="-"),"",IF(Q172&gt;R172+S172,"заказано больше наличия",""))</f>
        <v/>
      </c>
    </row>
    <row r="173" spans="1:30" s="48" customFormat="1">
      <c r="A173" s="2"/>
      <c r="B173" s="57" t="s">
        <v>1267</v>
      </c>
      <c r="C173" s="49" t="s">
        <v>514</v>
      </c>
      <c r="D173" s="49" t="s">
        <v>515</v>
      </c>
      <c r="E173" s="49">
        <v>1</v>
      </c>
      <c r="F173" s="49">
        <v>18</v>
      </c>
      <c r="G173" s="49" t="s">
        <v>518</v>
      </c>
      <c r="H173" s="52" t="s">
        <v>384</v>
      </c>
      <c r="I173" s="50" t="s">
        <v>2842</v>
      </c>
      <c r="J173" s="50" t="s">
        <v>375</v>
      </c>
      <c r="K173" s="90" t="s">
        <v>375</v>
      </c>
      <c r="L173" s="51">
        <v>3304</v>
      </c>
      <c r="M173" s="51">
        <v>2624</v>
      </c>
      <c r="N173" s="106">
        <f>IF('1'!$H$10="-",L173,L173)</f>
        <v>3304</v>
      </c>
      <c r="O173" s="105">
        <f>IF('1'!$H$10="-",M173,IF('1'!$H$10="в кассу предприятия",M173,IF('1'!$H$10="ИП Водакова Т.Ю.",M173*1.075,"-")))</f>
        <v>2624</v>
      </c>
      <c r="P173" s="86">
        <v>47</v>
      </c>
      <c r="Q173" s="47"/>
      <c r="R173" s="91">
        <f t="shared" si="2"/>
        <v>0</v>
      </c>
      <c r="S173" s="91" t="str">
        <f>IF('1'!$H$10="-","-      ₽",IF(Z173="только сц",IF(Q173&lt;=AA173,Q173,AA173),IF(Q173&lt;=AB173,0,IF(Q173-R173&lt;=AA173,Q173-R173,AA173))))</f>
        <v>-      ₽</v>
      </c>
      <c r="T173" s="92" t="str">
        <f>IF('1'!$H$10="-","-      ₽",IF(AND(SUM($W$10:$W$6357)&gt;=200000,AC173&lt;&gt;"без скидки"),IF(R173&gt;=100,O173*0.95*0.95*R173,O173*R173*0.95),IF(SUM($V$10:$V$6357)&gt;=57000,IF(AND(R173&gt;=100,AC173&lt;&gt;"без скидки"),O173*0.95*R173,O173*R173),M173*R173)))</f>
        <v>-      ₽</v>
      </c>
      <c r="U173" s="92" t="str">
        <f>IF('1'!$H$10="-","-      ₽",S173*M173)</f>
        <v>-      ₽</v>
      </c>
      <c r="V173" s="93" t="str">
        <f>IF('1'!$H$10="-","-      ₽",R173*O173)</f>
        <v>-      ₽</v>
      </c>
      <c r="W173" s="93" t="str">
        <f>IF('1'!$H$10="-","-      ₽",R173*O173)</f>
        <v>-      ₽</v>
      </c>
      <c r="X173" s="65" t="s">
        <v>4548</v>
      </c>
      <c r="Y173" s="66" t="str">
        <f>IF(OR(Q173="",'1'!$H$10="-"),"-      %",IF(Z173="только сц",0,IF(SUM($V$685:$V$6357)&gt;=57000,(W173-T173)/W173,0)))</f>
        <v>-      %</v>
      </c>
      <c r="Z173" s="83" t="s">
        <v>375</v>
      </c>
      <c r="AA173" s="51">
        <v>4</v>
      </c>
      <c r="AB173" s="51">
        <v>43</v>
      </c>
      <c r="AC173" s="63" t="s">
        <v>3975</v>
      </c>
      <c r="AD173" s="94" t="str">
        <f>IF(OR(Q173="",'1'!$H$10="-"),"",IF(Q173&gt;R173+S173,"заказано больше наличия",""))</f>
        <v/>
      </c>
    </row>
    <row r="174" spans="1:30" s="48" customFormat="1">
      <c r="A174" s="2"/>
      <c r="B174" s="57" t="s">
        <v>517</v>
      </c>
      <c r="C174" s="49" t="s">
        <v>514</v>
      </c>
      <c r="D174" s="49" t="s">
        <v>515</v>
      </c>
      <c r="E174" s="49">
        <v>1</v>
      </c>
      <c r="F174" s="49">
        <v>24</v>
      </c>
      <c r="G174" s="49" t="s">
        <v>518</v>
      </c>
      <c r="H174" s="52" t="s">
        <v>373</v>
      </c>
      <c r="I174" s="50" t="s">
        <v>374</v>
      </c>
      <c r="J174" s="50" t="s">
        <v>375</v>
      </c>
      <c r="K174" s="90" t="s">
        <v>375</v>
      </c>
      <c r="L174" s="51">
        <v>4868</v>
      </c>
      <c r="M174" s="51">
        <v>3866</v>
      </c>
      <c r="N174" s="106">
        <f>IF('1'!$H$10="-",L174,L174)</f>
        <v>4868</v>
      </c>
      <c r="O174" s="105">
        <f>IF('1'!$H$10="-",M174,IF('1'!$H$10="в кассу предприятия",M174,IF('1'!$H$10="ИП Водакова Т.Ю.",M174*1.075,"-")))</f>
        <v>3866</v>
      </c>
      <c r="P174" s="86">
        <v>15</v>
      </c>
      <c r="Q174" s="47"/>
      <c r="R174" s="91">
        <f t="shared" si="2"/>
        <v>0</v>
      </c>
      <c r="S174" s="91" t="str">
        <f>IF('1'!$H$10="-","-      ₽",IF(Z174="только сц",IF(Q174&lt;=AA174,Q174,AA174),IF(Q174&lt;=AB174,0,IF(Q174-R174&lt;=AA174,Q174-R174,AA174))))</f>
        <v>-      ₽</v>
      </c>
      <c r="T174" s="92" t="str">
        <f>IF('1'!$H$10="-","-      ₽",IF(AND(SUM($W$10:$W$6357)&gt;=200000,AC174&lt;&gt;"без скидки"),IF(R174&gt;=100,O174*0.95*0.95*R174,O174*R174*0.95),IF(SUM($V$10:$V$6357)&gt;=57000,IF(AND(R174&gt;=100,AC174&lt;&gt;"без скидки"),O174*0.95*R174,O174*R174),M174*R174)))</f>
        <v>-      ₽</v>
      </c>
      <c r="U174" s="92" t="str">
        <f>IF('1'!$H$10="-","-      ₽",S174*M174)</f>
        <v>-      ₽</v>
      </c>
      <c r="V174" s="93" t="str">
        <f>IF('1'!$H$10="-","-      ₽",R174*O174)</f>
        <v>-      ₽</v>
      </c>
      <c r="W174" s="93" t="str">
        <f>IF('1'!$H$10="-","-      ₽",R174*O174)</f>
        <v>-      ₽</v>
      </c>
      <c r="X174" s="65" t="s">
        <v>4548</v>
      </c>
      <c r="Y174" s="66" t="str">
        <f>IF(OR(Q174="",'1'!$H$10="-"),"-      %",IF(Z174="только сц",0,IF(SUM($V$685:$V$6357)&gt;=57000,(W174-T174)/W174,0)))</f>
        <v>-      %</v>
      </c>
      <c r="Z174" s="83" t="s">
        <v>375</v>
      </c>
      <c r="AA174" s="51">
        <v>0</v>
      </c>
      <c r="AB174" s="51">
        <v>15</v>
      </c>
      <c r="AC174" s="63" t="s">
        <v>3975</v>
      </c>
      <c r="AD174" s="94" t="str">
        <f>IF(OR(Q174="",'1'!$H$10="-"),"",IF(Q174&gt;R174+S174,"заказано больше наличия",""))</f>
        <v/>
      </c>
    </row>
    <row r="175" spans="1:30" s="48" customFormat="1">
      <c r="A175" s="2"/>
      <c r="B175" s="57" t="s">
        <v>1269</v>
      </c>
      <c r="C175" s="49" t="s">
        <v>514</v>
      </c>
      <c r="D175" s="49" t="s">
        <v>515</v>
      </c>
      <c r="E175" s="49">
        <v>1</v>
      </c>
      <c r="F175" s="49">
        <v>18</v>
      </c>
      <c r="G175" s="49" t="s">
        <v>2879</v>
      </c>
      <c r="H175" s="52" t="s">
        <v>384</v>
      </c>
      <c r="I175" s="50" t="s">
        <v>2800</v>
      </c>
      <c r="J175" s="50" t="s">
        <v>375</v>
      </c>
      <c r="K175" s="90" t="s">
        <v>375</v>
      </c>
      <c r="L175" s="51">
        <v>3304</v>
      </c>
      <c r="M175" s="51">
        <v>2624</v>
      </c>
      <c r="N175" s="106">
        <f>IF('1'!$H$10="-",L175,L175)</f>
        <v>3304</v>
      </c>
      <c r="O175" s="105">
        <f>IF('1'!$H$10="-",M175,IF('1'!$H$10="в кассу предприятия",M175,IF('1'!$H$10="ИП Водакова Т.Ю.",M175*1.075,"-")))</f>
        <v>2624</v>
      </c>
      <c r="P175" s="86">
        <v>11</v>
      </c>
      <c r="Q175" s="47"/>
      <c r="R175" s="91">
        <f t="shared" si="2"/>
        <v>0</v>
      </c>
      <c r="S175" s="91" t="str">
        <f>IF('1'!$H$10="-","-      ₽",IF(Z175="только сц",IF(Q175&lt;=AA175,Q175,AA175),IF(Q175&lt;=AB175,0,IF(Q175-R175&lt;=AA175,Q175-R175,AA175))))</f>
        <v>-      ₽</v>
      </c>
      <c r="T175" s="92" t="str">
        <f>IF('1'!$H$10="-","-      ₽",IF(AND(SUM($W$10:$W$6357)&gt;=200000,AC175&lt;&gt;"без скидки"),IF(R175&gt;=100,O175*0.95*0.95*R175,O175*R175*0.95),IF(SUM($V$10:$V$6357)&gt;=57000,IF(AND(R175&gt;=100,AC175&lt;&gt;"без скидки"),O175*0.95*R175,O175*R175),M175*R175)))</f>
        <v>-      ₽</v>
      </c>
      <c r="U175" s="92" t="str">
        <f>IF('1'!$H$10="-","-      ₽",S175*M175)</f>
        <v>-      ₽</v>
      </c>
      <c r="V175" s="93" t="str">
        <f>IF('1'!$H$10="-","-      ₽",R175*O175)</f>
        <v>-      ₽</v>
      </c>
      <c r="W175" s="93" t="str">
        <f>IF('1'!$H$10="-","-      ₽",R175*O175)</f>
        <v>-      ₽</v>
      </c>
      <c r="X175" s="65" t="s">
        <v>4548</v>
      </c>
      <c r="Y175" s="66" t="str">
        <f>IF(OR(Q175="",'1'!$H$10="-"),"-      %",IF(Z175="только сц",0,IF(SUM($V$685:$V$6357)&gt;=57000,(W175-T175)/W175,0)))</f>
        <v>-      %</v>
      </c>
      <c r="Z175" s="83" t="s">
        <v>375</v>
      </c>
      <c r="AA175" s="51">
        <v>0</v>
      </c>
      <c r="AB175" s="51">
        <v>11</v>
      </c>
      <c r="AC175" s="63" t="s">
        <v>3975</v>
      </c>
      <c r="AD175" s="94" t="str">
        <f>IF(OR(Q175="",'1'!$H$10="-"),"",IF(Q175&gt;R175+S175,"заказано больше наличия",""))</f>
        <v/>
      </c>
    </row>
    <row r="176" spans="1:30" s="48" customFormat="1">
      <c r="A176" s="2"/>
      <c r="B176" s="57" t="s">
        <v>1270</v>
      </c>
      <c r="C176" s="49" t="s">
        <v>514</v>
      </c>
      <c r="D176" s="49" t="s">
        <v>515</v>
      </c>
      <c r="E176" s="49">
        <v>1</v>
      </c>
      <c r="F176" s="49">
        <v>18</v>
      </c>
      <c r="G176" s="49" t="s">
        <v>2880</v>
      </c>
      <c r="H176" s="52" t="s">
        <v>384</v>
      </c>
      <c r="I176" s="50" t="s">
        <v>2800</v>
      </c>
      <c r="J176" s="50" t="s">
        <v>375</v>
      </c>
      <c r="K176" s="90" t="s">
        <v>375</v>
      </c>
      <c r="L176" s="51">
        <v>3304</v>
      </c>
      <c r="M176" s="51">
        <v>2624</v>
      </c>
      <c r="N176" s="106">
        <f>IF('1'!$H$10="-",L176,L176)</f>
        <v>3304</v>
      </c>
      <c r="O176" s="105">
        <f>IF('1'!$H$10="-",M176,IF('1'!$H$10="в кассу предприятия",M176,IF('1'!$H$10="ИП Водакова Т.Ю.",M176*1.075,"-")))</f>
        <v>2624</v>
      </c>
      <c r="P176" s="86">
        <v>17</v>
      </c>
      <c r="Q176" s="47"/>
      <c r="R176" s="91">
        <f t="shared" si="2"/>
        <v>0</v>
      </c>
      <c r="S176" s="91" t="str">
        <f>IF('1'!$H$10="-","-      ₽",IF(Z176="только сц",IF(Q176&lt;=AA176,Q176,AA176),IF(Q176&lt;=AB176,0,IF(Q176-R176&lt;=AA176,Q176-R176,AA176))))</f>
        <v>-      ₽</v>
      </c>
      <c r="T176" s="92" t="str">
        <f>IF('1'!$H$10="-","-      ₽",IF(AND(SUM($W$10:$W$6357)&gt;=200000,AC176&lt;&gt;"без скидки"),IF(R176&gt;=100,O176*0.95*0.95*R176,O176*R176*0.95),IF(SUM($V$10:$V$6357)&gt;=57000,IF(AND(R176&gt;=100,AC176&lt;&gt;"без скидки"),O176*0.95*R176,O176*R176),M176*R176)))</f>
        <v>-      ₽</v>
      </c>
      <c r="U176" s="92" t="str">
        <f>IF('1'!$H$10="-","-      ₽",S176*M176)</f>
        <v>-      ₽</v>
      </c>
      <c r="V176" s="93" t="str">
        <f>IF('1'!$H$10="-","-      ₽",R176*O176)</f>
        <v>-      ₽</v>
      </c>
      <c r="W176" s="93" t="str">
        <f>IF('1'!$H$10="-","-      ₽",R176*O176)</f>
        <v>-      ₽</v>
      </c>
      <c r="X176" s="65" t="s">
        <v>4548</v>
      </c>
      <c r="Y176" s="66" t="str">
        <f>IF(OR(Q176="",'1'!$H$10="-"),"-      %",IF(Z176="только сц",0,IF(SUM($V$685:$V$6357)&gt;=57000,(W176-T176)/W176,0)))</f>
        <v>-      %</v>
      </c>
      <c r="Z176" s="83" t="s">
        <v>375</v>
      </c>
      <c r="AA176" s="51">
        <v>3</v>
      </c>
      <c r="AB176" s="51">
        <v>14</v>
      </c>
      <c r="AC176" s="63" t="s">
        <v>3975</v>
      </c>
      <c r="AD176" s="94" t="str">
        <f>IF(OR(Q176="",'1'!$H$10="-"),"",IF(Q176&gt;R176+S176,"заказано больше наличия",""))</f>
        <v/>
      </c>
    </row>
    <row r="177" spans="1:30" s="48" customFormat="1">
      <c r="A177" s="2"/>
      <c r="B177" s="57" t="s">
        <v>4289</v>
      </c>
      <c r="C177" s="49" t="s">
        <v>514</v>
      </c>
      <c r="D177" s="49" t="s">
        <v>515</v>
      </c>
      <c r="E177" s="49">
        <v>1</v>
      </c>
      <c r="F177" s="49">
        <v>18</v>
      </c>
      <c r="G177" s="49" t="s">
        <v>4476</v>
      </c>
      <c r="H177" s="52" t="s">
        <v>384</v>
      </c>
      <c r="I177" s="50" t="s">
        <v>396</v>
      </c>
      <c r="J177" s="50" t="s">
        <v>396</v>
      </c>
      <c r="K177" s="90" t="s">
        <v>375</v>
      </c>
      <c r="L177" s="51">
        <v>3304</v>
      </c>
      <c r="M177" s="51">
        <v>2624</v>
      </c>
      <c r="N177" s="106">
        <f>IF('1'!$H$10="-",L177,L177)</f>
        <v>3304</v>
      </c>
      <c r="O177" s="105">
        <f>IF('1'!$H$10="-",M177,IF('1'!$H$10="в кассу предприятия",M177,IF('1'!$H$10="ИП Водакова Т.Ю.",M177*1.075,"-")))</f>
        <v>2624</v>
      </c>
      <c r="P177" s="86">
        <v>8</v>
      </c>
      <c r="Q177" s="47"/>
      <c r="R177" s="91">
        <f t="shared" si="2"/>
        <v>0</v>
      </c>
      <c r="S177" s="91" t="str">
        <f>IF('1'!$H$10="-","-      ₽",IF(Z177="только сц",IF(Q177&lt;=AA177,Q177,AA177),IF(Q177&lt;=AB177,0,IF(Q177-R177&lt;=AA177,Q177-R177,AA177))))</f>
        <v>-      ₽</v>
      </c>
      <c r="T177" s="92" t="str">
        <f>IF('1'!$H$10="-","-      ₽",IF(AND(SUM($W$10:$W$6357)&gt;=200000,AC177&lt;&gt;"без скидки"),IF(R177&gt;=100,O177*0.95*0.95*R177,O177*R177*0.95),IF(SUM($V$10:$V$6357)&gt;=57000,IF(AND(R177&gt;=100,AC177&lt;&gt;"без скидки"),O177*0.95*R177,O177*R177),M177*R177)))</f>
        <v>-      ₽</v>
      </c>
      <c r="U177" s="92" t="str">
        <f>IF('1'!$H$10="-","-      ₽",S177*M177)</f>
        <v>-      ₽</v>
      </c>
      <c r="V177" s="93" t="str">
        <f>IF('1'!$H$10="-","-      ₽",R177*O177)</f>
        <v>-      ₽</v>
      </c>
      <c r="W177" s="93" t="str">
        <f>IF('1'!$H$10="-","-      ₽",R177*O177)</f>
        <v>-      ₽</v>
      </c>
      <c r="X177" s="65" t="s">
        <v>4548</v>
      </c>
      <c r="Y177" s="66" t="str">
        <f>IF(OR(Q177="",'1'!$H$10="-"),"-      %",IF(Z177="только сц",0,IF(SUM($V$685:$V$6357)&gt;=57000,(W177-T177)/W177,0)))</f>
        <v>-      %</v>
      </c>
      <c r="Z177" s="83" t="s">
        <v>5582</v>
      </c>
      <c r="AA177" s="51">
        <v>8</v>
      </c>
      <c r="AB177" s="51">
        <v>0</v>
      </c>
      <c r="AC177" s="63" t="s">
        <v>3975</v>
      </c>
      <c r="AD177" s="94" t="str">
        <f>IF(OR(Q177="",'1'!$H$10="-"),"",IF(Q177&gt;R177+S177,"заказано больше наличия",""))</f>
        <v/>
      </c>
    </row>
    <row r="178" spans="1:30" s="48" customFormat="1">
      <c r="A178" s="2"/>
      <c r="B178" s="57" t="s">
        <v>1271</v>
      </c>
      <c r="C178" s="49" t="s">
        <v>514</v>
      </c>
      <c r="D178" s="49" t="s">
        <v>515</v>
      </c>
      <c r="E178" s="49">
        <v>1</v>
      </c>
      <c r="F178" s="49">
        <v>18</v>
      </c>
      <c r="G178" s="49" t="s">
        <v>2881</v>
      </c>
      <c r="H178" s="52" t="s">
        <v>384</v>
      </c>
      <c r="I178" s="50" t="s">
        <v>2800</v>
      </c>
      <c r="J178" s="50" t="s">
        <v>2800</v>
      </c>
      <c r="K178" s="90"/>
      <c r="L178" s="51">
        <v>4018</v>
      </c>
      <c r="M178" s="51">
        <v>3191</v>
      </c>
      <c r="N178" s="106">
        <f>IF('1'!$H$10="-",L178,L178)</f>
        <v>4018</v>
      </c>
      <c r="O178" s="105">
        <f>IF('1'!$H$10="-",M178,IF('1'!$H$10="в кассу предприятия",M178,IF('1'!$H$10="ИП Водакова Т.Ю.",M178*1.075,"-")))</f>
        <v>3191</v>
      </c>
      <c r="P178" s="86">
        <v>7</v>
      </c>
      <c r="Q178" s="47"/>
      <c r="R178" s="91">
        <f t="shared" si="2"/>
        <v>0</v>
      </c>
      <c r="S178" s="91" t="str">
        <f>IF('1'!$H$10="-","-      ₽",IF(Z178="только сц",IF(Q178&lt;=AA178,Q178,AA178),IF(Q178&lt;=AB178,0,IF(Q178-R178&lt;=AA178,Q178-R178,AA178))))</f>
        <v>-      ₽</v>
      </c>
      <c r="T178" s="92" t="str">
        <f>IF('1'!$H$10="-","-      ₽",IF(AND(SUM($W$10:$W$6357)&gt;=200000,AC178&lt;&gt;"без скидки"),IF(R178&gt;=100,O178*0.95*0.95*R178,O178*R178*0.95),IF(SUM($V$10:$V$6357)&gt;=57000,IF(AND(R178&gt;=100,AC178&lt;&gt;"без скидки"),O178*0.95*R178,O178*R178),M178*R178)))</f>
        <v>-      ₽</v>
      </c>
      <c r="U178" s="92" t="str">
        <f>IF('1'!$H$10="-","-      ₽",S178*M178)</f>
        <v>-      ₽</v>
      </c>
      <c r="V178" s="93" t="str">
        <f>IF('1'!$H$10="-","-      ₽",R178*O178)</f>
        <v>-      ₽</v>
      </c>
      <c r="W178" s="93" t="str">
        <f>IF('1'!$H$10="-","-      ₽",R178*O178)</f>
        <v>-      ₽</v>
      </c>
      <c r="X178" s="65" t="s">
        <v>4548</v>
      </c>
      <c r="Y178" s="66" t="str">
        <f>IF(OR(Q178="",'1'!$H$10="-"),"-      %",IF(Z178="только сц",0,IF(SUM($V$685:$V$6357)&gt;=57000,(W178-T178)/W178,0)))</f>
        <v>-      %</v>
      </c>
      <c r="Z178" s="83" t="s">
        <v>5582</v>
      </c>
      <c r="AA178" s="51">
        <v>7</v>
      </c>
      <c r="AB178" s="51">
        <v>0</v>
      </c>
      <c r="AC178" s="63" t="s">
        <v>3975</v>
      </c>
      <c r="AD178" s="94" t="str">
        <f>IF(OR(Q178="",'1'!$H$10="-"),"",IF(Q178&gt;R178+S178,"заказано больше наличия",""))</f>
        <v/>
      </c>
    </row>
    <row r="179" spans="1:30" s="48" customFormat="1">
      <c r="A179" s="2"/>
      <c r="B179" s="57" t="s">
        <v>1273</v>
      </c>
      <c r="C179" s="49" t="s">
        <v>514</v>
      </c>
      <c r="D179" s="49" t="s">
        <v>515</v>
      </c>
      <c r="E179" s="49">
        <v>1</v>
      </c>
      <c r="F179" s="49">
        <v>18</v>
      </c>
      <c r="G179" s="49" t="s">
        <v>2882</v>
      </c>
      <c r="H179" s="52" t="s">
        <v>384</v>
      </c>
      <c r="I179" s="50" t="s">
        <v>396</v>
      </c>
      <c r="J179" s="50" t="s">
        <v>375</v>
      </c>
      <c r="K179" s="90" t="s">
        <v>375</v>
      </c>
      <c r="L179" s="51">
        <v>4018</v>
      </c>
      <c r="M179" s="51">
        <v>3191</v>
      </c>
      <c r="N179" s="106">
        <f>IF('1'!$H$10="-",L179,L179)</f>
        <v>4018</v>
      </c>
      <c r="O179" s="105">
        <f>IF('1'!$H$10="-",M179,IF('1'!$H$10="в кассу предприятия",M179,IF('1'!$H$10="ИП Водакова Т.Ю.",M179*1.075,"-")))</f>
        <v>3191</v>
      </c>
      <c r="P179" s="86">
        <v>10</v>
      </c>
      <c r="Q179" s="47"/>
      <c r="R179" s="91">
        <f t="shared" si="2"/>
        <v>0</v>
      </c>
      <c r="S179" s="91" t="str">
        <f>IF('1'!$H$10="-","-      ₽",IF(Z179="только сц",IF(Q179&lt;=AA179,Q179,AA179),IF(Q179&lt;=AB179,0,IF(Q179-R179&lt;=AA179,Q179-R179,AA179))))</f>
        <v>-      ₽</v>
      </c>
      <c r="T179" s="92" t="str">
        <f>IF('1'!$H$10="-","-      ₽",IF(AND(SUM($W$10:$W$6357)&gt;=200000,AC179&lt;&gt;"без скидки"),IF(R179&gt;=100,O179*0.95*0.95*R179,O179*R179*0.95),IF(SUM($V$10:$V$6357)&gt;=57000,IF(AND(R179&gt;=100,AC179&lt;&gt;"без скидки"),O179*0.95*R179,O179*R179),M179*R179)))</f>
        <v>-      ₽</v>
      </c>
      <c r="U179" s="92" t="str">
        <f>IF('1'!$H$10="-","-      ₽",S179*M179)</f>
        <v>-      ₽</v>
      </c>
      <c r="V179" s="93" t="str">
        <f>IF('1'!$H$10="-","-      ₽",R179*O179)</f>
        <v>-      ₽</v>
      </c>
      <c r="W179" s="93" t="str">
        <f>IF('1'!$H$10="-","-      ₽",R179*O179)</f>
        <v>-      ₽</v>
      </c>
      <c r="X179" s="65" t="s">
        <v>4548</v>
      </c>
      <c r="Y179" s="66" t="str">
        <f>IF(OR(Q179="",'1'!$H$10="-"),"-      %",IF(Z179="только сц",0,IF(SUM($V$685:$V$6357)&gt;=57000,(W179-T179)/W179,0)))</f>
        <v>-      %</v>
      </c>
      <c r="Z179" s="83" t="s">
        <v>375</v>
      </c>
      <c r="AA179" s="51">
        <v>5</v>
      </c>
      <c r="AB179" s="51">
        <v>5</v>
      </c>
      <c r="AC179" s="63" t="s">
        <v>3975</v>
      </c>
      <c r="AD179" s="94" t="str">
        <f>IF(OR(Q179="",'1'!$H$10="-"),"",IF(Q179&gt;R179+S179,"заказано больше наличия",""))</f>
        <v/>
      </c>
    </row>
    <row r="180" spans="1:30" s="48" customFormat="1">
      <c r="A180" s="2"/>
      <c r="B180" s="57" t="s">
        <v>1276</v>
      </c>
      <c r="C180" s="49" t="s">
        <v>514</v>
      </c>
      <c r="D180" s="49" t="s">
        <v>515</v>
      </c>
      <c r="E180" s="49">
        <v>1</v>
      </c>
      <c r="F180" s="49">
        <v>18</v>
      </c>
      <c r="G180" s="49" t="s">
        <v>2883</v>
      </c>
      <c r="H180" s="52" t="s">
        <v>384</v>
      </c>
      <c r="I180" s="50" t="s">
        <v>2800</v>
      </c>
      <c r="J180" s="50" t="s">
        <v>375</v>
      </c>
      <c r="K180" s="90" t="s">
        <v>375</v>
      </c>
      <c r="L180" s="51">
        <v>3304</v>
      </c>
      <c r="M180" s="51">
        <v>2624</v>
      </c>
      <c r="N180" s="106">
        <f>IF('1'!$H$10="-",L180,L180)</f>
        <v>3304</v>
      </c>
      <c r="O180" s="105">
        <f>IF('1'!$H$10="-",M180,IF('1'!$H$10="в кассу предприятия",M180,IF('1'!$H$10="ИП Водакова Т.Ю.",M180*1.075,"-")))</f>
        <v>2624</v>
      </c>
      <c r="P180" s="86">
        <v>6</v>
      </c>
      <c r="Q180" s="47"/>
      <c r="R180" s="91">
        <f t="shared" si="2"/>
        <v>0</v>
      </c>
      <c r="S180" s="91" t="str">
        <f>IF('1'!$H$10="-","-      ₽",IF(Z180="только сц",IF(Q180&lt;=AA180,Q180,AA180),IF(Q180&lt;=AB180,0,IF(Q180-R180&lt;=AA180,Q180-R180,AA180))))</f>
        <v>-      ₽</v>
      </c>
      <c r="T180" s="92" t="str">
        <f>IF('1'!$H$10="-","-      ₽",IF(AND(SUM($W$10:$W$6357)&gt;=200000,AC180&lt;&gt;"без скидки"),IF(R180&gt;=100,O180*0.95*0.95*R180,O180*R180*0.95),IF(SUM($V$10:$V$6357)&gt;=57000,IF(AND(R180&gt;=100,AC180&lt;&gt;"без скидки"),O180*0.95*R180,O180*R180),M180*R180)))</f>
        <v>-      ₽</v>
      </c>
      <c r="U180" s="92" t="str">
        <f>IF('1'!$H$10="-","-      ₽",S180*M180)</f>
        <v>-      ₽</v>
      </c>
      <c r="V180" s="93" t="str">
        <f>IF('1'!$H$10="-","-      ₽",R180*O180)</f>
        <v>-      ₽</v>
      </c>
      <c r="W180" s="93" t="str">
        <f>IF('1'!$H$10="-","-      ₽",R180*O180)</f>
        <v>-      ₽</v>
      </c>
      <c r="X180" s="65" t="s">
        <v>4548</v>
      </c>
      <c r="Y180" s="66" t="str">
        <f>IF(OR(Q180="",'1'!$H$10="-"),"-      %",IF(Z180="только сц",0,IF(SUM($V$685:$V$6357)&gt;=57000,(W180-T180)/W180,0)))</f>
        <v>-      %</v>
      </c>
      <c r="Z180" s="83" t="s">
        <v>375</v>
      </c>
      <c r="AA180" s="51">
        <v>0</v>
      </c>
      <c r="AB180" s="51">
        <v>6</v>
      </c>
      <c r="AC180" s="63" t="s">
        <v>3975</v>
      </c>
      <c r="AD180" s="94" t="str">
        <f>IF(OR(Q180="",'1'!$H$10="-"),"",IF(Q180&gt;R180+S180,"заказано больше наличия",""))</f>
        <v/>
      </c>
    </row>
    <row r="181" spans="1:30" s="48" customFormat="1">
      <c r="A181" s="2"/>
      <c r="B181" s="57" t="s">
        <v>1277</v>
      </c>
      <c r="C181" s="49" t="s">
        <v>530</v>
      </c>
      <c r="D181" s="49" t="s">
        <v>515</v>
      </c>
      <c r="E181" s="49">
        <v>1</v>
      </c>
      <c r="F181" s="49">
        <v>8</v>
      </c>
      <c r="G181" s="49" t="s">
        <v>521</v>
      </c>
      <c r="H181" s="52" t="s">
        <v>288</v>
      </c>
      <c r="I181" s="50" t="s">
        <v>526</v>
      </c>
      <c r="J181" s="50" t="s">
        <v>526</v>
      </c>
      <c r="K181" s="90"/>
      <c r="L181" s="51">
        <v>2522</v>
      </c>
      <c r="M181" s="51">
        <v>2003</v>
      </c>
      <c r="N181" s="106">
        <f>IF('1'!$H$10="-",L181,L181)</f>
        <v>2522</v>
      </c>
      <c r="O181" s="105">
        <f>IF('1'!$H$10="-",M181,IF('1'!$H$10="в кассу предприятия",M181,IF('1'!$H$10="ИП Водакова Т.Ю.",M181*1.075,"-")))</f>
        <v>2003</v>
      </c>
      <c r="P181" s="86">
        <v>12</v>
      </c>
      <c r="Q181" s="47"/>
      <c r="R181" s="91">
        <f t="shared" si="2"/>
        <v>0</v>
      </c>
      <c r="S181" s="91" t="str">
        <f>IF('1'!$H$10="-","-      ₽",IF(Z181="только сц",IF(Q181&lt;=AA181,Q181,AA181),IF(Q181&lt;=AB181,0,IF(Q181-R181&lt;=AA181,Q181-R181,AA181))))</f>
        <v>-      ₽</v>
      </c>
      <c r="T181" s="92" t="str">
        <f>IF('1'!$H$10="-","-      ₽",IF(AND(SUM($W$10:$W$6357)&gt;=200000,AC181&lt;&gt;"без скидки"),IF(R181&gt;=100,O181*0.95*0.95*R181,O181*R181*0.95),IF(SUM($V$10:$V$6357)&gt;=57000,IF(AND(R181&gt;=100,AC181&lt;&gt;"без скидки"),O181*0.95*R181,O181*R181),M181*R181)))</f>
        <v>-      ₽</v>
      </c>
      <c r="U181" s="92" t="str">
        <f>IF('1'!$H$10="-","-      ₽",S181*M181)</f>
        <v>-      ₽</v>
      </c>
      <c r="V181" s="93" t="str">
        <f>IF('1'!$H$10="-","-      ₽",R181*O181)</f>
        <v>-      ₽</v>
      </c>
      <c r="W181" s="93" t="str">
        <f>IF('1'!$H$10="-","-      ₽",R181*O181)</f>
        <v>-      ₽</v>
      </c>
      <c r="X181" s="65" t="s">
        <v>4548</v>
      </c>
      <c r="Y181" s="66" t="str">
        <f>IF(OR(Q181="",'1'!$H$10="-"),"-      %",IF(Z181="только сц",0,IF(SUM($V$685:$V$6357)&gt;=57000,(W181-T181)/W181,0)))</f>
        <v>-      %</v>
      </c>
      <c r="Z181" s="83" t="s">
        <v>375</v>
      </c>
      <c r="AA181" s="51">
        <v>9</v>
      </c>
      <c r="AB181" s="51">
        <v>3</v>
      </c>
      <c r="AC181" s="63" t="s">
        <v>3975</v>
      </c>
      <c r="AD181" s="94" t="str">
        <f>IF(OR(Q181="",'1'!$H$10="-"),"",IF(Q181&gt;R181+S181,"заказано больше наличия",""))</f>
        <v/>
      </c>
    </row>
    <row r="182" spans="1:30" s="48" customFormat="1">
      <c r="A182" s="2"/>
      <c r="B182" s="57" t="s">
        <v>1278</v>
      </c>
      <c r="C182" s="49" t="s">
        <v>514</v>
      </c>
      <c r="D182" s="49" t="s">
        <v>515</v>
      </c>
      <c r="E182" s="49">
        <v>1</v>
      </c>
      <c r="F182" s="49">
        <v>5</v>
      </c>
      <c r="G182" s="49" t="s">
        <v>2884</v>
      </c>
      <c r="H182" s="52" t="s">
        <v>78</v>
      </c>
      <c r="I182" s="50" t="s">
        <v>522</v>
      </c>
      <c r="J182" s="50"/>
      <c r="K182" s="90"/>
      <c r="L182" s="51">
        <v>466</v>
      </c>
      <c r="M182" s="51">
        <v>364</v>
      </c>
      <c r="N182" s="106">
        <f>IF('1'!$H$10="-",L182,L182)</f>
        <v>466</v>
      </c>
      <c r="O182" s="105">
        <f>IF('1'!$H$10="-",M182,IF('1'!$H$10="в кассу предприятия",M182,IF('1'!$H$10="ИП Водакова Т.Ю.",M182*1.075,"-")))</f>
        <v>364</v>
      </c>
      <c r="P182" s="86" t="s">
        <v>5583</v>
      </c>
      <c r="Q182" s="47"/>
      <c r="R182" s="91">
        <f t="shared" si="2"/>
        <v>0</v>
      </c>
      <c r="S182" s="91" t="str">
        <f>IF('1'!$H$10="-","-      ₽",IF(Z182="только сц",IF(Q182&lt;=AA182,Q182,AA182),IF(Q182&lt;=AB182,0,IF(Q182-R182&lt;=AA182,Q182-R182,AA182))))</f>
        <v>-      ₽</v>
      </c>
      <c r="T182" s="92" t="str">
        <f>IF('1'!$H$10="-","-      ₽",IF(AND(SUM($W$10:$W$6357)&gt;=200000,AC182&lt;&gt;"без скидки"),IF(R182&gt;=100,O182*0.95*0.95*R182,O182*R182*0.95),IF(SUM($V$10:$V$6357)&gt;=57000,IF(AND(R182&gt;=100,AC182&lt;&gt;"без скидки"),O182*0.95*R182,O182*R182),M182*R182)))</f>
        <v>-      ₽</v>
      </c>
      <c r="U182" s="92" t="str">
        <f>IF('1'!$H$10="-","-      ₽",S182*M182)</f>
        <v>-      ₽</v>
      </c>
      <c r="V182" s="93" t="str">
        <f>IF('1'!$H$10="-","-      ₽",R182*O182)</f>
        <v>-      ₽</v>
      </c>
      <c r="W182" s="93" t="str">
        <f>IF('1'!$H$10="-","-      ₽",R182*O182)</f>
        <v>-      ₽</v>
      </c>
      <c r="X182" s="65" t="s">
        <v>4548</v>
      </c>
      <c r="Y182" s="66" t="str">
        <f>IF(OR(Q182="",'1'!$H$10="-"),"-      %",IF(Z182="только сц",0,IF(SUM($V$685:$V$6357)&gt;=57000,(W182-T182)/W182,0)))</f>
        <v>-      %</v>
      </c>
      <c r="Z182" s="83" t="s">
        <v>375</v>
      </c>
      <c r="AA182" s="51">
        <v>15</v>
      </c>
      <c r="AB182" s="51">
        <v>401</v>
      </c>
      <c r="AC182" s="63" t="s">
        <v>3975</v>
      </c>
      <c r="AD182" s="94" t="str">
        <f>IF(OR(Q182="",'1'!$H$10="-"),"",IF(Q182&gt;R182+S182,"заказано больше наличия",""))</f>
        <v/>
      </c>
    </row>
    <row r="183" spans="1:30" s="48" customFormat="1">
      <c r="A183" s="2"/>
      <c r="B183" s="57" t="s">
        <v>1279</v>
      </c>
      <c r="C183" s="49" t="s">
        <v>530</v>
      </c>
      <c r="D183" s="49" t="s">
        <v>515</v>
      </c>
      <c r="E183" s="49">
        <v>1</v>
      </c>
      <c r="F183" s="49">
        <v>11</v>
      </c>
      <c r="G183" s="49" t="s">
        <v>2884</v>
      </c>
      <c r="H183" s="52" t="s">
        <v>52</v>
      </c>
      <c r="I183" s="50"/>
      <c r="J183" s="50"/>
      <c r="K183" s="90"/>
      <c r="L183" s="51">
        <v>1524</v>
      </c>
      <c r="M183" s="51">
        <v>1211</v>
      </c>
      <c r="N183" s="106">
        <f>IF('1'!$H$10="-",L183,L183)</f>
        <v>1524</v>
      </c>
      <c r="O183" s="105">
        <f>IF('1'!$H$10="-",M183,IF('1'!$H$10="в кассу предприятия",M183,IF('1'!$H$10="ИП Водакова Т.Ю.",M183*1.075,"-")))</f>
        <v>1211</v>
      </c>
      <c r="P183" s="86">
        <v>27</v>
      </c>
      <c r="Q183" s="47"/>
      <c r="R183" s="91">
        <f t="shared" si="2"/>
        <v>0</v>
      </c>
      <c r="S183" s="91" t="str">
        <f>IF('1'!$H$10="-","-      ₽",IF(Z183="только сц",IF(Q183&lt;=AA183,Q183,AA183),IF(Q183&lt;=AB183,0,IF(Q183-R183&lt;=AA183,Q183-R183,AA183))))</f>
        <v>-      ₽</v>
      </c>
      <c r="T183" s="92" t="str">
        <f>IF('1'!$H$10="-","-      ₽",IF(AND(SUM($W$10:$W$6357)&gt;=200000,AC183&lt;&gt;"без скидки"),IF(R183&gt;=100,O183*0.95*0.95*R183,O183*R183*0.95),IF(SUM($V$10:$V$6357)&gt;=57000,IF(AND(R183&gt;=100,AC183&lt;&gt;"без скидки"),O183*0.95*R183,O183*R183),M183*R183)))</f>
        <v>-      ₽</v>
      </c>
      <c r="U183" s="92" t="str">
        <f>IF('1'!$H$10="-","-      ₽",S183*M183)</f>
        <v>-      ₽</v>
      </c>
      <c r="V183" s="93" t="str">
        <f>IF('1'!$H$10="-","-      ₽",R183*O183)</f>
        <v>-      ₽</v>
      </c>
      <c r="W183" s="93" t="str">
        <f>IF('1'!$H$10="-","-      ₽",R183*O183)</f>
        <v>-      ₽</v>
      </c>
      <c r="X183" s="65" t="s">
        <v>4548</v>
      </c>
      <c r="Y183" s="66" t="str">
        <f>IF(OR(Q183="",'1'!$H$10="-"),"-      %",IF(Z183="только сц",0,IF(SUM($V$685:$V$6357)&gt;=57000,(W183-T183)/W183,0)))</f>
        <v>-      %</v>
      </c>
      <c r="Z183" s="83" t="s">
        <v>375</v>
      </c>
      <c r="AA183" s="51">
        <v>0</v>
      </c>
      <c r="AB183" s="51">
        <v>27</v>
      </c>
      <c r="AC183" s="63" t="s">
        <v>3975</v>
      </c>
      <c r="AD183" s="94" t="str">
        <f>IF(OR(Q183="",'1'!$H$10="-"),"",IF(Q183&gt;R183+S183,"заказано больше наличия",""))</f>
        <v/>
      </c>
    </row>
    <row r="184" spans="1:30" s="48" customFormat="1">
      <c r="A184" s="2"/>
      <c r="B184" s="57" t="s">
        <v>523</v>
      </c>
      <c r="C184" s="49" t="s">
        <v>514</v>
      </c>
      <c r="D184" s="49" t="s">
        <v>515</v>
      </c>
      <c r="E184" s="49">
        <v>1</v>
      </c>
      <c r="F184" s="49">
        <v>7</v>
      </c>
      <c r="G184" s="49" t="s">
        <v>524</v>
      </c>
      <c r="H184" s="52" t="s">
        <v>525</v>
      </c>
      <c r="I184" s="50" t="s">
        <v>526</v>
      </c>
      <c r="J184" s="50" t="s">
        <v>526</v>
      </c>
      <c r="K184" s="90"/>
      <c r="L184" s="51">
        <v>844</v>
      </c>
      <c r="M184" s="51">
        <v>671</v>
      </c>
      <c r="N184" s="106">
        <f>IF('1'!$H$10="-",L184,L184)</f>
        <v>844</v>
      </c>
      <c r="O184" s="105">
        <f>IF('1'!$H$10="-",M184,IF('1'!$H$10="в кассу предприятия",M184,IF('1'!$H$10="ИП Водакова Т.Ю.",M184*1.075,"-")))</f>
        <v>671</v>
      </c>
      <c r="P184" s="86">
        <v>16</v>
      </c>
      <c r="Q184" s="47"/>
      <c r="R184" s="91">
        <f t="shared" si="2"/>
        <v>0</v>
      </c>
      <c r="S184" s="91" t="str">
        <f>IF('1'!$H$10="-","-      ₽",IF(Z184="только сц",IF(Q184&lt;=AA184,Q184,AA184),IF(Q184&lt;=AB184,0,IF(Q184-R184&lt;=AA184,Q184-R184,AA184))))</f>
        <v>-      ₽</v>
      </c>
      <c r="T184" s="92" t="str">
        <f>IF('1'!$H$10="-","-      ₽",IF(AND(SUM($W$10:$W$6357)&gt;=200000,AC184&lt;&gt;"без скидки"),IF(R184&gt;=100,O184*0.95*0.95*R184,O184*R184*0.95),IF(SUM($V$10:$V$6357)&gt;=57000,IF(AND(R184&gt;=100,AC184&lt;&gt;"без скидки"),O184*0.95*R184,O184*R184),M184*R184)))</f>
        <v>-      ₽</v>
      </c>
      <c r="U184" s="92" t="str">
        <f>IF('1'!$H$10="-","-      ₽",S184*M184)</f>
        <v>-      ₽</v>
      </c>
      <c r="V184" s="93" t="str">
        <f>IF('1'!$H$10="-","-      ₽",R184*O184)</f>
        <v>-      ₽</v>
      </c>
      <c r="W184" s="93" t="str">
        <f>IF('1'!$H$10="-","-      ₽",R184*O184)</f>
        <v>-      ₽</v>
      </c>
      <c r="X184" s="65" t="s">
        <v>4548</v>
      </c>
      <c r="Y184" s="66" t="str">
        <f>IF(OR(Q184="",'1'!$H$10="-"),"-      %",IF(Z184="только сц",0,IF(SUM($V$685:$V$6357)&gt;=57000,(W184-T184)/W184,0)))</f>
        <v>-      %</v>
      </c>
      <c r="Z184" s="83" t="s">
        <v>375</v>
      </c>
      <c r="AA184" s="51">
        <v>2</v>
      </c>
      <c r="AB184" s="51">
        <v>14</v>
      </c>
      <c r="AC184" s="63" t="s">
        <v>3975</v>
      </c>
      <c r="AD184" s="94" t="str">
        <f>IF(OR(Q184="",'1'!$H$10="-"),"",IF(Q184&gt;R184+S184,"заказано больше наличия",""))</f>
        <v/>
      </c>
    </row>
    <row r="185" spans="1:30" s="48" customFormat="1">
      <c r="A185" s="2"/>
      <c r="B185" s="57" t="s">
        <v>1280</v>
      </c>
      <c r="C185" s="49" t="s">
        <v>514</v>
      </c>
      <c r="D185" s="49" t="s">
        <v>515</v>
      </c>
      <c r="E185" s="49">
        <v>1</v>
      </c>
      <c r="F185" s="49">
        <v>15</v>
      </c>
      <c r="G185" s="49" t="s">
        <v>524</v>
      </c>
      <c r="H185" s="52" t="s">
        <v>57</v>
      </c>
      <c r="I185" s="50" t="s">
        <v>522</v>
      </c>
      <c r="J185" s="50" t="s">
        <v>522</v>
      </c>
      <c r="K185" s="90"/>
      <c r="L185" s="51">
        <v>2431</v>
      </c>
      <c r="M185" s="51">
        <v>1931</v>
      </c>
      <c r="N185" s="106">
        <f>IF('1'!$H$10="-",L185,L185)</f>
        <v>2431</v>
      </c>
      <c r="O185" s="105">
        <f>IF('1'!$H$10="-",M185,IF('1'!$H$10="в кассу предприятия",M185,IF('1'!$H$10="ИП Водакова Т.Ю.",M185*1.075,"-")))</f>
        <v>1931</v>
      </c>
      <c r="P185" s="86">
        <v>74</v>
      </c>
      <c r="Q185" s="47"/>
      <c r="R185" s="91">
        <f t="shared" si="2"/>
        <v>0</v>
      </c>
      <c r="S185" s="91" t="str">
        <f>IF('1'!$H$10="-","-      ₽",IF(Z185="только сц",IF(Q185&lt;=AA185,Q185,AA185),IF(Q185&lt;=AB185,0,IF(Q185-R185&lt;=AA185,Q185-R185,AA185))))</f>
        <v>-      ₽</v>
      </c>
      <c r="T185" s="92" t="str">
        <f>IF('1'!$H$10="-","-      ₽",IF(AND(SUM($W$10:$W$6357)&gt;=200000,AC185&lt;&gt;"без скидки"),IF(R185&gt;=100,O185*0.95*0.95*R185,O185*R185*0.95),IF(SUM($V$10:$V$6357)&gt;=57000,IF(AND(R185&gt;=100,AC185&lt;&gt;"без скидки"),O185*0.95*R185,O185*R185),M185*R185)))</f>
        <v>-      ₽</v>
      </c>
      <c r="U185" s="92" t="str">
        <f>IF('1'!$H$10="-","-      ₽",S185*M185)</f>
        <v>-      ₽</v>
      </c>
      <c r="V185" s="93" t="str">
        <f>IF('1'!$H$10="-","-      ₽",R185*O185)</f>
        <v>-      ₽</v>
      </c>
      <c r="W185" s="93" t="str">
        <f>IF('1'!$H$10="-","-      ₽",R185*O185)</f>
        <v>-      ₽</v>
      </c>
      <c r="X185" s="65" t="s">
        <v>4548</v>
      </c>
      <c r="Y185" s="66" t="str">
        <f>IF(OR(Q185="",'1'!$H$10="-"),"-      %",IF(Z185="только сц",0,IF(SUM($V$685:$V$6357)&gt;=57000,(W185-T185)/W185,0)))</f>
        <v>-      %</v>
      </c>
      <c r="Z185" s="83" t="s">
        <v>375</v>
      </c>
      <c r="AA185" s="51">
        <v>0</v>
      </c>
      <c r="AB185" s="51">
        <v>74</v>
      </c>
      <c r="AC185" s="63" t="s">
        <v>3975</v>
      </c>
      <c r="AD185" s="94" t="str">
        <f>IF(OR(Q185="",'1'!$H$10="-"),"",IF(Q185&gt;R185+S185,"заказано больше наличия",""))</f>
        <v/>
      </c>
    </row>
    <row r="186" spans="1:30" s="48" customFormat="1">
      <c r="A186" s="2"/>
      <c r="B186" s="57" t="s">
        <v>527</v>
      </c>
      <c r="C186" s="49" t="s">
        <v>514</v>
      </c>
      <c r="D186" s="49" t="s">
        <v>515</v>
      </c>
      <c r="E186" s="49">
        <v>1</v>
      </c>
      <c r="F186" s="49">
        <v>27</v>
      </c>
      <c r="G186" s="49" t="s">
        <v>524</v>
      </c>
      <c r="H186" s="52" t="s">
        <v>470</v>
      </c>
      <c r="I186" s="50" t="s">
        <v>522</v>
      </c>
      <c r="J186" s="50" t="s">
        <v>387</v>
      </c>
      <c r="K186" s="90"/>
      <c r="L186" s="51">
        <v>5541</v>
      </c>
      <c r="M186" s="51">
        <v>4401</v>
      </c>
      <c r="N186" s="106">
        <f>IF('1'!$H$10="-",L186,L186)</f>
        <v>5541</v>
      </c>
      <c r="O186" s="105">
        <f>IF('1'!$H$10="-",M186,IF('1'!$H$10="в кассу предприятия",M186,IF('1'!$H$10="ИП Водакова Т.Ю.",M186*1.075,"-")))</f>
        <v>4401</v>
      </c>
      <c r="P186" s="86">
        <v>21</v>
      </c>
      <c r="Q186" s="47"/>
      <c r="R186" s="91">
        <f t="shared" si="2"/>
        <v>0</v>
      </c>
      <c r="S186" s="91" t="str">
        <f>IF('1'!$H$10="-","-      ₽",IF(Z186="только сц",IF(Q186&lt;=AA186,Q186,AA186),IF(Q186&lt;=AB186,0,IF(Q186-R186&lt;=AA186,Q186-R186,AA186))))</f>
        <v>-      ₽</v>
      </c>
      <c r="T186" s="92" t="str">
        <f>IF('1'!$H$10="-","-      ₽",IF(AND(SUM($W$10:$W$6357)&gt;=200000,AC186&lt;&gt;"без скидки"),IF(R186&gt;=100,O186*0.95*0.95*R186,O186*R186*0.95),IF(SUM($V$10:$V$6357)&gt;=57000,IF(AND(R186&gt;=100,AC186&lt;&gt;"без скидки"),O186*0.95*R186,O186*R186),M186*R186)))</f>
        <v>-      ₽</v>
      </c>
      <c r="U186" s="92" t="str">
        <f>IF('1'!$H$10="-","-      ₽",S186*M186)</f>
        <v>-      ₽</v>
      </c>
      <c r="V186" s="93" t="str">
        <f>IF('1'!$H$10="-","-      ₽",R186*O186)</f>
        <v>-      ₽</v>
      </c>
      <c r="W186" s="93" t="str">
        <f>IF('1'!$H$10="-","-      ₽",R186*O186)</f>
        <v>-      ₽</v>
      </c>
      <c r="X186" s="65" t="s">
        <v>4548</v>
      </c>
      <c r="Y186" s="66" t="str">
        <f>IF(OR(Q186="",'1'!$H$10="-"),"-      %",IF(Z186="только сц",0,IF(SUM($V$685:$V$6357)&gt;=57000,(W186-T186)/W186,0)))</f>
        <v>-      %</v>
      </c>
      <c r="Z186" s="83" t="s">
        <v>375</v>
      </c>
      <c r="AA186" s="51">
        <v>9</v>
      </c>
      <c r="AB186" s="51">
        <v>12</v>
      </c>
      <c r="AC186" s="63" t="s">
        <v>3975</v>
      </c>
      <c r="AD186" s="94" t="str">
        <f>IF(OR(Q186="",'1'!$H$10="-"),"",IF(Q186&gt;R186+S186,"заказано больше наличия",""))</f>
        <v/>
      </c>
    </row>
    <row r="187" spans="1:30" s="48" customFormat="1">
      <c r="A187" s="2"/>
      <c r="B187" s="57" t="s">
        <v>1283</v>
      </c>
      <c r="C187" s="49" t="s">
        <v>530</v>
      </c>
      <c r="D187" s="49" t="s">
        <v>515</v>
      </c>
      <c r="E187" s="49">
        <v>1</v>
      </c>
      <c r="F187" s="49">
        <v>8</v>
      </c>
      <c r="G187" s="49" t="s">
        <v>2886</v>
      </c>
      <c r="H187" s="52" t="s">
        <v>288</v>
      </c>
      <c r="I187" s="50" t="s">
        <v>522</v>
      </c>
      <c r="J187" s="50" t="s">
        <v>522</v>
      </c>
      <c r="K187" s="90"/>
      <c r="L187" s="51">
        <v>2522</v>
      </c>
      <c r="M187" s="51">
        <v>2003</v>
      </c>
      <c r="N187" s="106">
        <f>IF('1'!$H$10="-",L187,L187)</f>
        <v>2522</v>
      </c>
      <c r="O187" s="105">
        <f>IF('1'!$H$10="-",M187,IF('1'!$H$10="в кассу предприятия",M187,IF('1'!$H$10="ИП Водакова Т.Ю.",M187*1.075,"-")))</f>
        <v>2003</v>
      </c>
      <c r="P187" s="86">
        <v>19</v>
      </c>
      <c r="Q187" s="47"/>
      <c r="R187" s="91">
        <f t="shared" si="2"/>
        <v>0</v>
      </c>
      <c r="S187" s="91" t="str">
        <f>IF('1'!$H$10="-","-      ₽",IF(Z187="только сц",IF(Q187&lt;=AA187,Q187,AA187),IF(Q187&lt;=AB187,0,IF(Q187-R187&lt;=AA187,Q187-R187,AA187))))</f>
        <v>-      ₽</v>
      </c>
      <c r="T187" s="92" t="str">
        <f>IF('1'!$H$10="-","-      ₽",IF(AND(SUM($W$10:$W$6357)&gt;=200000,AC187&lt;&gt;"без скидки"),IF(R187&gt;=100,O187*0.95*0.95*R187,O187*R187*0.95),IF(SUM($V$10:$V$6357)&gt;=57000,IF(AND(R187&gt;=100,AC187&lt;&gt;"без скидки"),O187*0.95*R187,O187*R187),M187*R187)))</f>
        <v>-      ₽</v>
      </c>
      <c r="U187" s="92" t="str">
        <f>IF('1'!$H$10="-","-      ₽",S187*M187)</f>
        <v>-      ₽</v>
      </c>
      <c r="V187" s="93" t="str">
        <f>IF('1'!$H$10="-","-      ₽",R187*O187)</f>
        <v>-      ₽</v>
      </c>
      <c r="W187" s="93" t="str">
        <f>IF('1'!$H$10="-","-      ₽",R187*O187)</f>
        <v>-      ₽</v>
      </c>
      <c r="X187" s="65" t="s">
        <v>4548</v>
      </c>
      <c r="Y187" s="66" t="str">
        <f>IF(OR(Q187="",'1'!$H$10="-"),"-      %",IF(Z187="только сц",0,IF(SUM($V$685:$V$6357)&gt;=57000,(W187-T187)/W187,0)))</f>
        <v>-      %</v>
      </c>
      <c r="Z187" s="83" t="s">
        <v>375</v>
      </c>
      <c r="AA187" s="51">
        <v>12</v>
      </c>
      <c r="AB187" s="51">
        <v>7</v>
      </c>
      <c r="AC187" s="63" t="s">
        <v>3975</v>
      </c>
      <c r="AD187" s="94" t="str">
        <f>IF(OR(Q187="",'1'!$H$10="-"),"",IF(Q187&gt;R187+S187,"заказано больше наличия",""))</f>
        <v/>
      </c>
    </row>
    <row r="188" spans="1:30" s="48" customFormat="1">
      <c r="A188" s="2"/>
      <c r="B188" s="57" t="s">
        <v>1284</v>
      </c>
      <c r="C188" s="49" t="s">
        <v>530</v>
      </c>
      <c r="D188" s="49" t="s">
        <v>515</v>
      </c>
      <c r="E188" s="49">
        <v>1</v>
      </c>
      <c r="F188" s="49">
        <v>11</v>
      </c>
      <c r="G188" s="49" t="s">
        <v>2886</v>
      </c>
      <c r="H188" s="52" t="s">
        <v>52</v>
      </c>
      <c r="I188" s="50" t="s">
        <v>385</v>
      </c>
      <c r="J188" s="50"/>
      <c r="K188" s="90"/>
      <c r="L188" s="51">
        <v>3349</v>
      </c>
      <c r="M188" s="51">
        <v>2660</v>
      </c>
      <c r="N188" s="106">
        <f>IF('1'!$H$10="-",L188,L188)</f>
        <v>3349</v>
      </c>
      <c r="O188" s="105">
        <f>IF('1'!$H$10="-",M188,IF('1'!$H$10="в кассу предприятия",M188,IF('1'!$H$10="ИП Водакова Т.Ю.",M188*1.075,"-")))</f>
        <v>2660</v>
      </c>
      <c r="P188" s="86">
        <v>13</v>
      </c>
      <c r="Q188" s="47"/>
      <c r="R188" s="91">
        <f t="shared" si="2"/>
        <v>0</v>
      </c>
      <c r="S188" s="91" t="str">
        <f>IF('1'!$H$10="-","-      ₽",IF(Z188="только сц",IF(Q188&lt;=AA188,Q188,AA188),IF(Q188&lt;=AB188,0,IF(Q188-R188&lt;=AA188,Q188-R188,AA188))))</f>
        <v>-      ₽</v>
      </c>
      <c r="T188" s="92" t="str">
        <f>IF('1'!$H$10="-","-      ₽",IF(AND(SUM($W$10:$W$6357)&gt;=200000,AC188&lt;&gt;"без скидки"),IF(R188&gt;=100,O188*0.95*0.95*R188,O188*R188*0.95),IF(SUM($V$10:$V$6357)&gt;=57000,IF(AND(R188&gt;=100,AC188&lt;&gt;"без скидки"),O188*0.95*R188,O188*R188),M188*R188)))</f>
        <v>-      ₽</v>
      </c>
      <c r="U188" s="92" t="str">
        <f>IF('1'!$H$10="-","-      ₽",S188*M188)</f>
        <v>-      ₽</v>
      </c>
      <c r="V188" s="93" t="str">
        <f>IF('1'!$H$10="-","-      ₽",R188*O188)</f>
        <v>-      ₽</v>
      </c>
      <c r="W188" s="93" t="str">
        <f>IF('1'!$H$10="-","-      ₽",R188*O188)</f>
        <v>-      ₽</v>
      </c>
      <c r="X188" s="65" t="s">
        <v>4548</v>
      </c>
      <c r="Y188" s="66" t="str">
        <f>IF(OR(Q188="",'1'!$H$10="-"),"-      %",IF(Z188="только сц",0,IF(SUM($V$685:$V$6357)&gt;=57000,(W188-T188)/W188,0)))</f>
        <v>-      %</v>
      </c>
      <c r="Z188" s="83" t="s">
        <v>375</v>
      </c>
      <c r="AA188" s="51">
        <v>0</v>
      </c>
      <c r="AB188" s="51">
        <v>13</v>
      </c>
      <c r="AC188" s="63" t="s">
        <v>3975</v>
      </c>
      <c r="AD188" s="94" t="str">
        <f>IF(OR(Q188="",'1'!$H$10="-"),"",IF(Q188&gt;R188+S188,"заказано больше наличия",""))</f>
        <v/>
      </c>
    </row>
    <row r="189" spans="1:30" s="48" customFormat="1">
      <c r="A189" s="2"/>
      <c r="B189" s="57" t="s">
        <v>1285</v>
      </c>
      <c r="C189" s="49" t="s">
        <v>514</v>
      </c>
      <c r="D189" s="49" t="s">
        <v>515</v>
      </c>
      <c r="E189" s="49">
        <v>1</v>
      </c>
      <c r="F189" s="49">
        <v>18</v>
      </c>
      <c r="G189" s="49" t="s">
        <v>2886</v>
      </c>
      <c r="H189" s="52" t="s">
        <v>384</v>
      </c>
      <c r="I189" s="50" t="s">
        <v>385</v>
      </c>
      <c r="J189" s="50" t="s">
        <v>375</v>
      </c>
      <c r="K189" s="90" t="s">
        <v>375</v>
      </c>
      <c r="L189" s="51">
        <v>4063</v>
      </c>
      <c r="M189" s="51">
        <v>3227</v>
      </c>
      <c r="N189" s="106">
        <f>IF('1'!$H$10="-",L189,L189)</f>
        <v>4063</v>
      </c>
      <c r="O189" s="105">
        <f>IF('1'!$H$10="-",M189,IF('1'!$H$10="в кассу предприятия",M189,IF('1'!$H$10="ИП Водакова Т.Ю.",M189*1.075,"-")))</f>
        <v>3227</v>
      </c>
      <c r="P189" s="86">
        <v>11</v>
      </c>
      <c r="Q189" s="47"/>
      <c r="R189" s="91">
        <f t="shared" si="2"/>
        <v>0</v>
      </c>
      <c r="S189" s="91" t="str">
        <f>IF('1'!$H$10="-","-      ₽",IF(Z189="только сц",IF(Q189&lt;=AA189,Q189,AA189),IF(Q189&lt;=AB189,0,IF(Q189-R189&lt;=AA189,Q189-R189,AA189))))</f>
        <v>-      ₽</v>
      </c>
      <c r="T189" s="92" t="str">
        <f>IF('1'!$H$10="-","-      ₽",IF(AND(SUM($W$10:$W$6357)&gt;=200000,AC189&lt;&gt;"без скидки"),IF(R189&gt;=100,O189*0.95*0.95*R189,O189*R189*0.95),IF(SUM($V$10:$V$6357)&gt;=57000,IF(AND(R189&gt;=100,AC189&lt;&gt;"без скидки"),O189*0.95*R189,O189*R189),M189*R189)))</f>
        <v>-      ₽</v>
      </c>
      <c r="U189" s="92" t="str">
        <f>IF('1'!$H$10="-","-      ₽",S189*M189)</f>
        <v>-      ₽</v>
      </c>
      <c r="V189" s="93" t="str">
        <f>IF('1'!$H$10="-","-      ₽",R189*O189)</f>
        <v>-      ₽</v>
      </c>
      <c r="W189" s="93" t="str">
        <f>IF('1'!$H$10="-","-      ₽",R189*O189)</f>
        <v>-      ₽</v>
      </c>
      <c r="X189" s="65" t="s">
        <v>4548</v>
      </c>
      <c r="Y189" s="66" t="str">
        <f>IF(OR(Q189="",'1'!$H$10="-"),"-      %",IF(Z189="только сц",0,IF(SUM($V$685:$V$6357)&gt;=57000,(W189-T189)/W189,0)))</f>
        <v>-      %</v>
      </c>
      <c r="Z189" s="83" t="s">
        <v>375</v>
      </c>
      <c r="AA189" s="51">
        <v>2</v>
      </c>
      <c r="AB189" s="51">
        <v>9</v>
      </c>
      <c r="AC189" s="63" t="s">
        <v>3975</v>
      </c>
      <c r="AD189" s="94" t="str">
        <f>IF(OR(Q189="",'1'!$H$10="-"),"",IF(Q189&gt;R189+S189,"заказано больше наличия",""))</f>
        <v/>
      </c>
    </row>
    <row r="190" spans="1:30" s="48" customFormat="1">
      <c r="A190" s="2"/>
      <c r="B190" s="57" t="s">
        <v>4767</v>
      </c>
      <c r="C190" s="49" t="s">
        <v>514</v>
      </c>
      <c r="D190" s="49" t="s">
        <v>515</v>
      </c>
      <c r="E190" s="49">
        <v>1</v>
      </c>
      <c r="F190" s="49">
        <v>5</v>
      </c>
      <c r="G190" s="49" t="s">
        <v>528</v>
      </c>
      <c r="H190" s="52" t="s">
        <v>78</v>
      </c>
      <c r="I190" s="50" t="s">
        <v>522</v>
      </c>
      <c r="J190" s="50" t="s">
        <v>375</v>
      </c>
      <c r="K190" s="90" t="s">
        <v>375</v>
      </c>
      <c r="L190" s="51">
        <v>466</v>
      </c>
      <c r="M190" s="51">
        <v>364</v>
      </c>
      <c r="N190" s="106">
        <f>IF('1'!$H$10="-",L190,L190)</f>
        <v>466</v>
      </c>
      <c r="O190" s="105">
        <f>IF('1'!$H$10="-",M190,IF('1'!$H$10="в кассу предприятия",M190,IF('1'!$H$10="ИП Водакова Т.Ю.",M190*1.075,"-")))</f>
        <v>364</v>
      </c>
      <c r="P190" s="86" t="s">
        <v>5583</v>
      </c>
      <c r="Q190" s="47"/>
      <c r="R190" s="91">
        <f t="shared" si="2"/>
        <v>0</v>
      </c>
      <c r="S190" s="91" t="str">
        <f>IF('1'!$H$10="-","-      ₽",IF(Z190="только сц",IF(Q190&lt;=AA190,Q190,AA190),IF(Q190&lt;=AB190,0,IF(Q190-R190&lt;=AA190,Q190-R190,AA190))))</f>
        <v>-      ₽</v>
      </c>
      <c r="T190" s="92" t="str">
        <f>IF('1'!$H$10="-","-      ₽",IF(AND(SUM($W$10:$W$6357)&gt;=200000,AC190&lt;&gt;"без скидки"),IF(R190&gt;=100,O190*0.95*0.95*R190,O190*R190*0.95),IF(SUM($V$10:$V$6357)&gt;=57000,IF(AND(R190&gt;=100,AC190&lt;&gt;"без скидки"),O190*0.95*R190,O190*R190),M190*R190)))</f>
        <v>-      ₽</v>
      </c>
      <c r="U190" s="92" t="str">
        <f>IF('1'!$H$10="-","-      ₽",S190*M190)</f>
        <v>-      ₽</v>
      </c>
      <c r="V190" s="93" t="str">
        <f>IF('1'!$H$10="-","-      ₽",R190*O190)</f>
        <v>-      ₽</v>
      </c>
      <c r="W190" s="93" t="str">
        <f>IF('1'!$H$10="-","-      ₽",R190*O190)</f>
        <v>-      ₽</v>
      </c>
      <c r="X190" s="65" t="s">
        <v>4548</v>
      </c>
      <c r="Y190" s="66" t="str">
        <f>IF(OR(Q190="",'1'!$H$10="-"),"-      %",IF(Z190="только сц",0,IF(SUM($V$685:$V$6357)&gt;=57000,(W190-T190)/W190,0)))</f>
        <v>-      %</v>
      </c>
      <c r="Z190" s="83" t="s">
        <v>375</v>
      </c>
      <c r="AA190" s="51">
        <v>0</v>
      </c>
      <c r="AB190" s="51">
        <v>459</v>
      </c>
      <c r="AC190" s="63" t="s">
        <v>3975</v>
      </c>
      <c r="AD190" s="94" t="str">
        <f>IF(OR(Q190="",'1'!$H$10="-"),"",IF(Q190&gt;R190+S190,"заказано больше наличия",""))</f>
        <v/>
      </c>
    </row>
    <row r="191" spans="1:30" s="48" customFormat="1">
      <c r="A191" s="2"/>
      <c r="B191" s="57" t="s">
        <v>1288</v>
      </c>
      <c r="C191" s="49" t="s">
        <v>514</v>
      </c>
      <c r="D191" s="49" t="s">
        <v>515</v>
      </c>
      <c r="E191" s="49">
        <v>1</v>
      </c>
      <c r="F191" s="49">
        <v>18</v>
      </c>
      <c r="G191" s="49" t="s">
        <v>2888</v>
      </c>
      <c r="H191" s="52" t="s">
        <v>384</v>
      </c>
      <c r="I191" s="50" t="s">
        <v>375</v>
      </c>
      <c r="J191" s="50" t="s">
        <v>375</v>
      </c>
      <c r="K191" s="90" t="s">
        <v>2889</v>
      </c>
      <c r="L191" s="51">
        <v>4655</v>
      </c>
      <c r="M191" s="51">
        <v>3697</v>
      </c>
      <c r="N191" s="106">
        <f>IF('1'!$H$10="-",L191,L191)</f>
        <v>4655</v>
      </c>
      <c r="O191" s="105">
        <f>IF('1'!$H$10="-",M191,IF('1'!$H$10="в кассу предприятия",M191,IF('1'!$H$10="ИП Водакова Т.Ю.",M191*1.075,"-")))</f>
        <v>3697</v>
      </c>
      <c r="P191" s="86">
        <v>13</v>
      </c>
      <c r="Q191" s="47"/>
      <c r="R191" s="91">
        <f t="shared" si="2"/>
        <v>0</v>
      </c>
      <c r="S191" s="91" t="str">
        <f>IF('1'!$H$10="-","-      ₽",IF(Z191="только сц",IF(Q191&lt;=AA191,Q191,AA191),IF(Q191&lt;=AB191,0,IF(Q191-R191&lt;=AA191,Q191-R191,AA191))))</f>
        <v>-      ₽</v>
      </c>
      <c r="T191" s="92" t="str">
        <f>IF('1'!$H$10="-","-      ₽",IF(AND(SUM($W$10:$W$6357)&gt;=200000,AC191&lt;&gt;"без скидки"),IF(R191&gt;=100,O191*0.95*0.95*R191,O191*R191*0.95),IF(SUM($V$10:$V$6357)&gt;=57000,IF(AND(R191&gt;=100,AC191&lt;&gt;"без скидки"),O191*0.95*R191,O191*R191),M191*R191)))</f>
        <v>-      ₽</v>
      </c>
      <c r="U191" s="92" t="str">
        <f>IF('1'!$H$10="-","-      ₽",S191*M191)</f>
        <v>-      ₽</v>
      </c>
      <c r="V191" s="93" t="str">
        <f>IF('1'!$H$10="-","-      ₽",R191*O191)</f>
        <v>-      ₽</v>
      </c>
      <c r="W191" s="93" t="str">
        <f>IF('1'!$H$10="-","-      ₽",R191*O191)</f>
        <v>-      ₽</v>
      </c>
      <c r="X191" s="65" t="s">
        <v>4548</v>
      </c>
      <c r="Y191" s="66" t="str">
        <f>IF(OR(Q191="",'1'!$H$10="-"),"-      %",IF(Z191="только сц",0,IF(SUM($V$685:$V$6357)&gt;=57000,(W191-T191)/W191,0)))</f>
        <v>-      %</v>
      </c>
      <c r="Z191" s="83" t="s">
        <v>375</v>
      </c>
      <c r="AA191" s="51">
        <v>0</v>
      </c>
      <c r="AB191" s="51">
        <v>13</v>
      </c>
      <c r="AC191" s="63" t="s">
        <v>3975</v>
      </c>
      <c r="AD191" s="94" t="str">
        <f>IF(OR(Q191="",'1'!$H$10="-"),"",IF(Q191&gt;R191+S191,"заказано больше наличия",""))</f>
        <v/>
      </c>
    </row>
    <row r="192" spans="1:30" s="48" customFormat="1">
      <c r="A192" s="2"/>
      <c r="B192" s="57" t="s">
        <v>1289</v>
      </c>
      <c r="C192" s="49" t="s">
        <v>514</v>
      </c>
      <c r="D192" s="49" t="s">
        <v>515</v>
      </c>
      <c r="E192" s="49">
        <v>1</v>
      </c>
      <c r="F192" s="49">
        <v>18</v>
      </c>
      <c r="G192" s="49" t="s">
        <v>2888</v>
      </c>
      <c r="H192" s="52" t="s">
        <v>384</v>
      </c>
      <c r="I192" s="50" t="s">
        <v>2800</v>
      </c>
      <c r="J192" s="50" t="s">
        <v>375</v>
      </c>
      <c r="K192" s="90" t="s">
        <v>375</v>
      </c>
      <c r="L192" s="51">
        <v>3385</v>
      </c>
      <c r="M192" s="51">
        <v>2689</v>
      </c>
      <c r="N192" s="106">
        <f>IF('1'!$H$10="-",L192,L192)</f>
        <v>3385</v>
      </c>
      <c r="O192" s="105">
        <f>IF('1'!$H$10="-",M192,IF('1'!$H$10="в кассу предприятия",M192,IF('1'!$H$10="ИП Водакова Т.Ю.",M192*1.075,"-")))</f>
        <v>2689</v>
      </c>
      <c r="P192" s="86">
        <v>15</v>
      </c>
      <c r="Q192" s="47"/>
      <c r="R192" s="91">
        <f t="shared" si="2"/>
        <v>0</v>
      </c>
      <c r="S192" s="91" t="str">
        <f>IF('1'!$H$10="-","-      ₽",IF(Z192="только сц",IF(Q192&lt;=AA192,Q192,AA192),IF(Q192&lt;=AB192,0,IF(Q192-R192&lt;=AA192,Q192-R192,AA192))))</f>
        <v>-      ₽</v>
      </c>
      <c r="T192" s="92" t="str">
        <f>IF('1'!$H$10="-","-      ₽",IF(AND(SUM($W$10:$W$6357)&gt;=200000,AC192&lt;&gt;"без скидки"),IF(R192&gt;=100,O192*0.95*0.95*R192,O192*R192*0.95),IF(SUM($V$10:$V$6357)&gt;=57000,IF(AND(R192&gt;=100,AC192&lt;&gt;"без скидки"),O192*0.95*R192,O192*R192),M192*R192)))</f>
        <v>-      ₽</v>
      </c>
      <c r="U192" s="92" t="str">
        <f>IF('1'!$H$10="-","-      ₽",S192*M192)</f>
        <v>-      ₽</v>
      </c>
      <c r="V192" s="93" t="str">
        <f>IF('1'!$H$10="-","-      ₽",R192*O192)</f>
        <v>-      ₽</v>
      </c>
      <c r="W192" s="93" t="str">
        <f>IF('1'!$H$10="-","-      ₽",R192*O192)</f>
        <v>-      ₽</v>
      </c>
      <c r="X192" s="65" t="s">
        <v>4548</v>
      </c>
      <c r="Y192" s="66" t="str">
        <f>IF(OR(Q192="",'1'!$H$10="-"),"-      %",IF(Z192="только сц",0,IF(SUM($V$685:$V$6357)&gt;=57000,(W192-T192)/W192,0)))</f>
        <v>-      %</v>
      </c>
      <c r="Z192" s="83" t="s">
        <v>375</v>
      </c>
      <c r="AA192" s="51">
        <v>3</v>
      </c>
      <c r="AB192" s="51">
        <v>12</v>
      </c>
      <c r="AC192" s="63" t="s">
        <v>3975</v>
      </c>
      <c r="AD192" s="94" t="str">
        <f>IF(OR(Q192="",'1'!$H$10="-"),"",IF(Q192&gt;R192+S192,"заказано больше наличия",""))</f>
        <v/>
      </c>
    </row>
    <row r="193" spans="1:30" s="48" customFormat="1">
      <c r="A193" s="2"/>
      <c r="B193" s="57" t="s">
        <v>1291</v>
      </c>
      <c r="C193" s="49" t="s">
        <v>514</v>
      </c>
      <c r="D193" s="49" t="s">
        <v>515</v>
      </c>
      <c r="E193" s="49">
        <v>1</v>
      </c>
      <c r="F193" s="49">
        <v>18</v>
      </c>
      <c r="G193" s="49" t="s">
        <v>2891</v>
      </c>
      <c r="H193" s="52" t="s">
        <v>384</v>
      </c>
      <c r="I193" s="50" t="s">
        <v>396</v>
      </c>
      <c r="J193" s="50" t="s">
        <v>375</v>
      </c>
      <c r="K193" s="90" t="s">
        <v>375</v>
      </c>
      <c r="L193" s="51">
        <v>3298</v>
      </c>
      <c r="M193" s="51">
        <v>2619</v>
      </c>
      <c r="N193" s="106">
        <f>IF('1'!$H$10="-",L193,L193)</f>
        <v>3298</v>
      </c>
      <c r="O193" s="105">
        <f>IF('1'!$H$10="-",M193,IF('1'!$H$10="в кассу предприятия",M193,IF('1'!$H$10="ИП Водакова Т.Ю.",M193*1.075,"-")))</f>
        <v>2619</v>
      </c>
      <c r="P193" s="86">
        <v>19</v>
      </c>
      <c r="Q193" s="47"/>
      <c r="R193" s="91">
        <f t="shared" si="2"/>
        <v>0</v>
      </c>
      <c r="S193" s="91" t="str">
        <f>IF('1'!$H$10="-","-      ₽",IF(Z193="только сц",IF(Q193&lt;=AA193,Q193,AA193),IF(Q193&lt;=AB193,0,IF(Q193-R193&lt;=AA193,Q193-R193,AA193))))</f>
        <v>-      ₽</v>
      </c>
      <c r="T193" s="92" t="str">
        <f>IF('1'!$H$10="-","-      ₽",IF(AND(SUM($W$10:$W$6357)&gt;=200000,AC193&lt;&gt;"без скидки"),IF(R193&gt;=100,O193*0.95*0.95*R193,O193*R193*0.95),IF(SUM($V$10:$V$6357)&gt;=57000,IF(AND(R193&gt;=100,AC193&lt;&gt;"без скидки"),O193*0.95*R193,O193*R193),M193*R193)))</f>
        <v>-      ₽</v>
      </c>
      <c r="U193" s="92" t="str">
        <f>IF('1'!$H$10="-","-      ₽",S193*M193)</f>
        <v>-      ₽</v>
      </c>
      <c r="V193" s="93" t="str">
        <f>IF('1'!$H$10="-","-      ₽",R193*O193)</f>
        <v>-      ₽</v>
      </c>
      <c r="W193" s="93" t="str">
        <f>IF('1'!$H$10="-","-      ₽",R193*O193)</f>
        <v>-      ₽</v>
      </c>
      <c r="X193" s="65" t="s">
        <v>4548</v>
      </c>
      <c r="Y193" s="66" t="str">
        <f>IF(OR(Q193="",'1'!$H$10="-"),"-      %",IF(Z193="только сц",0,IF(SUM($V$685:$V$6357)&gt;=57000,(W193-T193)/W193,0)))</f>
        <v>-      %</v>
      </c>
      <c r="Z193" s="83" t="s">
        <v>375</v>
      </c>
      <c r="AA193" s="51">
        <v>1</v>
      </c>
      <c r="AB193" s="51">
        <v>18</v>
      </c>
      <c r="AC193" s="63" t="s">
        <v>3975</v>
      </c>
      <c r="AD193" s="94" t="str">
        <f>IF(OR(Q193="",'1'!$H$10="-"),"",IF(Q193&gt;R193+S193,"заказано больше наличия",""))</f>
        <v/>
      </c>
    </row>
    <row r="194" spans="1:30" s="48" customFormat="1">
      <c r="A194" s="2"/>
      <c r="B194" s="57" t="s">
        <v>1292</v>
      </c>
      <c r="C194" s="49" t="s">
        <v>514</v>
      </c>
      <c r="D194" s="49" t="s">
        <v>515</v>
      </c>
      <c r="E194" s="49">
        <v>1</v>
      </c>
      <c r="F194" s="49">
        <v>7</v>
      </c>
      <c r="G194" s="49" t="s">
        <v>2892</v>
      </c>
      <c r="H194" s="52" t="s">
        <v>525</v>
      </c>
      <c r="I194" s="50" t="s">
        <v>522</v>
      </c>
      <c r="J194" s="50" t="s">
        <v>522</v>
      </c>
      <c r="K194" s="90"/>
      <c r="L194" s="51">
        <v>765</v>
      </c>
      <c r="M194" s="51">
        <v>608</v>
      </c>
      <c r="N194" s="106">
        <f>IF('1'!$H$10="-",L194,L194)</f>
        <v>765</v>
      </c>
      <c r="O194" s="105">
        <f>IF('1'!$H$10="-",M194,IF('1'!$H$10="в кассу предприятия",M194,IF('1'!$H$10="ИП Водакова Т.Ю.",M194*1.075,"-")))</f>
        <v>608</v>
      </c>
      <c r="P194" s="86">
        <v>7</v>
      </c>
      <c r="Q194" s="47"/>
      <c r="R194" s="91">
        <f t="shared" si="2"/>
        <v>0</v>
      </c>
      <c r="S194" s="91" t="str">
        <f>IF('1'!$H$10="-","-      ₽",IF(Z194="только сц",IF(Q194&lt;=AA194,Q194,AA194),IF(Q194&lt;=AB194,0,IF(Q194-R194&lt;=AA194,Q194-R194,AA194))))</f>
        <v>-      ₽</v>
      </c>
      <c r="T194" s="92" t="str">
        <f>IF('1'!$H$10="-","-      ₽",IF(AND(SUM($W$10:$W$6357)&gt;=200000,AC194&lt;&gt;"без скидки"),IF(R194&gt;=100,O194*0.95*0.95*R194,O194*R194*0.95),IF(SUM($V$10:$V$6357)&gt;=57000,IF(AND(R194&gt;=100,AC194&lt;&gt;"без скидки"),O194*0.95*R194,O194*R194),M194*R194)))</f>
        <v>-      ₽</v>
      </c>
      <c r="U194" s="92" t="str">
        <f>IF('1'!$H$10="-","-      ₽",S194*M194)</f>
        <v>-      ₽</v>
      </c>
      <c r="V194" s="93" t="str">
        <f>IF('1'!$H$10="-","-      ₽",R194*O194)</f>
        <v>-      ₽</v>
      </c>
      <c r="W194" s="93" t="str">
        <f>IF('1'!$H$10="-","-      ₽",R194*O194)</f>
        <v>-      ₽</v>
      </c>
      <c r="X194" s="65" t="s">
        <v>4548</v>
      </c>
      <c r="Y194" s="66" t="str">
        <f>IF(OR(Q194="",'1'!$H$10="-"),"-      %",IF(Z194="только сц",0,IF(SUM($V$685:$V$6357)&gt;=57000,(W194-T194)/W194,0)))</f>
        <v>-      %</v>
      </c>
      <c r="Z194" s="83" t="s">
        <v>5582</v>
      </c>
      <c r="AA194" s="51">
        <v>7</v>
      </c>
      <c r="AB194" s="51">
        <v>0</v>
      </c>
      <c r="AC194" s="63" t="s">
        <v>3975</v>
      </c>
      <c r="AD194" s="94" t="str">
        <f>IF(OR(Q194="",'1'!$H$10="-"),"",IF(Q194&gt;R194+S194,"заказано больше наличия",""))</f>
        <v/>
      </c>
    </row>
    <row r="195" spans="1:30" s="48" customFormat="1">
      <c r="A195" s="2"/>
      <c r="B195" s="57" t="s">
        <v>1293</v>
      </c>
      <c r="C195" s="49" t="s">
        <v>530</v>
      </c>
      <c r="D195" s="49" t="s">
        <v>515</v>
      </c>
      <c r="E195" s="49">
        <v>1</v>
      </c>
      <c r="F195" s="49">
        <v>15</v>
      </c>
      <c r="G195" s="49" t="s">
        <v>2892</v>
      </c>
      <c r="H195" s="52" t="s">
        <v>57</v>
      </c>
      <c r="I195" s="50" t="s">
        <v>2800</v>
      </c>
      <c r="J195" s="50" t="s">
        <v>2800</v>
      </c>
      <c r="K195" s="90"/>
      <c r="L195" s="51">
        <v>3580</v>
      </c>
      <c r="M195" s="51">
        <v>2844</v>
      </c>
      <c r="N195" s="106">
        <f>IF('1'!$H$10="-",L195,L195)</f>
        <v>3580</v>
      </c>
      <c r="O195" s="105">
        <f>IF('1'!$H$10="-",M195,IF('1'!$H$10="в кассу предприятия",M195,IF('1'!$H$10="ИП Водакова Т.Ю.",M195*1.075,"-")))</f>
        <v>2844</v>
      </c>
      <c r="P195" s="86">
        <v>41</v>
      </c>
      <c r="Q195" s="47"/>
      <c r="R195" s="91">
        <f t="shared" si="2"/>
        <v>0</v>
      </c>
      <c r="S195" s="91" t="str">
        <f>IF('1'!$H$10="-","-      ₽",IF(Z195="только сц",IF(Q195&lt;=AA195,Q195,AA195),IF(Q195&lt;=AB195,0,IF(Q195-R195&lt;=AA195,Q195-R195,AA195))))</f>
        <v>-      ₽</v>
      </c>
      <c r="T195" s="92" t="str">
        <f>IF('1'!$H$10="-","-      ₽",IF(AND(SUM($W$10:$W$6357)&gt;=200000,AC195&lt;&gt;"без скидки"),IF(R195&gt;=100,O195*0.95*0.95*R195,O195*R195*0.95),IF(SUM($V$10:$V$6357)&gt;=57000,IF(AND(R195&gt;=100,AC195&lt;&gt;"без скидки"),O195*0.95*R195,O195*R195),M195*R195)))</f>
        <v>-      ₽</v>
      </c>
      <c r="U195" s="92" t="str">
        <f>IF('1'!$H$10="-","-      ₽",S195*M195)</f>
        <v>-      ₽</v>
      </c>
      <c r="V195" s="93" t="str">
        <f>IF('1'!$H$10="-","-      ₽",R195*O195)</f>
        <v>-      ₽</v>
      </c>
      <c r="W195" s="93" t="str">
        <f>IF('1'!$H$10="-","-      ₽",R195*O195)</f>
        <v>-      ₽</v>
      </c>
      <c r="X195" s="65" t="s">
        <v>4548</v>
      </c>
      <c r="Y195" s="66" t="str">
        <f>IF(OR(Q195="",'1'!$H$10="-"),"-      %",IF(Z195="только сц",0,IF(SUM($V$685:$V$6357)&gt;=57000,(W195-T195)/W195,0)))</f>
        <v>-      %</v>
      </c>
      <c r="Z195" s="83" t="s">
        <v>375</v>
      </c>
      <c r="AA195" s="51">
        <v>0</v>
      </c>
      <c r="AB195" s="51">
        <v>41</v>
      </c>
      <c r="AC195" s="63" t="s">
        <v>3975</v>
      </c>
      <c r="AD195" s="94" t="str">
        <f>IF(OR(Q195="",'1'!$H$10="-"),"",IF(Q195&gt;R195+S195,"заказано больше наличия",""))</f>
        <v/>
      </c>
    </row>
    <row r="196" spans="1:30" s="48" customFormat="1">
      <c r="A196" s="2"/>
      <c r="B196" s="57" t="s">
        <v>1295</v>
      </c>
      <c r="C196" s="49" t="s">
        <v>514</v>
      </c>
      <c r="D196" s="49" t="s">
        <v>515</v>
      </c>
      <c r="E196" s="49">
        <v>1</v>
      </c>
      <c r="F196" s="49">
        <v>18</v>
      </c>
      <c r="G196" s="49" t="s">
        <v>532</v>
      </c>
      <c r="H196" s="52" t="s">
        <v>384</v>
      </c>
      <c r="I196" s="50" t="s">
        <v>2800</v>
      </c>
      <c r="J196" s="50" t="s">
        <v>375</v>
      </c>
      <c r="K196" s="90" t="s">
        <v>375</v>
      </c>
      <c r="L196" s="51">
        <v>3304</v>
      </c>
      <c r="M196" s="51">
        <v>2624</v>
      </c>
      <c r="N196" s="106">
        <f>IF('1'!$H$10="-",L196,L196)</f>
        <v>3304</v>
      </c>
      <c r="O196" s="105">
        <f>IF('1'!$H$10="-",M196,IF('1'!$H$10="в кассу предприятия",M196,IF('1'!$H$10="ИП Водакова Т.Ю.",M196*1.075,"-")))</f>
        <v>2624</v>
      </c>
      <c r="P196" s="86">
        <v>11</v>
      </c>
      <c r="Q196" s="47"/>
      <c r="R196" s="91">
        <f t="shared" si="2"/>
        <v>0</v>
      </c>
      <c r="S196" s="91" t="str">
        <f>IF('1'!$H$10="-","-      ₽",IF(Z196="только сц",IF(Q196&lt;=AA196,Q196,AA196),IF(Q196&lt;=AB196,0,IF(Q196-R196&lt;=AA196,Q196-R196,AA196))))</f>
        <v>-      ₽</v>
      </c>
      <c r="T196" s="92" t="str">
        <f>IF('1'!$H$10="-","-      ₽",IF(AND(SUM($W$10:$W$6357)&gt;=200000,AC196&lt;&gt;"без скидки"),IF(R196&gt;=100,O196*0.95*0.95*R196,O196*R196*0.95),IF(SUM($V$10:$V$6357)&gt;=57000,IF(AND(R196&gt;=100,AC196&lt;&gt;"без скидки"),O196*0.95*R196,O196*R196),M196*R196)))</f>
        <v>-      ₽</v>
      </c>
      <c r="U196" s="92" t="str">
        <f>IF('1'!$H$10="-","-      ₽",S196*M196)</f>
        <v>-      ₽</v>
      </c>
      <c r="V196" s="93" t="str">
        <f>IF('1'!$H$10="-","-      ₽",R196*O196)</f>
        <v>-      ₽</v>
      </c>
      <c r="W196" s="93" t="str">
        <f>IF('1'!$H$10="-","-      ₽",R196*O196)</f>
        <v>-      ₽</v>
      </c>
      <c r="X196" s="65" t="s">
        <v>4548</v>
      </c>
      <c r="Y196" s="66" t="str">
        <f>IF(OR(Q196="",'1'!$H$10="-"),"-      %",IF(Z196="только сц",0,IF(SUM($V$685:$V$6357)&gt;=57000,(W196-T196)/W196,0)))</f>
        <v>-      %</v>
      </c>
      <c r="Z196" s="83" t="s">
        <v>375</v>
      </c>
      <c r="AA196" s="51">
        <v>0</v>
      </c>
      <c r="AB196" s="51">
        <v>11</v>
      </c>
      <c r="AC196" s="63" t="s">
        <v>3975</v>
      </c>
      <c r="AD196" s="94" t="str">
        <f>IF(OR(Q196="",'1'!$H$10="-"),"",IF(Q196&gt;R196+S196,"заказано больше наличия",""))</f>
        <v/>
      </c>
    </row>
    <row r="197" spans="1:30" s="48" customFormat="1">
      <c r="A197" s="2"/>
      <c r="B197" s="57" t="s">
        <v>1298</v>
      </c>
      <c r="C197" s="49" t="s">
        <v>514</v>
      </c>
      <c r="D197" s="49" t="s">
        <v>515</v>
      </c>
      <c r="E197" s="49">
        <v>1</v>
      </c>
      <c r="F197" s="49">
        <v>8</v>
      </c>
      <c r="G197" s="49" t="s">
        <v>534</v>
      </c>
      <c r="H197" s="52" t="s">
        <v>288</v>
      </c>
      <c r="I197" s="50" t="s">
        <v>522</v>
      </c>
      <c r="J197" s="50" t="s">
        <v>483</v>
      </c>
      <c r="K197" s="90"/>
      <c r="L197" s="51">
        <v>3032</v>
      </c>
      <c r="M197" s="51">
        <v>2408</v>
      </c>
      <c r="N197" s="106">
        <f>IF('1'!$H$10="-",L197,L197)</f>
        <v>3032</v>
      </c>
      <c r="O197" s="105">
        <f>IF('1'!$H$10="-",M197,IF('1'!$H$10="в кассу предприятия",M197,IF('1'!$H$10="ИП Водакова Т.Ю.",M197*1.075,"-")))</f>
        <v>2408</v>
      </c>
      <c r="P197" s="86">
        <v>20</v>
      </c>
      <c r="Q197" s="47"/>
      <c r="R197" s="91">
        <f t="shared" si="2"/>
        <v>0</v>
      </c>
      <c r="S197" s="91" t="str">
        <f>IF('1'!$H$10="-","-      ₽",IF(Z197="только сц",IF(Q197&lt;=AA197,Q197,AA197),IF(Q197&lt;=AB197,0,IF(Q197-R197&lt;=AA197,Q197-R197,AA197))))</f>
        <v>-      ₽</v>
      </c>
      <c r="T197" s="92" t="str">
        <f>IF('1'!$H$10="-","-      ₽",IF(AND(SUM($W$10:$W$6357)&gt;=200000,AC197&lt;&gt;"без скидки"),IF(R197&gt;=100,O197*0.95*0.95*R197,O197*R197*0.95),IF(SUM($V$10:$V$6357)&gt;=57000,IF(AND(R197&gt;=100,AC197&lt;&gt;"без скидки"),O197*0.95*R197,O197*R197),M197*R197)))</f>
        <v>-      ₽</v>
      </c>
      <c r="U197" s="92" t="str">
        <f>IF('1'!$H$10="-","-      ₽",S197*M197)</f>
        <v>-      ₽</v>
      </c>
      <c r="V197" s="93" t="str">
        <f>IF('1'!$H$10="-","-      ₽",R197*O197)</f>
        <v>-      ₽</v>
      </c>
      <c r="W197" s="93" t="str">
        <f>IF('1'!$H$10="-","-      ₽",R197*O197)</f>
        <v>-      ₽</v>
      </c>
      <c r="X197" s="65" t="s">
        <v>4548</v>
      </c>
      <c r="Y197" s="66" t="str">
        <f>IF(OR(Q197="",'1'!$H$10="-"),"-      %",IF(Z197="только сц",0,IF(SUM($V$685:$V$6357)&gt;=57000,(W197-T197)/W197,0)))</f>
        <v>-      %</v>
      </c>
      <c r="Z197" s="83" t="s">
        <v>5582</v>
      </c>
      <c r="AA197" s="51">
        <v>20</v>
      </c>
      <c r="AB197" s="51">
        <v>0</v>
      </c>
      <c r="AC197" s="63" t="s">
        <v>3975</v>
      </c>
      <c r="AD197" s="94" t="str">
        <f>IF(OR(Q197="",'1'!$H$10="-"),"",IF(Q197&gt;R197+S197,"заказано больше наличия",""))</f>
        <v/>
      </c>
    </row>
    <row r="198" spans="1:30" s="48" customFormat="1">
      <c r="A198" s="2"/>
      <c r="B198" s="57" t="s">
        <v>4768</v>
      </c>
      <c r="C198" s="49" t="s">
        <v>530</v>
      </c>
      <c r="D198" s="49" t="s">
        <v>515</v>
      </c>
      <c r="E198" s="49">
        <v>1</v>
      </c>
      <c r="F198" s="49">
        <v>18</v>
      </c>
      <c r="G198" s="49" t="s">
        <v>534</v>
      </c>
      <c r="H198" s="52" t="s">
        <v>384</v>
      </c>
      <c r="I198" s="50" t="s">
        <v>387</v>
      </c>
      <c r="J198" s="50"/>
      <c r="K198" s="90"/>
      <c r="L198" s="51">
        <v>3224</v>
      </c>
      <c r="M198" s="51">
        <v>2520</v>
      </c>
      <c r="N198" s="106">
        <f>IF('1'!$H$10="-",L198,L198)</f>
        <v>3224</v>
      </c>
      <c r="O198" s="105">
        <f>IF('1'!$H$10="-",M198,IF('1'!$H$10="в кассу предприятия",M198,IF('1'!$H$10="ИП Водакова Т.Ю.",M198*1.075,"-")))</f>
        <v>2520</v>
      </c>
      <c r="P198" s="86">
        <v>17</v>
      </c>
      <c r="Q198" s="47"/>
      <c r="R198" s="91">
        <f t="shared" si="2"/>
        <v>0</v>
      </c>
      <c r="S198" s="91" t="str">
        <f>IF('1'!$H$10="-","-      ₽",IF(Z198="только сц",IF(Q198&lt;=AA198,Q198,AA198),IF(Q198&lt;=AB198,0,IF(Q198-R198&lt;=AA198,Q198-R198,AA198))))</f>
        <v>-      ₽</v>
      </c>
      <c r="T198" s="92" t="str">
        <f>IF('1'!$H$10="-","-      ₽",IF(AND(SUM($W$10:$W$6357)&gt;=200000,AC198&lt;&gt;"без скидки"),IF(R198&gt;=100,O198*0.95*0.95*R198,O198*R198*0.95),IF(SUM($V$10:$V$6357)&gt;=57000,IF(AND(R198&gt;=100,AC198&lt;&gt;"без скидки"),O198*0.95*R198,O198*R198),M198*R198)))</f>
        <v>-      ₽</v>
      </c>
      <c r="U198" s="92" t="str">
        <f>IF('1'!$H$10="-","-      ₽",S198*M198)</f>
        <v>-      ₽</v>
      </c>
      <c r="V198" s="93" t="str">
        <f>IF('1'!$H$10="-","-      ₽",R198*O198)</f>
        <v>-      ₽</v>
      </c>
      <c r="W198" s="93" t="str">
        <f>IF('1'!$H$10="-","-      ₽",R198*O198)</f>
        <v>-      ₽</v>
      </c>
      <c r="X198" s="65" t="s">
        <v>4548</v>
      </c>
      <c r="Y198" s="66" t="str">
        <f>IF(OR(Q198="",'1'!$H$10="-"),"-      %",IF(Z198="только сц",0,IF(SUM($V$685:$V$6357)&gt;=57000,(W198-T198)/W198,0)))</f>
        <v>-      %</v>
      </c>
      <c r="Z198" s="83" t="s">
        <v>375</v>
      </c>
      <c r="AA198" s="51">
        <v>0</v>
      </c>
      <c r="AB198" s="51">
        <v>17</v>
      </c>
      <c r="AC198" s="63" t="s">
        <v>3975</v>
      </c>
      <c r="AD198" s="94" t="str">
        <f>IF(OR(Q198="",'1'!$H$10="-"),"",IF(Q198&gt;R198+S198,"заказано больше наличия",""))</f>
        <v/>
      </c>
    </row>
    <row r="199" spans="1:30" s="48" customFormat="1">
      <c r="A199" s="2"/>
      <c r="B199" s="57" t="s">
        <v>1300</v>
      </c>
      <c r="C199" s="49" t="s">
        <v>514</v>
      </c>
      <c r="D199" s="49" t="s">
        <v>515</v>
      </c>
      <c r="E199" s="49">
        <v>1</v>
      </c>
      <c r="F199" s="49">
        <v>18</v>
      </c>
      <c r="G199" s="49" t="s">
        <v>2893</v>
      </c>
      <c r="H199" s="52" t="s">
        <v>384</v>
      </c>
      <c r="I199" s="50" t="s">
        <v>396</v>
      </c>
      <c r="J199" s="50" t="s">
        <v>375</v>
      </c>
      <c r="K199" s="90" t="s">
        <v>375</v>
      </c>
      <c r="L199" s="51">
        <v>3304</v>
      </c>
      <c r="M199" s="51">
        <v>2624</v>
      </c>
      <c r="N199" s="106">
        <f>IF('1'!$H$10="-",L199,L199)</f>
        <v>3304</v>
      </c>
      <c r="O199" s="105">
        <f>IF('1'!$H$10="-",M199,IF('1'!$H$10="в кассу предприятия",M199,IF('1'!$H$10="ИП Водакова Т.Ю.",M199*1.075,"-")))</f>
        <v>2624</v>
      </c>
      <c r="P199" s="86">
        <v>6</v>
      </c>
      <c r="Q199" s="47"/>
      <c r="R199" s="91">
        <f t="shared" si="2"/>
        <v>0</v>
      </c>
      <c r="S199" s="91" t="str">
        <f>IF('1'!$H$10="-","-      ₽",IF(Z199="только сц",IF(Q199&lt;=AA199,Q199,AA199),IF(Q199&lt;=AB199,0,IF(Q199-R199&lt;=AA199,Q199-R199,AA199))))</f>
        <v>-      ₽</v>
      </c>
      <c r="T199" s="92" t="str">
        <f>IF('1'!$H$10="-","-      ₽",IF(AND(SUM($W$10:$W$6357)&gt;=200000,AC199&lt;&gt;"без скидки"),IF(R199&gt;=100,O199*0.95*0.95*R199,O199*R199*0.95),IF(SUM($V$10:$V$6357)&gt;=57000,IF(AND(R199&gt;=100,AC199&lt;&gt;"без скидки"),O199*0.95*R199,O199*R199),M199*R199)))</f>
        <v>-      ₽</v>
      </c>
      <c r="U199" s="92" t="str">
        <f>IF('1'!$H$10="-","-      ₽",S199*M199)</f>
        <v>-      ₽</v>
      </c>
      <c r="V199" s="93" t="str">
        <f>IF('1'!$H$10="-","-      ₽",R199*O199)</f>
        <v>-      ₽</v>
      </c>
      <c r="W199" s="93" t="str">
        <f>IF('1'!$H$10="-","-      ₽",R199*O199)</f>
        <v>-      ₽</v>
      </c>
      <c r="X199" s="65" t="s">
        <v>4548</v>
      </c>
      <c r="Y199" s="66" t="str">
        <f>IF(OR(Q199="",'1'!$H$10="-"),"-      %",IF(Z199="только сц",0,IF(SUM($V$685:$V$6357)&gt;=57000,(W199-T199)/W199,0)))</f>
        <v>-      %</v>
      </c>
      <c r="Z199" s="83" t="s">
        <v>375</v>
      </c>
      <c r="AA199" s="51">
        <v>0</v>
      </c>
      <c r="AB199" s="51">
        <v>6</v>
      </c>
      <c r="AC199" s="63" t="s">
        <v>3975</v>
      </c>
      <c r="AD199" s="94" t="str">
        <f>IF(OR(Q199="",'1'!$H$10="-"),"",IF(Q199&gt;R199+S199,"заказано больше наличия",""))</f>
        <v/>
      </c>
    </row>
    <row r="200" spans="1:30" s="48" customFormat="1">
      <c r="A200" s="2"/>
      <c r="B200" s="57" t="s">
        <v>1304</v>
      </c>
      <c r="C200" s="49" t="s">
        <v>536</v>
      </c>
      <c r="D200" s="49" t="s">
        <v>537</v>
      </c>
      <c r="E200" s="49">
        <v>1</v>
      </c>
      <c r="F200" s="49">
        <v>18</v>
      </c>
      <c r="G200" s="49" t="s">
        <v>538</v>
      </c>
      <c r="H200" s="52" t="s">
        <v>384</v>
      </c>
      <c r="I200" s="50" t="s">
        <v>387</v>
      </c>
      <c r="J200" s="50" t="s">
        <v>375</v>
      </c>
      <c r="K200" s="90" t="s">
        <v>375</v>
      </c>
      <c r="L200" s="51">
        <v>3304</v>
      </c>
      <c r="M200" s="51">
        <v>2624</v>
      </c>
      <c r="N200" s="106">
        <f>IF('1'!$H$10="-",L200,L200)</f>
        <v>3304</v>
      </c>
      <c r="O200" s="105">
        <f>IF('1'!$H$10="-",M200,IF('1'!$H$10="в кассу предприятия",M200,IF('1'!$H$10="ИП Водакова Т.Ю.",M200*1.075,"-")))</f>
        <v>2624</v>
      </c>
      <c r="P200" s="86">
        <v>5</v>
      </c>
      <c r="Q200" s="47"/>
      <c r="R200" s="91">
        <f t="shared" si="2"/>
        <v>0</v>
      </c>
      <c r="S200" s="91" t="str">
        <f>IF('1'!$H$10="-","-      ₽",IF(Z200="только сц",IF(Q200&lt;=AA200,Q200,AA200),IF(Q200&lt;=AB200,0,IF(Q200-R200&lt;=AA200,Q200-R200,AA200))))</f>
        <v>-      ₽</v>
      </c>
      <c r="T200" s="92" t="str">
        <f>IF('1'!$H$10="-","-      ₽",IF(AND(SUM($W$10:$W$6357)&gt;=200000,AC200&lt;&gt;"без скидки"),IF(R200&gt;=100,O200*0.95*0.95*R200,O200*R200*0.95),IF(SUM($V$10:$V$6357)&gt;=57000,IF(AND(R200&gt;=100,AC200&lt;&gt;"без скидки"),O200*0.95*R200,O200*R200),M200*R200)))</f>
        <v>-      ₽</v>
      </c>
      <c r="U200" s="92" t="str">
        <f>IF('1'!$H$10="-","-      ₽",S200*M200)</f>
        <v>-      ₽</v>
      </c>
      <c r="V200" s="93" t="str">
        <f>IF('1'!$H$10="-","-      ₽",R200*O200)</f>
        <v>-      ₽</v>
      </c>
      <c r="W200" s="93" t="str">
        <f>IF('1'!$H$10="-","-      ₽",R200*O200)</f>
        <v>-      ₽</v>
      </c>
      <c r="X200" s="65" t="s">
        <v>4548</v>
      </c>
      <c r="Y200" s="66" t="str">
        <f>IF(OR(Q200="",'1'!$H$10="-"),"-      %",IF(Z200="только сц",0,IF(SUM($V$685:$V$6357)&gt;=57000,(W200-T200)/W200,0)))</f>
        <v>-      %</v>
      </c>
      <c r="Z200" s="83" t="s">
        <v>375</v>
      </c>
      <c r="AA200" s="51">
        <v>0</v>
      </c>
      <c r="AB200" s="51">
        <v>5</v>
      </c>
      <c r="AC200" s="63" t="s">
        <v>3975</v>
      </c>
      <c r="AD200" s="94" t="str">
        <f>IF(OR(Q200="",'1'!$H$10="-"),"",IF(Q200&gt;R200+S200,"заказано больше наличия",""))</f>
        <v/>
      </c>
    </row>
    <row r="201" spans="1:30" s="48" customFormat="1">
      <c r="A201" s="2"/>
      <c r="B201" s="57" t="s">
        <v>4061</v>
      </c>
      <c r="C201" s="49" t="s">
        <v>536</v>
      </c>
      <c r="D201" s="49" t="s">
        <v>537</v>
      </c>
      <c r="E201" s="49">
        <v>1</v>
      </c>
      <c r="F201" s="49">
        <v>24</v>
      </c>
      <c r="G201" s="49" t="s">
        <v>538</v>
      </c>
      <c r="H201" s="52" t="s">
        <v>373</v>
      </c>
      <c r="I201" s="50" t="s">
        <v>385</v>
      </c>
      <c r="J201" s="50"/>
      <c r="K201" s="90"/>
      <c r="L201" s="51">
        <v>4453</v>
      </c>
      <c r="M201" s="51">
        <v>2624</v>
      </c>
      <c r="N201" s="106">
        <f>IF('1'!$H$10="-",L201,L201)</f>
        <v>4453</v>
      </c>
      <c r="O201" s="105">
        <f>IF('1'!$H$10="-",M201,IF('1'!$H$10="в кассу предприятия",M201,IF('1'!$H$10="ИП Водакова Т.Ю.",M201*1.075,"-")))</f>
        <v>2624</v>
      </c>
      <c r="P201" s="86">
        <v>1</v>
      </c>
      <c r="Q201" s="47"/>
      <c r="R201" s="91">
        <f t="shared" si="2"/>
        <v>0</v>
      </c>
      <c r="S201" s="91" t="str">
        <f>IF('1'!$H$10="-","-      ₽",IF(Z201="только сц",IF(Q201&lt;=AA201,Q201,AA201),IF(Q201&lt;=AB201,0,IF(Q201-R201&lt;=AA201,Q201-R201,AA201))))</f>
        <v>-      ₽</v>
      </c>
      <c r="T201" s="92" t="str">
        <f>IF('1'!$H$10="-","-      ₽",IF(AND(SUM($W$10:$W$6357)&gt;=200000,AC201&lt;&gt;"без скидки"),IF(R201&gt;=100,O201*0.95*0.95*R201,O201*R201*0.95),IF(SUM($V$10:$V$6357)&gt;=57000,IF(AND(R201&gt;=100,AC201&lt;&gt;"без скидки"),O201*0.95*R201,O201*R201),M201*R201)))</f>
        <v>-      ₽</v>
      </c>
      <c r="U201" s="92" t="str">
        <f>IF('1'!$H$10="-","-      ₽",S201*M201)</f>
        <v>-      ₽</v>
      </c>
      <c r="V201" s="93" t="str">
        <f>IF('1'!$H$10="-","-      ₽",R201*O201)</f>
        <v>-      ₽</v>
      </c>
      <c r="W201" s="93" t="str">
        <f>IF('1'!$H$10="-","-      ₽",R201*O201)</f>
        <v>-      ₽</v>
      </c>
      <c r="X201" s="65" t="s">
        <v>4548</v>
      </c>
      <c r="Y201" s="66" t="str">
        <f>IF(OR(Q201="",'1'!$H$10="-"),"-      %",IF(Z201="только сц",0,IF(SUM($V$685:$V$6357)&gt;=57000,(W201-T201)/W201,0)))</f>
        <v>-      %</v>
      </c>
      <c r="Z201" s="83" t="s">
        <v>375</v>
      </c>
      <c r="AA201" s="51">
        <v>0</v>
      </c>
      <c r="AB201" s="51">
        <v>1</v>
      </c>
      <c r="AC201" s="63" t="s">
        <v>3975</v>
      </c>
      <c r="AD201" s="94" t="str">
        <f>IF(OR(Q201="",'1'!$H$10="-"),"",IF(Q201&gt;R201+S201,"заказано больше наличия",""))</f>
        <v/>
      </c>
    </row>
    <row r="202" spans="1:30" s="48" customFormat="1">
      <c r="A202" s="2"/>
      <c r="B202" s="57" t="s">
        <v>535</v>
      </c>
      <c r="C202" s="49" t="s">
        <v>536</v>
      </c>
      <c r="D202" s="49" t="s">
        <v>537</v>
      </c>
      <c r="E202" s="49">
        <v>1</v>
      </c>
      <c r="F202" s="49">
        <v>24</v>
      </c>
      <c r="G202" s="49" t="s">
        <v>538</v>
      </c>
      <c r="H202" s="52" t="s">
        <v>373</v>
      </c>
      <c r="I202" s="50" t="s">
        <v>374</v>
      </c>
      <c r="J202" s="50" t="s">
        <v>375</v>
      </c>
      <c r="K202" s="90" t="s">
        <v>375</v>
      </c>
      <c r="L202" s="51">
        <v>4453</v>
      </c>
      <c r="M202" s="51">
        <v>2624</v>
      </c>
      <c r="N202" s="106">
        <f>IF('1'!$H$10="-",L202,L202)</f>
        <v>4453</v>
      </c>
      <c r="O202" s="105">
        <f>IF('1'!$H$10="-",M202,IF('1'!$H$10="в кассу предприятия",M202,IF('1'!$H$10="ИП Водакова Т.Ю.",M202*1.075,"-")))</f>
        <v>2624</v>
      </c>
      <c r="P202" s="86">
        <v>7</v>
      </c>
      <c r="Q202" s="47"/>
      <c r="R202" s="91">
        <f t="shared" ref="R202:R265" si="3">IF(Q202&lt;=AB202,Q202,AB202)</f>
        <v>0</v>
      </c>
      <c r="S202" s="91" t="str">
        <f>IF('1'!$H$10="-","-      ₽",IF(Z202="только сц",IF(Q202&lt;=AA202,Q202,AA202),IF(Q202&lt;=AB202,0,IF(Q202-R202&lt;=AA202,Q202-R202,AA202))))</f>
        <v>-      ₽</v>
      </c>
      <c r="T202" s="92" t="str">
        <f>IF('1'!$H$10="-","-      ₽",IF(AND(SUM($W$10:$W$6357)&gt;=200000,AC202&lt;&gt;"без скидки"),IF(R202&gt;=100,O202*0.95*0.95*R202,O202*R202*0.95),IF(SUM($V$10:$V$6357)&gt;=57000,IF(AND(R202&gt;=100,AC202&lt;&gt;"без скидки"),O202*0.95*R202,O202*R202),M202*R202)))</f>
        <v>-      ₽</v>
      </c>
      <c r="U202" s="92" t="str">
        <f>IF('1'!$H$10="-","-      ₽",S202*M202)</f>
        <v>-      ₽</v>
      </c>
      <c r="V202" s="93" t="str">
        <f>IF('1'!$H$10="-","-      ₽",R202*O202)</f>
        <v>-      ₽</v>
      </c>
      <c r="W202" s="93" t="str">
        <f>IF('1'!$H$10="-","-      ₽",R202*O202)</f>
        <v>-      ₽</v>
      </c>
      <c r="X202" s="65" t="s">
        <v>4548</v>
      </c>
      <c r="Y202" s="66" t="str">
        <f>IF(OR(Q202="",'1'!$H$10="-"),"-      %",IF(Z202="только сц",0,IF(SUM($V$685:$V$6357)&gt;=57000,(W202-T202)/W202,0)))</f>
        <v>-      %</v>
      </c>
      <c r="Z202" s="83" t="s">
        <v>375</v>
      </c>
      <c r="AA202" s="51">
        <v>0</v>
      </c>
      <c r="AB202" s="51">
        <v>7</v>
      </c>
      <c r="AC202" s="63" t="s">
        <v>3975</v>
      </c>
      <c r="AD202" s="94" t="str">
        <f>IF(OR(Q202="",'1'!$H$10="-"),"",IF(Q202&gt;R202+S202,"заказано больше наличия",""))</f>
        <v/>
      </c>
    </row>
    <row r="203" spans="1:30" s="48" customFormat="1">
      <c r="A203" s="2"/>
      <c r="B203" s="57" t="s">
        <v>3984</v>
      </c>
      <c r="C203" s="49" t="s">
        <v>2511</v>
      </c>
      <c r="D203" s="49" t="s">
        <v>2512</v>
      </c>
      <c r="E203" s="49">
        <v>1</v>
      </c>
      <c r="F203" s="49">
        <v>8</v>
      </c>
      <c r="G203" s="49"/>
      <c r="H203" s="52" t="s">
        <v>288</v>
      </c>
      <c r="I203" s="50" t="s">
        <v>396</v>
      </c>
      <c r="J203" s="50"/>
      <c r="K203" s="90"/>
      <c r="L203" s="51">
        <v>1056</v>
      </c>
      <c r="M203" s="51">
        <v>839</v>
      </c>
      <c r="N203" s="106">
        <f>IF('1'!$H$10="-",L203,L203)</f>
        <v>1056</v>
      </c>
      <c r="O203" s="105">
        <f>IF('1'!$H$10="-",M203,IF('1'!$H$10="в кассу предприятия",M203,IF('1'!$H$10="ИП Водакова Т.Ю.",M203*1.075,"-")))</f>
        <v>839</v>
      </c>
      <c r="P203" s="86">
        <v>10</v>
      </c>
      <c r="Q203" s="47"/>
      <c r="R203" s="91">
        <f t="shared" si="3"/>
        <v>0</v>
      </c>
      <c r="S203" s="91" t="str">
        <f>IF('1'!$H$10="-","-      ₽",IF(Z203="только сц",IF(Q203&lt;=AA203,Q203,AA203),IF(Q203&lt;=AB203,0,IF(Q203-R203&lt;=AA203,Q203-R203,AA203))))</f>
        <v>-      ₽</v>
      </c>
      <c r="T203" s="92" t="str">
        <f>IF('1'!$H$10="-","-      ₽",IF(AND(SUM($W$10:$W$6357)&gt;=200000,AC203&lt;&gt;"без скидки"),IF(R203&gt;=100,O203*0.95*0.95*R203,O203*R203*0.95),IF(SUM($V$10:$V$6357)&gt;=57000,IF(AND(R203&gt;=100,AC203&lt;&gt;"без скидки"),O203*0.95*R203,O203*R203),M203*R203)))</f>
        <v>-      ₽</v>
      </c>
      <c r="U203" s="92" t="str">
        <f>IF('1'!$H$10="-","-      ₽",S203*M203)</f>
        <v>-      ₽</v>
      </c>
      <c r="V203" s="93" t="str">
        <f>IF('1'!$H$10="-","-      ₽",R203*O203)</f>
        <v>-      ₽</v>
      </c>
      <c r="W203" s="93" t="str">
        <f>IF('1'!$H$10="-","-      ₽",R203*O203)</f>
        <v>-      ₽</v>
      </c>
      <c r="X203" s="65" t="s">
        <v>4548</v>
      </c>
      <c r="Y203" s="66" t="str">
        <f>IF(OR(Q203="",'1'!$H$10="-"),"-      %",IF(Z203="только сц",0,IF(SUM($V$685:$V$6357)&gt;=57000,(W203-T203)/W203,0)))</f>
        <v>-      %</v>
      </c>
      <c r="Z203" s="83" t="s">
        <v>5582</v>
      </c>
      <c r="AA203" s="51">
        <v>10</v>
      </c>
      <c r="AB203" s="51">
        <v>0</v>
      </c>
      <c r="AC203" s="63" t="s">
        <v>3975</v>
      </c>
      <c r="AD203" s="94" t="str">
        <f>IF(OR(Q203="",'1'!$H$10="-"),"",IF(Q203&gt;R203+S203,"заказано больше наличия",""))</f>
        <v/>
      </c>
    </row>
    <row r="204" spans="1:30" s="48" customFormat="1">
      <c r="A204" s="2"/>
      <c r="B204" s="57" t="s">
        <v>1320</v>
      </c>
      <c r="C204" s="49" t="s">
        <v>2516</v>
      </c>
      <c r="D204" s="49" t="s">
        <v>2517</v>
      </c>
      <c r="E204" s="49">
        <v>1</v>
      </c>
      <c r="F204" s="49">
        <v>9</v>
      </c>
      <c r="G204" s="49" t="s">
        <v>2910</v>
      </c>
      <c r="H204" s="52" t="s">
        <v>551</v>
      </c>
      <c r="I204" s="50" t="s">
        <v>385</v>
      </c>
      <c r="J204" s="50"/>
      <c r="K204" s="90"/>
      <c r="L204" s="51">
        <v>1944</v>
      </c>
      <c r="M204" s="51">
        <v>1544</v>
      </c>
      <c r="N204" s="106">
        <f>IF('1'!$H$10="-",L204,L204)</f>
        <v>1944</v>
      </c>
      <c r="O204" s="105">
        <f>IF('1'!$H$10="-",M204,IF('1'!$H$10="в кассу предприятия",M204,IF('1'!$H$10="ИП Водакова Т.Ю.",M204*1.075,"-")))</f>
        <v>1544</v>
      </c>
      <c r="P204" s="86">
        <v>12</v>
      </c>
      <c r="Q204" s="47"/>
      <c r="R204" s="91">
        <f t="shared" si="3"/>
        <v>0</v>
      </c>
      <c r="S204" s="91" t="str">
        <f>IF('1'!$H$10="-","-      ₽",IF(Z204="только сц",IF(Q204&lt;=AA204,Q204,AA204),IF(Q204&lt;=AB204,0,IF(Q204-R204&lt;=AA204,Q204-R204,AA204))))</f>
        <v>-      ₽</v>
      </c>
      <c r="T204" s="92" t="str">
        <f>IF('1'!$H$10="-","-      ₽",IF(AND(SUM($W$10:$W$6357)&gt;=200000,AC204&lt;&gt;"без скидки"),IF(R204&gt;=100,O204*0.95*0.95*R204,O204*R204*0.95),IF(SUM($V$10:$V$6357)&gt;=57000,IF(AND(R204&gt;=100,AC204&lt;&gt;"без скидки"),O204*0.95*R204,O204*R204),M204*R204)))</f>
        <v>-      ₽</v>
      </c>
      <c r="U204" s="92" t="str">
        <f>IF('1'!$H$10="-","-      ₽",S204*M204)</f>
        <v>-      ₽</v>
      </c>
      <c r="V204" s="93" t="str">
        <f>IF('1'!$H$10="-","-      ₽",R204*O204)</f>
        <v>-      ₽</v>
      </c>
      <c r="W204" s="93" t="str">
        <f>IF('1'!$H$10="-","-      ₽",R204*O204)</f>
        <v>-      ₽</v>
      </c>
      <c r="X204" s="65" t="s">
        <v>4548</v>
      </c>
      <c r="Y204" s="66" t="str">
        <f>IF(OR(Q204="",'1'!$H$10="-"),"-      %",IF(Z204="только сц",0,IF(SUM($V$685:$V$6357)&gt;=57000,(W204-T204)/W204,0)))</f>
        <v>-      %</v>
      </c>
      <c r="Z204" s="83" t="s">
        <v>375</v>
      </c>
      <c r="AA204" s="51">
        <v>1</v>
      </c>
      <c r="AB204" s="51">
        <v>11</v>
      </c>
      <c r="AC204" s="63" t="s">
        <v>3975</v>
      </c>
      <c r="AD204" s="94" t="str">
        <f>IF(OR(Q204="",'1'!$H$10="-"),"",IF(Q204&gt;R204+S204,"заказано больше наличия",""))</f>
        <v/>
      </c>
    </row>
    <row r="205" spans="1:30" s="48" customFormat="1">
      <c r="A205" s="2"/>
      <c r="B205" s="57" t="s">
        <v>1321</v>
      </c>
      <c r="C205" s="49" t="s">
        <v>2516</v>
      </c>
      <c r="D205" s="49" t="s">
        <v>2517</v>
      </c>
      <c r="E205" s="49">
        <v>1</v>
      </c>
      <c r="F205" s="49">
        <v>18</v>
      </c>
      <c r="G205" s="49" t="s">
        <v>2911</v>
      </c>
      <c r="H205" s="52" t="s">
        <v>384</v>
      </c>
      <c r="I205" s="50" t="s">
        <v>396</v>
      </c>
      <c r="J205" s="50"/>
      <c r="K205" s="90"/>
      <c r="L205" s="51">
        <v>3476</v>
      </c>
      <c r="M205" s="51">
        <v>2761</v>
      </c>
      <c r="N205" s="106">
        <f>IF('1'!$H$10="-",L205,L205)</f>
        <v>3476</v>
      </c>
      <c r="O205" s="105">
        <f>IF('1'!$H$10="-",M205,IF('1'!$H$10="в кассу предприятия",M205,IF('1'!$H$10="ИП Водакова Т.Ю.",M205*1.075,"-")))</f>
        <v>2761</v>
      </c>
      <c r="P205" s="86">
        <v>13</v>
      </c>
      <c r="Q205" s="47"/>
      <c r="R205" s="91">
        <f t="shared" si="3"/>
        <v>0</v>
      </c>
      <c r="S205" s="91" t="str">
        <f>IF('1'!$H$10="-","-      ₽",IF(Z205="только сц",IF(Q205&lt;=AA205,Q205,AA205),IF(Q205&lt;=AB205,0,IF(Q205-R205&lt;=AA205,Q205-R205,AA205))))</f>
        <v>-      ₽</v>
      </c>
      <c r="T205" s="92" t="str">
        <f>IF('1'!$H$10="-","-      ₽",IF(AND(SUM($W$10:$W$6357)&gt;=200000,AC205&lt;&gt;"без скидки"),IF(R205&gt;=100,O205*0.95*0.95*R205,O205*R205*0.95),IF(SUM($V$10:$V$6357)&gt;=57000,IF(AND(R205&gt;=100,AC205&lt;&gt;"без скидки"),O205*0.95*R205,O205*R205),M205*R205)))</f>
        <v>-      ₽</v>
      </c>
      <c r="U205" s="92" t="str">
        <f>IF('1'!$H$10="-","-      ₽",S205*M205)</f>
        <v>-      ₽</v>
      </c>
      <c r="V205" s="93" t="str">
        <f>IF('1'!$H$10="-","-      ₽",R205*O205)</f>
        <v>-      ₽</v>
      </c>
      <c r="W205" s="93" t="str">
        <f>IF('1'!$H$10="-","-      ₽",R205*O205)</f>
        <v>-      ₽</v>
      </c>
      <c r="X205" s="65" t="s">
        <v>4548</v>
      </c>
      <c r="Y205" s="66" t="str">
        <f>IF(OR(Q205="",'1'!$H$10="-"),"-      %",IF(Z205="только сц",0,IF(SUM($V$685:$V$6357)&gt;=57000,(W205-T205)/W205,0)))</f>
        <v>-      %</v>
      </c>
      <c r="Z205" s="83" t="s">
        <v>375</v>
      </c>
      <c r="AA205" s="51">
        <v>0</v>
      </c>
      <c r="AB205" s="51">
        <v>13</v>
      </c>
      <c r="AC205" s="63" t="s">
        <v>3975</v>
      </c>
      <c r="AD205" s="94" t="str">
        <f>IF(OR(Q205="",'1'!$H$10="-"),"",IF(Q205&gt;R205+S205,"заказано больше наличия",""))</f>
        <v/>
      </c>
    </row>
    <row r="206" spans="1:30" s="48" customFormat="1">
      <c r="A206" s="2"/>
      <c r="B206" s="57" t="s">
        <v>4769</v>
      </c>
      <c r="C206" s="49" t="s">
        <v>4892</v>
      </c>
      <c r="D206" s="49" t="s">
        <v>540</v>
      </c>
      <c r="E206" s="49">
        <v>1</v>
      </c>
      <c r="F206" s="49">
        <v>11</v>
      </c>
      <c r="G206" s="49" t="s">
        <v>375</v>
      </c>
      <c r="H206" s="52" t="s">
        <v>52</v>
      </c>
      <c r="I206" s="50" t="s">
        <v>387</v>
      </c>
      <c r="J206" s="50"/>
      <c r="K206" s="90"/>
      <c r="L206" s="51">
        <v>695</v>
      </c>
      <c r="M206" s="51">
        <v>551</v>
      </c>
      <c r="N206" s="106">
        <f>IF('1'!$H$10="-",L206,L206)</f>
        <v>695</v>
      </c>
      <c r="O206" s="105">
        <f>IF('1'!$H$10="-",M206,IF('1'!$H$10="в кассу предприятия",M206,IF('1'!$H$10="ИП Водакова Т.Ю.",M206*1.075,"-")))</f>
        <v>551</v>
      </c>
      <c r="P206" s="86">
        <v>40</v>
      </c>
      <c r="Q206" s="47"/>
      <c r="R206" s="91">
        <f t="shared" si="3"/>
        <v>0</v>
      </c>
      <c r="S206" s="91" t="str">
        <f>IF('1'!$H$10="-","-      ₽",IF(Z206="только сц",IF(Q206&lt;=AA206,Q206,AA206),IF(Q206&lt;=AB206,0,IF(Q206-R206&lt;=AA206,Q206-R206,AA206))))</f>
        <v>-      ₽</v>
      </c>
      <c r="T206" s="92" t="str">
        <f>IF('1'!$H$10="-","-      ₽",IF(AND(SUM($W$10:$W$6357)&gt;=200000,AC206&lt;&gt;"без скидки"),IF(R206&gt;=100,O206*0.95*0.95*R206,O206*R206*0.95),IF(SUM($V$10:$V$6357)&gt;=57000,IF(AND(R206&gt;=100,AC206&lt;&gt;"без скидки"),O206*0.95*R206,O206*R206),M206*R206)))</f>
        <v>-      ₽</v>
      </c>
      <c r="U206" s="92" t="str">
        <f>IF('1'!$H$10="-","-      ₽",S206*M206)</f>
        <v>-      ₽</v>
      </c>
      <c r="V206" s="93" t="str">
        <f>IF('1'!$H$10="-","-      ₽",R206*O206)</f>
        <v>-      ₽</v>
      </c>
      <c r="W206" s="93" t="str">
        <f>IF('1'!$H$10="-","-      ₽",R206*O206)</f>
        <v>-      ₽</v>
      </c>
      <c r="X206" s="65" t="s">
        <v>4548</v>
      </c>
      <c r="Y206" s="66" t="str">
        <f>IF(OR(Q206="",'1'!$H$10="-"),"-      %",IF(Z206="только сц",0,IF(SUM($V$685:$V$6357)&gt;=57000,(W206-T206)/W206,0)))</f>
        <v>-      %</v>
      </c>
      <c r="Z206" s="83" t="s">
        <v>375</v>
      </c>
      <c r="AA206" s="51">
        <v>0</v>
      </c>
      <c r="AB206" s="51">
        <v>40</v>
      </c>
      <c r="AC206" s="63" t="s">
        <v>3975</v>
      </c>
      <c r="AD206" s="94" t="str">
        <f>IF(OR(Q206="",'1'!$H$10="-"),"",IF(Q206&gt;R206+S206,"заказано больше наличия",""))</f>
        <v/>
      </c>
    </row>
    <row r="207" spans="1:30" s="48" customFormat="1">
      <c r="A207" s="2"/>
      <c r="B207" s="57" t="s">
        <v>1322</v>
      </c>
      <c r="C207" s="49" t="s">
        <v>539</v>
      </c>
      <c r="D207" s="49" t="s">
        <v>540</v>
      </c>
      <c r="E207" s="49">
        <v>1</v>
      </c>
      <c r="F207" s="49">
        <v>18</v>
      </c>
      <c r="G207" s="49" t="s">
        <v>2912</v>
      </c>
      <c r="H207" s="52" t="s">
        <v>384</v>
      </c>
      <c r="I207" s="50" t="s">
        <v>396</v>
      </c>
      <c r="J207" s="50" t="s">
        <v>396</v>
      </c>
      <c r="K207" s="90" t="s">
        <v>375</v>
      </c>
      <c r="L207" s="51">
        <v>3388</v>
      </c>
      <c r="M207" s="51">
        <v>2691</v>
      </c>
      <c r="N207" s="106">
        <f>IF('1'!$H$10="-",L207,L207)</f>
        <v>3388</v>
      </c>
      <c r="O207" s="105">
        <f>IF('1'!$H$10="-",M207,IF('1'!$H$10="в кассу предприятия",M207,IF('1'!$H$10="ИП Водакова Т.Ю.",M207*1.075,"-")))</f>
        <v>2691</v>
      </c>
      <c r="P207" s="86">
        <v>8</v>
      </c>
      <c r="Q207" s="47"/>
      <c r="R207" s="91">
        <f t="shared" si="3"/>
        <v>0</v>
      </c>
      <c r="S207" s="91" t="str">
        <f>IF('1'!$H$10="-","-      ₽",IF(Z207="только сц",IF(Q207&lt;=AA207,Q207,AA207),IF(Q207&lt;=AB207,0,IF(Q207-R207&lt;=AA207,Q207-R207,AA207))))</f>
        <v>-      ₽</v>
      </c>
      <c r="T207" s="92" t="str">
        <f>IF('1'!$H$10="-","-      ₽",IF(AND(SUM($W$10:$W$6357)&gt;=200000,AC207&lt;&gt;"без скидки"),IF(R207&gt;=100,O207*0.95*0.95*R207,O207*R207*0.95),IF(SUM($V$10:$V$6357)&gt;=57000,IF(AND(R207&gt;=100,AC207&lt;&gt;"без скидки"),O207*0.95*R207,O207*R207),M207*R207)))</f>
        <v>-      ₽</v>
      </c>
      <c r="U207" s="92" t="str">
        <f>IF('1'!$H$10="-","-      ₽",S207*M207)</f>
        <v>-      ₽</v>
      </c>
      <c r="V207" s="93" t="str">
        <f>IF('1'!$H$10="-","-      ₽",R207*O207)</f>
        <v>-      ₽</v>
      </c>
      <c r="W207" s="93" t="str">
        <f>IF('1'!$H$10="-","-      ₽",R207*O207)</f>
        <v>-      ₽</v>
      </c>
      <c r="X207" s="65" t="s">
        <v>4548</v>
      </c>
      <c r="Y207" s="66" t="str">
        <f>IF(OR(Q207="",'1'!$H$10="-"),"-      %",IF(Z207="только сц",0,IF(SUM($V$685:$V$6357)&gt;=57000,(W207-T207)/W207,0)))</f>
        <v>-      %</v>
      </c>
      <c r="Z207" s="83" t="s">
        <v>375</v>
      </c>
      <c r="AA207" s="51">
        <v>0</v>
      </c>
      <c r="AB207" s="51">
        <v>8</v>
      </c>
      <c r="AC207" s="63" t="s">
        <v>3975</v>
      </c>
      <c r="AD207" s="94" t="str">
        <f>IF(OR(Q207="",'1'!$H$10="-"),"",IF(Q207&gt;R207+S207,"заказано больше наличия",""))</f>
        <v/>
      </c>
    </row>
    <row r="208" spans="1:30" s="48" customFormat="1">
      <c r="A208" s="2"/>
      <c r="B208" s="57" t="s">
        <v>1323</v>
      </c>
      <c r="C208" s="49" t="s">
        <v>539</v>
      </c>
      <c r="D208" s="49" t="s">
        <v>540</v>
      </c>
      <c r="E208" s="49">
        <v>1</v>
      </c>
      <c r="F208" s="49">
        <v>11</v>
      </c>
      <c r="G208" s="49" t="s">
        <v>2913</v>
      </c>
      <c r="H208" s="52" t="s">
        <v>52</v>
      </c>
      <c r="I208" s="50" t="s">
        <v>366</v>
      </c>
      <c r="J208" s="50"/>
      <c r="K208" s="90"/>
      <c r="L208" s="51">
        <v>1422</v>
      </c>
      <c r="M208" s="51">
        <v>1130</v>
      </c>
      <c r="N208" s="106">
        <f>IF('1'!$H$10="-",L208,L208)</f>
        <v>1422</v>
      </c>
      <c r="O208" s="105">
        <f>IF('1'!$H$10="-",M208,IF('1'!$H$10="в кассу предприятия",M208,IF('1'!$H$10="ИП Водакова Т.Ю.",M208*1.075,"-")))</f>
        <v>1130</v>
      </c>
      <c r="P208" s="86">
        <v>11</v>
      </c>
      <c r="Q208" s="47"/>
      <c r="R208" s="91">
        <f t="shared" si="3"/>
        <v>0</v>
      </c>
      <c r="S208" s="91" t="str">
        <f>IF('1'!$H$10="-","-      ₽",IF(Z208="только сц",IF(Q208&lt;=AA208,Q208,AA208),IF(Q208&lt;=AB208,0,IF(Q208-R208&lt;=AA208,Q208-R208,AA208))))</f>
        <v>-      ₽</v>
      </c>
      <c r="T208" s="92" t="str">
        <f>IF('1'!$H$10="-","-      ₽",IF(AND(SUM($W$10:$W$6357)&gt;=200000,AC208&lt;&gt;"без скидки"),IF(R208&gt;=100,O208*0.95*0.95*R208,O208*R208*0.95),IF(SUM($V$10:$V$6357)&gt;=57000,IF(AND(R208&gt;=100,AC208&lt;&gt;"без скидки"),O208*0.95*R208,O208*R208),M208*R208)))</f>
        <v>-      ₽</v>
      </c>
      <c r="U208" s="92" t="str">
        <f>IF('1'!$H$10="-","-      ₽",S208*M208)</f>
        <v>-      ₽</v>
      </c>
      <c r="V208" s="93" t="str">
        <f>IF('1'!$H$10="-","-      ₽",R208*O208)</f>
        <v>-      ₽</v>
      </c>
      <c r="W208" s="93" t="str">
        <f>IF('1'!$H$10="-","-      ₽",R208*O208)</f>
        <v>-      ₽</v>
      </c>
      <c r="X208" s="65" t="s">
        <v>4548</v>
      </c>
      <c r="Y208" s="66" t="str">
        <f>IF(OR(Q208="",'1'!$H$10="-"),"-      %",IF(Z208="только сц",0,IF(SUM($V$685:$V$6357)&gt;=57000,(W208-T208)/W208,0)))</f>
        <v>-      %</v>
      </c>
      <c r="Z208" s="83" t="s">
        <v>375</v>
      </c>
      <c r="AA208" s="51">
        <v>1</v>
      </c>
      <c r="AB208" s="51">
        <v>10</v>
      </c>
      <c r="AC208" s="63" t="s">
        <v>3975</v>
      </c>
      <c r="AD208" s="94" t="str">
        <f>IF(OR(Q208="",'1'!$H$10="-"),"",IF(Q208&gt;R208+S208,"заказано больше наличия",""))</f>
        <v/>
      </c>
    </row>
    <row r="209" spans="1:30" s="48" customFormat="1">
      <c r="A209" s="2"/>
      <c r="B209" s="57" t="s">
        <v>1324</v>
      </c>
      <c r="C209" s="49" t="s">
        <v>539</v>
      </c>
      <c r="D209" s="49" t="s">
        <v>540</v>
      </c>
      <c r="E209" s="49">
        <v>1</v>
      </c>
      <c r="F209" s="49">
        <v>18</v>
      </c>
      <c r="G209" s="49" t="s">
        <v>2915</v>
      </c>
      <c r="H209" s="52" t="s">
        <v>384</v>
      </c>
      <c r="I209" s="50" t="s">
        <v>379</v>
      </c>
      <c r="J209" s="50" t="s">
        <v>379</v>
      </c>
      <c r="K209" s="90"/>
      <c r="L209" s="51">
        <v>2375</v>
      </c>
      <c r="M209" s="51">
        <v>1887</v>
      </c>
      <c r="N209" s="106">
        <f>IF('1'!$H$10="-",L209,L209)</f>
        <v>2375</v>
      </c>
      <c r="O209" s="105">
        <f>IF('1'!$H$10="-",M209,IF('1'!$H$10="в кассу предприятия",M209,IF('1'!$H$10="ИП Водакова Т.Ю.",M209*1.075,"-")))</f>
        <v>1887</v>
      </c>
      <c r="P209" s="86">
        <v>9</v>
      </c>
      <c r="Q209" s="47"/>
      <c r="R209" s="91">
        <f t="shared" si="3"/>
        <v>0</v>
      </c>
      <c r="S209" s="91" t="str">
        <f>IF('1'!$H$10="-","-      ₽",IF(Z209="только сц",IF(Q209&lt;=AA209,Q209,AA209),IF(Q209&lt;=AB209,0,IF(Q209-R209&lt;=AA209,Q209-R209,AA209))))</f>
        <v>-      ₽</v>
      </c>
      <c r="T209" s="92" t="str">
        <f>IF('1'!$H$10="-","-      ₽",IF(AND(SUM($W$10:$W$6357)&gt;=200000,AC209&lt;&gt;"без скидки"),IF(R209&gt;=100,O209*0.95*0.95*R209,O209*R209*0.95),IF(SUM($V$10:$V$6357)&gt;=57000,IF(AND(R209&gt;=100,AC209&lt;&gt;"без скидки"),O209*0.95*R209,O209*R209),M209*R209)))</f>
        <v>-      ₽</v>
      </c>
      <c r="U209" s="92" t="str">
        <f>IF('1'!$H$10="-","-      ₽",S209*M209)</f>
        <v>-      ₽</v>
      </c>
      <c r="V209" s="93" t="str">
        <f>IF('1'!$H$10="-","-      ₽",R209*O209)</f>
        <v>-      ₽</v>
      </c>
      <c r="W209" s="93" t="str">
        <f>IF('1'!$H$10="-","-      ₽",R209*O209)</f>
        <v>-      ₽</v>
      </c>
      <c r="X209" s="65" t="s">
        <v>4548</v>
      </c>
      <c r="Y209" s="66" t="str">
        <f>IF(OR(Q209="",'1'!$H$10="-"),"-      %",IF(Z209="только сц",0,IF(SUM($V$685:$V$6357)&gt;=57000,(W209-T209)/W209,0)))</f>
        <v>-      %</v>
      </c>
      <c r="Z209" s="83" t="s">
        <v>375</v>
      </c>
      <c r="AA209" s="51">
        <v>2</v>
      </c>
      <c r="AB209" s="51">
        <v>7</v>
      </c>
      <c r="AC209" s="63" t="s">
        <v>3975</v>
      </c>
      <c r="AD209" s="94" t="str">
        <f>IF(OR(Q209="",'1'!$H$10="-"),"",IF(Q209&gt;R209+S209,"заказано больше наличия",""))</f>
        <v/>
      </c>
    </row>
    <row r="210" spans="1:30" s="48" customFormat="1">
      <c r="A210" s="2"/>
      <c r="B210" s="57" t="s">
        <v>4770</v>
      </c>
      <c r="C210" s="49" t="s">
        <v>2518</v>
      </c>
      <c r="D210" s="49" t="s">
        <v>540</v>
      </c>
      <c r="E210" s="49">
        <v>1</v>
      </c>
      <c r="F210" s="49">
        <v>11</v>
      </c>
      <c r="G210" s="49" t="s">
        <v>2918</v>
      </c>
      <c r="H210" s="52" t="s">
        <v>52</v>
      </c>
      <c r="I210" s="50"/>
      <c r="J210" s="50"/>
      <c r="K210" s="90"/>
      <c r="L210" s="51">
        <v>1422</v>
      </c>
      <c r="M210" s="51">
        <v>1130</v>
      </c>
      <c r="N210" s="106">
        <f>IF('1'!$H$10="-",L210,L210)</f>
        <v>1422</v>
      </c>
      <c r="O210" s="105">
        <f>IF('1'!$H$10="-",M210,IF('1'!$H$10="в кассу предприятия",M210,IF('1'!$H$10="ИП Водакова Т.Ю.",M210*1.075,"-")))</f>
        <v>1130</v>
      </c>
      <c r="P210" s="86">
        <v>9</v>
      </c>
      <c r="Q210" s="47"/>
      <c r="R210" s="91">
        <f t="shared" si="3"/>
        <v>0</v>
      </c>
      <c r="S210" s="91" t="str">
        <f>IF('1'!$H$10="-","-      ₽",IF(Z210="только сц",IF(Q210&lt;=AA210,Q210,AA210),IF(Q210&lt;=AB210,0,IF(Q210-R210&lt;=AA210,Q210-R210,AA210))))</f>
        <v>-      ₽</v>
      </c>
      <c r="T210" s="92" t="str">
        <f>IF('1'!$H$10="-","-      ₽",IF(AND(SUM($W$10:$W$6357)&gt;=200000,AC210&lt;&gt;"без скидки"),IF(R210&gt;=100,O210*0.95*0.95*R210,O210*R210*0.95),IF(SUM($V$10:$V$6357)&gt;=57000,IF(AND(R210&gt;=100,AC210&lt;&gt;"без скидки"),O210*0.95*R210,O210*R210),M210*R210)))</f>
        <v>-      ₽</v>
      </c>
      <c r="U210" s="92" t="str">
        <f>IF('1'!$H$10="-","-      ₽",S210*M210)</f>
        <v>-      ₽</v>
      </c>
      <c r="V210" s="93" t="str">
        <f>IF('1'!$H$10="-","-      ₽",R210*O210)</f>
        <v>-      ₽</v>
      </c>
      <c r="W210" s="93" t="str">
        <f>IF('1'!$H$10="-","-      ₽",R210*O210)</f>
        <v>-      ₽</v>
      </c>
      <c r="X210" s="65" t="s">
        <v>4548</v>
      </c>
      <c r="Y210" s="66" t="str">
        <f>IF(OR(Q210="",'1'!$H$10="-"),"-      %",IF(Z210="только сц",0,IF(SUM($V$685:$V$6357)&gt;=57000,(W210-T210)/W210,0)))</f>
        <v>-      %</v>
      </c>
      <c r="Z210" s="83" t="s">
        <v>5582</v>
      </c>
      <c r="AA210" s="51">
        <v>9</v>
      </c>
      <c r="AB210" s="51">
        <v>0</v>
      </c>
      <c r="AC210" s="63" t="s">
        <v>3975</v>
      </c>
      <c r="AD210" s="94" t="str">
        <f>IF(OR(Q210="",'1'!$H$10="-"),"",IF(Q210&gt;R210+S210,"заказано больше наличия",""))</f>
        <v/>
      </c>
    </row>
    <row r="211" spans="1:30" s="48" customFormat="1">
      <c r="A211" s="2"/>
      <c r="B211" s="57" t="s">
        <v>1327</v>
      </c>
      <c r="C211" s="49" t="s">
        <v>539</v>
      </c>
      <c r="D211" s="49" t="s">
        <v>540</v>
      </c>
      <c r="E211" s="49">
        <v>1</v>
      </c>
      <c r="F211" s="49">
        <v>18</v>
      </c>
      <c r="G211" s="49" t="s">
        <v>2918</v>
      </c>
      <c r="H211" s="52" t="s">
        <v>384</v>
      </c>
      <c r="I211" s="50" t="s">
        <v>396</v>
      </c>
      <c r="J211" s="50" t="s">
        <v>396</v>
      </c>
      <c r="K211" s="90" t="s">
        <v>375</v>
      </c>
      <c r="L211" s="51">
        <v>3388</v>
      </c>
      <c r="M211" s="51">
        <v>2691</v>
      </c>
      <c r="N211" s="106">
        <f>IF('1'!$H$10="-",L211,L211)</f>
        <v>3388</v>
      </c>
      <c r="O211" s="105">
        <f>IF('1'!$H$10="-",M211,IF('1'!$H$10="в кассу предприятия",M211,IF('1'!$H$10="ИП Водакова Т.Ю.",M211*1.075,"-")))</f>
        <v>2691</v>
      </c>
      <c r="P211" s="86">
        <v>8</v>
      </c>
      <c r="Q211" s="47"/>
      <c r="R211" s="91">
        <f t="shared" si="3"/>
        <v>0</v>
      </c>
      <c r="S211" s="91" t="str">
        <f>IF('1'!$H$10="-","-      ₽",IF(Z211="только сц",IF(Q211&lt;=AA211,Q211,AA211),IF(Q211&lt;=AB211,0,IF(Q211-R211&lt;=AA211,Q211-R211,AA211))))</f>
        <v>-      ₽</v>
      </c>
      <c r="T211" s="92" t="str">
        <f>IF('1'!$H$10="-","-      ₽",IF(AND(SUM($W$10:$W$6357)&gt;=200000,AC211&lt;&gt;"без скидки"),IF(R211&gt;=100,O211*0.95*0.95*R211,O211*R211*0.95),IF(SUM($V$10:$V$6357)&gt;=57000,IF(AND(R211&gt;=100,AC211&lt;&gt;"без скидки"),O211*0.95*R211,O211*R211),M211*R211)))</f>
        <v>-      ₽</v>
      </c>
      <c r="U211" s="92" t="str">
        <f>IF('1'!$H$10="-","-      ₽",S211*M211)</f>
        <v>-      ₽</v>
      </c>
      <c r="V211" s="93" t="str">
        <f>IF('1'!$H$10="-","-      ₽",R211*O211)</f>
        <v>-      ₽</v>
      </c>
      <c r="W211" s="93" t="str">
        <f>IF('1'!$H$10="-","-      ₽",R211*O211)</f>
        <v>-      ₽</v>
      </c>
      <c r="X211" s="65" t="s">
        <v>4548</v>
      </c>
      <c r="Y211" s="66" t="str">
        <f>IF(OR(Q211="",'1'!$H$10="-"),"-      %",IF(Z211="только сц",0,IF(SUM($V$685:$V$6357)&gt;=57000,(W211-T211)/W211,0)))</f>
        <v>-      %</v>
      </c>
      <c r="Z211" s="83" t="s">
        <v>375</v>
      </c>
      <c r="AA211" s="51">
        <v>2</v>
      </c>
      <c r="AB211" s="51">
        <v>6</v>
      </c>
      <c r="AC211" s="63" t="s">
        <v>3975</v>
      </c>
      <c r="AD211" s="94" t="str">
        <f>IF(OR(Q211="",'1'!$H$10="-"),"",IF(Q211&gt;R211+S211,"заказано больше наличия",""))</f>
        <v/>
      </c>
    </row>
    <row r="212" spans="1:30" s="48" customFormat="1">
      <c r="A212" s="2"/>
      <c r="B212" s="57" t="s">
        <v>4771</v>
      </c>
      <c r="C212" s="49" t="s">
        <v>539</v>
      </c>
      <c r="D212" s="49" t="s">
        <v>540</v>
      </c>
      <c r="E212" s="49">
        <v>1</v>
      </c>
      <c r="F212" s="49">
        <v>9</v>
      </c>
      <c r="G212" s="49" t="s">
        <v>383</v>
      </c>
      <c r="H212" s="52" t="s">
        <v>551</v>
      </c>
      <c r="I212" s="50" t="s">
        <v>522</v>
      </c>
      <c r="J212" s="50"/>
      <c r="K212" s="90"/>
      <c r="L212" s="51">
        <v>1665</v>
      </c>
      <c r="M212" s="51">
        <v>1323</v>
      </c>
      <c r="N212" s="106">
        <f>IF('1'!$H$10="-",L212,L212)</f>
        <v>1665</v>
      </c>
      <c r="O212" s="105">
        <f>IF('1'!$H$10="-",M212,IF('1'!$H$10="в кассу предприятия",M212,IF('1'!$H$10="ИП Водакова Т.Ю.",M212*1.075,"-")))</f>
        <v>1323</v>
      </c>
      <c r="P212" s="86">
        <v>6</v>
      </c>
      <c r="Q212" s="47"/>
      <c r="R212" s="91">
        <f t="shared" si="3"/>
        <v>0</v>
      </c>
      <c r="S212" s="91" t="str">
        <f>IF('1'!$H$10="-","-      ₽",IF(Z212="только сц",IF(Q212&lt;=AA212,Q212,AA212),IF(Q212&lt;=AB212,0,IF(Q212-R212&lt;=AA212,Q212-R212,AA212))))</f>
        <v>-      ₽</v>
      </c>
      <c r="T212" s="92" t="str">
        <f>IF('1'!$H$10="-","-      ₽",IF(AND(SUM($W$10:$W$6357)&gt;=200000,AC212&lt;&gt;"без скидки"),IF(R212&gt;=100,O212*0.95*0.95*R212,O212*R212*0.95),IF(SUM($V$10:$V$6357)&gt;=57000,IF(AND(R212&gt;=100,AC212&lt;&gt;"без скидки"),O212*0.95*R212,O212*R212),M212*R212)))</f>
        <v>-      ₽</v>
      </c>
      <c r="U212" s="92" t="str">
        <f>IF('1'!$H$10="-","-      ₽",S212*M212)</f>
        <v>-      ₽</v>
      </c>
      <c r="V212" s="93" t="str">
        <f>IF('1'!$H$10="-","-      ₽",R212*O212)</f>
        <v>-      ₽</v>
      </c>
      <c r="W212" s="93" t="str">
        <f>IF('1'!$H$10="-","-      ₽",R212*O212)</f>
        <v>-      ₽</v>
      </c>
      <c r="X212" s="65" t="s">
        <v>4548</v>
      </c>
      <c r="Y212" s="66" t="str">
        <f>IF(OR(Q212="",'1'!$H$10="-"),"-      %",IF(Z212="только сц",0,IF(SUM($V$685:$V$6357)&gt;=57000,(W212-T212)/W212,0)))</f>
        <v>-      %</v>
      </c>
      <c r="Z212" s="83" t="s">
        <v>375</v>
      </c>
      <c r="AA212" s="51">
        <v>0</v>
      </c>
      <c r="AB212" s="51">
        <v>6</v>
      </c>
      <c r="AC212" s="63" t="s">
        <v>3975</v>
      </c>
      <c r="AD212" s="94" t="str">
        <f>IF(OR(Q212="",'1'!$H$10="-"),"",IF(Q212&gt;R212+S212,"заказано больше наличия",""))</f>
        <v/>
      </c>
    </row>
    <row r="213" spans="1:30" s="48" customFormat="1">
      <c r="A213" s="2"/>
      <c r="B213" s="57" t="s">
        <v>1329</v>
      </c>
      <c r="C213" s="49" t="s">
        <v>539</v>
      </c>
      <c r="D213" s="49" t="s">
        <v>540</v>
      </c>
      <c r="E213" s="49">
        <v>1</v>
      </c>
      <c r="F213" s="49">
        <v>18</v>
      </c>
      <c r="G213" s="49" t="s">
        <v>383</v>
      </c>
      <c r="H213" s="52" t="s">
        <v>384</v>
      </c>
      <c r="I213" s="50" t="s">
        <v>385</v>
      </c>
      <c r="J213" s="50"/>
      <c r="K213" s="90"/>
      <c r="L213" s="51">
        <v>2659</v>
      </c>
      <c r="M213" s="51">
        <v>2112</v>
      </c>
      <c r="N213" s="106">
        <f>IF('1'!$H$10="-",L213,L213)</f>
        <v>2659</v>
      </c>
      <c r="O213" s="105">
        <f>IF('1'!$H$10="-",M213,IF('1'!$H$10="в кассу предприятия",M213,IF('1'!$H$10="ИП Водакова Т.Ю.",M213*1.075,"-")))</f>
        <v>2112</v>
      </c>
      <c r="P213" s="86">
        <v>6</v>
      </c>
      <c r="Q213" s="47"/>
      <c r="R213" s="91">
        <f t="shared" si="3"/>
        <v>0</v>
      </c>
      <c r="S213" s="91" t="str">
        <f>IF('1'!$H$10="-","-      ₽",IF(Z213="только сц",IF(Q213&lt;=AA213,Q213,AA213),IF(Q213&lt;=AB213,0,IF(Q213-R213&lt;=AA213,Q213-R213,AA213))))</f>
        <v>-      ₽</v>
      </c>
      <c r="T213" s="92" t="str">
        <f>IF('1'!$H$10="-","-      ₽",IF(AND(SUM($W$10:$W$6357)&gt;=200000,AC213&lt;&gt;"без скидки"),IF(R213&gt;=100,O213*0.95*0.95*R213,O213*R213*0.95),IF(SUM($V$10:$V$6357)&gt;=57000,IF(AND(R213&gt;=100,AC213&lt;&gt;"без скидки"),O213*0.95*R213,O213*R213),M213*R213)))</f>
        <v>-      ₽</v>
      </c>
      <c r="U213" s="92" t="str">
        <f>IF('1'!$H$10="-","-      ₽",S213*M213)</f>
        <v>-      ₽</v>
      </c>
      <c r="V213" s="93" t="str">
        <f>IF('1'!$H$10="-","-      ₽",R213*O213)</f>
        <v>-      ₽</v>
      </c>
      <c r="W213" s="93" t="str">
        <f>IF('1'!$H$10="-","-      ₽",R213*O213)</f>
        <v>-      ₽</v>
      </c>
      <c r="X213" s="65" t="s">
        <v>4548</v>
      </c>
      <c r="Y213" s="66" t="str">
        <f>IF(OR(Q213="",'1'!$H$10="-"),"-      %",IF(Z213="только сц",0,IF(SUM($V$685:$V$6357)&gt;=57000,(W213-T213)/W213,0)))</f>
        <v>-      %</v>
      </c>
      <c r="Z213" s="83" t="s">
        <v>375</v>
      </c>
      <c r="AA213" s="51">
        <v>2</v>
      </c>
      <c r="AB213" s="51">
        <v>4</v>
      </c>
      <c r="AC213" s="63" t="s">
        <v>3975</v>
      </c>
      <c r="AD213" s="94" t="str">
        <f>IF(OR(Q213="",'1'!$H$10="-"),"",IF(Q213&gt;R213+S213,"заказано больше наличия",""))</f>
        <v/>
      </c>
    </row>
    <row r="214" spans="1:30" s="48" customFormat="1">
      <c r="A214" s="2"/>
      <c r="B214" s="57" t="s">
        <v>1332</v>
      </c>
      <c r="C214" s="49" t="s">
        <v>539</v>
      </c>
      <c r="D214" s="49" t="s">
        <v>540</v>
      </c>
      <c r="E214" s="49">
        <v>1</v>
      </c>
      <c r="F214" s="49">
        <v>9</v>
      </c>
      <c r="G214" s="49" t="s">
        <v>546</v>
      </c>
      <c r="H214" s="52" t="s">
        <v>551</v>
      </c>
      <c r="I214" s="50" t="s">
        <v>522</v>
      </c>
      <c r="J214" s="50"/>
      <c r="K214" s="90"/>
      <c r="L214" s="51">
        <v>2437</v>
      </c>
      <c r="M214" s="51">
        <v>1935</v>
      </c>
      <c r="N214" s="106">
        <f>IF('1'!$H$10="-",L214,L214)</f>
        <v>2437</v>
      </c>
      <c r="O214" s="105">
        <f>IF('1'!$H$10="-",M214,IF('1'!$H$10="в кассу предприятия",M214,IF('1'!$H$10="ИП Водакова Т.Ю.",M214*1.075,"-")))</f>
        <v>1935</v>
      </c>
      <c r="P214" s="86">
        <v>29</v>
      </c>
      <c r="Q214" s="47"/>
      <c r="R214" s="91">
        <f t="shared" si="3"/>
        <v>0</v>
      </c>
      <c r="S214" s="91" t="str">
        <f>IF('1'!$H$10="-","-      ₽",IF(Z214="только сц",IF(Q214&lt;=AA214,Q214,AA214),IF(Q214&lt;=AB214,0,IF(Q214-R214&lt;=AA214,Q214-R214,AA214))))</f>
        <v>-      ₽</v>
      </c>
      <c r="T214" s="92" t="str">
        <f>IF('1'!$H$10="-","-      ₽",IF(AND(SUM($W$10:$W$6357)&gt;=200000,AC214&lt;&gt;"без скидки"),IF(R214&gt;=100,O214*0.95*0.95*R214,O214*R214*0.95),IF(SUM($V$10:$V$6357)&gt;=57000,IF(AND(R214&gt;=100,AC214&lt;&gt;"без скидки"),O214*0.95*R214,O214*R214),M214*R214)))</f>
        <v>-      ₽</v>
      </c>
      <c r="U214" s="92" t="str">
        <f>IF('1'!$H$10="-","-      ₽",S214*M214)</f>
        <v>-      ₽</v>
      </c>
      <c r="V214" s="93" t="str">
        <f>IF('1'!$H$10="-","-      ₽",R214*O214)</f>
        <v>-      ₽</v>
      </c>
      <c r="W214" s="93" t="str">
        <f>IF('1'!$H$10="-","-      ₽",R214*O214)</f>
        <v>-      ₽</v>
      </c>
      <c r="X214" s="65" t="s">
        <v>4548</v>
      </c>
      <c r="Y214" s="66" t="str">
        <f>IF(OR(Q214="",'1'!$H$10="-"),"-      %",IF(Z214="только сц",0,IF(SUM($V$685:$V$6357)&gt;=57000,(W214-T214)/W214,0)))</f>
        <v>-      %</v>
      </c>
      <c r="Z214" s="83" t="s">
        <v>375</v>
      </c>
      <c r="AA214" s="51">
        <v>16</v>
      </c>
      <c r="AB214" s="51">
        <v>13</v>
      </c>
      <c r="AC214" s="63" t="s">
        <v>3975</v>
      </c>
      <c r="AD214" s="94" t="str">
        <f>IF(OR(Q214="",'1'!$H$10="-"),"",IF(Q214&gt;R214+S214,"заказано больше наличия",""))</f>
        <v/>
      </c>
    </row>
    <row r="215" spans="1:30" s="48" customFormat="1">
      <c r="A215" s="2"/>
      <c r="B215" s="57" t="s">
        <v>4772</v>
      </c>
      <c r="C215" s="49" t="s">
        <v>3838</v>
      </c>
      <c r="D215" s="49" t="s">
        <v>2520</v>
      </c>
      <c r="E215" s="49">
        <v>1</v>
      </c>
      <c r="F215" s="49">
        <v>18</v>
      </c>
      <c r="G215" s="49" t="s">
        <v>2923</v>
      </c>
      <c r="H215" s="52" t="s">
        <v>384</v>
      </c>
      <c r="I215" s="50" t="s">
        <v>426</v>
      </c>
      <c r="J215" s="50"/>
      <c r="K215" s="90"/>
      <c r="L215" s="51">
        <v>1566</v>
      </c>
      <c r="M215" s="51">
        <v>1244</v>
      </c>
      <c r="N215" s="106">
        <f>IF('1'!$H$10="-",L215,L215)</f>
        <v>1566</v>
      </c>
      <c r="O215" s="105">
        <f>IF('1'!$H$10="-",M215,IF('1'!$H$10="в кассу предприятия",M215,IF('1'!$H$10="ИП Водакова Т.Ю.",M215*1.075,"-")))</f>
        <v>1244</v>
      </c>
      <c r="P215" s="86">
        <v>2</v>
      </c>
      <c r="Q215" s="47"/>
      <c r="R215" s="91">
        <f t="shared" si="3"/>
        <v>0</v>
      </c>
      <c r="S215" s="91" t="str">
        <f>IF('1'!$H$10="-","-      ₽",IF(Z215="только сц",IF(Q215&lt;=AA215,Q215,AA215),IF(Q215&lt;=AB215,0,IF(Q215-R215&lt;=AA215,Q215-R215,AA215))))</f>
        <v>-      ₽</v>
      </c>
      <c r="T215" s="92" t="str">
        <f>IF('1'!$H$10="-","-      ₽",IF(AND(SUM($W$10:$W$6357)&gt;=200000,AC215&lt;&gt;"без скидки"),IF(R215&gt;=100,O215*0.95*0.95*R215,O215*R215*0.95),IF(SUM($V$10:$V$6357)&gt;=57000,IF(AND(R215&gt;=100,AC215&lt;&gt;"без скидки"),O215*0.95*R215,O215*R215),M215*R215)))</f>
        <v>-      ₽</v>
      </c>
      <c r="U215" s="92" t="str">
        <f>IF('1'!$H$10="-","-      ₽",S215*M215)</f>
        <v>-      ₽</v>
      </c>
      <c r="V215" s="93" t="str">
        <f>IF('1'!$H$10="-","-      ₽",R215*O215)</f>
        <v>-      ₽</v>
      </c>
      <c r="W215" s="93" t="str">
        <f>IF('1'!$H$10="-","-      ₽",R215*O215)</f>
        <v>-      ₽</v>
      </c>
      <c r="X215" s="65" t="s">
        <v>4548</v>
      </c>
      <c r="Y215" s="66" t="str">
        <f>IF(OR(Q215="",'1'!$H$10="-"),"-      %",IF(Z215="только сц",0,IF(SUM($V$685:$V$6357)&gt;=57000,(W215-T215)/W215,0)))</f>
        <v>-      %</v>
      </c>
      <c r="Z215" s="83" t="s">
        <v>5582</v>
      </c>
      <c r="AA215" s="51">
        <v>2</v>
      </c>
      <c r="AB215" s="51">
        <v>0</v>
      </c>
      <c r="AC215" s="63" t="s">
        <v>3975</v>
      </c>
      <c r="AD215" s="94" t="str">
        <f>IF(OR(Q215="",'1'!$H$10="-"),"",IF(Q215&gt;R215+S215,"заказано больше наличия",""))</f>
        <v/>
      </c>
    </row>
    <row r="216" spans="1:30" s="48" customFormat="1">
      <c r="A216" s="2"/>
      <c r="B216" s="57" t="s">
        <v>1335</v>
      </c>
      <c r="C216" s="49" t="s">
        <v>2519</v>
      </c>
      <c r="D216" s="49" t="s">
        <v>2520</v>
      </c>
      <c r="E216" s="49">
        <v>1</v>
      </c>
      <c r="F216" s="49">
        <v>27</v>
      </c>
      <c r="G216" s="49" t="s">
        <v>2923</v>
      </c>
      <c r="H216" s="52" t="s">
        <v>470</v>
      </c>
      <c r="I216" s="50" t="s">
        <v>2809</v>
      </c>
      <c r="J216" s="50"/>
      <c r="K216" s="90"/>
      <c r="L216" s="51">
        <v>7151</v>
      </c>
      <c r="M216" s="51">
        <v>5679</v>
      </c>
      <c r="N216" s="106">
        <f>IF('1'!$H$10="-",L216,L216)</f>
        <v>7151</v>
      </c>
      <c r="O216" s="105">
        <f>IF('1'!$H$10="-",M216,IF('1'!$H$10="в кассу предприятия",M216,IF('1'!$H$10="ИП Водакова Т.Ю.",M216*1.075,"-")))</f>
        <v>5679</v>
      </c>
      <c r="P216" s="86">
        <v>2</v>
      </c>
      <c r="Q216" s="47"/>
      <c r="R216" s="91">
        <f t="shared" si="3"/>
        <v>0</v>
      </c>
      <c r="S216" s="91" t="str">
        <f>IF('1'!$H$10="-","-      ₽",IF(Z216="только сц",IF(Q216&lt;=AA216,Q216,AA216),IF(Q216&lt;=AB216,0,IF(Q216-R216&lt;=AA216,Q216-R216,AA216))))</f>
        <v>-      ₽</v>
      </c>
      <c r="T216" s="92" t="str">
        <f>IF('1'!$H$10="-","-      ₽",IF(AND(SUM($W$10:$W$6357)&gt;=200000,AC216&lt;&gt;"без скидки"),IF(R216&gt;=100,O216*0.95*0.95*R216,O216*R216*0.95),IF(SUM($V$10:$V$6357)&gt;=57000,IF(AND(R216&gt;=100,AC216&lt;&gt;"без скидки"),O216*0.95*R216,O216*R216),M216*R216)))</f>
        <v>-      ₽</v>
      </c>
      <c r="U216" s="92" t="str">
        <f>IF('1'!$H$10="-","-      ₽",S216*M216)</f>
        <v>-      ₽</v>
      </c>
      <c r="V216" s="93" t="str">
        <f>IF('1'!$H$10="-","-      ₽",R216*O216)</f>
        <v>-      ₽</v>
      </c>
      <c r="W216" s="93" t="str">
        <f>IF('1'!$H$10="-","-      ₽",R216*O216)</f>
        <v>-      ₽</v>
      </c>
      <c r="X216" s="65" t="s">
        <v>4548</v>
      </c>
      <c r="Y216" s="66" t="str">
        <f>IF(OR(Q216="",'1'!$H$10="-"),"-      %",IF(Z216="только сц",0,IF(SUM($V$685:$V$6357)&gt;=57000,(W216-T216)/W216,0)))</f>
        <v>-      %</v>
      </c>
      <c r="Z216" s="83" t="s">
        <v>375</v>
      </c>
      <c r="AA216" s="51">
        <v>0</v>
      </c>
      <c r="AB216" s="51">
        <v>2</v>
      </c>
      <c r="AC216" s="63" t="s">
        <v>3975</v>
      </c>
      <c r="AD216" s="94" t="str">
        <f>IF(OR(Q216="",'1'!$H$10="-"),"",IF(Q216&gt;R216+S216,"заказано больше наличия",""))</f>
        <v/>
      </c>
    </row>
    <row r="217" spans="1:30" s="48" customFormat="1">
      <c r="A217" s="2"/>
      <c r="B217" s="57" t="s">
        <v>1336</v>
      </c>
      <c r="C217" s="49" t="s">
        <v>2519</v>
      </c>
      <c r="D217" s="49" t="s">
        <v>2520</v>
      </c>
      <c r="E217" s="49">
        <v>1</v>
      </c>
      <c r="F217" s="49">
        <v>5</v>
      </c>
      <c r="G217" s="49" t="s">
        <v>2924</v>
      </c>
      <c r="H217" s="52" t="s">
        <v>78</v>
      </c>
      <c r="I217" s="50" t="s">
        <v>374</v>
      </c>
      <c r="J217" s="50" t="s">
        <v>375</v>
      </c>
      <c r="K217" s="90" t="s">
        <v>375</v>
      </c>
      <c r="L217" s="51">
        <v>711</v>
      </c>
      <c r="M217" s="51">
        <v>381</v>
      </c>
      <c r="N217" s="106">
        <f>IF('1'!$H$10="-",L217,L217)</f>
        <v>711</v>
      </c>
      <c r="O217" s="105">
        <f>IF('1'!$H$10="-",M217,IF('1'!$H$10="в кассу предприятия",M217,IF('1'!$H$10="ИП Водакова Т.Ю.",M217*1.075,"-")))</f>
        <v>381</v>
      </c>
      <c r="P217" s="86">
        <v>17</v>
      </c>
      <c r="Q217" s="47"/>
      <c r="R217" s="91">
        <f t="shared" si="3"/>
        <v>0</v>
      </c>
      <c r="S217" s="91" t="str">
        <f>IF('1'!$H$10="-","-      ₽",IF(Z217="только сц",IF(Q217&lt;=AA217,Q217,AA217),IF(Q217&lt;=AB217,0,IF(Q217-R217&lt;=AA217,Q217-R217,AA217))))</f>
        <v>-      ₽</v>
      </c>
      <c r="T217" s="92" t="str">
        <f>IF('1'!$H$10="-","-      ₽",IF(AND(SUM($W$10:$W$6357)&gt;=200000,AC217&lt;&gt;"без скидки"),IF(R217&gt;=100,O217*0.95*0.95*R217,O217*R217*0.95),IF(SUM($V$10:$V$6357)&gt;=57000,IF(AND(R217&gt;=100,AC217&lt;&gt;"без скидки"),O217*0.95*R217,O217*R217),M217*R217)))</f>
        <v>-      ₽</v>
      </c>
      <c r="U217" s="92" t="str">
        <f>IF('1'!$H$10="-","-      ₽",S217*M217)</f>
        <v>-      ₽</v>
      </c>
      <c r="V217" s="93" t="str">
        <f>IF('1'!$H$10="-","-      ₽",R217*O217)</f>
        <v>-      ₽</v>
      </c>
      <c r="W217" s="93" t="str">
        <f>IF('1'!$H$10="-","-      ₽",R217*O217)</f>
        <v>-      ₽</v>
      </c>
      <c r="X217" s="65" t="s">
        <v>4548</v>
      </c>
      <c r="Y217" s="66" t="str">
        <f>IF(OR(Q217="",'1'!$H$10="-"),"-      %",IF(Z217="только сц",0,IF(SUM($V$685:$V$6357)&gt;=57000,(W217-T217)/W217,0)))</f>
        <v>-      %</v>
      </c>
      <c r="Z217" s="83" t="s">
        <v>375</v>
      </c>
      <c r="AA217" s="51">
        <v>0</v>
      </c>
      <c r="AB217" s="51">
        <v>17</v>
      </c>
      <c r="AC217" s="63" t="s">
        <v>3975</v>
      </c>
      <c r="AD217" s="94" t="str">
        <f>IF(OR(Q217="",'1'!$H$10="-"),"",IF(Q217&gt;R217+S217,"заказано больше наличия",""))</f>
        <v/>
      </c>
    </row>
    <row r="218" spans="1:30" s="48" customFormat="1">
      <c r="A218" s="2"/>
      <c r="B218" s="57" t="s">
        <v>4773</v>
      </c>
      <c r="C218" s="49" t="s">
        <v>3838</v>
      </c>
      <c r="D218" s="49" t="s">
        <v>2520</v>
      </c>
      <c r="E218" s="49">
        <v>1</v>
      </c>
      <c r="F218" s="49">
        <v>11</v>
      </c>
      <c r="G218" s="49" t="s">
        <v>2924</v>
      </c>
      <c r="H218" s="52" t="s">
        <v>52</v>
      </c>
      <c r="I218" s="50" t="s">
        <v>387</v>
      </c>
      <c r="J218" s="50"/>
      <c r="K218" s="90"/>
      <c r="L218" s="51">
        <v>571</v>
      </c>
      <c r="M218" s="51">
        <v>453</v>
      </c>
      <c r="N218" s="106">
        <f>IF('1'!$H$10="-",L218,L218)</f>
        <v>571</v>
      </c>
      <c r="O218" s="105">
        <f>IF('1'!$H$10="-",M218,IF('1'!$H$10="в кассу предприятия",M218,IF('1'!$H$10="ИП Водакова Т.Ю.",M218*1.075,"-")))</f>
        <v>453</v>
      </c>
      <c r="P218" s="86">
        <v>34</v>
      </c>
      <c r="Q218" s="47"/>
      <c r="R218" s="91">
        <f t="shared" si="3"/>
        <v>0</v>
      </c>
      <c r="S218" s="91" t="str">
        <f>IF('1'!$H$10="-","-      ₽",IF(Z218="только сц",IF(Q218&lt;=AA218,Q218,AA218),IF(Q218&lt;=AB218,0,IF(Q218-R218&lt;=AA218,Q218-R218,AA218))))</f>
        <v>-      ₽</v>
      </c>
      <c r="T218" s="92" t="str">
        <f>IF('1'!$H$10="-","-      ₽",IF(AND(SUM($W$10:$W$6357)&gt;=200000,AC218&lt;&gt;"без скидки"),IF(R218&gt;=100,O218*0.95*0.95*R218,O218*R218*0.95),IF(SUM($V$10:$V$6357)&gt;=57000,IF(AND(R218&gt;=100,AC218&lt;&gt;"без скидки"),O218*0.95*R218,O218*R218),M218*R218)))</f>
        <v>-      ₽</v>
      </c>
      <c r="U218" s="92" t="str">
        <f>IF('1'!$H$10="-","-      ₽",S218*M218)</f>
        <v>-      ₽</v>
      </c>
      <c r="V218" s="93" t="str">
        <f>IF('1'!$H$10="-","-      ₽",R218*O218)</f>
        <v>-      ₽</v>
      </c>
      <c r="W218" s="93" t="str">
        <f>IF('1'!$H$10="-","-      ₽",R218*O218)</f>
        <v>-      ₽</v>
      </c>
      <c r="X218" s="65" t="s">
        <v>4992</v>
      </c>
      <c r="Y218" s="66" t="str">
        <f>IF(OR(Q218="",'1'!$H$10="-"),"-      %",IF(Z218="только сц",0,IF(SUM($V$685:$V$6357)&gt;=57000,(W218-T218)/W218,0)))</f>
        <v>-      %</v>
      </c>
      <c r="Z218" s="83" t="s">
        <v>375</v>
      </c>
      <c r="AA218" s="51">
        <v>0</v>
      </c>
      <c r="AB218" s="51">
        <v>34</v>
      </c>
      <c r="AC218" s="63" t="s">
        <v>3975</v>
      </c>
      <c r="AD218" s="94" t="str">
        <f>IF(OR(Q218="",'1'!$H$10="-"),"",IF(Q218&gt;R218+S218,"заказано больше наличия",""))</f>
        <v/>
      </c>
    </row>
    <row r="219" spans="1:30" s="48" customFormat="1">
      <c r="A219" s="2"/>
      <c r="B219" s="57" t="s">
        <v>4774</v>
      </c>
      <c r="C219" s="49" t="s">
        <v>2519</v>
      </c>
      <c r="D219" s="49" t="s">
        <v>2520</v>
      </c>
      <c r="E219" s="49">
        <v>1</v>
      </c>
      <c r="F219" s="49">
        <v>18</v>
      </c>
      <c r="G219" s="49" t="s">
        <v>2924</v>
      </c>
      <c r="H219" s="52" t="s">
        <v>384</v>
      </c>
      <c r="I219" s="50" t="s">
        <v>554</v>
      </c>
      <c r="J219" s="50"/>
      <c r="K219" s="90"/>
      <c r="L219" s="51">
        <v>1604</v>
      </c>
      <c r="M219" s="51">
        <v>1274</v>
      </c>
      <c r="N219" s="106">
        <f>IF('1'!$H$10="-",L219,L219)</f>
        <v>1604</v>
      </c>
      <c r="O219" s="105">
        <f>IF('1'!$H$10="-",M219,IF('1'!$H$10="в кассу предприятия",M219,IF('1'!$H$10="ИП Водакова Т.Ю.",M219*1.075,"-")))</f>
        <v>1274</v>
      </c>
      <c r="P219" s="86">
        <v>3</v>
      </c>
      <c r="Q219" s="47"/>
      <c r="R219" s="91">
        <f t="shared" si="3"/>
        <v>0</v>
      </c>
      <c r="S219" s="91" t="str">
        <f>IF('1'!$H$10="-","-      ₽",IF(Z219="только сц",IF(Q219&lt;=AA219,Q219,AA219),IF(Q219&lt;=AB219,0,IF(Q219-R219&lt;=AA219,Q219-R219,AA219))))</f>
        <v>-      ₽</v>
      </c>
      <c r="T219" s="92" t="str">
        <f>IF('1'!$H$10="-","-      ₽",IF(AND(SUM($W$10:$W$6357)&gt;=200000,AC219&lt;&gt;"без скидки"),IF(R219&gt;=100,O219*0.95*0.95*R219,O219*R219*0.95),IF(SUM($V$10:$V$6357)&gt;=57000,IF(AND(R219&gt;=100,AC219&lt;&gt;"без скидки"),O219*0.95*R219,O219*R219),M219*R219)))</f>
        <v>-      ₽</v>
      </c>
      <c r="U219" s="92" t="str">
        <f>IF('1'!$H$10="-","-      ₽",S219*M219)</f>
        <v>-      ₽</v>
      </c>
      <c r="V219" s="93" t="str">
        <f>IF('1'!$H$10="-","-      ₽",R219*O219)</f>
        <v>-      ₽</v>
      </c>
      <c r="W219" s="93" t="str">
        <f>IF('1'!$H$10="-","-      ₽",R219*O219)</f>
        <v>-      ₽</v>
      </c>
      <c r="X219" s="65" t="s">
        <v>4548</v>
      </c>
      <c r="Y219" s="66" t="str">
        <f>IF(OR(Q219="",'1'!$H$10="-"),"-      %",IF(Z219="только сц",0,IF(SUM($V$685:$V$6357)&gt;=57000,(W219-T219)/W219,0)))</f>
        <v>-      %</v>
      </c>
      <c r="Z219" s="83" t="s">
        <v>375</v>
      </c>
      <c r="AA219" s="51">
        <v>0</v>
      </c>
      <c r="AB219" s="51">
        <v>3</v>
      </c>
      <c r="AC219" s="63" t="s">
        <v>3975</v>
      </c>
      <c r="AD219" s="94" t="str">
        <f>IF(OR(Q219="",'1'!$H$10="-"),"",IF(Q219&gt;R219+S219,"заказано больше наличия",""))</f>
        <v/>
      </c>
    </row>
    <row r="220" spans="1:30" s="48" customFormat="1">
      <c r="A220" s="2"/>
      <c r="B220" s="57" t="s">
        <v>1337</v>
      </c>
      <c r="C220" s="49" t="s">
        <v>2519</v>
      </c>
      <c r="D220" s="49" t="s">
        <v>2520</v>
      </c>
      <c r="E220" s="49">
        <v>1</v>
      </c>
      <c r="F220" s="49">
        <v>27</v>
      </c>
      <c r="G220" s="49" t="s">
        <v>2924</v>
      </c>
      <c r="H220" s="52" t="s">
        <v>470</v>
      </c>
      <c r="I220" s="50" t="s">
        <v>426</v>
      </c>
      <c r="J220" s="50"/>
      <c r="K220" s="90"/>
      <c r="L220" s="51">
        <v>7151</v>
      </c>
      <c r="M220" s="51">
        <v>5679</v>
      </c>
      <c r="N220" s="106">
        <f>IF('1'!$H$10="-",L220,L220)</f>
        <v>7151</v>
      </c>
      <c r="O220" s="105">
        <f>IF('1'!$H$10="-",M220,IF('1'!$H$10="в кассу предприятия",M220,IF('1'!$H$10="ИП Водакова Т.Ю.",M220*1.075,"-")))</f>
        <v>5679</v>
      </c>
      <c r="P220" s="86">
        <v>3</v>
      </c>
      <c r="Q220" s="47"/>
      <c r="R220" s="91">
        <f t="shared" si="3"/>
        <v>0</v>
      </c>
      <c r="S220" s="91" t="str">
        <f>IF('1'!$H$10="-","-      ₽",IF(Z220="только сц",IF(Q220&lt;=AA220,Q220,AA220),IF(Q220&lt;=AB220,0,IF(Q220-R220&lt;=AA220,Q220-R220,AA220))))</f>
        <v>-      ₽</v>
      </c>
      <c r="T220" s="92" t="str">
        <f>IF('1'!$H$10="-","-      ₽",IF(AND(SUM($W$10:$W$6357)&gt;=200000,AC220&lt;&gt;"без скидки"),IF(R220&gt;=100,O220*0.95*0.95*R220,O220*R220*0.95),IF(SUM($V$10:$V$6357)&gt;=57000,IF(AND(R220&gt;=100,AC220&lt;&gt;"без скидки"),O220*0.95*R220,O220*R220),M220*R220)))</f>
        <v>-      ₽</v>
      </c>
      <c r="U220" s="92" t="str">
        <f>IF('1'!$H$10="-","-      ₽",S220*M220)</f>
        <v>-      ₽</v>
      </c>
      <c r="V220" s="93" t="str">
        <f>IF('1'!$H$10="-","-      ₽",R220*O220)</f>
        <v>-      ₽</v>
      </c>
      <c r="W220" s="93" t="str">
        <f>IF('1'!$H$10="-","-      ₽",R220*O220)</f>
        <v>-      ₽</v>
      </c>
      <c r="X220" s="65" t="s">
        <v>4548</v>
      </c>
      <c r="Y220" s="66" t="str">
        <f>IF(OR(Q220="",'1'!$H$10="-"),"-      %",IF(Z220="только сц",0,IF(SUM($V$685:$V$6357)&gt;=57000,(W220-T220)/W220,0)))</f>
        <v>-      %</v>
      </c>
      <c r="Z220" s="83" t="s">
        <v>375</v>
      </c>
      <c r="AA220" s="51">
        <v>0</v>
      </c>
      <c r="AB220" s="51">
        <v>3</v>
      </c>
      <c r="AC220" s="63" t="s">
        <v>3975</v>
      </c>
      <c r="AD220" s="94" t="str">
        <f>IF(OR(Q220="",'1'!$H$10="-"),"",IF(Q220&gt;R220+S220,"заказано больше наличия",""))</f>
        <v/>
      </c>
    </row>
    <row r="221" spans="1:30" s="48" customFormat="1">
      <c r="A221" s="2"/>
      <c r="B221" s="57" t="s">
        <v>1338</v>
      </c>
      <c r="C221" s="49" t="s">
        <v>3839</v>
      </c>
      <c r="D221" s="49" t="s">
        <v>2521</v>
      </c>
      <c r="E221" s="49">
        <v>1</v>
      </c>
      <c r="F221" s="49">
        <v>8</v>
      </c>
      <c r="G221" s="49" t="s">
        <v>2925</v>
      </c>
      <c r="H221" s="52" t="s">
        <v>288</v>
      </c>
      <c r="I221" s="50" t="s">
        <v>396</v>
      </c>
      <c r="J221" s="50"/>
      <c r="K221" s="90"/>
      <c r="L221" s="51">
        <v>720</v>
      </c>
      <c r="M221" s="51">
        <v>572</v>
      </c>
      <c r="N221" s="106">
        <f>IF('1'!$H$10="-",L221,L221)</f>
        <v>720</v>
      </c>
      <c r="O221" s="105">
        <f>IF('1'!$H$10="-",M221,IF('1'!$H$10="в кассу предприятия",M221,IF('1'!$H$10="ИП Водакова Т.Ю.",M221*1.075,"-")))</f>
        <v>572</v>
      </c>
      <c r="P221" s="86">
        <v>11</v>
      </c>
      <c r="Q221" s="47"/>
      <c r="R221" s="91">
        <f t="shared" si="3"/>
        <v>0</v>
      </c>
      <c r="S221" s="91" t="str">
        <f>IF('1'!$H$10="-","-      ₽",IF(Z221="только сц",IF(Q221&lt;=AA221,Q221,AA221),IF(Q221&lt;=AB221,0,IF(Q221-R221&lt;=AA221,Q221-R221,AA221))))</f>
        <v>-      ₽</v>
      </c>
      <c r="T221" s="92" t="str">
        <f>IF('1'!$H$10="-","-      ₽",IF(AND(SUM($W$10:$W$6357)&gt;=200000,AC221&lt;&gt;"без скидки"),IF(R221&gt;=100,O221*0.95*0.95*R221,O221*R221*0.95),IF(SUM($V$10:$V$6357)&gt;=57000,IF(AND(R221&gt;=100,AC221&lt;&gt;"без скидки"),O221*0.95*R221,O221*R221),M221*R221)))</f>
        <v>-      ₽</v>
      </c>
      <c r="U221" s="92" t="str">
        <f>IF('1'!$H$10="-","-      ₽",S221*M221)</f>
        <v>-      ₽</v>
      </c>
      <c r="V221" s="93" t="str">
        <f>IF('1'!$H$10="-","-      ₽",R221*O221)</f>
        <v>-      ₽</v>
      </c>
      <c r="W221" s="93" t="str">
        <f>IF('1'!$H$10="-","-      ₽",R221*O221)</f>
        <v>-      ₽</v>
      </c>
      <c r="X221" s="65" t="s">
        <v>4548</v>
      </c>
      <c r="Y221" s="66" t="str">
        <f>IF(OR(Q221="",'1'!$H$10="-"),"-      %",IF(Z221="только сц",0,IF(SUM($V$685:$V$6357)&gt;=57000,(W221-T221)/W221,0)))</f>
        <v>-      %</v>
      </c>
      <c r="Z221" s="83" t="s">
        <v>375</v>
      </c>
      <c r="AA221" s="51">
        <v>3</v>
      </c>
      <c r="AB221" s="51">
        <v>8</v>
      </c>
      <c r="AC221" s="63" t="s">
        <v>3975</v>
      </c>
      <c r="AD221" s="94" t="str">
        <f>IF(OR(Q221="",'1'!$H$10="-"),"",IF(Q221&gt;R221+S221,"заказано больше наличия",""))</f>
        <v/>
      </c>
    </row>
    <row r="222" spans="1:30" s="48" customFormat="1">
      <c r="A222" s="2"/>
      <c r="B222" s="57" t="s">
        <v>4775</v>
      </c>
      <c r="C222" s="49" t="s">
        <v>3839</v>
      </c>
      <c r="D222" s="49" t="s">
        <v>2521</v>
      </c>
      <c r="E222" s="49">
        <v>1</v>
      </c>
      <c r="F222" s="49">
        <v>5</v>
      </c>
      <c r="G222" s="49" t="s">
        <v>4920</v>
      </c>
      <c r="H222" s="52" t="s">
        <v>78</v>
      </c>
      <c r="I222" s="50" t="s">
        <v>374</v>
      </c>
      <c r="J222" s="50"/>
      <c r="K222" s="90"/>
      <c r="L222" s="51">
        <v>479</v>
      </c>
      <c r="M222" s="51">
        <v>381</v>
      </c>
      <c r="N222" s="106">
        <f>IF('1'!$H$10="-",L222,L222)</f>
        <v>479</v>
      </c>
      <c r="O222" s="105">
        <f>IF('1'!$H$10="-",M222,IF('1'!$H$10="в кассу предприятия",M222,IF('1'!$H$10="ИП Водакова Т.Ю.",M222*1.075,"-")))</f>
        <v>381</v>
      </c>
      <c r="P222" s="86">
        <v>44</v>
      </c>
      <c r="Q222" s="47"/>
      <c r="R222" s="91">
        <f t="shared" si="3"/>
        <v>0</v>
      </c>
      <c r="S222" s="91" t="str">
        <f>IF('1'!$H$10="-","-      ₽",IF(Z222="только сц",IF(Q222&lt;=AA222,Q222,AA222),IF(Q222&lt;=AB222,0,IF(Q222-R222&lt;=AA222,Q222-R222,AA222))))</f>
        <v>-      ₽</v>
      </c>
      <c r="T222" s="92" t="str">
        <f>IF('1'!$H$10="-","-      ₽",IF(AND(SUM($W$10:$W$6357)&gt;=200000,AC222&lt;&gt;"без скидки"),IF(R222&gt;=100,O222*0.95*0.95*R222,O222*R222*0.95),IF(SUM($V$10:$V$6357)&gt;=57000,IF(AND(R222&gt;=100,AC222&lt;&gt;"без скидки"),O222*0.95*R222,O222*R222),M222*R222)))</f>
        <v>-      ₽</v>
      </c>
      <c r="U222" s="92" t="str">
        <f>IF('1'!$H$10="-","-      ₽",S222*M222)</f>
        <v>-      ₽</v>
      </c>
      <c r="V222" s="93" t="str">
        <f>IF('1'!$H$10="-","-      ₽",R222*O222)</f>
        <v>-      ₽</v>
      </c>
      <c r="W222" s="93" t="str">
        <f>IF('1'!$H$10="-","-      ₽",R222*O222)</f>
        <v>-      ₽</v>
      </c>
      <c r="X222" s="65" t="s">
        <v>4548</v>
      </c>
      <c r="Y222" s="66" t="str">
        <f>IF(OR(Q222="",'1'!$H$10="-"),"-      %",IF(Z222="только сц",0,IF(SUM($V$685:$V$6357)&gt;=57000,(W222-T222)/W222,0)))</f>
        <v>-      %</v>
      </c>
      <c r="Z222" s="83" t="s">
        <v>375</v>
      </c>
      <c r="AA222" s="51">
        <v>0</v>
      </c>
      <c r="AB222" s="51">
        <v>44</v>
      </c>
      <c r="AC222" s="63" t="s">
        <v>3975</v>
      </c>
      <c r="AD222" s="94" t="str">
        <f>IF(OR(Q222="",'1'!$H$10="-"),"",IF(Q222&gt;R222+S222,"заказано больше наличия",""))</f>
        <v/>
      </c>
    </row>
    <row r="223" spans="1:30" s="48" customFormat="1">
      <c r="A223" s="2"/>
      <c r="B223" s="57" t="s">
        <v>4166</v>
      </c>
      <c r="C223" s="49" t="s">
        <v>4240</v>
      </c>
      <c r="D223" s="49" t="s">
        <v>4115</v>
      </c>
      <c r="E223" s="49">
        <v>1</v>
      </c>
      <c r="F223" s="49">
        <v>9</v>
      </c>
      <c r="G223" s="49" t="s">
        <v>4245</v>
      </c>
      <c r="H223" s="52" t="s">
        <v>551</v>
      </c>
      <c r="I223" s="50" t="s">
        <v>385</v>
      </c>
      <c r="J223" s="50"/>
      <c r="K223" s="90"/>
      <c r="L223" s="51">
        <v>1137</v>
      </c>
      <c r="M223" s="51">
        <v>903</v>
      </c>
      <c r="N223" s="106">
        <f>IF('1'!$H$10="-",L223,L223)</f>
        <v>1137</v>
      </c>
      <c r="O223" s="105">
        <f>IF('1'!$H$10="-",M223,IF('1'!$H$10="в кассу предприятия",M223,IF('1'!$H$10="ИП Водакова Т.Ю.",M223*1.075,"-")))</f>
        <v>903</v>
      </c>
      <c r="P223" s="86">
        <v>8</v>
      </c>
      <c r="Q223" s="47"/>
      <c r="R223" s="91">
        <f t="shared" si="3"/>
        <v>0</v>
      </c>
      <c r="S223" s="91" t="str">
        <f>IF('1'!$H$10="-","-      ₽",IF(Z223="только сц",IF(Q223&lt;=AA223,Q223,AA223),IF(Q223&lt;=AB223,0,IF(Q223-R223&lt;=AA223,Q223-R223,AA223))))</f>
        <v>-      ₽</v>
      </c>
      <c r="T223" s="92" t="str">
        <f>IF('1'!$H$10="-","-      ₽",IF(AND(SUM($W$10:$W$6357)&gt;=200000,AC223&lt;&gt;"без скидки"),IF(R223&gt;=100,O223*0.95*0.95*R223,O223*R223*0.95),IF(SUM($V$10:$V$6357)&gt;=57000,IF(AND(R223&gt;=100,AC223&lt;&gt;"без скидки"),O223*0.95*R223,O223*R223),M223*R223)))</f>
        <v>-      ₽</v>
      </c>
      <c r="U223" s="92" t="str">
        <f>IF('1'!$H$10="-","-      ₽",S223*M223)</f>
        <v>-      ₽</v>
      </c>
      <c r="V223" s="93" t="str">
        <f>IF('1'!$H$10="-","-      ₽",R223*O223)</f>
        <v>-      ₽</v>
      </c>
      <c r="W223" s="93" t="str">
        <f>IF('1'!$H$10="-","-      ₽",R223*O223)</f>
        <v>-      ₽</v>
      </c>
      <c r="X223" s="65" t="s">
        <v>4548</v>
      </c>
      <c r="Y223" s="66" t="str">
        <f>IF(OR(Q223="",'1'!$H$10="-"),"-      %",IF(Z223="только сц",0,IF(SUM($V$685:$V$6357)&gt;=57000,(W223-T223)/W223,0)))</f>
        <v>-      %</v>
      </c>
      <c r="Z223" s="83" t="s">
        <v>5582</v>
      </c>
      <c r="AA223" s="51">
        <v>8</v>
      </c>
      <c r="AB223" s="51">
        <v>0</v>
      </c>
      <c r="AC223" s="63" t="s">
        <v>3975</v>
      </c>
      <c r="AD223" s="94" t="str">
        <f>IF(OR(Q223="",'1'!$H$10="-"),"",IF(Q223&gt;R223+S223,"заказано больше наличия",""))</f>
        <v/>
      </c>
    </row>
    <row r="224" spans="1:30" s="48" customFormat="1">
      <c r="A224" s="2"/>
      <c r="B224" s="57" t="s">
        <v>547</v>
      </c>
      <c r="C224" s="49" t="s">
        <v>548</v>
      </c>
      <c r="D224" s="49" t="s">
        <v>549</v>
      </c>
      <c r="E224" s="49">
        <v>1</v>
      </c>
      <c r="F224" s="49">
        <v>9</v>
      </c>
      <c r="G224" s="49" t="s">
        <v>550</v>
      </c>
      <c r="H224" s="52" t="s">
        <v>551</v>
      </c>
      <c r="I224" s="50" t="s">
        <v>522</v>
      </c>
      <c r="J224" s="50"/>
      <c r="K224" s="90"/>
      <c r="L224" s="51">
        <v>1137</v>
      </c>
      <c r="M224" s="51">
        <v>903</v>
      </c>
      <c r="N224" s="106">
        <f>IF('1'!$H$10="-",L224,L224)</f>
        <v>1137</v>
      </c>
      <c r="O224" s="105">
        <f>IF('1'!$H$10="-",M224,IF('1'!$H$10="в кассу предприятия",M224,IF('1'!$H$10="ИП Водакова Т.Ю.",M224*1.075,"-")))</f>
        <v>903</v>
      </c>
      <c r="P224" s="86">
        <v>11</v>
      </c>
      <c r="Q224" s="47"/>
      <c r="R224" s="91">
        <f t="shared" si="3"/>
        <v>0</v>
      </c>
      <c r="S224" s="91" t="str">
        <f>IF('1'!$H$10="-","-      ₽",IF(Z224="только сц",IF(Q224&lt;=AA224,Q224,AA224),IF(Q224&lt;=AB224,0,IF(Q224-R224&lt;=AA224,Q224-R224,AA224))))</f>
        <v>-      ₽</v>
      </c>
      <c r="T224" s="92" t="str">
        <f>IF('1'!$H$10="-","-      ₽",IF(AND(SUM($W$10:$W$6357)&gt;=200000,AC224&lt;&gt;"без скидки"),IF(R224&gt;=100,O224*0.95*0.95*R224,O224*R224*0.95),IF(SUM($V$10:$V$6357)&gt;=57000,IF(AND(R224&gt;=100,AC224&lt;&gt;"без скидки"),O224*0.95*R224,O224*R224),M224*R224)))</f>
        <v>-      ₽</v>
      </c>
      <c r="U224" s="92" t="str">
        <f>IF('1'!$H$10="-","-      ₽",S224*M224)</f>
        <v>-      ₽</v>
      </c>
      <c r="V224" s="93" t="str">
        <f>IF('1'!$H$10="-","-      ₽",R224*O224)</f>
        <v>-      ₽</v>
      </c>
      <c r="W224" s="93" t="str">
        <f>IF('1'!$H$10="-","-      ₽",R224*O224)</f>
        <v>-      ₽</v>
      </c>
      <c r="X224" s="65" t="s">
        <v>4548</v>
      </c>
      <c r="Y224" s="66" t="str">
        <f>IF(OR(Q224="",'1'!$H$10="-"),"-      %",IF(Z224="только сц",0,IF(SUM($V$685:$V$6357)&gt;=57000,(W224-T224)/W224,0)))</f>
        <v>-      %</v>
      </c>
      <c r="Z224" s="83" t="s">
        <v>5582</v>
      </c>
      <c r="AA224" s="51">
        <v>11</v>
      </c>
      <c r="AB224" s="51">
        <v>0</v>
      </c>
      <c r="AC224" s="63" t="s">
        <v>3975</v>
      </c>
      <c r="AD224" s="94" t="str">
        <f>IF(OR(Q224="",'1'!$H$10="-"),"",IF(Q224&gt;R224+S224,"заказано больше наличия",""))</f>
        <v/>
      </c>
    </row>
    <row r="225" spans="1:30" s="48" customFormat="1">
      <c r="A225" s="2"/>
      <c r="B225" s="57" t="s">
        <v>552</v>
      </c>
      <c r="C225" s="49" t="s">
        <v>548</v>
      </c>
      <c r="D225" s="49" t="s">
        <v>549</v>
      </c>
      <c r="E225" s="49">
        <v>1</v>
      </c>
      <c r="F225" s="49">
        <v>5</v>
      </c>
      <c r="G225" s="49" t="s">
        <v>553</v>
      </c>
      <c r="H225" s="52" t="s">
        <v>78</v>
      </c>
      <c r="I225" s="50" t="s">
        <v>554</v>
      </c>
      <c r="J225" s="50" t="s">
        <v>375</v>
      </c>
      <c r="K225" s="90" t="s">
        <v>375</v>
      </c>
      <c r="L225" s="51">
        <v>668</v>
      </c>
      <c r="M225" s="51">
        <v>354</v>
      </c>
      <c r="N225" s="106">
        <f>IF('1'!$H$10="-",L225,L225)</f>
        <v>668</v>
      </c>
      <c r="O225" s="105">
        <f>IF('1'!$H$10="-",M225,IF('1'!$H$10="в кассу предприятия",M225,IF('1'!$H$10="ИП Водакова Т.Ю.",M225*1.075,"-")))</f>
        <v>354</v>
      </c>
      <c r="P225" s="86" t="s">
        <v>5583</v>
      </c>
      <c r="Q225" s="47"/>
      <c r="R225" s="91">
        <f t="shared" si="3"/>
        <v>0</v>
      </c>
      <c r="S225" s="91" t="str">
        <f>IF('1'!$H$10="-","-      ₽",IF(Z225="только сц",IF(Q225&lt;=AA225,Q225,AA225),IF(Q225&lt;=AB225,0,IF(Q225-R225&lt;=AA225,Q225-R225,AA225))))</f>
        <v>-      ₽</v>
      </c>
      <c r="T225" s="92" t="str">
        <f>IF('1'!$H$10="-","-      ₽",IF(AND(SUM($W$10:$W$6357)&gt;=200000,AC225&lt;&gt;"без скидки"),IF(R225&gt;=100,O225*0.95*0.95*R225,O225*R225*0.95),IF(SUM($V$10:$V$6357)&gt;=57000,IF(AND(R225&gt;=100,AC225&lt;&gt;"без скидки"),O225*0.95*R225,O225*R225),M225*R225)))</f>
        <v>-      ₽</v>
      </c>
      <c r="U225" s="92" t="str">
        <f>IF('1'!$H$10="-","-      ₽",S225*M225)</f>
        <v>-      ₽</v>
      </c>
      <c r="V225" s="93" t="str">
        <f>IF('1'!$H$10="-","-      ₽",R225*O225)</f>
        <v>-      ₽</v>
      </c>
      <c r="W225" s="93" t="str">
        <f>IF('1'!$H$10="-","-      ₽",R225*O225)</f>
        <v>-      ₽</v>
      </c>
      <c r="X225" s="65" t="s">
        <v>4548</v>
      </c>
      <c r="Y225" s="66" t="str">
        <f>IF(OR(Q225="",'1'!$H$10="-"),"-      %",IF(Z225="только сц",0,IF(SUM($V$685:$V$6357)&gt;=57000,(W225-T225)/W225,0)))</f>
        <v>-      %</v>
      </c>
      <c r="Z225" s="83" t="s">
        <v>375</v>
      </c>
      <c r="AA225" s="51">
        <v>64</v>
      </c>
      <c r="AB225" s="51">
        <v>185</v>
      </c>
      <c r="AC225" s="63" t="s">
        <v>3975</v>
      </c>
      <c r="AD225" s="94" t="str">
        <f>IF(OR(Q225="",'1'!$H$10="-"),"",IF(Q225&gt;R225+S225,"заказано больше наличия",""))</f>
        <v/>
      </c>
    </row>
    <row r="226" spans="1:30" s="48" customFormat="1">
      <c r="A226" s="2"/>
      <c r="B226" s="57" t="s">
        <v>4776</v>
      </c>
      <c r="C226" s="49" t="s">
        <v>548</v>
      </c>
      <c r="D226" s="49" t="s">
        <v>549</v>
      </c>
      <c r="E226" s="49">
        <v>1</v>
      </c>
      <c r="F226" s="49">
        <v>8</v>
      </c>
      <c r="G226" s="49" t="s">
        <v>553</v>
      </c>
      <c r="H226" s="52" t="s">
        <v>288</v>
      </c>
      <c r="I226" s="50" t="s">
        <v>298</v>
      </c>
      <c r="J226" s="50"/>
      <c r="K226" s="90"/>
      <c r="L226" s="51">
        <v>738</v>
      </c>
      <c r="M226" s="51">
        <v>415</v>
      </c>
      <c r="N226" s="106">
        <f>IF('1'!$H$10="-",L226,L226)</f>
        <v>738</v>
      </c>
      <c r="O226" s="105">
        <f>IF('1'!$H$10="-",M226,IF('1'!$H$10="в кассу предприятия",M226,IF('1'!$H$10="ИП Водакова Т.Ю.",M226*1.075,"-")))</f>
        <v>415</v>
      </c>
      <c r="P226" s="86" t="s">
        <v>5583</v>
      </c>
      <c r="Q226" s="47"/>
      <c r="R226" s="91">
        <f t="shared" si="3"/>
        <v>0</v>
      </c>
      <c r="S226" s="91" t="str">
        <f>IF('1'!$H$10="-","-      ₽",IF(Z226="только сц",IF(Q226&lt;=AA226,Q226,AA226),IF(Q226&lt;=AB226,0,IF(Q226-R226&lt;=AA226,Q226-R226,AA226))))</f>
        <v>-      ₽</v>
      </c>
      <c r="T226" s="92" t="str">
        <f>IF('1'!$H$10="-","-      ₽",IF(AND(SUM($W$10:$W$6357)&gt;=200000,AC226&lt;&gt;"без скидки"),IF(R226&gt;=100,O226*0.95*0.95*R226,O226*R226*0.95),IF(SUM($V$10:$V$6357)&gt;=57000,IF(AND(R226&gt;=100,AC226&lt;&gt;"без скидки"),O226*0.95*R226,O226*R226),M226*R226)))</f>
        <v>-      ₽</v>
      </c>
      <c r="U226" s="92" t="str">
        <f>IF('1'!$H$10="-","-      ₽",S226*M226)</f>
        <v>-      ₽</v>
      </c>
      <c r="V226" s="93" t="str">
        <f>IF('1'!$H$10="-","-      ₽",R226*O226)</f>
        <v>-      ₽</v>
      </c>
      <c r="W226" s="93" t="str">
        <f>IF('1'!$H$10="-","-      ₽",R226*O226)</f>
        <v>-      ₽</v>
      </c>
      <c r="X226" s="65" t="s">
        <v>4548</v>
      </c>
      <c r="Y226" s="66" t="str">
        <f>IF(OR(Q226="",'1'!$H$10="-"),"-      %",IF(Z226="только сц",0,IF(SUM($V$685:$V$6357)&gt;=57000,(W226-T226)/W226,0)))</f>
        <v>-      %</v>
      </c>
      <c r="Z226" s="83" t="s">
        <v>375</v>
      </c>
      <c r="AA226" s="51">
        <v>0</v>
      </c>
      <c r="AB226" s="51">
        <v>368</v>
      </c>
      <c r="AC226" s="63" t="s">
        <v>3975</v>
      </c>
      <c r="AD226" s="94" t="str">
        <f>IF(OR(Q226="",'1'!$H$10="-"),"",IF(Q226&gt;R226+S226,"заказано больше наличия",""))</f>
        <v/>
      </c>
    </row>
    <row r="227" spans="1:30" s="48" customFormat="1">
      <c r="A227" s="2"/>
      <c r="B227" s="57" t="s">
        <v>4777</v>
      </c>
      <c r="C227" s="49" t="s">
        <v>556</v>
      </c>
      <c r="D227" s="49" t="s">
        <v>549</v>
      </c>
      <c r="E227" s="49">
        <v>1</v>
      </c>
      <c r="F227" s="49">
        <v>11</v>
      </c>
      <c r="G227" s="49" t="s">
        <v>553</v>
      </c>
      <c r="H227" s="52" t="s">
        <v>52</v>
      </c>
      <c r="I227" s="50" t="s">
        <v>298</v>
      </c>
      <c r="J227" s="50"/>
      <c r="K227" s="90"/>
      <c r="L227" s="51">
        <v>1207</v>
      </c>
      <c r="M227" s="51">
        <v>399</v>
      </c>
      <c r="N227" s="106">
        <f>IF('1'!$H$10="-",L227,L227)</f>
        <v>1207</v>
      </c>
      <c r="O227" s="105">
        <f>IF('1'!$H$10="-",M227,IF('1'!$H$10="в кассу предприятия",M227,IF('1'!$H$10="ИП Водакова Т.Ю.",M227*1.075,"-")))</f>
        <v>399</v>
      </c>
      <c r="P227" s="86" t="s">
        <v>5583</v>
      </c>
      <c r="Q227" s="47"/>
      <c r="R227" s="91">
        <f t="shared" si="3"/>
        <v>0</v>
      </c>
      <c r="S227" s="91" t="str">
        <f>IF('1'!$H$10="-","-      ₽",IF(Z227="только сц",IF(Q227&lt;=AA227,Q227,AA227),IF(Q227&lt;=AB227,0,IF(Q227-R227&lt;=AA227,Q227-R227,AA227))))</f>
        <v>-      ₽</v>
      </c>
      <c r="T227" s="92" t="str">
        <f>IF('1'!$H$10="-","-      ₽",IF(AND(SUM($W$10:$W$6357)&gt;=200000,AC227&lt;&gt;"без скидки"),IF(R227&gt;=100,O227*0.95*0.95*R227,O227*R227*0.95),IF(SUM($V$10:$V$6357)&gt;=57000,IF(AND(R227&gt;=100,AC227&lt;&gt;"без скидки"),O227*0.95*R227,O227*R227),M227*R227)))</f>
        <v>-      ₽</v>
      </c>
      <c r="U227" s="92" t="str">
        <f>IF('1'!$H$10="-","-      ₽",S227*M227)</f>
        <v>-      ₽</v>
      </c>
      <c r="V227" s="93" t="str">
        <f>IF('1'!$H$10="-","-      ₽",R227*O227)</f>
        <v>-      ₽</v>
      </c>
      <c r="W227" s="93" t="str">
        <f>IF('1'!$H$10="-","-      ₽",R227*O227)</f>
        <v>-      ₽</v>
      </c>
      <c r="X227" s="65" t="s">
        <v>4992</v>
      </c>
      <c r="Y227" s="66" t="str">
        <f>IF(OR(Q227="",'1'!$H$10="-"),"-      %",IF(Z227="только сц",0,IF(SUM($V$685:$V$6357)&gt;=57000,(W227-T227)/W227,0)))</f>
        <v>-      %</v>
      </c>
      <c r="Z227" s="83" t="s">
        <v>375</v>
      </c>
      <c r="AA227" s="51">
        <v>0</v>
      </c>
      <c r="AB227" s="51">
        <v>575</v>
      </c>
      <c r="AC227" s="63" t="s">
        <v>3975</v>
      </c>
      <c r="AD227" s="94" t="str">
        <f>IF(OR(Q227="",'1'!$H$10="-"),"",IF(Q227&gt;R227+S227,"заказано больше наличия",""))</f>
        <v/>
      </c>
    </row>
    <row r="228" spans="1:30" s="48" customFormat="1">
      <c r="A228" s="2"/>
      <c r="B228" s="57" t="s">
        <v>4778</v>
      </c>
      <c r="C228" s="49" t="s">
        <v>556</v>
      </c>
      <c r="D228" s="49" t="s">
        <v>549</v>
      </c>
      <c r="E228" s="49">
        <v>1</v>
      </c>
      <c r="F228" s="49">
        <v>15</v>
      </c>
      <c r="G228" s="49" t="s">
        <v>553</v>
      </c>
      <c r="H228" s="52" t="s">
        <v>57</v>
      </c>
      <c r="I228" s="50" t="s">
        <v>372</v>
      </c>
      <c r="J228" s="50"/>
      <c r="K228" s="90"/>
      <c r="L228" s="51">
        <v>2125</v>
      </c>
      <c r="M228" s="51">
        <v>871</v>
      </c>
      <c r="N228" s="106">
        <f>IF('1'!$H$10="-",L228,L228)</f>
        <v>2125</v>
      </c>
      <c r="O228" s="105">
        <f>IF('1'!$H$10="-",M228,IF('1'!$H$10="в кассу предприятия",M228,IF('1'!$H$10="ИП Водакова Т.Ю.",M228*1.075,"-")))</f>
        <v>871</v>
      </c>
      <c r="P228" s="86" t="s">
        <v>5583</v>
      </c>
      <c r="Q228" s="47"/>
      <c r="R228" s="91">
        <f t="shared" si="3"/>
        <v>0</v>
      </c>
      <c r="S228" s="91" t="str">
        <f>IF('1'!$H$10="-","-      ₽",IF(Z228="только сц",IF(Q228&lt;=AA228,Q228,AA228),IF(Q228&lt;=AB228,0,IF(Q228-R228&lt;=AA228,Q228-R228,AA228))))</f>
        <v>-      ₽</v>
      </c>
      <c r="T228" s="92" t="str">
        <f>IF('1'!$H$10="-","-      ₽",IF(AND(SUM($W$10:$W$6357)&gt;=200000,AC228&lt;&gt;"без скидки"),IF(R228&gt;=100,O228*0.95*0.95*R228,O228*R228*0.95),IF(SUM($V$10:$V$6357)&gt;=57000,IF(AND(R228&gt;=100,AC228&lt;&gt;"без скидки"),O228*0.95*R228,O228*R228),M228*R228)))</f>
        <v>-      ₽</v>
      </c>
      <c r="U228" s="92" t="str">
        <f>IF('1'!$H$10="-","-      ₽",S228*M228)</f>
        <v>-      ₽</v>
      </c>
      <c r="V228" s="93" t="str">
        <f>IF('1'!$H$10="-","-      ₽",R228*O228)</f>
        <v>-      ₽</v>
      </c>
      <c r="W228" s="93" t="str">
        <f>IF('1'!$H$10="-","-      ₽",R228*O228)</f>
        <v>-      ₽</v>
      </c>
      <c r="X228" s="65" t="s">
        <v>4548</v>
      </c>
      <c r="Y228" s="66" t="str">
        <f>IF(OR(Q228="",'1'!$H$10="-"),"-      %",IF(Z228="только сц",0,IF(SUM($V$685:$V$6357)&gt;=57000,(W228-T228)/W228,0)))</f>
        <v>-      %</v>
      </c>
      <c r="Z228" s="83" t="s">
        <v>375</v>
      </c>
      <c r="AA228" s="51">
        <v>0</v>
      </c>
      <c r="AB228" s="51">
        <v>159</v>
      </c>
      <c r="AC228" s="63" t="s">
        <v>3975</v>
      </c>
      <c r="AD228" s="94" t="str">
        <f>IF(OR(Q228="",'1'!$H$10="-"),"",IF(Q228&gt;R228+S228,"заказано больше наличия",""))</f>
        <v/>
      </c>
    </row>
    <row r="229" spans="1:30" s="48" customFormat="1">
      <c r="A229" s="2"/>
      <c r="B229" s="57" t="s">
        <v>4779</v>
      </c>
      <c r="C229" s="49" t="s">
        <v>556</v>
      </c>
      <c r="D229" s="49" t="s">
        <v>549</v>
      </c>
      <c r="E229" s="49">
        <v>1</v>
      </c>
      <c r="F229" s="49">
        <v>18</v>
      </c>
      <c r="G229" s="49" t="s">
        <v>553</v>
      </c>
      <c r="H229" s="52" t="s">
        <v>384</v>
      </c>
      <c r="I229" s="50" t="s">
        <v>4921</v>
      </c>
      <c r="J229" s="50"/>
      <c r="K229" s="90"/>
      <c r="L229" s="51">
        <v>2397</v>
      </c>
      <c r="M229" s="51">
        <v>1196</v>
      </c>
      <c r="N229" s="106">
        <f>IF('1'!$H$10="-",L229,L229)</f>
        <v>2397</v>
      </c>
      <c r="O229" s="105">
        <f>IF('1'!$H$10="-",M229,IF('1'!$H$10="в кассу предприятия",M229,IF('1'!$H$10="ИП Водакова Т.Ю.",M229*1.075,"-")))</f>
        <v>1196</v>
      </c>
      <c r="P229" s="86">
        <v>48</v>
      </c>
      <c r="Q229" s="47"/>
      <c r="R229" s="91">
        <f t="shared" si="3"/>
        <v>0</v>
      </c>
      <c r="S229" s="91" t="str">
        <f>IF('1'!$H$10="-","-      ₽",IF(Z229="только сц",IF(Q229&lt;=AA229,Q229,AA229),IF(Q229&lt;=AB229,0,IF(Q229-R229&lt;=AA229,Q229-R229,AA229))))</f>
        <v>-      ₽</v>
      </c>
      <c r="T229" s="92" t="str">
        <f>IF('1'!$H$10="-","-      ₽",IF(AND(SUM($W$10:$W$6357)&gt;=200000,AC229&lt;&gt;"без скидки"),IF(R229&gt;=100,O229*0.95*0.95*R229,O229*R229*0.95),IF(SUM($V$10:$V$6357)&gt;=57000,IF(AND(R229&gt;=100,AC229&lt;&gt;"без скидки"),O229*0.95*R229,O229*R229),M229*R229)))</f>
        <v>-      ₽</v>
      </c>
      <c r="U229" s="92" t="str">
        <f>IF('1'!$H$10="-","-      ₽",S229*M229)</f>
        <v>-      ₽</v>
      </c>
      <c r="V229" s="93" t="str">
        <f>IF('1'!$H$10="-","-      ₽",R229*O229)</f>
        <v>-      ₽</v>
      </c>
      <c r="W229" s="93" t="str">
        <f>IF('1'!$H$10="-","-      ₽",R229*O229)</f>
        <v>-      ₽</v>
      </c>
      <c r="X229" s="65" t="s">
        <v>4548</v>
      </c>
      <c r="Y229" s="66" t="str">
        <f>IF(OR(Q229="",'1'!$H$10="-"),"-      %",IF(Z229="только сц",0,IF(SUM($V$685:$V$6357)&gt;=57000,(W229-T229)/W229,0)))</f>
        <v>-      %</v>
      </c>
      <c r="Z229" s="83" t="s">
        <v>375</v>
      </c>
      <c r="AA229" s="51">
        <v>18</v>
      </c>
      <c r="AB229" s="51">
        <v>30</v>
      </c>
      <c r="AC229" s="63" t="s">
        <v>3975</v>
      </c>
      <c r="AD229" s="94" t="str">
        <f>IF(OR(Q229="",'1'!$H$10="-"),"",IF(Q229&gt;R229+S229,"заказано больше наличия",""))</f>
        <v/>
      </c>
    </row>
    <row r="230" spans="1:30" s="48" customFormat="1">
      <c r="A230" s="2"/>
      <c r="B230" s="57" t="s">
        <v>4780</v>
      </c>
      <c r="C230" s="49" t="s">
        <v>556</v>
      </c>
      <c r="D230" s="49" t="s">
        <v>549</v>
      </c>
      <c r="E230" s="49">
        <v>1</v>
      </c>
      <c r="F230" s="49">
        <v>5</v>
      </c>
      <c r="G230" s="49" t="s">
        <v>557</v>
      </c>
      <c r="H230" s="52" t="s">
        <v>78</v>
      </c>
      <c r="I230" s="50" t="s">
        <v>522</v>
      </c>
      <c r="J230" s="50"/>
      <c r="K230" s="90"/>
      <c r="L230" s="51">
        <v>697</v>
      </c>
      <c r="M230" s="51">
        <v>271</v>
      </c>
      <c r="N230" s="106">
        <f>IF('1'!$H$10="-",L230,L230)</f>
        <v>697</v>
      </c>
      <c r="O230" s="105">
        <f>IF('1'!$H$10="-",M230,IF('1'!$H$10="в кассу предприятия",M230,IF('1'!$H$10="ИП Водакова Т.Ю.",M230*1.075,"-")))</f>
        <v>271</v>
      </c>
      <c r="P230" s="86" t="s">
        <v>5583</v>
      </c>
      <c r="Q230" s="47"/>
      <c r="R230" s="91">
        <f t="shared" si="3"/>
        <v>0</v>
      </c>
      <c r="S230" s="91" t="str">
        <f>IF('1'!$H$10="-","-      ₽",IF(Z230="только сц",IF(Q230&lt;=AA230,Q230,AA230),IF(Q230&lt;=AB230,0,IF(Q230-R230&lt;=AA230,Q230-R230,AA230))))</f>
        <v>-      ₽</v>
      </c>
      <c r="T230" s="92" t="str">
        <f>IF('1'!$H$10="-","-      ₽",IF(AND(SUM($W$10:$W$6357)&gt;=200000,AC230&lt;&gt;"без скидки"),IF(R230&gt;=100,O230*0.95*0.95*R230,O230*R230*0.95),IF(SUM($V$10:$V$6357)&gt;=57000,IF(AND(R230&gt;=100,AC230&lt;&gt;"без скидки"),O230*0.95*R230,O230*R230),M230*R230)))</f>
        <v>-      ₽</v>
      </c>
      <c r="U230" s="92" t="str">
        <f>IF('1'!$H$10="-","-      ₽",S230*M230)</f>
        <v>-      ₽</v>
      </c>
      <c r="V230" s="93" t="str">
        <f>IF('1'!$H$10="-","-      ₽",R230*O230)</f>
        <v>-      ₽</v>
      </c>
      <c r="W230" s="93" t="str">
        <f>IF('1'!$H$10="-","-      ₽",R230*O230)</f>
        <v>-      ₽</v>
      </c>
      <c r="X230" s="65" t="s">
        <v>4548</v>
      </c>
      <c r="Y230" s="66" t="str">
        <f>IF(OR(Q230="",'1'!$H$10="-"),"-      %",IF(Z230="только сц",0,IF(SUM($V$685:$V$6357)&gt;=57000,(W230-T230)/W230,0)))</f>
        <v>-      %</v>
      </c>
      <c r="Z230" s="83" t="s">
        <v>375</v>
      </c>
      <c r="AA230" s="51">
        <v>34</v>
      </c>
      <c r="AB230" s="51">
        <v>623</v>
      </c>
      <c r="AC230" s="63" t="s">
        <v>3975</v>
      </c>
      <c r="AD230" s="94" t="str">
        <f>IF(OR(Q230="",'1'!$H$10="-"),"",IF(Q230&gt;R230+S230,"заказано больше наличия",""))</f>
        <v/>
      </c>
    </row>
    <row r="231" spans="1:30" s="48" customFormat="1">
      <c r="A231" s="2"/>
      <c r="B231" s="57" t="s">
        <v>4781</v>
      </c>
      <c r="C231" s="49" t="s">
        <v>548</v>
      </c>
      <c r="D231" s="49" t="s">
        <v>549</v>
      </c>
      <c r="E231" s="49">
        <v>1</v>
      </c>
      <c r="F231" s="49">
        <v>5</v>
      </c>
      <c r="G231" s="49" t="s">
        <v>557</v>
      </c>
      <c r="H231" s="52" t="s">
        <v>78</v>
      </c>
      <c r="I231" s="50" t="s">
        <v>374</v>
      </c>
      <c r="J231" s="50" t="s">
        <v>375</v>
      </c>
      <c r="K231" s="90" t="s">
        <v>375</v>
      </c>
      <c r="L231" s="51">
        <v>697</v>
      </c>
      <c r="M231" s="51">
        <v>364</v>
      </c>
      <c r="N231" s="106">
        <f>IF('1'!$H$10="-",L231,L231)</f>
        <v>697</v>
      </c>
      <c r="O231" s="105">
        <f>IF('1'!$H$10="-",M231,IF('1'!$H$10="в кассу предприятия",M231,IF('1'!$H$10="ИП Водакова Т.Ю.",M231*1.075,"-")))</f>
        <v>364</v>
      </c>
      <c r="P231" s="86" t="s">
        <v>5583</v>
      </c>
      <c r="Q231" s="47"/>
      <c r="R231" s="91">
        <f t="shared" si="3"/>
        <v>0</v>
      </c>
      <c r="S231" s="91" t="str">
        <f>IF('1'!$H$10="-","-      ₽",IF(Z231="только сц",IF(Q231&lt;=AA231,Q231,AA231),IF(Q231&lt;=AB231,0,IF(Q231-R231&lt;=AA231,Q231-R231,AA231))))</f>
        <v>-      ₽</v>
      </c>
      <c r="T231" s="92" t="str">
        <f>IF('1'!$H$10="-","-      ₽",IF(AND(SUM($W$10:$W$6357)&gt;=200000,AC231&lt;&gt;"без скидки"),IF(R231&gt;=100,O231*0.95*0.95*R231,O231*R231*0.95),IF(SUM($V$10:$V$6357)&gt;=57000,IF(AND(R231&gt;=100,AC231&lt;&gt;"без скидки"),O231*0.95*R231,O231*R231),M231*R231)))</f>
        <v>-      ₽</v>
      </c>
      <c r="U231" s="92" t="str">
        <f>IF('1'!$H$10="-","-      ₽",S231*M231)</f>
        <v>-      ₽</v>
      </c>
      <c r="V231" s="93" t="str">
        <f>IF('1'!$H$10="-","-      ₽",R231*O231)</f>
        <v>-      ₽</v>
      </c>
      <c r="W231" s="93" t="str">
        <f>IF('1'!$H$10="-","-      ₽",R231*O231)</f>
        <v>-      ₽</v>
      </c>
      <c r="X231" s="65" t="s">
        <v>4548</v>
      </c>
      <c r="Y231" s="66" t="str">
        <f>IF(OR(Q231="",'1'!$H$10="-"),"-      %",IF(Z231="только сц",0,IF(SUM($V$685:$V$6357)&gt;=57000,(W231-T231)/W231,0)))</f>
        <v>-      %</v>
      </c>
      <c r="Z231" s="83" t="s">
        <v>375</v>
      </c>
      <c r="AA231" s="51">
        <v>0</v>
      </c>
      <c r="AB231" s="51">
        <v>405</v>
      </c>
      <c r="AC231" s="63" t="s">
        <v>3975</v>
      </c>
      <c r="AD231" s="94" t="str">
        <f>IF(OR(Q231="",'1'!$H$10="-"),"",IF(Q231&gt;R231+S231,"заказано больше наличия",""))</f>
        <v/>
      </c>
    </row>
    <row r="232" spans="1:30" s="48" customFormat="1">
      <c r="A232" s="2"/>
      <c r="B232" s="57" t="s">
        <v>4782</v>
      </c>
      <c r="C232" s="49" t="s">
        <v>548</v>
      </c>
      <c r="D232" s="49" t="s">
        <v>549</v>
      </c>
      <c r="E232" s="49">
        <v>1</v>
      </c>
      <c r="F232" s="49">
        <v>5</v>
      </c>
      <c r="G232" s="49" t="s">
        <v>557</v>
      </c>
      <c r="H232" s="52" t="s">
        <v>78</v>
      </c>
      <c r="I232" s="50"/>
      <c r="J232" s="50"/>
      <c r="K232" s="90"/>
      <c r="L232" s="51">
        <v>697</v>
      </c>
      <c r="M232" s="51">
        <v>364</v>
      </c>
      <c r="N232" s="106">
        <f>IF('1'!$H$10="-",L232,L232)</f>
        <v>697</v>
      </c>
      <c r="O232" s="105">
        <f>IF('1'!$H$10="-",M232,IF('1'!$H$10="в кассу предприятия",M232,IF('1'!$H$10="ИП Водакова Т.Ю.",M232*1.075,"-")))</f>
        <v>364</v>
      </c>
      <c r="P232" s="86">
        <v>6</v>
      </c>
      <c r="Q232" s="47"/>
      <c r="R232" s="91">
        <f t="shared" si="3"/>
        <v>0</v>
      </c>
      <c r="S232" s="91" t="str">
        <f>IF('1'!$H$10="-","-      ₽",IF(Z232="только сц",IF(Q232&lt;=AA232,Q232,AA232),IF(Q232&lt;=AB232,0,IF(Q232-R232&lt;=AA232,Q232-R232,AA232))))</f>
        <v>-      ₽</v>
      </c>
      <c r="T232" s="92" t="str">
        <f>IF('1'!$H$10="-","-      ₽",IF(AND(SUM($W$10:$W$6357)&gt;=200000,AC232&lt;&gt;"без скидки"),IF(R232&gt;=100,O232*0.95*0.95*R232,O232*R232*0.95),IF(SUM($V$10:$V$6357)&gt;=57000,IF(AND(R232&gt;=100,AC232&lt;&gt;"без скидки"),O232*0.95*R232,O232*R232),M232*R232)))</f>
        <v>-      ₽</v>
      </c>
      <c r="U232" s="92" t="str">
        <f>IF('1'!$H$10="-","-      ₽",S232*M232)</f>
        <v>-      ₽</v>
      </c>
      <c r="V232" s="93" t="str">
        <f>IF('1'!$H$10="-","-      ₽",R232*O232)</f>
        <v>-      ₽</v>
      </c>
      <c r="W232" s="93" t="str">
        <f>IF('1'!$H$10="-","-      ₽",R232*O232)</f>
        <v>-      ₽</v>
      </c>
      <c r="X232" s="65" t="s">
        <v>4548</v>
      </c>
      <c r="Y232" s="66" t="str">
        <f>IF(OR(Q232="",'1'!$H$10="-"),"-      %",IF(Z232="только сц",0,IF(SUM($V$685:$V$6357)&gt;=57000,(W232-T232)/W232,0)))</f>
        <v>-      %</v>
      </c>
      <c r="Z232" s="83" t="s">
        <v>5582</v>
      </c>
      <c r="AA232" s="51">
        <v>6</v>
      </c>
      <c r="AB232" s="51">
        <v>0</v>
      </c>
      <c r="AC232" s="63" t="s">
        <v>3975</v>
      </c>
      <c r="AD232" s="94" t="str">
        <f>IF(OR(Q232="",'1'!$H$10="-"),"",IF(Q232&gt;R232+S232,"заказано больше наличия",""))</f>
        <v/>
      </c>
    </row>
    <row r="233" spans="1:30" s="48" customFormat="1">
      <c r="A233" s="2"/>
      <c r="B233" s="57" t="s">
        <v>4783</v>
      </c>
      <c r="C233" s="49" t="s">
        <v>556</v>
      </c>
      <c r="D233" s="49" t="s">
        <v>549</v>
      </c>
      <c r="E233" s="49">
        <v>1</v>
      </c>
      <c r="F233" s="49">
        <v>8</v>
      </c>
      <c r="G233" s="49" t="s">
        <v>557</v>
      </c>
      <c r="H233" s="52" t="s">
        <v>288</v>
      </c>
      <c r="I233" s="50" t="s">
        <v>2800</v>
      </c>
      <c r="J233" s="50"/>
      <c r="K233" s="90"/>
      <c r="L233" s="51">
        <v>992</v>
      </c>
      <c r="M233" s="51">
        <v>415</v>
      </c>
      <c r="N233" s="106">
        <f>IF('1'!$H$10="-",L233,L233)</f>
        <v>992</v>
      </c>
      <c r="O233" s="105">
        <f>IF('1'!$H$10="-",M233,IF('1'!$H$10="в кассу предприятия",M233,IF('1'!$H$10="ИП Водакова Т.Ю.",M233*1.075,"-")))</f>
        <v>415</v>
      </c>
      <c r="P233" s="86" t="s">
        <v>5583</v>
      </c>
      <c r="Q233" s="47"/>
      <c r="R233" s="91">
        <f t="shared" si="3"/>
        <v>0</v>
      </c>
      <c r="S233" s="91" t="str">
        <f>IF('1'!$H$10="-","-      ₽",IF(Z233="только сц",IF(Q233&lt;=AA233,Q233,AA233),IF(Q233&lt;=AB233,0,IF(Q233-R233&lt;=AA233,Q233-R233,AA233))))</f>
        <v>-      ₽</v>
      </c>
      <c r="T233" s="92" t="str">
        <f>IF('1'!$H$10="-","-      ₽",IF(AND(SUM($W$10:$W$6357)&gt;=200000,AC233&lt;&gt;"без скидки"),IF(R233&gt;=100,O233*0.95*0.95*R233,O233*R233*0.95),IF(SUM($V$10:$V$6357)&gt;=57000,IF(AND(R233&gt;=100,AC233&lt;&gt;"без скидки"),O233*0.95*R233,O233*R233),M233*R233)))</f>
        <v>-      ₽</v>
      </c>
      <c r="U233" s="92" t="str">
        <f>IF('1'!$H$10="-","-      ₽",S233*M233)</f>
        <v>-      ₽</v>
      </c>
      <c r="V233" s="93" t="str">
        <f>IF('1'!$H$10="-","-      ₽",R233*O233)</f>
        <v>-      ₽</v>
      </c>
      <c r="W233" s="93" t="str">
        <f>IF('1'!$H$10="-","-      ₽",R233*O233)</f>
        <v>-      ₽</v>
      </c>
      <c r="X233" s="65" t="s">
        <v>4548</v>
      </c>
      <c r="Y233" s="66" t="str">
        <f>IF(OR(Q233="",'1'!$H$10="-"),"-      %",IF(Z233="только сц",0,IF(SUM($V$685:$V$6357)&gt;=57000,(W233-T233)/W233,0)))</f>
        <v>-      %</v>
      </c>
      <c r="Z233" s="83" t="s">
        <v>375</v>
      </c>
      <c r="AA233" s="51">
        <v>30</v>
      </c>
      <c r="AB233" s="51">
        <v>240</v>
      </c>
      <c r="AC233" s="63" t="s">
        <v>3975</v>
      </c>
      <c r="AD233" s="94" t="str">
        <f>IF(OR(Q233="",'1'!$H$10="-"),"",IF(Q233&gt;R233+S233,"заказано больше наличия",""))</f>
        <v/>
      </c>
    </row>
    <row r="234" spans="1:30" s="48" customFormat="1">
      <c r="A234" s="2"/>
      <c r="B234" s="57" t="s">
        <v>4784</v>
      </c>
      <c r="C234" s="49" t="s">
        <v>556</v>
      </c>
      <c r="D234" s="49" t="s">
        <v>549</v>
      </c>
      <c r="E234" s="49">
        <v>1</v>
      </c>
      <c r="F234" s="49">
        <v>18</v>
      </c>
      <c r="G234" s="49" t="s">
        <v>557</v>
      </c>
      <c r="H234" s="52" t="s">
        <v>384</v>
      </c>
      <c r="I234" s="50" t="s">
        <v>526</v>
      </c>
      <c r="J234" s="50" t="s">
        <v>526</v>
      </c>
      <c r="K234" s="90"/>
      <c r="L234" s="51">
        <v>2263</v>
      </c>
      <c r="M234" s="51">
        <v>1293</v>
      </c>
      <c r="N234" s="106">
        <f>IF('1'!$H$10="-",L234,L234)</f>
        <v>2263</v>
      </c>
      <c r="O234" s="105">
        <f>IF('1'!$H$10="-",M234,IF('1'!$H$10="в кассу предприятия",M234,IF('1'!$H$10="ИП Водакова Т.Ю.",M234*1.075,"-")))</f>
        <v>1293</v>
      </c>
      <c r="P234" s="86">
        <v>20</v>
      </c>
      <c r="Q234" s="47"/>
      <c r="R234" s="91">
        <f t="shared" si="3"/>
        <v>0</v>
      </c>
      <c r="S234" s="91" t="str">
        <f>IF('1'!$H$10="-","-      ₽",IF(Z234="только сц",IF(Q234&lt;=AA234,Q234,AA234),IF(Q234&lt;=AB234,0,IF(Q234-R234&lt;=AA234,Q234-R234,AA234))))</f>
        <v>-      ₽</v>
      </c>
      <c r="T234" s="92" t="str">
        <f>IF('1'!$H$10="-","-      ₽",IF(AND(SUM($W$10:$W$6357)&gt;=200000,AC234&lt;&gt;"без скидки"),IF(R234&gt;=100,O234*0.95*0.95*R234,O234*R234*0.95),IF(SUM($V$10:$V$6357)&gt;=57000,IF(AND(R234&gt;=100,AC234&lt;&gt;"без скидки"),O234*0.95*R234,O234*R234),M234*R234)))</f>
        <v>-      ₽</v>
      </c>
      <c r="U234" s="92" t="str">
        <f>IF('1'!$H$10="-","-      ₽",S234*M234)</f>
        <v>-      ₽</v>
      </c>
      <c r="V234" s="93" t="str">
        <f>IF('1'!$H$10="-","-      ₽",R234*O234)</f>
        <v>-      ₽</v>
      </c>
      <c r="W234" s="93" t="str">
        <f>IF('1'!$H$10="-","-      ₽",R234*O234)</f>
        <v>-      ₽</v>
      </c>
      <c r="X234" s="65" t="s">
        <v>4548</v>
      </c>
      <c r="Y234" s="66" t="str">
        <f>IF(OR(Q234="",'1'!$H$10="-"),"-      %",IF(Z234="только сц",0,IF(SUM($V$685:$V$6357)&gt;=57000,(W234-T234)/W234,0)))</f>
        <v>-      %</v>
      </c>
      <c r="Z234" s="83" t="s">
        <v>375</v>
      </c>
      <c r="AA234" s="51">
        <v>0</v>
      </c>
      <c r="AB234" s="51">
        <v>20</v>
      </c>
      <c r="AC234" s="63" t="s">
        <v>3975</v>
      </c>
      <c r="AD234" s="94" t="str">
        <f>IF(OR(Q234="",'1'!$H$10="-"),"",IF(Q234&gt;R234+S234,"заказано больше наличия",""))</f>
        <v/>
      </c>
    </row>
    <row r="235" spans="1:30" s="48" customFormat="1">
      <c r="A235" s="2"/>
      <c r="B235" s="57" t="s">
        <v>4785</v>
      </c>
      <c r="C235" s="49" t="s">
        <v>556</v>
      </c>
      <c r="D235" s="49" t="s">
        <v>549</v>
      </c>
      <c r="E235" s="49">
        <v>1</v>
      </c>
      <c r="F235" s="49">
        <v>8</v>
      </c>
      <c r="G235" s="49" t="s">
        <v>4922</v>
      </c>
      <c r="H235" s="52" t="s">
        <v>288</v>
      </c>
      <c r="I235" s="50" t="s">
        <v>2822</v>
      </c>
      <c r="J235" s="50"/>
      <c r="K235" s="90"/>
      <c r="L235" s="51">
        <v>992</v>
      </c>
      <c r="M235" s="51">
        <v>546</v>
      </c>
      <c r="N235" s="106">
        <f>IF('1'!$H$10="-",L235,L235)</f>
        <v>992</v>
      </c>
      <c r="O235" s="105">
        <f>IF('1'!$H$10="-",M235,IF('1'!$H$10="в кассу предприятия",M235,IF('1'!$H$10="ИП Водакова Т.Ю.",M235*1.075,"-")))</f>
        <v>546</v>
      </c>
      <c r="P235" s="86">
        <v>84</v>
      </c>
      <c r="Q235" s="47"/>
      <c r="R235" s="91">
        <f t="shared" si="3"/>
        <v>0</v>
      </c>
      <c r="S235" s="91" t="str">
        <f>IF('1'!$H$10="-","-      ₽",IF(Z235="только сц",IF(Q235&lt;=AA235,Q235,AA235),IF(Q235&lt;=AB235,0,IF(Q235-R235&lt;=AA235,Q235-R235,AA235))))</f>
        <v>-      ₽</v>
      </c>
      <c r="T235" s="92" t="str">
        <f>IF('1'!$H$10="-","-      ₽",IF(AND(SUM($W$10:$W$6357)&gt;=200000,AC235&lt;&gt;"без скидки"),IF(R235&gt;=100,O235*0.95*0.95*R235,O235*R235*0.95),IF(SUM($V$10:$V$6357)&gt;=57000,IF(AND(R235&gt;=100,AC235&lt;&gt;"без скидки"),O235*0.95*R235,O235*R235),M235*R235)))</f>
        <v>-      ₽</v>
      </c>
      <c r="U235" s="92" t="str">
        <f>IF('1'!$H$10="-","-      ₽",S235*M235)</f>
        <v>-      ₽</v>
      </c>
      <c r="V235" s="93" t="str">
        <f>IF('1'!$H$10="-","-      ₽",R235*O235)</f>
        <v>-      ₽</v>
      </c>
      <c r="W235" s="93" t="str">
        <f>IF('1'!$H$10="-","-      ₽",R235*O235)</f>
        <v>-      ₽</v>
      </c>
      <c r="X235" s="65" t="s">
        <v>4548</v>
      </c>
      <c r="Y235" s="66" t="str">
        <f>IF(OR(Q235="",'1'!$H$10="-"),"-      %",IF(Z235="только сц",0,IF(SUM($V$685:$V$6357)&gt;=57000,(W235-T235)/W235,0)))</f>
        <v>-      %</v>
      </c>
      <c r="Z235" s="83" t="s">
        <v>375</v>
      </c>
      <c r="AA235" s="51">
        <v>0</v>
      </c>
      <c r="AB235" s="51">
        <v>84</v>
      </c>
      <c r="AC235" s="63" t="s">
        <v>3975</v>
      </c>
      <c r="AD235" s="94" t="str">
        <f>IF(OR(Q235="",'1'!$H$10="-"),"",IF(Q235&gt;R235+S235,"заказано больше наличия",""))</f>
        <v/>
      </c>
    </row>
    <row r="236" spans="1:30" s="48" customFormat="1">
      <c r="A236" s="2"/>
      <c r="B236" s="57" t="s">
        <v>1340</v>
      </c>
      <c r="C236" s="49" t="s">
        <v>548</v>
      </c>
      <c r="D236" s="49" t="s">
        <v>549</v>
      </c>
      <c r="E236" s="49">
        <v>1</v>
      </c>
      <c r="F236" s="49">
        <v>8</v>
      </c>
      <c r="G236" s="49" t="s">
        <v>559</v>
      </c>
      <c r="H236" s="52" t="s">
        <v>288</v>
      </c>
      <c r="I236" s="50" t="s">
        <v>385</v>
      </c>
      <c r="J236" s="50" t="s">
        <v>522</v>
      </c>
      <c r="K236" s="90"/>
      <c r="L236" s="51">
        <v>901</v>
      </c>
      <c r="M236" s="51">
        <v>716</v>
      </c>
      <c r="N236" s="106">
        <f>IF('1'!$H$10="-",L236,L236)</f>
        <v>901</v>
      </c>
      <c r="O236" s="105">
        <f>IF('1'!$H$10="-",M236,IF('1'!$H$10="в кассу предприятия",M236,IF('1'!$H$10="ИП Водакова Т.Ю.",M236*1.075,"-")))</f>
        <v>716</v>
      </c>
      <c r="P236" s="86">
        <v>18</v>
      </c>
      <c r="Q236" s="47"/>
      <c r="R236" s="91">
        <f t="shared" si="3"/>
        <v>0</v>
      </c>
      <c r="S236" s="91" t="str">
        <f>IF('1'!$H$10="-","-      ₽",IF(Z236="только сц",IF(Q236&lt;=AA236,Q236,AA236),IF(Q236&lt;=AB236,0,IF(Q236-R236&lt;=AA236,Q236-R236,AA236))))</f>
        <v>-      ₽</v>
      </c>
      <c r="T236" s="92" t="str">
        <f>IF('1'!$H$10="-","-      ₽",IF(AND(SUM($W$10:$W$6357)&gt;=200000,AC236&lt;&gt;"без скидки"),IF(R236&gt;=100,O236*0.95*0.95*R236,O236*R236*0.95),IF(SUM($V$10:$V$6357)&gt;=57000,IF(AND(R236&gt;=100,AC236&lt;&gt;"без скидки"),O236*0.95*R236,O236*R236),M236*R236)))</f>
        <v>-      ₽</v>
      </c>
      <c r="U236" s="92" t="str">
        <f>IF('1'!$H$10="-","-      ₽",S236*M236)</f>
        <v>-      ₽</v>
      </c>
      <c r="V236" s="93" t="str">
        <f>IF('1'!$H$10="-","-      ₽",R236*O236)</f>
        <v>-      ₽</v>
      </c>
      <c r="W236" s="93" t="str">
        <f>IF('1'!$H$10="-","-      ₽",R236*O236)</f>
        <v>-      ₽</v>
      </c>
      <c r="X236" s="65" t="s">
        <v>4548</v>
      </c>
      <c r="Y236" s="66" t="str">
        <f>IF(OR(Q236="",'1'!$H$10="-"),"-      %",IF(Z236="только сц",0,IF(SUM($V$685:$V$6357)&gt;=57000,(W236-T236)/W236,0)))</f>
        <v>-      %</v>
      </c>
      <c r="Z236" s="83" t="s">
        <v>5582</v>
      </c>
      <c r="AA236" s="51">
        <v>18</v>
      </c>
      <c r="AB236" s="51">
        <v>0</v>
      </c>
      <c r="AC236" s="63" t="s">
        <v>3975</v>
      </c>
      <c r="AD236" s="94" t="str">
        <f>IF(OR(Q236="",'1'!$H$10="-"),"",IF(Q236&gt;R236+S236,"заказано больше наличия",""))</f>
        <v/>
      </c>
    </row>
    <row r="237" spans="1:30" s="48" customFormat="1">
      <c r="A237" s="2"/>
      <c r="B237" s="57" t="s">
        <v>560</v>
      </c>
      <c r="C237" s="49" t="s">
        <v>548</v>
      </c>
      <c r="D237" s="49" t="s">
        <v>549</v>
      </c>
      <c r="E237" s="49">
        <v>1</v>
      </c>
      <c r="F237" s="49">
        <v>15</v>
      </c>
      <c r="G237" s="49" t="s">
        <v>559</v>
      </c>
      <c r="H237" s="52" t="s">
        <v>57</v>
      </c>
      <c r="I237" s="50" t="s">
        <v>387</v>
      </c>
      <c r="J237" s="50" t="s">
        <v>385</v>
      </c>
      <c r="K237" s="90"/>
      <c r="L237" s="51">
        <v>1368</v>
      </c>
      <c r="M237" s="51">
        <v>941</v>
      </c>
      <c r="N237" s="106">
        <f>IF('1'!$H$10="-",L237,L237)</f>
        <v>1368</v>
      </c>
      <c r="O237" s="105">
        <f>IF('1'!$H$10="-",M237,IF('1'!$H$10="в кассу предприятия",M237,IF('1'!$H$10="ИП Водакова Т.Ю.",M237*1.075,"-")))</f>
        <v>941</v>
      </c>
      <c r="P237" s="86">
        <v>88</v>
      </c>
      <c r="Q237" s="47"/>
      <c r="R237" s="91">
        <f t="shared" si="3"/>
        <v>0</v>
      </c>
      <c r="S237" s="91" t="str">
        <f>IF('1'!$H$10="-","-      ₽",IF(Z237="только сц",IF(Q237&lt;=AA237,Q237,AA237),IF(Q237&lt;=AB237,0,IF(Q237-R237&lt;=AA237,Q237-R237,AA237))))</f>
        <v>-      ₽</v>
      </c>
      <c r="T237" s="92" t="str">
        <f>IF('1'!$H$10="-","-      ₽",IF(AND(SUM($W$10:$W$6357)&gt;=200000,AC237&lt;&gt;"без скидки"),IF(R237&gt;=100,O237*0.95*0.95*R237,O237*R237*0.95),IF(SUM($V$10:$V$6357)&gt;=57000,IF(AND(R237&gt;=100,AC237&lt;&gt;"без скидки"),O237*0.95*R237,O237*R237),M237*R237)))</f>
        <v>-      ₽</v>
      </c>
      <c r="U237" s="92" t="str">
        <f>IF('1'!$H$10="-","-      ₽",S237*M237)</f>
        <v>-      ₽</v>
      </c>
      <c r="V237" s="93" t="str">
        <f>IF('1'!$H$10="-","-      ₽",R237*O237)</f>
        <v>-      ₽</v>
      </c>
      <c r="W237" s="93" t="str">
        <f>IF('1'!$H$10="-","-      ₽",R237*O237)</f>
        <v>-      ₽</v>
      </c>
      <c r="X237" s="65" t="s">
        <v>4548</v>
      </c>
      <c r="Y237" s="66" t="str">
        <f>IF(OR(Q237="",'1'!$H$10="-"),"-      %",IF(Z237="только сц",0,IF(SUM($V$685:$V$6357)&gt;=57000,(W237-T237)/W237,0)))</f>
        <v>-      %</v>
      </c>
      <c r="Z237" s="83" t="s">
        <v>375</v>
      </c>
      <c r="AA237" s="51">
        <v>17</v>
      </c>
      <c r="AB237" s="51">
        <v>71</v>
      </c>
      <c r="AC237" s="63" t="s">
        <v>3975</v>
      </c>
      <c r="AD237" s="94" t="str">
        <f>IF(OR(Q237="",'1'!$H$10="-"),"",IF(Q237&gt;R237+S237,"заказано больше наличия",""))</f>
        <v/>
      </c>
    </row>
    <row r="238" spans="1:30" s="48" customFormat="1">
      <c r="A238" s="2"/>
      <c r="B238" s="57" t="s">
        <v>4786</v>
      </c>
      <c r="C238" s="49" t="s">
        <v>548</v>
      </c>
      <c r="D238" s="49" t="s">
        <v>549</v>
      </c>
      <c r="E238" s="49">
        <v>1</v>
      </c>
      <c r="F238" s="49">
        <v>18</v>
      </c>
      <c r="G238" s="49" t="s">
        <v>561</v>
      </c>
      <c r="H238" s="52" t="s">
        <v>384</v>
      </c>
      <c r="I238" s="50" t="s">
        <v>401</v>
      </c>
      <c r="J238" s="50" t="s">
        <v>387</v>
      </c>
      <c r="K238" s="90"/>
      <c r="L238" s="51">
        <v>1910</v>
      </c>
      <c r="M238" s="51">
        <v>1517</v>
      </c>
      <c r="N238" s="106">
        <f>IF('1'!$H$10="-",L238,L238)</f>
        <v>1910</v>
      </c>
      <c r="O238" s="105">
        <f>IF('1'!$H$10="-",M238,IF('1'!$H$10="в кассу предприятия",M238,IF('1'!$H$10="ИП Водакова Т.Ю.",M238*1.075,"-")))</f>
        <v>1517</v>
      </c>
      <c r="P238" s="86">
        <v>12</v>
      </c>
      <c r="Q238" s="47"/>
      <c r="R238" s="91">
        <f t="shared" si="3"/>
        <v>0</v>
      </c>
      <c r="S238" s="91" t="str">
        <f>IF('1'!$H$10="-","-      ₽",IF(Z238="только сц",IF(Q238&lt;=AA238,Q238,AA238),IF(Q238&lt;=AB238,0,IF(Q238-R238&lt;=AA238,Q238-R238,AA238))))</f>
        <v>-      ₽</v>
      </c>
      <c r="T238" s="92" t="str">
        <f>IF('1'!$H$10="-","-      ₽",IF(AND(SUM($W$10:$W$6357)&gt;=200000,AC238&lt;&gt;"без скидки"),IF(R238&gt;=100,O238*0.95*0.95*R238,O238*R238*0.95),IF(SUM($V$10:$V$6357)&gt;=57000,IF(AND(R238&gt;=100,AC238&lt;&gt;"без скидки"),O238*0.95*R238,O238*R238),M238*R238)))</f>
        <v>-      ₽</v>
      </c>
      <c r="U238" s="92" t="str">
        <f>IF('1'!$H$10="-","-      ₽",S238*M238)</f>
        <v>-      ₽</v>
      </c>
      <c r="V238" s="93" t="str">
        <f>IF('1'!$H$10="-","-      ₽",R238*O238)</f>
        <v>-      ₽</v>
      </c>
      <c r="W238" s="93" t="str">
        <f>IF('1'!$H$10="-","-      ₽",R238*O238)</f>
        <v>-      ₽</v>
      </c>
      <c r="X238" s="65" t="s">
        <v>4548</v>
      </c>
      <c r="Y238" s="66" t="str">
        <f>IF(OR(Q238="",'1'!$H$10="-"),"-      %",IF(Z238="только сц",0,IF(SUM($V$685:$V$6357)&gt;=57000,(W238-T238)/W238,0)))</f>
        <v>-      %</v>
      </c>
      <c r="Z238" s="83" t="s">
        <v>5582</v>
      </c>
      <c r="AA238" s="51">
        <v>12</v>
      </c>
      <c r="AB238" s="51">
        <v>0</v>
      </c>
      <c r="AC238" s="63" t="s">
        <v>3975</v>
      </c>
      <c r="AD238" s="94" t="str">
        <f>IF(OR(Q238="",'1'!$H$10="-"),"",IF(Q238&gt;R238+S238,"заказано больше наличия",""))</f>
        <v/>
      </c>
    </row>
    <row r="239" spans="1:30" s="48" customFormat="1">
      <c r="A239" s="2"/>
      <c r="B239" s="57" t="s">
        <v>1344</v>
      </c>
      <c r="C239" s="49" t="s">
        <v>548</v>
      </c>
      <c r="D239" s="49" t="s">
        <v>549</v>
      </c>
      <c r="E239" s="49">
        <v>1</v>
      </c>
      <c r="F239" s="49">
        <v>8</v>
      </c>
      <c r="G239" s="49" t="s">
        <v>562</v>
      </c>
      <c r="H239" s="52" t="s">
        <v>288</v>
      </c>
      <c r="I239" s="50" t="s">
        <v>396</v>
      </c>
      <c r="J239" s="50"/>
      <c r="K239" s="90"/>
      <c r="L239" s="51">
        <v>1053</v>
      </c>
      <c r="M239" s="51">
        <v>751</v>
      </c>
      <c r="N239" s="106">
        <f>IF('1'!$H$10="-",L239,L239)</f>
        <v>1053</v>
      </c>
      <c r="O239" s="105">
        <f>IF('1'!$H$10="-",M239,IF('1'!$H$10="в кассу предприятия",M239,IF('1'!$H$10="ИП Водакова Т.Ю.",M239*1.075,"-")))</f>
        <v>751</v>
      </c>
      <c r="P239" s="86" t="s">
        <v>5583</v>
      </c>
      <c r="Q239" s="47"/>
      <c r="R239" s="91">
        <f t="shared" si="3"/>
        <v>0</v>
      </c>
      <c r="S239" s="91" t="str">
        <f>IF('1'!$H$10="-","-      ₽",IF(Z239="только сц",IF(Q239&lt;=AA239,Q239,AA239),IF(Q239&lt;=AB239,0,IF(Q239-R239&lt;=AA239,Q239-R239,AA239))))</f>
        <v>-      ₽</v>
      </c>
      <c r="T239" s="92" t="str">
        <f>IF('1'!$H$10="-","-      ₽",IF(AND(SUM($W$10:$W$6357)&gt;=200000,AC239&lt;&gt;"без скидки"),IF(R239&gt;=100,O239*0.95*0.95*R239,O239*R239*0.95),IF(SUM($V$10:$V$6357)&gt;=57000,IF(AND(R239&gt;=100,AC239&lt;&gt;"без скидки"),O239*0.95*R239,O239*R239),M239*R239)))</f>
        <v>-      ₽</v>
      </c>
      <c r="U239" s="92" t="str">
        <f>IF('1'!$H$10="-","-      ₽",S239*M239)</f>
        <v>-      ₽</v>
      </c>
      <c r="V239" s="93" t="str">
        <f>IF('1'!$H$10="-","-      ₽",R239*O239)</f>
        <v>-      ₽</v>
      </c>
      <c r="W239" s="93" t="str">
        <f>IF('1'!$H$10="-","-      ₽",R239*O239)</f>
        <v>-      ₽</v>
      </c>
      <c r="X239" s="65" t="s">
        <v>4548</v>
      </c>
      <c r="Y239" s="66" t="str">
        <f>IF(OR(Q239="",'1'!$H$10="-"),"-      %",IF(Z239="только сц",0,IF(SUM($V$685:$V$6357)&gt;=57000,(W239-T239)/W239,0)))</f>
        <v>-      %</v>
      </c>
      <c r="Z239" s="83" t="s">
        <v>375</v>
      </c>
      <c r="AA239" s="51">
        <v>19</v>
      </c>
      <c r="AB239" s="51">
        <v>119</v>
      </c>
      <c r="AC239" s="63" t="s">
        <v>3975</v>
      </c>
      <c r="AD239" s="94" t="str">
        <f>IF(OR(Q239="",'1'!$H$10="-"),"",IF(Q239&gt;R239+S239,"заказано больше наличия",""))</f>
        <v/>
      </c>
    </row>
    <row r="240" spans="1:30" s="48" customFormat="1">
      <c r="A240" s="2"/>
      <c r="B240" s="57" t="s">
        <v>4787</v>
      </c>
      <c r="C240" s="49" t="s">
        <v>548</v>
      </c>
      <c r="D240" s="49" t="s">
        <v>549</v>
      </c>
      <c r="E240" s="49">
        <v>1</v>
      </c>
      <c r="F240" s="49">
        <v>5</v>
      </c>
      <c r="G240" s="49" t="s">
        <v>4923</v>
      </c>
      <c r="H240" s="52" t="s">
        <v>78</v>
      </c>
      <c r="I240" s="50" t="s">
        <v>379</v>
      </c>
      <c r="J240" s="50" t="s">
        <v>375</v>
      </c>
      <c r="K240" s="90" t="s">
        <v>375</v>
      </c>
      <c r="L240" s="51">
        <v>668</v>
      </c>
      <c r="M240" s="51">
        <v>364</v>
      </c>
      <c r="N240" s="106">
        <f>IF('1'!$H$10="-",L240,L240)</f>
        <v>668</v>
      </c>
      <c r="O240" s="105">
        <f>IF('1'!$H$10="-",M240,IF('1'!$H$10="в кассу предприятия",M240,IF('1'!$H$10="ИП Водакова Т.Ю.",M240*1.075,"-")))</f>
        <v>364</v>
      </c>
      <c r="P240" s="86">
        <v>64</v>
      </c>
      <c r="Q240" s="47"/>
      <c r="R240" s="91">
        <f t="shared" si="3"/>
        <v>0</v>
      </c>
      <c r="S240" s="91" t="str">
        <f>IF('1'!$H$10="-","-      ₽",IF(Z240="только сц",IF(Q240&lt;=AA240,Q240,AA240),IF(Q240&lt;=AB240,0,IF(Q240-R240&lt;=AA240,Q240-R240,AA240))))</f>
        <v>-      ₽</v>
      </c>
      <c r="T240" s="92" t="str">
        <f>IF('1'!$H$10="-","-      ₽",IF(AND(SUM($W$10:$W$6357)&gt;=200000,AC240&lt;&gt;"без скидки"),IF(R240&gt;=100,O240*0.95*0.95*R240,O240*R240*0.95),IF(SUM($V$10:$V$6357)&gt;=57000,IF(AND(R240&gt;=100,AC240&lt;&gt;"без скидки"),O240*0.95*R240,O240*R240),M240*R240)))</f>
        <v>-      ₽</v>
      </c>
      <c r="U240" s="92" t="str">
        <f>IF('1'!$H$10="-","-      ₽",S240*M240)</f>
        <v>-      ₽</v>
      </c>
      <c r="V240" s="93" t="str">
        <f>IF('1'!$H$10="-","-      ₽",R240*O240)</f>
        <v>-      ₽</v>
      </c>
      <c r="W240" s="93" t="str">
        <f>IF('1'!$H$10="-","-      ₽",R240*O240)</f>
        <v>-      ₽</v>
      </c>
      <c r="X240" s="65" t="s">
        <v>4548</v>
      </c>
      <c r="Y240" s="66" t="str">
        <f>IF(OR(Q240="",'1'!$H$10="-"),"-      %",IF(Z240="только сц",0,IF(SUM($V$685:$V$6357)&gt;=57000,(W240-T240)/W240,0)))</f>
        <v>-      %</v>
      </c>
      <c r="Z240" s="83" t="s">
        <v>375</v>
      </c>
      <c r="AA240" s="51">
        <v>30</v>
      </c>
      <c r="AB240" s="51">
        <v>34</v>
      </c>
      <c r="AC240" s="63" t="s">
        <v>3975</v>
      </c>
      <c r="AD240" s="94" t="str">
        <f>IF(OR(Q240="",'1'!$H$10="-"),"",IF(Q240&gt;R240+S240,"заказано больше наличия",""))</f>
        <v/>
      </c>
    </row>
    <row r="241" spans="1:30" s="48" customFormat="1">
      <c r="A241" s="2"/>
      <c r="B241" s="57" t="s">
        <v>4788</v>
      </c>
      <c r="C241" s="49" t="s">
        <v>556</v>
      </c>
      <c r="D241" s="49" t="s">
        <v>549</v>
      </c>
      <c r="E241" s="49">
        <v>1</v>
      </c>
      <c r="F241" s="49">
        <v>5</v>
      </c>
      <c r="G241" s="49" t="s">
        <v>4924</v>
      </c>
      <c r="H241" s="52" t="s">
        <v>78</v>
      </c>
      <c r="I241" s="50" t="s">
        <v>431</v>
      </c>
      <c r="J241" s="50"/>
      <c r="K241" s="90"/>
      <c r="L241" s="51">
        <v>458</v>
      </c>
      <c r="M241" s="51">
        <v>364</v>
      </c>
      <c r="N241" s="106">
        <f>IF('1'!$H$10="-",L241,L241)</f>
        <v>458</v>
      </c>
      <c r="O241" s="105">
        <f>IF('1'!$H$10="-",M241,IF('1'!$H$10="в кассу предприятия",M241,IF('1'!$H$10="ИП Водакова Т.Ю.",M241*1.075,"-")))</f>
        <v>364</v>
      </c>
      <c r="P241" s="86">
        <v>45</v>
      </c>
      <c r="Q241" s="47"/>
      <c r="R241" s="91">
        <f t="shared" si="3"/>
        <v>0</v>
      </c>
      <c r="S241" s="91" t="str">
        <f>IF('1'!$H$10="-","-      ₽",IF(Z241="только сц",IF(Q241&lt;=AA241,Q241,AA241),IF(Q241&lt;=AB241,0,IF(Q241-R241&lt;=AA241,Q241-R241,AA241))))</f>
        <v>-      ₽</v>
      </c>
      <c r="T241" s="92" t="str">
        <f>IF('1'!$H$10="-","-      ₽",IF(AND(SUM($W$10:$W$6357)&gt;=200000,AC241&lt;&gt;"без скидки"),IF(R241&gt;=100,O241*0.95*0.95*R241,O241*R241*0.95),IF(SUM($V$10:$V$6357)&gt;=57000,IF(AND(R241&gt;=100,AC241&lt;&gt;"без скидки"),O241*0.95*R241,O241*R241),M241*R241)))</f>
        <v>-      ₽</v>
      </c>
      <c r="U241" s="92" t="str">
        <f>IF('1'!$H$10="-","-      ₽",S241*M241)</f>
        <v>-      ₽</v>
      </c>
      <c r="V241" s="93" t="str">
        <f>IF('1'!$H$10="-","-      ₽",R241*O241)</f>
        <v>-      ₽</v>
      </c>
      <c r="W241" s="93" t="str">
        <f>IF('1'!$H$10="-","-      ₽",R241*O241)</f>
        <v>-      ₽</v>
      </c>
      <c r="X241" s="65" t="s">
        <v>4548</v>
      </c>
      <c r="Y241" s="66" t="str">
        <f>IF(OR(Q241="",'1'!$H$10="-"),"-      %",IF(Z241="только сц",0,IF(SUM($V$685:$V$6357)&gt;=57000,(W241-T241)/W241,0)))</f>
        <v>-      %</v>
      </c>
      <c r="Z241" s="83" t="s">
        <v>375</v>
      </c>
      <c r="AA241" s="51">
        <v>0</v>
      </c>
      <c r="AB241" s="51">
        <v>45</v>
      </c>
      <c r="AC241" s="63" t="s">
        <v>3975</v>
      </c>
      <c r="AD241" s="94" t="str">
        <f>IF(OR(Q241="",'1'!$H$10="-"),"",IF(Q241&gt;R241+S241,"заказано больше наличия",""))</f>
        <v/>
      </c>
    </row>
    <row r="242" spans="1:30" s="48" customFormat="1">
      <c r="A242" s="2"/>
      <c r="B242" s="57" t="s">
        <v>4065</v>
      </c>
      <c r="C242" s="49" t="s">
        <v>548</v>
      </c>
      <c r="D242" s="49" t="s">
        <v>549</v>
      </c>
      <c r="E242" s="49">
        <v>1</v>
      </c>
      <c r="F242" s="49">
        <v>8</v>
      </c>
      <c r="G242" s="49" t="s">
        <v>2930</v>
      </c>
      <c r="H242" s="52" t="s">
        <v>288</v>
      </c>
      <c r="I242" s="50">
        <v>20</v>
      </c>
      <c r="J242" s="50"/>
      <c r="K242" s="90"/>
      <c r="L242" s="51">
        <v>674</v>
      </c>
      <c r="M242" s="51">
        <v>536</v>
      </c>
      <c r="N242" s="106">
        <f>IF('1'!$H$10="-",L242,L242)</f>
        <v>674</v>
      </c>
      <c r="O242" s="105">
        <f>IF('1'!$H$10="-",M242,IF('1'!$H$10="в кассу предприятия",M242,IF('1'!$H$10="ИП Водакова Т.Ю.",M242*1.075,"-")))</f>
        <v>536</v>
      </c>
      <c r="P242" s="86">
        <v>60</v>
      </c>
      <c r="Q242" s="47"/>
      <c r="R242" s="91">
        <f t="shared" si="3"/>
        <v>0</v>
      </c>
      <c r="S242" s="91" t="str">
        <f>IF('1'!$H$10="-","-      ₽",IF(Z242="только сц",IF(Q242&lt;=AA242,Q242,AA242),IF(Q242&lt;=AB242,0,IF(Q242-R242&lt;=AA242,Q242-R242,AA242))))</f>
        <v>-      ₽</v>
      </c>
      <c r="T242" s="92" t="str">
        <f>IF('1'!$H$10="-","-      ₽",IF(AND(SUM($W$10:$W$6357)&gt;=200000,AC242&lt;&gt;"без скидки"),IF(R242&gt;=100,O242*0.95*0.95*R242,O242*R242*0.95),IF(SUM($V$10:$V$6357)&gt;=57000,IF(AND(R242&gt;=100,AC242&lt;&gt;"без скидки"),O242*0.95*R242,O242*R242),M242*R242)))</f>
        <v>-      ₽</v>
      </c>
      <c r="U242" s="92" t="str">
        <f>IF('1'!$H$10="-","-      ₽",S242*M242)</f>
        <v>-      ₽</v>
      </c>
      <c r="V242" s="93" t="str">
        <f>IF('1'!$H$10="-","-      ₽",R242*O242)</f>
        <v>-      ₽</v>
      </c>
      <c r="W242" s="93" t="str">
        <f>IF('1'!$H$10="-","-      ₽",R242*O242)</f>
        <v>-      ₽</v>
      </c>
      <c r="X242" s="65" t="s">
        <v>4548</v>
      </c>
      <c r="Y242" s="66" t="str">
        <f>IF(OR(Q242="",'1'!$H$10="-"),"-      %",IF(Z242="только сц",0,IF(SUM($V$685:$V$6357)&gt;=57000,(W242-T242)/W242,0)))</f>
        <v>-      %</v>
      </c>
      <c r="Z242" s="83" t="s">
        <v>375</v>
      </c>
      <c r="AA242" s="51">
        <v>18</v>
      </c>
      <c r="AB242" s="51">
        <v>42</v>
      </c>
      <c r="AC242" s="63" t="s">
        <v>3975</v>
      </c>
      <c r="AD242" s="94" t="str">
        <f>IF(OR(Q242="",'1'!$H$10="-"),"",IF(Q242&gt;R242+S242,"заказано больше наличия",""))</f>
        <v/>
      </c>
    </row>
    <row r="243" spans="1:30" s="48" customFormat="1">
      <c r="A243" s="2"/>
      <c r="B243" s="57" t="s">
        <v>4789</v>
      </c>
      <c r="C243" s="49" t="s">
        <v>556</v>
      </c>
      <c r="D243" s="49" t="s">
        <v>549</v>
      </c>
      <c r="E243" s="49">
        <v>1</v>
      </c>
      <c r="F243" s="49">
        <v>18</v>
      </c>
      <c r="G243" s="49" t="s">
        <v>2930</v>
      </c>
      <c r="H243" s="52" t="s">
        <v>384</v>
      </c>
      <c r="I243" s="50" t="s">
        <v>387</v>
      </c>
      <c r="J243" s="50"/>
      <c r="K243" s="90"/>
      <c r="L243" s="51">
        <v>1149</v>
      </c>
      <c r="M243" s="51">
        <v>913</v>
      </c>
      <c r="N243" s="106">
        <f>IF('1'!$H$10="-",L243,L243)</f>
        <v>1149</v>
      </c>
      <c r="O243" s="105">
        <f>IF('1'!$H$10="-",M243,IF('1'!$H$10="в кассу предприятия",M243,IF('1'!$H$10="ИП Водакова Т.Ю.",M243*1.075,"-")))</f>
        <v>913</v>
      </c>
      <c r="P243" s="86">
        <v>50</v>
      </c>
      <c r="Q243" s="47"/>
      <c r="R243" s="91">
        <f t="shared" si="3"/>
        <v>0</v>
      </c>
      <c r="S243" s="91" t="str">
        <f>IF('1'!$H$10="-","-      ₽",IF(Z243="только сц",IF(Q243&lt;=AA243,Q243,AA243),IF(Q243&lt;=AB243,0,IF(Q243-R243&lt;=AA243,Q243-R243,AA243))))</f>
        <v>-      ₽</v>
      </c>
      <c r="T243" s="92" t="str">
        <f>IF('1'!$H$10="-","-      ₽",IF(AND(SUM($W$10:$W$6357)&gt;=200000,AC243&lt;&gt;"без скидки"),IF(R243&gt;=100,O243*0.95*0.95*R243,O243*R243*0.95),IF(SUM($V$10:$V$6357)&gt;=57000,IF(AND(R243&gt;=100,AC243&lt;&gt;"без скидки"),O243*0.95*R243,O243*R243),M243*R243)))</f>
        <v>-      ₽</v>
      </c>
      <c r="U243" s="92" t="str">
        <f>IF('1'!$H$10="-","-      ₽",S243*M243)</f>
        <v>-      ₽</v>
      </c>
      <c r="V243" s="93" t="str">
        <f>IF('1'!$H$10="-","-      ₽",R243*O243)</f>
        <v>-      ₽</v>
      </c>
      <c r="W243" s="93" t="str">
        <f>IF('1'!$H$10="-","-      ₽",R243*O243)</f>
        <v>-      ₽</v>
      </c>
      <c r="X243" s="65" t="s">
        <v>4548</v>
      </c>
      <c r="Y243" s="66" t="str">
        <f>IF(OR(Q243="",'1'!$H$10="-"),"-      %",IF(Z243="только сц",0,IF(SUM($V$685:$V$6357)&gt;=57000,(W243-T243)/W243,0)))</f>
        <v>-      %</v>
      </c>
      <c r="Z243" s="83" t="s">
        <v>375</v>
      </c>
      <c r="AA243" s="51">
        <v>0</v>
      </c>
      <c r="AB243" s="51">
        <v>50</v>
      </c>
      <c r="AC243" s="63" t="s">
        <v>3975</v>
      </c>
      <c r="AD243" s="94" t="str">
        <f>IF(OR(Q243="",'1'!$H$10="-"),"",IF(Q243&gt;R243+S243,"заказано больше наличия",""))</f>
        <v/>
      </c>
    </row>
    <row r="244" spans="1:30" s="48" customFormat="1">
      <c r="A244" s="2"/>
      <c r="B244" s="57" t="s">
        <v>1349</v>
      </c>
      <c r="C244" s="49" t="s">
        <v>548</v>
      </c>
      <c r="D244" s="49" t="s">
        <v>549</v>
      </c>
      <c r="E244" s="49">
        <v>1</v>
      </c>
      <c r="F244" s="49">
        <v>24</v>
      </c>
      <c r="G244" s="49" t="s">
        <v>2930</v>
      </c>
      <c r="H244" s="52" t="s">
        <v>373</v>
      </c>
      <c r="I244" s="50" t="s">
        <v>366</v>
      </c>
      <c r="J244" s="50"/>
      <c r="K244" s="90"/>
      <c r="L244" s="51">
        <v>4516</v>
      </c>
      <c r="M244" s="51">
        <v>3188</v>
      </c>
      <c r="N244" s="106">
        <f>IF('1'!$H$10="-",L244,L244)</f>
        <v>4516</v>
      </c>
      <c r="O244" s="105">
        <f>IF('1'!$H$10="-",M244,IF('1'!$H$10="в кассу предприятия",M244,IF('1'!$H$10="ИП Водакова Т.Ю.",M244*1.075,"-")))</f>
        <v>3188</v>
      </c>
      <c r="P244" s="86">
        <v>25</v>
      </c>
      <c r="Q244" s="47"/>
      <c r="R244" s="91">
        <f t="shared" si="3"/>
        <v>0</v>
      </c>
      <c r="S244" s="91" t="str">
        <f>IF('1'!$H$10="-","-      ₽",IF(Z244="только сц",IF(Q244&lt;=AA244,Q244,AA244),IF(Q244&lt;=AB244,0,IF(Q244-R244&lt;=AA244,Q244-R244,AA244))))</f>
        <v>-      ₽</v>
      </c>
      <c r="T244" s="92" t="str">
        <f>IF('1'!$H$10="-","-      ₽",IF(AND(SUM($W$10:$W$6357)&gt;=200000,AC244&lt;&gt;"без скидки"),IF(R244&gt;=100,O244*0.95*0.95*R244,O244*R244*0.95),IF(SUM($V$10:$V$6357)&gt;=57000,IF(AND(R244&gt;=100,AC244&lt;&gt;"без скидки"),O244*0.95*R244,O244*R244),M244*R244)))</f>
        <v>-      ₽</v>
      </c>
      <c r="U244" s="92" t="str">
        <f>IF('1'!$H$10="-","-      ₽",S244*M244)</f>
        <v>-      ₽</v>
      </c>
      <c r="V244" s="93" t="str">
        <f>IF('1'!$H$10="-","-      ₽",R244*O244)</f>
        <v>-      ₽</v>
      </c>
      <c r="W244" s="93" t="str">
        <f>IF('1'!$H$10="-","-      ₽",R244*O244)</f>
        <v>-      ₽</v>
      </c>
      <c r="X244" s="65" t="s">
        <v>4548</v>
      </c>
      <c r="Y244" s="66" t="str">
        <f>IF(OR(Q244="",'1'!$H$10="-"),"-      %",IF(Z244="только сц",0,IF(SUM($V$685:$V$6357)&gt;=57000,(W244-T244)/W244,0)))</f>
        <v>-      %</v>
      </c>
      <c r="Z244" s="83" t="s">
        <v>5582</v>
      </c>
      <c r="AA244" s="51">
        <v>25</v>
      </c>
      <c r="AB244" s="51">
        <v>0</v>
      </c>
      <c r="AC244" s="63" t="s">
        <v>3975</v>
      </c>
      <c r="AD244" s="94" t="str">
        <f>IF(OR(Q244="",'1'!$H$10="-"),"",IF(Q244&gt;R244+S244,"заказано больше наличия",""))</f>
        <v/>
      </c>
    </row>
    <row r="245" spans="1:30" s="48" customFormat="1">
      <c r="A245" s="2"/>
      <c r="B245" s="57" t="s">
        <v>1350</v>
      </c>
      <c r="C245" s="49" t="s">
        <v>548</v>
      </c>
      <c r="D245" s="49" t="s">
        <v>549</v>
      </c>
      <c r="E245" s="49">
        <v>1</v>
      </c>
      <c r="F245" s="49">
        <v>8</v>
      </c>
      <c r="G245" s="49" t="s">
        <v>2931</v>
      </c>
      <c r="H245" s="52" t="s">
        <v>288</v>
      </c>
      <c r="I245" s="50" t="s">
        <v>392</v>
      </c>
      <c r="J245" s="50" t="s">
        <v>375</v>
      </c>
      <c r="K245" s="90" t="s">
        <v>375</v>
      </c>
      <c r="L245" s="51">
        <v>1044</v>
      </c>
      <c r="M245" s="51">
        <v>735</v>
      </c>
      <c r="N245" s="106">
        <f>IF('1'!$H$10="-",L245,L245)</f>
        <v>1044</v>
      </c>
      <c r="O245" s="105">
        <f>IF('1'!$H$10="-",M245,IF('1'!$H$10="в кассу предприятия",M245,IF('1'!$H$10="ИП Водакова Т.Ю.",M245*1.075,"-")))</f>
        <v>735</v>
      </c>
      <c r="P245" s="86" t="s">
        <v>5583</v>
      </c>
      <c r="Q245" s="47"/>
      <c r="R245" s="91">
        <f t="shared" si="3"/>
        <v>0</v>
      </c>
      <c r="S245" s="91" t="str">
        <f>IF('1'!$H$10="-","-      ₽",IF(Z245="только сц",IF(Q245&lt;=AA245,Q245,AA245),IF(Q245&lt;=AB245,0,IF(Q245-R245&lt;=AA245,Q245-R245,AA245))))</f>
        <v>-      ₽</v>
      </c>
      <c r="T245" s="92" t="str">
        <f>IF('1'!$H$10="-","-      ₽",IF(AND(SUM($W$10:$W$6357)&gt;=200000,AC245&lt;&gt;"без скидки"),IF(R245&gt;=100,O245*0.95*0.95*R245,O245*R245*0.95),IF(SUM($V$10:$V$6357)&gt;=57000,IF(AND(R245&gt;=100,AC245&lt;&gt;"без скидки"),O245*0.95*R245,O245*R245),M245*R245)))</f>
        <v>-      ₽</v>
      </c>
      <c r="U245" s="92" t="str">
        <f>IF('1'!$H$10="-","-      ₽",S245*M245)</f>
        <v>-      ₽</v>
      </c>
      <c r="V245" s="93" t="str">
        <f>IF('1'!$H$10="-","-      ₽",R245*O245)</f>
        <v>-      ₽</v>
      </c>
      <c r="W245" s="93" t="str">
        <f>IF('1'!$H$10="-","-      ₽",R245*O245)</f>
        <v>-      ₽</v>
      </c>
      <c r="X245" s="65" t="s">
        <v>4548</v>
      </c>
      <c r="Y245" s="66" t="str">
        <f>IF(OR(Q245="",'1'!$H$10="-"),"-      %",IF(Z245="только сц",0,IF(SUM($V$685:$V$6357)&gt;=57000,(W245-T245)/W245,0)))</f>
        <v>-      %</v>
      </c>
      <c r="Z245" s="83" t="s">
        <v>375</v>
      </c>
      <c r="AA245" s="51">
        <v>2</v>
      </c>
      <c r="AB245" s="51">
        <v>110</v>
      </c>
      <c r="AC245" s="63" t="s">
        <v>3975</v>
      </c>
      <c r="AD245" s="94" t="str">
        <f>IF(OR(Q245="",'1'!$H$10="-"),"",IF(Q245&gt;R245+S245,"заказано больше наличия",""))</f>
        <v/>
      </c>
    </row>
    <row r="246" spans="1:30" s="48" customFormat="1">
      <c r="A246" s="2"/>
      <c r="B246" s="57" t="s">
        <v>1351</v>
      </c>
      <c r="C246" s="49" t="s">
        <v>548</v>
      </c>
      <c r="D246" s="49" t="s">
        <v>549</v>
      </c>
      <c r="E246" s="49">
        <v>1</v>
      </c>
      <c r="F246" s="49">
        <v>8</v>
      </c>
      <c r="G246" s="49" t="s">
        <v>2932</v>
      </c>
      <c r="H246" s="52" t="s">
        <v>288</v>
      </c>
      <c r="I246" s="50" t="s">
        <v>404</v>
      </c>
      <c r="J246" s="50" t="s">
        <v>375</v>
      </c>
      <c r="K246" s="90" t="s">
        <v>375</v>
      </c>
      <c r="L246" s="51">
        <v>1086</v>
      </c>
      <c r="M246" s="51">
        <v>735</v>
      </c>
      <c r="N246" s="106">
        <f>IF('1'!$H$10="-",L246,L246)</f>
        <v>1086</v>
      </c>
      <c r="O246" s="105">
        <f>IF('1'!$H$10="-",M246,IF('1'!$H$10="в кассу предприятия",M246,IF('1'!$H$10="ИП Водакова Т.Ю.",M246*1.075,"-")))</f>
        <v>735</v>
      </c>
      <c r="P246" s="86" t="s">
        <v>5583</v>
      </c>
      <c r="Q246" s="47"/>
      <c r="R246" s="91">
        <f t="shared" si="3"/>
        <v>0</v>
      </c>
      <c r="S246" s="91" t="str">
        <f>IF('1'!$H$10="-","-      ₽",IF(Z246="только сц",IF(Q246&lt;=AA246,Q246,AA246),IF(Q246&lt;=AB246,0,IF(Q246-R246&lt;=AA246,Q246-R246,AA246))))</f>
        <v>-      ₽</v>
      </c>
      <c r="T246" s="92" t="str">
        <f>IF('1'!$H$10="-","-      ₽",IF(AND(SUM($W$10:$W$6357)&gt;=200000,AC246&lt;&gt;"без скидки"),IF(R246&gt;=100,O246*0.95*0.95*R246,O246*R246*0.95),IF(SUM($V$10:$V$6357)&gt;=57000,IF(AND(R246&gt;=100,AC246&lt;&gt;"без скидки"),O246*0.95*R246,O246*R246),M246*R246)))</f>
        <v>-      ₽</v>
      </c>
      <c r="U246" s="92" t="str">
        <f>IF('1'!$H$10="-","-      ₽",S246*M246)</f>
        <v>-      ₽</v>
      </c>
      <c r="V246" s="93" t="str">
        <f>IF('1'!$H$10="-","-      ₽",R246*O246)</f>
        <v>-      ₽</v>
      </c>
      <c r="W246" s="93" t="str">
        <f>IF('1'!$H$10="-","-      ₽",R246*O246)</f>
        <v>-      ₽</v>
      </c>
      <c r="X246" s="65" t="s">
        <v>4548</v>
      </c>
      <c r="Y246" s="66" t="str">
        <f>IF(OR(Q246="",'1'!$H$10="-"),"-      %",IF(Z246="только сц",0,IF(SUM($V$685:$V$6357)&gt;=57000,(W246-T246)/W246,0)))</f>
        <v>-      %</v>
      </c>
      <c r="Z246" s="83" t="s">
        <v>375</v>
      </c>
      <c r="AA246" s="51">
        <v>30</v>
      </c>
      <c r="AB246" s="51">
        <v>115</v>
      </c>
      <c r="AC246" s="63" t="s">
        <v>3975</v>
      </c>
      <c r="AD246" s="94" t="str">
        <f>IF(OR(Q246="",'1'!$H$10="-"),"",IF(Q246&gt;R246+S246,"заказано больше наличия",""))</f>
        <v/>
      </c>
    </row>
    <row r="247" spans="1:30" s="48" customFormat="1">
      <c r="A247" s="2"/>
      <c r="B247" s="57" t="s">
        <v>4790</v>
      </c>
      <c r="C247" s="49" t="s">
        <v>556</v>
      </c>
      <c r="D247" s="49" t="s">
        <v>549</v>
      </c>
      <c r="E247" s="49">
        <v>1</v>
      </c>
      <c r="F247" s="49">
        <v>8</v>
      </c>
      <c r="G247" s="49" t="s">
        <v>4925</v>
      </c>
      <c r="H247" s="52" t="s">
        <v>4926</v>
      </c>
      <c r="I247" s="50">
        <v>20</v>
      </c>
      <c r="J247" s="50"/>
      <c r="K247" s="90"/>
      <c r="L247" s="51">
        <v>776</v>
      </c>
      <c r="M247" s="51">
        <v>617</v>
      </c>
      <c r="N247" s="106">
        <f>IF('1'!$H$10="-",L247,L247)</f>
        <v>776</v>
      </c>
      <c r="O247" s="105">
        <f>IF('1'!$H$10="-",M247,IF('1'!$H$10="в кассу предприятия",M247,IF('1'!$H$10="ИП Водакова Т.Ю.",M247*1.075,"-")))</f>
        <v>617</v>
      </c>
      <c r="P247" s="86">
        <v>21</v>
      </c>
      <c r="Q247" s="47"/>
      <c r="R247" s="91">
        <f t="shared" si="3"/>
        <v>0</v>
      </c>
      <c r="S247" s="91" t="str">
        <f>IF('1'!$H$10="-","-      ₽",IF(Z247="только сц",IF(Q247&lt;=AA247,Q247,AA247),IF(Q247&lt;=AB247,0,IF(Q247-R247&lt;=AA247,Q247-R247,AA247))))</f>
        <v>-      ₽</v>
      </c>
      <c r="T247" s="92" t="str">
        <f>IF('1'!$H$10="-","-      ₽",IF(AND(SUM($W$10:$W$6357)&gt;=200000,AC247&lt;&gt;"без скидки"),IF(R247&gt;=100,O247*0.95*0.95*R247,O247*R247*0.95),IF(SUM($V$10:$V$6357)&gt;=57000,IF(AND(R247&gt;=100,AC247&lt;&gt;"без скидки"),O247*0.95*R247,O247*R247),M247*R247)))</f>
        <v>-      ₽</v>
      </c>
      <c r="U247" s="92" t="str">
        <f>IF('1'!$H$10="-","-      ₽",S247*M247)</f>
        <v>-      ₽</v>
      </c>
      <c r="V247" s="93" t="str">
        <f>IF('1'!$H$10="-","-      ₽",R247*O247)</f>
        <v>-      ₽</v>
      </c>
      <c r="W247" s="93" t="str">
        <f>IF('1'!$H$10="-","-      ₽",R247*O247)</f>
        <v>-      ₽</v>
      </c>
      <c r="X247" s="65" t="s">
        <v>4548</v>
      </c>
      <c r="Y247" s="66" t="str">
        <f>IF(OR(Q247="",'1'!$H$10="-"),"-      %",IF(Z247="только сц",0,IF(SUM($V$685:$V$6357)&gt;=57000,(W247-T247)/W247,0)))</f>
        <v>-      %</v>
      </c>
      <c r="Z247" s="83" t="s">
        <v>5582</v>
      </c>
      <c r="AA247" s="51">
        <v>21</v>
      </c>
      <c r="AB247" s="51">
        <v>0</v>
      </c>
      <c r="AC247" s="63" t="s">
        <v>3975</v>
      </c>
      <c r="AD247" s="94" t="str">
        <f>IF(OR(Q247="",'1'!$H$10="-"),"",IF(Q247&gt;R247+S247,"заказано больше наличия",""))</f>
        <v/>
      </c>
    </row>
    <row r="248" spans="1:30" s="48" customFormat="1">
      <c r="A248" s="2"/>
      <c r="B248" s="57" t="s">
        <v>566</v>
      </c>
      <c r="C248" s="49" t="s">
        <v>548</v>
      </c>
      <c r="D248" s="49" t="s">
        <v>549</v>
      </c>
      <c r="E248" s="49">
        <v>1</v>
      </c>
      <c r="F248" s="49">
        <v>8</v>
      </c>
      <c r="G248" s="49" t="s">
        <v>567</v>
      </c>
      <c r="H248" s="52" t="s">
        <v>288</v>
      </c>
      <c r="I248" s="50" t="s">
        <v>522</v>
      </c>
      <c r="J248" s="50"/>
      <c r="K248" s="90"/>
      <c r="L248" s="51">
        <v>1128</v>
      </c>
      <c r="M248" s="51">
        <v>573</v>
      </c>
      <c r="N248" s="106">
        <f>IF('1'!$H$10="-",L248,L248)</f>
        <v>1128</v>
      </c>
      <c r="O248" s="105">
        <f>IF('1'!$H$10="-",M248,IF('1'!$H$10="в кассу предприятия",M248,IF('1'!$H$10="ИП Водакова Т.Ю.",M248*1.075,"-")))</f>
        <v>573</v>
      </c>
      <c r="P248" s="86">
        <v>65</v>
      </c>
      <c r="Q248" s="47"/>
      <c r="R248" s="91">
        <f t="shared" si="3"/>
        <v>0</v>
      </c>
      <c r="S248" s="91" t="str">
        <f>IF('1'!$H$10="-","-      ₽",IF(Z248="только сц",IF(Q248&lt;=AA248,Q248,AA248),IF(Q248&lt;=AB248,0,IF(Q248-R248&lt;=AA248,Q248-R248,AA248))))</f>
        <v>-      ₽</v>
      </c>
      <c r="T248" s="92" t="str">
        <f>IF('1'!$H$10="-","-      ₽",IF(AND(SUM($W$10:$W$6357)&gt;=200000,AC248&lt;&gt;"без скидки"),IF(R248&gt;=100,O248*0.95*0.95*R248,O248*R248*0.95),IF(SUM($V$10:$V$6357)&gt;=57000,IF(AND(R248&gt;=100,AC248&lt;&gt;"без скидки"),O248*0.95*R248,O248*R248),M248*R248)))</f>
        <v>-      ₽</v>
      </c>
      <c r="U248" s="92" t="str">
        <f>IF('1'!$H$10="-","-      ₽",S248*M248)</f>
        <v>-      ₽</v>
      </c>
      <c r="V248" s="93" t="str">
        <f>IF('1'!$H$10="-","-      ₽",R248*O248)</f>
        <v>-      ₽</v>
      </c>
      <c r="W248" s="93" t="str">
        <f>IF('1'!$H$10="-","-      ₽",R248*O248)</f>
        <v>-      ₽</v>
      </c>
      <c r="X248" s="65" t="s">
        <v>4548</v>
      </c>
      <c r="Y248" s="66" t="str">
        <f>IF(OR(Q248="",'1'!$H$10="-"),"-      %",IF(Z248="только сц",0,IF(SUM($V$685:$V$6357)&gt;=57000,(W248-T248)/W248,0)))</f>
        <v>-      %</v>
      </c>
      <c r="Z248" s="83" t="s">
        <v>375</v>
      </c>
      <c r="AA248" s="51">
        <v>40</v>
      </c>
      <c r="AB248" s="51">
        <v>25</v>
      </c>
      <c r="AC248" s="63" t="s">
        <v>3975</v>
      </c>
      <c r="AD248" s="94" t="str">
        <f>IF(OR(Q248="",'1'!$H$10="-"),"",IF(Q248&gt;R248+S248,"заказано больше наличия",""))</f>
        <v/>
      </c>
    </row>
    <row r="249" spans="1:30" s="48" customFormat="1">
      <c r="A249" s="2"/>
      <c r="B249" s="57" t="s">
        <v>568</v>
      </c>
      <c r="C249" s="49" t="s">
        <v>548</v>
      </c>
      <c r="D249" s="49" t="s">
        <v>549</v>
      </c>
      <c r="E249" s="49">
        <v>1</v>
      </c>
      <c r="F249" s="49">
        <v>18</v>
      </c>
      <c r="G249" s="49" t="s">
        <v>567</v>
      </c>
      <c r="H249" s="52" t="s">
        <v>384</v>
      </c>
      <c r="I249" s="50" t="s">
        <v>379</v>
      </c>
      <c r="J249" s="50"/>
      <c r="K249" s="90"/>
      <c r="L249" s="51">
        <v>2023</v>
      </c>
      <c r="M249" s="51">
        <v>1495</v>
      </c>
      <c r="N249" s="106">
        <f>IF('1'!$H$10="-",L249,L249)</f>
        <v>2023</v>
      </c>
      <c r="O249" s="105">
        <f>IF('1'!$H$10="-",M249,IF('1'!$H$10="в кассу предприятия",M249,IF('1'!$H$10="ИП Водакова Т.Ю.",M249*1.075,"-")))</f>
        <v>1495</v>
      </c>
      <c r="P249" s="86">
        <v>97</v>
      </c>
      <c r="Q249" s="47"/>
      <c r="R249" s="91">
        <f t="shared" si="3"/>
        <v>0</v>
      </c>
      <c r="S249" s="91" t="str">
        <f>IF('1'!$H$10="-","-      ₽",IF(Z249="только сц",IF(Q249&lt;=AA249,Q249,AA249),IF(Q249&lt;=AB249,0,IF(Q249-R249&lt;=AA249,Q249-R249,AA249))))</f>
        <v>-      ₽</v>
      </c>
      <c r="T249" s="92" t="str">
        <f>IF('1'!$H$10="-","-      ₽",IF(AND(SUM($W$10:$W$6357)&gt;=200000,AC249&lt;&gt;"без скидки"),IF(R249&gt;=100,O249*0.95*0.95*R249,O249*R249*0.95),IF(SUM($V$10:$V$6357)&gt;=57000,IF(AND(R249&gt;=100,AC249&lt;&gt;"без скидки"),O249*0.95*R249,O249*R249),M249*R249)))</f>
        <v>-      ₽</v>
      </c>
      <c r="U249" s="92" t="str">
        <f>IF('1'!$H$10="-","-      ₽",S249*M249)</f>
        <v>-      ₽</v>
      </c>
      <c r="V249" s="93" t="str">
        <f>IF('1'!$H$10="-","-      ₽",R249*O249)</f>
        <v>-      ₽</v>
      </c>
      <c r="W249" s="93" t="str">
        <f>IF('1'!$H$10="-","-      ₽",R249*O249)</f>
        <v>-      ₽</v>
      </c>
      <c r="X249" s="65" t="s">
        <v>4548</v>
      </c>
      <c r="Y249" s="66" t="str">
        <f>IF(OR(Q249="",'1'!$H$10="-"),"-      %",IF(Z249="только сц",0,IF(SUM($V$685:$V$6357)&gt;=57000,(W249-T249)/W249,0)))</f>
        <v>-      %</v>
      </c>
      <c r="Z249" s="83" t="s">
        <v>375</v>
      </c>
      <c r="AA249" s="51">
        <v>5</v>
      </c>
      <c r="AB249" s="51">
        <v>92</v>
      </c>
      <c r="AC249" s="63" t="s">
        <v>3975</v>
      </c>
      <c r="AD249" s="94" t="str">
        <f>IF(OR(Q249="",'1'!$H$10="-"),"",IF(Q249&gt;R249+S249,"заказано больше наличия",""))</f>
        <v/>
      </c>
    </row>
    <row r="250" spans="1:30" s="48" customFormat="1">
      <c r="A250" s="2"/>
      <c r="B250" s="57" t="s">
        <v>569</v>
      </c>
      <c r="C250" s="49" t="s">
        <v>548</v>
      </c>
      <c r="D250" s="49" t="s">
        <v>549</v>
      </c>
      <c r="E250" s="49">
        <v>1</v>
      </c>
      <c r="F250" s="49">
        <v>11</v>
      </c>
      <c r="G250" s="49" t="s">
        <v>570</v>
      </c>
      <c r="H250" s="52" t="s">
        <v>52</v>
      </c>
      <c r="I250" s="50" t="s">
        <v>396</v>
      </c>
      <c r="J250" s="50"/>
      <c r="K250" s="90"/>
      <c r="L250" s="51">
        <v>1128</v>
      </c>
      <c r="M250" s="51">
        <v>641</v>
      </c>
      <c r="N250" s="106">
        <f>IF('1'!$H$10="-",L250,L250)</f>
        <v>1128</v>
      </c>
      <c r="O250" s="105">
        <f>IF('1'!$H$10="-",M250,IF('1'!$H$10="в кассу предприятия",M250,IF('1'!$H$10="ИП Водакова Т.Ю.",M250*1.075,"-")))</f>
        <v>641</v>
      </c>
      <c r="P250" s="86" t="s">
        <v>5583</v>
      </c>
      <c r="Q250" s="47"/>
      <c r="R250" s="91">
        <f t="shared" si="3"/>
        <v>0</v>
      </c>
      <c r="S250" s="91" t="str">
        <f>IF('1'!$H$10="-","-      ₽",IF(Z250="только сц",IF(Q250&lt;=AA250,Q250,AA250),IF(Q250&lt;=AB250,0,IF(Q250-R250&lt;=AA250,Q250-R250,AA250))))</f>
        <v>-      ₽</v>
      </c>
      <c r="T250" s="92" t="str">
        <f>IF('1'!$H$10="-","-      ₽",IF(AND(SUM($W$10:$W$6357)&gt;=200000,AC250&lt;&gt;"без скидки"),IF(R250&gt;=100,O250*0.95*0.95*R250,O250*R250*0.95),IF(SUM($V$10:$V$6357)&gt;=57000,IF(AND(R250&gt;=100,AC250&lt;&gt;"без скидки"),O250*0.95*R250,O250*R250),M250*R250)))</f>
        <v>-      ₽</v>
      </c>
      <c r="U250" s="92" t="str">
        <f>IF('1'!$H$10="-","-      ₽",S250*M250)</f>
        <v>-      ₽</v>
      </c>
      <c r="V250" s="93" t="str">
        <f>IF('1'!$H$10="-","-      ₽",R250*O250)</f>
        <v>-      ₽</v>
      </c>
      <c r="W250" s="93" t="str">
        <f>IF('1'!$H$10="-","-      ₽",R250*O250)</f>
        <v>-      ₽</v>
      </c>
      <c r="X250" s="65" t="s">
        <v>4548</v>
      </c>
      <c r="Y250" s="66" t="str">
        <f>IF(OR(Q250="",'1'!$H$10="-"),"-      %",IF(Z250="только сц",0,IF(SUM($V$685:$V$6357)&gt;=57000,(W250-T250)/W250,0)))</f>
        <v>-      %</v>
      </c>
      <c r="Z250" s="83" t="s">
        <v>375</v>
      </c>
      <c r="AA250" s="51">
        <v>54</v>
      </c>
      <c r="AB250" s="51">
        <v>81</v>
      </c>
      <c r="AC250" s="63" t="s">
        <v>3975</v>
      </c>
      <c r="AD250" s="94" t="str">
        <f>IF(OR(Q250="",'1'!$H$10="-"),"",IF(Q250&gt;R250+S250,"заказано больше наличия",""))</f>
        <v/>
      </c>
    </row>
    <row r="251" spans="1:30" s="48" customFormat="1">
      <c r="A251" s="2"/>
      <c r="B251" s="57" t="s">
        <v>4066</v>
      </c>
      <c r="C251" s="49" t="s">
        <v>556</v>
      </c>
      <c r="D251" s="49" t="s">
        <v>549</v>
      </c>
      <c r="E251" s="49">
        <v>1</v>
      </c>
      <c r="F251" s="49">
        <v>8</v>
      </c>
      <c r="G251" s="49" t="s">
        <v>572</v>
      </c>
      <c r="H251" s="52" t="s">
        <v>288</v>
      </c>
      <c r="I251" s="50" t="s">
        <v>2800</v>
      </c>
      <c r="J251" s="50" t="s">
        <v>2800</v>
      </c>
      <c r="K251" s="90"/>
      <c r="L251" s="51">
        <v>770</v>
      </c>
      <c r="M251" s="51">
        <v>580</v>
      </c>
      <c r="N251" s="106">
        <f>IF('1'!$H$10="-",L251,L251)</f>
        <v>770</v>
      </c>
      <c r="O251" s="105">
        <f>IF('1'!$H$10="-",M251,IF('1'!$H$10="в кассу предприятия",M251,IF('1'!$H$10="ИП Водакова Т.Ю.",M251*1.075,"-")))</f>
        <v>580</v>
      </c>
      <c r="P251" s="86">
        <v>11</v>
      </c>
      <c r="Q251" s="47"/>
      <c r="R251" s="91">
        <f t="shared" si="3"/>
        <v>0</v>
      </c>
      <c r="S251" s="91" t="str">
        <f>IF('1'!$H$10="-","-      ₽",IF(Z251="только сц",IF(Q251&lt;=AA251,Q251,AA251),IF(Q251&lt;=AB251,0,IF(Q251-R251&lt;=AA251,Q251-R251,AA251))))</f>
        <v>-      ₽</v>
      </c>
      <c r="T251" s="92" t="str">
        <f>IF('1'!$H$10="-","-      ₽",IF(AND(SUM($W$10:$W$6357)&gt;=200000,AC251&lt;&gt;"без скидки"),IF(R251&gt;=100,O251*0.95*0.95*R251,O251*R251*0.95),IF(SUM($V$10:$V$6357)&gt;=57000,IF(AND(R251&gt;=100,AC251&lt;&gt;"без скидки"),O251*0.95*R251,O251*R251),M251*R251)))</f>
        <v>-      ₽</v>
      </c>
      <c r="U251" s="92" t="str">
        <f>IF('1'!$H$10="-","-      ₽",S251*M251)</f>
        <v>-      ₽</v>
      </c>
      <c r="V251" s="93" t="str">
        <f>IF('1'!$H$10="-","-      ₽",R251*O251)</f>
        <v>-      ₽</v>
      </c>
      <c r="W251" s="93" t="str">
        <f>IF('1'!$H$10="-","-      ₽",R251*O251)</f>
        <v>-      ₽</v>
      </c>
      <c r="X251" s="65" t="s">
        <v>4548</v>
      </c>
      <c r="Y251" s="66" t="str">
        <f>IF(OR(Q251="",'1'!$H$10="-"),"-      %",IF(Z251="только сц",0,IF(SUM($V$685:$V$6357)&gt;=57000,(W251-T251)/W251,0)))</f>
        <v>-      %</v>
      </c>
      <c r="Z251" s="83" t="s">
        <v>375</v>
      </c>
      <c r="AA251" s="51">
        <v>0</v>
      </c>
      <c r="AB251" s="51">
        <v>11</v>
      </c>
      <c r="AC251" s="63" t="s">
        <v>3975</v>
      </c>
      <c r="AD251" s="94" t="str">
        <f>IF(OR(Q251="",'1'!$H$10="-"),"",IF(Q251&gt;R251+S251,"заказано больше наличия",""))</f>
        <v/>
      </c>
    </row>
    <row r="252" spans="1:30" s="48" customFormat="1">
      <c r="A252" s="2"/>
      <c r="B252" s="57" t="s">
        <v>571</v>
      </c>
      <c r="C252" s="49" t="s">
        <v>548</v>
      </c>
      <c r="D252" s="49" t="s">
        <v>549</v>
      </c>
      <c r="E252" s="49">
        <v>1</v>
      </c>
      <c r="F252" s="49">
        <v>11</v>
      </c>
      <c r="G252" s="49" t="s">
        <v>572</v>
      </c>
      <c r="H252" s="52" t="s">
        <v>52</v>
      </c>
      <c r="I252" s="50" t="s">
        <v>396</v>
      </c>
      <c r="J252" s="50"/>
      <c r="K252" s="90"/>
      <c r="L252" s="51">
        <v>903</v>
      </c>
      <c r="M252" s="51">
        <v>580</v>
      </c>
      <c r="N252" s="106">
        <f>IF('1'!$H$10="-",L252,L252)</f>
        <v>903</v>
      </c>
      <c r="O252" s="105">
        <f>IF('1'!$H$10="-",M252,IF('1'!$H$10="в кассу предприятия",M252,IF('1'!$H$10="ИП Водакова Т.Ю.",M252*1.075,"-")))</f>
        <v>580</v>
      </c>
      <c r="P252" s="86">
        <v>89</v>
      </c>
      <c r="Q252" s="47"/>
      <c r="R252" s="91">
        <f t="shared" si="3"/>
        <v>0</v>
      </c>
      <c r="S252" s="91" t="str">
        <f>IF('1'!$H$10="-","-      ₽",IF(Z252="только сц",IF(Q252&lt;=AA252,Q252,AA252),IF(Q252&lt;=AB252,0,IF(Q252-R252&lt;=AA252,Q252-R252,AA252))))</f>
        <v>-      ₽</v>
      </c>
      <c r="T252" s="92" t="str">
        <f>IF('1'!$H$10="-","-      ₽",IF(AND(SUM($W$10:$W$6357)&gt;=200000,AC252&lt;&gt;"без скидки"),IF(R252&gt;=100,O252*0.95*0.95*R252,O252*R252*0.95),IF(SUM($V$10:$V$6357)&gt;=57000,IF(AND(R252&gt;=100,AC252&lt;&gt;"без скидки"),O252*0.95*R252,O252*R252),M252*R252)))</f>
        <v>-      ₽</v>
      </c>
      <c r="U252" s="92" t="str">
        <f>IF('1'!$H$10="-","-      ₽",S252*M252)</f>
        <v>-      ₽</v>
      </c>
      <c r="V252" s="93" t="str">
        <f>IF('1'!$H$10="-","-      ₽",R252*O252)</f>
        <v>-      ₽</v>
      </c>
      <c r="W252" s="93" t="str">
        <f>IF('1'!$H$10="-","-      ₽",R252*O252)</f>
        <v>-      ₽</v>
      </c>
      <c r="X252" s="65" t="s">
        <v>4548</v>
      </c>
      <c r="Y252" s="66" t="str">
        <f>IF(OR(Q252="",'1'!$H$10="-"),"-      %",IF(Z252="только сц",0,IF(SUM($V$685:$V$6357)&gt;=57000,(W252-T252)/W252,0)))</f>
        <v>-      %</v>
      </c>
      <c r="Z252" s="83" t="s">
        <v>375</v>
      </c>
      <c r="AA252" s="51">
        <v>29</v>
      </c>
      <c r="AB252" s="51">
        <v>60</v>
      </c>
      <c r="AC252" s="63" t="s">
        <v>3975</v>
      </c>
      <c r="AD252" s="94" t="str">
        <f>IF(OR(Q252="",'1'!$H$10="-"),"",IF(Q252&gt;R252+S252,"заказано больше наличия",""))</f>
        <v/>
      </c>
    </row>
    <row r="253" spans="1:30" s="48" customFormat="1">
      <c r="A253" s="2"/>
      <c r="B253" s="57" t="s">
        <v>573</v>
      </c>
      <c r="C253" s="49" t="s">
        <v>548</v>
      </c>
      <c r="D253" s="49" t="s">
        <v>549</v>
      </c>
      <c r="E253" s="49">
        <v>1</v>
      </c>
      <c r="F253" s="49">
        <v>8</v>
      </c>
      <c r="G253" s="49" t="s">
        <v>574</v>
      </c>
      <c r="H253" s="52" t="s">
        <v>288</v>
      </c>
      <c r="I253" s="50" t="s">
        <v>387</v>
      </c>
      <c r="J253" s="50"/>
      <c r="K253" s="90"/>
      <c r="L253" s="51">
        <v>697</v>
      </c>
      <c r="M253" s="51">
        <v>554</v>
      </c>
      <c r="N253" s="106">
        <f>IF('1'!$H$10="-",L253,L253)</f>
        <v>697</v>
      </c>
      <c r="O253" s="105">
        <f>IF('1'!$H$10="-",M253,IF('1'!$H$10="в кассу предприятия",M253,IF('1'!$H$10="ИП Водакова Т.Ю.",M253*1.075,"-")))</f>
        <v>554</v>
      </c>
      <c r="P253" s="86">
        <v>38</v>
      </c>
      <c r="Q253" s="47"/>
      <c r="R253" s="91">
        <f t="shared" si="3"/>
        <v>0</v>
      </c>
      <c r="S253" s="91" t="str">
        <f>IF('1'!$H$10="-","-      ₽",IF(Z253="только сц",IF(Q253&lt;=AA253,Q253,AA253),IF(Q253&lt;=AB253,0,IF(Q253-R253&lt;=AA253,Q253-R253,AA253))))</f>
        <v>-      ₽</v>
      </c>
      <c r="T253" s="92" t="str">
        <f>IF('1'!$H$10="-","-      ₽",IF(AND(SUM($W$10:$W$6357)&gt;=200000,AC253&lt;&gt;"без скидки"),IF(R253&gt;=100,O253*0.95*0.95*R253,O253*R253*0.95),IF(SUM($V$10:$V$6357)&gt;=57000,IF(AND(R253&gt;=100,AC253&lt;&gt;"без скидки"),O253*0.95*R253,O253*R253),M253*R253)))</f>
        <v>-      ₽</v>
      </c>
      <c r="U253" s="92" t="str">
        <f>IF('1'!$H$10="-","-      ₽",S253*M253)</f>
        <v>-      ₽</v>
      </c>
      <c r="V253" s="93" t="str">
        <f>IF('1'!$H$10="-","-      ₽",R253*O253)</f>
        <v>-      ₽</v>
      </c>
      <c r="W253" s="93" t="str">
        <f>IF('1'!$H$10="-","-      ₽",R253*O253)</f>
        <v>-      ₽</v>
      </c>
      <c r="X253" s="65" t="s">
        <v>4548</v>
      </c>
      <c r="Y253" s="66" t="str">
        <f>IF(OR(Q253="",'1'!$H$10="-"),"-      %",IF(Z253="только сц",0,IF(SUM($V$685:$V$6357)&gt;=57000,(W253-T253)/W253,0)))</f>
        <v>-      %</v>
      </c>
      <c r="Z253" s="83" t="s">
        <v>5582</v>
      </c>
      <c r="AA253" s="51">
        <v>38</v>
      </c>
      <c r="AB253" s="51">
        <v>0</v>
      </c>
      <c r="AC253" s="63" t="s">
        <v>3975</v>
      </c>
      <c r="AD253" s="94" t="str">
        <f>IF(OR(Q253="",'1'!$H$10="-"),"",IF(Q253&gt;R253+S253,"заказано больше наличия",""))</f>
        <v/>
      </c>
    </row>
    <row r="254" spans="1:30" s="48" customFormat="1">
      <c r="A254" s="2"/>
      <c r="B254" s="57" t="s">
        <v>575</v>
      </c>
      <c r="C254" s="49" t="s">
        <v>548</v>
      </c>
      <c r="D254" s="49" t="s">
        <v>549</v>
      </c>
      <c r="E254" s="49">
        <v>1</v>
      </c>
      <c r="F254" s="49">
        <v>5</v>
      </c>
      <c r="G254" s="49" t="s">
        <v>576</v>
      </c>
      <c r="H254" s="52" t="s">
        <v>78</v>
      </c>
      <c r="I254" s="50" t="s">
        <v>577</v>
      </c>
      <c r="J254" s="50" t="s">
        <v>375</v>
      </c>
      <c r="K254" s="90" t="s">
        <v>375</v>
      </c>
      <c r="L254" s="51">
        <v>668</v>
      </c>
      <c r="M254" s="51">
        <v>341</v>
      </c>
      <c r="N254" s="106">
        <f>IF('1'!$H$10="-",L254,L254)</f>
        <v>668</v>
      </c>
      <c r="O254" s="105">
        <f>IF('1'!$H$10="-",M254,IF('1'!$H$10="в кассу предприятия",M254,IF('1'!$H$10="ИП Водакова Т.Ю.",M254*1.075,"-")))</f>
        <v>341</v>
      </c>
      <c r="P254" s="86" t="s">
        <v>5583</v>
      </c>
      <c r="Q254" s="47"/>
      <c r="R254" s="91">
        <f t="shared" si="3"/>
        <v>0</v>
      </c>
      <c r="S254" s="91" t="str">
        <f>IF('1'!$H$10="-","-      ₽",IF(Z254="только сц",IF(Q254&lt;=AA254,Q254,AA254),IF(Q254&lt;=AB254,0,IF(Q254-R254&lt;=AA254,Q254-R254,AA254))))</f>
        <v>-      ₽</v>
      </c>
      <c r="T254" s="92" t="str">
        <f>IF('1'!$H$10="-","-      ₽",IF(AND(SUM($W$10:$W$6357)&gt;=200000,AC254&lt;&gt;"без скидки"),IF(R254&gt;=100,O254*0.95*0.95*R254,O254*R254*0.95),IF(SUM($V$10:$V$6357)&gt;=57000,IF(AND(R254&gt;=100,AC254&lt;&gt;"без скидки"),O254*0.95*R254,O254*R254),M254*R254)))</f>
        <v>-      ₽</v>
      </c>
      <c r="U254" s="92" t="str">
        <f>IF('1'!$H$10="-","-      ₽",S254*M254)</f>
        <v>-      ₽</v>
      </c>
      <c r="V254" s="93" t="str">
        <f>IF('1'!$H$10="-","-      ₽",R254*O254)</f>
        <v>-      ₽</v>
      </c>
      <c r="W254" s="93" t="str">
        <f>IF('1'!$H$10="-","-      ₽",R254*O254)</f>
        <v>-      ₽</v>
      </c>
      <c r="X254" s="65" t="s">
        <v>4548</v>
      </c>
      <c r="Y254" s="66" t="str">
        <f>IF(OR(Q254="",'1'!$H$10="-"),"-      %",IF(Z254="только сц",0,IF(SUM($V$685:$V$6357)&gt;=57000,(W254-T254)/W254,0)))</f>
        <v>-      %</v>
      </c>
      <c r="Z254" s="83" t="s">
        <v>375</v>
      </c>
      <c r="AA254" s="51">
        <v>44</v>
      </c>
      <c r="AB254" s="51">
        <v>314</v>
      </c>
      <c r="AC254" s="63" t="s">
        <v>3975</v>
      </c>
      <c r="AD254" s="94" t="str">
        <f>IF(OR(Q254="",'1'!$H$10="-"),"",IF(Q254&gt;R254+S254,"заказано больше наличия",""))</f>
        <v/>
      </c>
    </row>
    <row r="255" spans="1:30" s="48" customFormat="1">
      <c r="A255" s="2"/>
      <c r="B255" s="57" t="s">
        <v>3985</v>
      </c>
      <c r="C255" s="49" t="s">
        <v>548</v>
      </c>
      <c r="D255" s="49" t="s">
        <v>549</v>
      </c>
      <c r="E255" s="49">
        <v>1</v>
      </c>
      <c r="F255" s="49">
        <v>6</v>
      </c>
      <c r="G255" s="49" t="s">
        <v>576</v>
      </c>
      <c r="H255" s="52" t="s">
        <v>85</v>
      </c>
      <c r="I255" s="50" t="s">
        <v>298</v>
      </c>
      <c r="J255" s="50"/>
      <c r="K255" s="90"/>
      <c r="L255" s="51">
        <v>828</v>
      </c>
      <c r="M255" s="51">
        <v>515</v>
      </c>
      <c r="N255" s="106">
        <f>IF('1'!$H$10="-",L255,L255)</f>
        <v>828</v>
      </c>
      <c r="O255" s="105">
        <f>IF('1'!$H$10="-",M255,IF('1'!$H$10="в кассу предприятия",M255,IF('1'!$H$10="ИП Водакова Т.Ю.",M255*1.075,"-")))</f>
        <v>515</v>
      </c>
      <c r="P255" s="86">
        <v>44</v>
      </c>
      <c r="Q255" s="47"/>
      <c r="R255" s="91">
        <f t="shared" si="3"/>
        <v>0</v>
      </c>
      <c r="S255" s="91" t="str">
        <f>IF('1'!$H$10="-","-      ₽",IF(Z255="только сц",IF(Q255&lt;=AA255,Q255,AA255),IF(Q255&lt;=AB255,0,IF(Q255-R255&lt;=AA255,Q255-R255,AA255))))</f>
        <v>-      ₽</v>
      </c>
      <c r="T255" s="92" t="str">
        <f>IF('1'!$H$10="-","-      ₽",IF(AND(SUM($W$10:$W$6357)&gt;=200000,AC255&lt;&gt;"без скидки"),IF(R255&gt;=100,O255*0.95*0.95*R255,O255*R255*0.95),IF(SUM($V$10:$V$6357)&gt;=57000,IF(AND(R255&gt;=100,AC255&lt;&gt;"без скидки"),O255*0.95*R255,O255*R255),M255*R255)))</f>
        <v>-      ₽</v>
      </c>
      <c r="U255" s="92" t="str">
        <f>IF('1'!$H$10="-","-      ₽",S255*M255)</f>
        <v>-      ₽</v>
      </c>
      <c r="V255" s="93" t="str">
        <f>IF('1'!$H$10="-","-      ₽",R255*O255)</f>
        <v>-      ₽</v>
      </c>
      <c r="W255" s="93" t="str">
        <f>IF('1'!$H$10="-","-      ₽",R255*O255)</f>
        <v>-      ₽</v>
      </c>
      <c r="X255" s="65" t="s">
        <v>4548</v>
      </c>
      <c r="Y255" s="66" t="str">
        <f>IF(OR(Q255="",'1'!$H$10="-"),"-      %",IF(Z255="только сц",0,IF(SUM($V$685:$V$6357)&gt;=57000,(W255-T255)/W255,0)))</f>
        <v>-      %</v>
      </c>
      <c r="Z255" s="83" t="s">
        <v>5582</v>
      </c>
      <c r="AA255" s="51">
        <v>44</v>
      </c>
      <c r="AB255" s="51">
        <v>0</v>
      </c>
      <c r="AC255" s="63" t="s">
        <v>3975</v>
      </c>
      <c r="AD255" s="94" t="str">
        <f>IF(OR(Q255="",'1'!$H$10="-"),"",IF(Q255&gt;R255+S255,"заказано больше наличия",""))</f>
        <v/>
      </c>
    </row>
    <row r="256" spans="1:30" s="48" customFormat="1">
      <c r="A256" s="2"/>
      <c r="B256" s="57" t="s">
        <v>1355</v>
      </c>
      <c r="C256" s="49" t="s">
        <v>548</v>
      </c>
      <c r="D256" s="49" t="s">
        <v>549</v>
      </c>
      <c r="E256" s="49">
        <v>1</v>
      </c>
      <c r="F256" s="49">
        <v>8</v>
      </c>
      <c r="G256" s="49" t="s">
        <v>576</v>
      </c>
      <c r="H256" s="52" t="s">
        <v>288</v>
      </c>
      <c r="I256" s="50" t="s">
        <v>2934</v>
      </c>
      <c r="J256" s="50"/>
      <c r="K256" s="90"/>
      <c r="L256" s="51">
        <v>878</v>
      </c>
      <c r="M256" s="51">
        <v>515</v>
      </c>
      <c r="N256" s="106">
        <f>IF('1'!$H$10="-",L256,L256)</f>
        <v>878</v>
      </c>
      <c r="O256" s="105">
        <f>IF('1'!$H$10="-",M256,IF('1'!$H$10="в кассу предприятия",M256,IF('1'!$H$10="ИП Водакова Т.Ю.",M256*1.075,"-")))</f>
        <v>515</v>
      </c>
      <c r="P256" s="86">
        <v>21</v>
      </c>
      <c r="Q256" s="47"/>
      <c r="R256" s="91">
        <f t="shared" si="3"/>
        <v>0</v>
      </c>
      <c r="S256" s="91" t="str">
        <f>IF('1'!$H$10="-","-      ₽",IF(Z256="только сц",IF(Q256&lt;=AA256,Q256,AA256),IF(Q256&lt;=AB256,0,IF(Q256-R256&lt;=AA256,Q256-R256,AA256))))</f>
        <v>-      ₽</v>
      </c>
      <c r="T256" s="92" t="str">
        <f>IF('1'!$H$10="-","-      ₽",IF(AND(SUM($W$10:$W$6357)&gt;=200000,AC256&lt;&gt;"без скидки"),IF(R256&gt;=100,O256*0.95*0.95*R256,O256*R256*0.95),IF(SUM($V$10:$V$6357)&gt;=57000,IF(AND(R256&gt;=100,AC256&lt;&gt;"без скидки"),O256*0.95*R256,O256*R256),M256*R256)))</f>
        <v>-      ₽</v>
      </c>
      <c r="U256" s="92" t="str">
        <f>IF('1'!$H$10="-","-      ₽",S256*M256)</f>
        <v>-      ₽</v>
      </c>
      <c r="V256" s="93" t="str">
        <f>IF('1'!$H$10="-","-      ₽",R256*O256)</f>
        <v>-      ₽</v>
      </c>
      <c r="W256" s="93" t="str">
        <f>IF('1'!$H$10="-","-      ₽",R256*O256)</f>
        <v>-      ₽</v>
      </c>
      <c r="X256" s="65" t="s">
        <v>4548</v>
      </c>
      <c r="Y256" s="66" t="str">
        <f>IF(OR(Q256="",'1'!$H$10="-"),"-      %",IF(Z256="только сц",0,IF(SUM($V$685:$V$6357)&gt;=57000,(W256-T256)/W256,0)))</f>
        <v>-      %</v>
      </c>
      <c r="Z256" s="83" t="s">
        <v>5582</v>
      </c>
      <c r="AA256" s="51">
        <v>21</v>
      </c>
      <c r="AB256" s="51">
        <v>0</v>
      </c>
      <c r="AC256" s="63" t="s">
        <v>3975</v>
      </c>
      <c r="AD256" s="94" t="str">
        <f>IF(OR(Q256="",'1'!$H$10="-"),"",IF(Q256&gt;R256+S256,"заказано больше наличия",""))</f>
        <v/>
      </c>
    </row>
    <row r="257" spans="1:30" s="48" customFormat="1">
      <c r="A257" s="2"/>
      <c r="B257" s="57" t="s">
        <v>579</v>
      </c>
      <c r="C257" s="49" t="s">
        <v>548</v>
      </c>
      <c r="D257" s="49" t="s">
        <v>549</v>
      </c>
      <c r="E257" s="49">
        <v>1</v>
      </c>
      <c r="F257" s="49">
        <v>18</v>
      </c>
      <c r="G257" s="49" t="s">
        <v>576</v>
      </c>
      <c r="H257" s="52" t="s">
        <v>384</v>
      </c>
      <c r="I257" s="50" t="s">
        <v>580</v>
      </c>
      <c r="J257" s="50"/>
      <c r="K257" s="90"/>
      <c r="L257" s="51">
        <v>2286</v>
      </c>
      <c r="M257" s="51">
        <v>1791</v>
      </c>
      <c r="N257" s="106">
        <f>IF('1'!$H$10="-",L257,L257)</f>
        <v>2286</v>
      </c>
      <c r="O257" s="105">
        <f>IF('1'!$H$10="-",M257,IF('1'!$H$10="в кассу предприятия",M257,IF('1'!$H$10="ИП Водакова Т.Ю.",M257*1.075,"-")))</f>
        <v>1791</v>
      </c>
      <c r="P257" s="86">
        <v>23</v>
      </c>
      <c r="Q257" s="47"/>
      <c r="R257" s="91">
        <f t="shared" si="3"/>
        <v>0</v>
      </c>
      <c r="S257" s="91" t="str">
        <f>IF('1'!$H$10="-","-      ₽",IF(Z257="только сц",IF(Q257&lt;=AA257,Q257,AA257),IF(Q257&lt;=AB257,0,IF(Q257-R257&lt;=AA257,Q257-R257,AA257))))</f>
        <v>-      ₽</v>
      </c>
      <c r="T257" s="92" t="str">
        <f>IF('1'!$H$10="-","-      ₽",IF(AND(SUM($W$10:$W$6357)&gt;=200000,AC257&lt;&gt;"без скидки"),IF(R257&gt;=100,O257*0.95*0.95*R257,O257*R257*0.95),IF(SUM($V$10:$V$6357)&gt;=57000,IF(AND(R257&gt;=100,AC257&lt;&gt;"без скидки"),O257*0.95*R257,O257*R257),M257*R257)))</f>
        <v>-      ₽</v>
      </c>
      <c r="U257" s="92" t="str">
        <f>IF('1'!$H$10="-","-      ₽",S257*M257)</f>
        <v>-      ₽</v>
      </c>
      <c r="V257" s="93" t="str">
        <f>IF('1'!$H$10="-","-      ₽",R257*O257)</f>
        <v>-      ₽</v>
      </c>
      <c r="W257" s="93" t="str">
        <f>IF('1'!$H$10="-","-      ₽",R257*O257)</f>
        <v>-      ₽</v>
      </c>
      <c r="X257" s="65" t="s">
        <v>4548</v>
      </c>
      <c r="Y257" s="66" t="str">
        <f>IF(OR(Q257="",'1'!$H$10="-"),"-      %",IF(Z257="только сц",0,IF(SUM($V$685:$V$6357)&gt;=57000,(W257-T257)/W257,0)))</f>
        <v>-      %</v>
      </c>
      <c r="Z257" s="83" t="s">
        <v>375</v>
      </c>
      <c r="AA257" s="51">
        <v>0</v>
      </c>
      <c r="AB257" s="51">
        <v>23</v>
      </c>
      <c r="AC257" s="63" t="s">
        <v>3975</v>
      </c>
      <c r="AD257" s="94" t="str">
        <f>IF(OR(Q257="",'1'!$H$10="-"),"",IF(Q257&gt;R257+S257,"заказано больше наличия",""))</f>
        <v/>
      </c>
    </row>
    <row r="258" spans="1:30" s="48" customFormat="1">
      <c r="A258" s="2"/>
      <c r="B258" s="57" t="s">
        <v>4067</v>
      </c>
      <c r="C258" s="49" t="s">
        <v>548</v>
      </c>
      <c r="D258" s="49" t="s">
        <v>549</v>
      </c>
      <c r="E258" s="49">
        <v>1</v>
      </c>
      <c r="F258" s="49">
        <v>18</v>
      </c>
      <c r="G258" s="49" t="s">
        <v>576</v>
      </c>
      <c r="H258" s="52" t="s">
        <v>384</v>
      </c>
      <c r="I258" s="50" t="s">
        <v>580</v>
      </c>
      <c r="J258" s="50"/>
      <c r="K258" s="90"/>
      <c r="L258" s="51">
        <v>2286</v>
      </c>
      <c r="M258" s="51">
        <v>1791</v>
      </c>
      <c r="N258" s="106">
        <f>IF('1'!$H$10="-",L258,L258)</f>
        <v>2286</v>
      </c>
      <c r="O258" s="105">
        <f>IF('1'!$H$10="-",M258,IF('1'!$H$10="в кассу предприятия",M258,IF('1'!$H$10="ИП Водакова Т.Ю.",M258*1.075,"-")))</f>
        <v>1791</v>
      </c>
      <c r="P258" s="86">
        <v>25</v>
      </c>
      <c r="Q258" s="47"/>
      <c r="R258" s="91">
        <f t="shared" si="3"/>
        <v>0</v>
      </c>
      <c r="S258" s="91" t="str">
        <f>IF('1'!$H$10="-","-      ₽",IF(Z258="только сц",IF(Q258&lt;=AA258,Q258,AA258),IF(Q258&lt;=AB258,0,IF(Q258-R258&lt;=AA258,Q258-R258,AA258))))</f>
        <v>-      ₽</v>
      </c>
      <c r="T258" s="92" t="str">
        <f>IF('1'!$H$10="-","-      ₽",IF(AND(SUM($W$10:$W$6357)&gt;=200000,AC258&lt;&gt;"без скидки"),IF(R258&gt;=100,O258*0.95*0.95*R258,O258*R258*0.95),IF(SUM($V$10:$V$6357)&gt;=57000,IF(AND(R258&gt;=100,AC258&lt;&gt;"без скидки"),O258*0.95*R258,O258*R258),M258*R258)))</f>
        <v>-      ₽</v>
      </c>
      <c r="U258" s="92" t="str">
        <f>IF('1'!$H$10="-","-      ₽",S258*M258)</f>
        <v>-      ₽</v>
      </c>
      <c r="V258" s="93" t="str">
        <f>IF('1'!$H$10="-","-      ₽",R258*O258)</f>
        <v>-      ₽</v>
      </c>
      <c r="W258" s="93" t="str">
        <f>IF('1'!$H$10="-","-      ₽",R258*O258)</f>
        <v>-      ₽</v>
      </c>
      <c r="X258" s="65" t="s">
        <v>4548</v>
      </c>
      <c r="Y258" s="66" t="str">
        <f>IF(OR(Q258="",'1'!$H$10="-"),"-      %",IF(Z258="только сц",0,IF(SUM($V$685:$V$6357)&gt;=57000,(W258-T258)/W258,0)))</f>
        <v>-      %</v>
      </c>
      <c r="Z258" s="83" t="s">
        <v>375</v>
      </c>
      <c r="AA258" s="51">
        <v>0</v>
      </c>
      <c r="AB258" s="51">
        <v>25</v>
      </c>
      <c r="AC258" s="63" t="s">
        <v>3975</v>
      </c>
      <c r="AD258" s="94" t="str">
        <f>IF(OR(Q258="",'1'!$H$10="-"),"",IF(Q258&gt;R258+S258,"заказано больше наличия",""))</f>
        <v/>
      </c>
    </row>
    <row r="259" spans="1:30" s="48" customFormat="1">
      <c r="A259" s="2"/>
      <c r="B259" s="57" t="s">
        <v>3986</v>
      </c>
      <c r="C259" s="49" t="s">
        <v>548</v>
      </c>
      <c r="D259" s="49" t="s">
        <v>549</v>
      </c>
      <c r="E259" s="49">
        <v>1</v>
      </c>
      <c r="F259" s="49">
        <v>18</v>
      </c>
      <c r="G259" s="49" t="s">
        <v>576</v>
      </c>
      <c r="H259" s="52" t="s">
        <v>384</v>
      </c>
      <c r="I259" s="50" t="s">
        <v>555</v>
      </c>
      <c r="J259" s="50"/>
      <c r="K259" s="90"/>
      <c r="L259" s="51">
        <v>1955</v>
      </c>
      <c r="M259" s="51">
        <v>1553</v>
      </c>
      <c r="N259" s="106">
        <f>IF('1'!$H$10="-",L259,L259)</f>
        <v>1955</v>
      </c>
      <c r="O259" s="105">
        <f>IF('1'!$H$10="-",M259,IF('1'!$H$10="в кассу предприятия",M259,IF('1'!$H$10="ИП Водакова Т.Ю.",M259*1.075,"-")))</f>
        <v>1553</v>
      </c>
      <c r="P259" s="86">
        <v>35</v>
      </c>
      <c r="Q259" s="47"/>
      <c r="R259" s="91">
        <f t="shared" si="3"/>
        <v>0</v>
      </c>
      <c r="S259" s="91" t="str">
        <f>IF('1'!$H$10="-","-      ₽",IF(Z259="только сц",IF(Q259&lt;=AA259,Q259,AA259),IF(Q259&lt;=AB259,0,IF(Q259-R259&lt;=AA259,Q259-R259,AA259))))</f>
        <v>-      ₽</v>
      </c>
      <c r="T259" s="92" t="str">
        <f>IF('1'!$H$10="-","-      ₽",IF(AND(SUM($W$10:$W$6357)&gt;=200000,AC259&lt;&gt;"без скидки"),IF(R259&gt;=100,O259*0.95*0.95*R259,O259*R259*0.95),IF(SUM($V$10:$V$6357)&gt;=57000,IF(AND(R259&gt;=100,AC259&lt;&gt;"без скидки"),O259*0.95*R259,O259*R259),M259*R259)))</f>
        <v>-      ₽</v>
      </c>
      <c r="U259" s="92" t="str">
        <f>IF('1'!$H$10="-","-      ₽",S259*M259)</f>
        <v>-      ₽</v>
      </c>
      <c r="V259" s="93" t="str">
        <f>IF('1'!$H$10="-","-      ₽",R259*O259)</f>
        <v>-      ₽</v>
      </c>
      <c r="W259" s="93" t="str">
        <f>IF('1'!$H$10="-","-      ₽",R259*O259)</f>
        <v>-      ₽</v>
      </c>
      <c r="X259" s="65" t="s">
        <v>4548</v>
      </c>
      <c r="Y259" s="66" t="str">
        <f>IF(OR(Q259="",'1'!$H$10="-"),"-      %",IF(Z259="только сц",0,IF(SUM($V$685:$V$6357)&gt;=57000,(W259-T259)/W259,0)))</f>
        <v>-      %</v>
      </c>
      <c r="Z259" s="83" t="s">
        <v>375</v>
      </c>
      <c r="AA259" s="51">
        <v>0</v>
      </c>
      <c r="AB259" s="51">
        <v>35</v>
      </c>
      <c r="AC259" s="63" t="s">
        <v>3975</v>
      </c>
      <c r="AD259" s="94" t="str">
        <f>IF(OR(Q259="",'1'!$H$10="-"),"",IF(Q259&gt;R259+S259,"заказано больше наличия",""))</f>
        <v/>
      </c>
    </row>
    <row r="260" spans="1:30" s="48" customFormat="1">
      <c r="A260" s="2"/>
      <c r="B260" s="57" t="s">
        <v>1357</v>
      </c>
      <c r="C260" s="49" t="s">
        <v>548</v>
      </c>
      <c r="D260" s="49" t="s">
        <v>549</v>
      </c>
      <c r="E260" s="49">
        <v>1</v>
      </c>
      <c r="F260" s="49">
        <v>26</v>
      </c>
      <c r="G260" s="49" t="s">
        <v>576</v>
      </c>
      <c r="H260" s="52" t="s">
        <v>371</v>
      </c>
      <c r="I260" s="50" t="s">
        <v>2815</v>
      </c>
      <c r="J260" s="50"/>
      <c r="K260" s="90"/>
      <c r="L260" s="51">
        <v>6615</v>
      </c>
      <c r="M260" s="51">
        <v>4105</v>
      </c>
      <c r="N260" s="106">
        <f>IF('1'!$H$10="-",L260,L260)</f>
        <v>6615</v>
      </c>
      <c r="O260" s="105">
        <f>IF('1'!$H$10="-",M260,IF('1'!$H$10="в кассу предприятия",M260,IF('1'!$H$10="ИП Водакова Т.Ю.",M260*1.075,"-")))</f>
        <v>4105</v>
      </c>
      <c r="P260" s="86" t="s">
        <v>5583</v>
      </c>
      <c r="Q260" s="47"/>
      <c r="R260" s="91">
        <f t="shared" si="3"/>
        <v>0</v>
      </c>
      <c r="S260" s="91" t="str">
        <f>IF('1'!$H$10="-","-      ₽",IF(Z260="только сц",IF(Q260&lt;=AA260,Q260,AA260),IF(Q260&lt;=AB260,0,IF(Q260-R260&lt;=AA260,Q260-R260,AA260))))</f>
        <v>-      ₽</v>
      </c>
      <c r="T260" s="92" t="str">
        <f>IF('1'!$H$10="-","-      ₽",IF(AND(SUM($W$10:$W$6357)&gt;=200000,AC260&lt;&gt;"без скидки"),IF(R260&gt;=100,O260*0.95*0.95*R260,O260*R260*0.95),IF(SUM($V$10:$V$6357)&gt;=57000,IF(AND(R260&gt;=100,AC260&lt;&gt;"без скидки"),O260*0.95*R260,O260*R260),M260*R260)))</f>
        <v>-      ₽</v>
      </c>
      <c r="U260" s="92" t="str">
        <f>IF('1'!$H$10="-","-      ₽",S260*M260)</f>
        <v>-      ₽</v>
      </c>
      <c r="V260" s="93" t="str">
        <f>IF('1'!$H$10="-","-      ₽",R260*O260)</f>
        <v>-      ₽</v>
      </c>
      <c r="W260" s="93" t="str">
        <f>IF('1'!$H$10="-","-      ₽",R260*O260)</f>
        <v>-      ₽</v>
      </c>
      <c r="X260" s="65" t="s">
        <v>4548</v>
      </c>
      <c r="Y260" s="66" t="str">
        <f>IF(OR(Q260="",'1'!$H$10="-"),"-      %",IF(Z260="только сц",0,IF(SUM($V$685:$V$6357)&gt;=57000,(W260-T260)/W260,0)))</f>
        <v>-      %</v>
      </c>
      <c r="Z260" s="83" t="s">
        <v>375</v>
      </c>
      <c r="AA260" s="51">
        <v>14</v>
      </c>
      <c r="AB260" s="51">
        <v>178</v>
      </c>
      <c r="AC260" s="63" t="s">
        <v>3975</v>
      </c>
      <c r="AD260" s="94" t="str">
        <f>IF(OR(Q260="",'1'!$H$10="-"),"",IF(Q260&gt;R260+S260,"заказано больше наличия",""))</f>
        <v/>
      </c>
    </row>
    <row r="261" spans="1:30" s="48" customFormat="1">
      <c r="A261" s="2"/>
      <c r="B261" s="57" t="s">
        <v>4068</v>
      </c>
      <c r="C261" s="49" t="s">
        <v>548</v>
      </c>
      <c r="D261" s="49" t="s">
        <v>549</v>
      </c>
      <c r="E261" s="49">
        <v>1</v>
      </c>
      <c r="F261" s="49">
        <v>18</v>
      </c>
      <c r="G261" s="49" t="s">
        <v>4132</v>
      </c>
      <c r="H261" s="52" t="s">
        <v>384</v>
      </c>
      <c r="I261" s="50" t="s">
        <v>401</v>
      </c>
      <c r="J261" s="50" t="s">
        <v>375</v>
      </c>
      <c r="K261" s="90" t="s">
        <v>375</v>
      </c>
      <c r="L261" s="51">
        <v>1554</v>
      </c>
      <c r="M261" s="51">
        <v>1234</v>
      </c>
      <c r="N261" s="106">
        <f>IF('1'!$H$10="-",L261,L261)</f>
        <v>1554</v>
      </c>
      <c r="O261" s="105">
        <f>IF('1'!$H$10="-",M261,IF('1'!$H$10="в кассу предприятия",M261,IF('1'!$H$10="ИП Водакова Т.Ю.",M261*1.075,"-")))</f>
        <v>1234</v>
      </c>
      <c r="P261" s="86">
        <v>30</v>
      </c>
      <c r="Q261" s="47"/>
      <c r="R261" s="91">
        <f t="shared" si="3"/>
        <v>0</v>
      </c>
      <c r="S261" s="91" t="str">
        <f>IF('1'!$H$10="-","-      ₽",IF(Z261="только сц",IF(Q261&lt;=AA261,Q261,AA261),IF(Q261&lt;=AB261,0,IF(Q261-R261&lt;=AA261,Q261-R261,AA261))))</f>
        <v>-      ₽</v>
      </c>
      <c r="T261" s="92" t="str">
        <f>IF('1'!$H$10="-","-      ₽",IF(AND(SUM($W$10:$W$6357)&gt;=200000,AC261&lt;&gt;"без скидки"),IF(R261&gt;=100,O261*0.95*0.95*R261,O261*R261*0.95),IF(SUM($V$10:$V$6357)&gt;=57000,IF(AND(R261&gt;=100,AC261&lt;&gt;"без скидки"),O261*0.95*R261,O261*R261),M261*R261)))</f>
        <v>-      ₽</v>
      </c>
      <c r="U261" s="92" t="str">
        <f>IF('1'!$H$10="-","-      ₽",S261*M261)</f>
        <v>-      ₽</v>
      </c>
      <c r="V261" s="93" t="str">
        <f>IF('1'!$H$10="-","-      ₽",R261*O261)</f>
        <v>-      ₽</v>
      </c>
      <c r="W261" s="93" t="str">
        <f>IF('1'!$H$10="-","-      ₽",R261*O261)</f>
        <v>-      ₽</v>
      </c>
      <c r="X261" s="65" t="s">
        <v>4548</v>
      </c>
      <c r="Y261" s="66" t="str">
        <f>IF(OR(Q261="",'1'!$H$10="-"),"-      %",IF(Z261="только сц",0,IF(SUM($V$685:$V$6357)&gt;=57000,(W261-T261)/W261,0)))</f>
        <v>-      %</v>
      </c>
      <c r="Z261" s="83" t="s">
        <v>375</v>
      </c>
      <c r="AA261" s="51">
        <v>0</v>
      </c>
      <c r="AB261" s="51">
        <v>30</v>
      </c>
      <c r="AC261" s="63" t="s">
        <v>3975</v>
      </c>
      <c r="AD261" s="94" t="str">
        <f>IF(OR(Q261="",'1'!$H$10="-"),"",IF(Q261&gt;R261+S261,"заказано больше наличия",""))</f>
        <v/>
      </c>
    </row>
    <row r="262" spans="1:30" s="48" customFormat="1">
      <c r="A262" s="2"/>
      <c r="B262" s="57" t="s">
        <v>585</v>
      </c>
      <c r="C262" s="49" t="s">
        <v>556</v>
      </c>
      <c r="D262" s="49" t="s">
        <v>549</v>
      </c>
      <c r="E262" s="49">
        <v>1</v>
      </c>
      <c r="F262" s="49">
        <v>5</v>
      </c>
      <c r="G262" s="49" t="s">
        <v>586</v>
      </c>
      <c r="H262" s="52" t="s">
        <v>78</v>
      </c>
      <c r="I262" s="50" t="s">
        <v>522</v>
      </c>
      <c r="J262" s="50"/>
      <c r="K262" s="90"/>
      <c r="L262" s="51">
        <v>588</v>
      </c>
      <c r="M262" s="51">
        <v>381</v>
      </c>
      <c r="N262" s="106">
        <f>IF('1'!$H$10="-",L262,L262)</f>
        <v>588</v>
      </c>
      <c r="O262" s="105">
        <f>IF('1'!$H$10="-",M262,IF('1'!$H$10="в кассу предприятия",M262,IF('1'!$H$10="ИП Водакова Т.Ю.",M262*1.075,"-")))</f>
        <v>381</v>
      </c>
      <c r="P262" s="86">
        <v>11</v>
      </c>
      <c r="Q262" s="47"/>
      <c r="R262" s="91">
        <f t="shared" si="3"/>
        <v>0</v>
      </c>
      <c r="S262" s="91" t="str">
        <f>IF('1'!$H$10="-","-      ₽",IF(Z262="только сц",IF(Q262&lt;=AA262,Q262,AA262),IF(Q262&lt;=AB262,0,IF(Q262-R262&lt;=AA262,Q262-R262,AA262))))</f>
        <v>-      ₽</v>
      </c>
      <c r="T262" s="92" t="str">
        <f>IF('1'!$H$10="-","-      ₽",IF(AND(SUM($W$10:$W$6357)&gt;=200000,AC262&lt;&gt;"без скидки"),IF(R262&gt;=100,O262*0.95*0.95*R262,O262*R262*0.95),IF(SUM($V$10:$V$6357)&gt;=57000,IF(AND(R262&gt;=100,AC262&lt;&gt;"без скидки"),O262*0.95*R262,O262*R262),M262*R262)))</f>
        <v>-      ₽</v>
      </c>
      <c r="U262" s="92" t="str">
        <f>IF('1'!$H$10="-","-      ₽",S262*M262)</f>
        <v>-      ₽</v>
      </c>
      <c r="V262" s="93" t="str">
        <f>IF('1'!$H$10="-","-      ₽",R262*O262)</f>
        <v>-      ₽</v>
      </c>
      <c r="W262" s="93" t="str">
        <f>IF('1'!$H$10="-","-      ₽",R262*O262)</f>
        <v>-      ₽</v>
      </c>
      <c r="X262" s="65" t="s">
        <v>4548</v>
      </c>
      <c r="Y262" s="66" t="str">
        <f>IF(OR(Q262="",'1'!$H$10="-"),"-      %",IF(Z262="только сц",0,IF(SUM($V$685:$V$6357)&gt;=57000,(W262-T262)/W262,0)))</f>
        <v>-      %</v>
      </c>
      <c r="Z262" s="83" t="s">
        <v>375</v>
      </c>
      <c r="AA262" s="51">
        <v>0</v>
      </c>
      <c r="AB262" s="51">
        <v>11</v>
      </c>
      <c r="AC262" s="63" t="s">
        <v>3975</v>
      </c>
      <c r="AD262" s="94" t="str">
        <f>IF(OR(Q262="",'1'!$H$10="-"),"",IF(Q262&gt;R262+S262,"заказано больше наличия",""))</f>
        <v/>
      </c>
    </row>
    <row r="263" spans="1:30" s="48" customFormat="1">
      <c r="A263" s="2"/>
      <c r="B263" s="57" t="s">
        <v>4791</v>
      </c>
      <c r="C263" s="49" t="s">
        <v>556</v>
      </c>
      <c r="D263" s="49" t="s">
        <v>549</v>
      </c>
      <c r="E263" s="49">
        <v>1</v>
      </c>
      <c r="F263" s="49">
        <v>5</v>
      </c>
      <c r="G263" s="49" t="s">
        <v>586</v>
      </c>
      <c r="H263" s="52" t="s">
        <v>78</v>
      </c>
      <c r="I263" s="50" t="s">
        <v>522</v>
      </c>
      <c r="J263" s="50"/>
      <c r="K263" s="90"/>
      <c r="L263" s="51">
        <v>588</v>
      </c>
      <c r="M263" s="51">
        <v>468</v>
      </c>
      <c r="N263" s="106">
        <f>IF('1'!$H$10="-",L263,L263)</f>
        <v>588</v>
      </c>
      <c r="O263" s="105">
        <f>IF('1'!$H$10="-",M263,IF('1'!$H$10="в кассу предприятия",M263,IF('1'!$H$10="ИП Водакова Т.Ю.",M263*1.075,"-")))</f>
        <v>468</v>
      </c>
      <c r="P263" s="86">
        <v>19</v>
      </c>
      <c r="Q263" s="47"/>
      <c r="R263" s="91">
        <f t="shared" si="3"/>
        <v>0</v>
      </c>
      <c r="S263" s="91" t="str">
        <f>IF('1'!$H$10="-","-      ₽",IF(Z263="только сц",IF(Q263&lt;=AA263,Q263,AA263),IF(Q263&lt;=AB263,0,IF(Q263-R263&lt;=AA263,Q263-R263,AA263))))</f>
        <v>-      ₽</v>
      </c>
      <c r="T263" s="92" t="str">
        <f>IF('1'!$H$10="-","-      ₽",IF(AND(SUM($W$10:$W$6357)&gt;=200000,AC263&lt;&gt;"без скидки"),IF(R263&gt;=100,O263*0.95*0.95*R263,O263*R263*0.95),IF(SUM($V$10:$V$6357)&gt;=57000,IF(AND(R263&gt;=100,AC263&lt;&gt;"без скидки"),O263*0.95*R263,O263*R263),M263*R263)))</f>
        <v>-      ₽</v>
      </c>
      <c r="U263" s="92" t="str">
        <f>IF('1'!$H$10="-","-      ₽",S263*M263)</f>
        <v>-      ₽</v>
      </c>
      <c r="V263" s="93" t="str">
        <f>IF('1'!$H$10="-","-      ₽",R263*O263)</f>
        <v>-      ₽</v>
      </c>
      <c r="W263" s="93" t="str">
        <f>IF('1'!$H$10="-","-      ₽",R263*O263)</f>
        <v>-      ₽</v>
      </c>
      <c r="X263" s="65" t="s">
        <v>4548</v>
      </c>
      <c r="Y263" s="66" t="str">
        <f>IF(OR(Q263="",'1'!$H$10="-"),"-      %",IF(Z263="только сц",0,IF(SUM($V$685:$V$6357)&gt;=57000,(W263-T263)/W263,0)))</f>
        <v>-      %</v>
      </c>
      <c r="Z263" s="83" t="s">
        <v>5582</v>
      </c>
      <c r="AA263" s="51">
        <v>19</v>
      </c>
      <c r="AB263" s="51">
        <v>0</v>
      </c>
      <c r="AC263" s="63" t="s">
        <v>3975</v>
      </c>
      <c r="AD263" s="94" t="str">
        <f>IF(OR(Q263="",'1'!$H$10="-"),"",IF(Q263&gt;R263+S263,"заказано больше наличия",""))</f>
        <v/>
      </c>
    </row>
    <row r="264" spans="1:30" s="48" customFormat="1">
      <c r="A264" s="2"/>
      <c r="B264" s="57" t="s">
        <v>587</v>
      </c>
      <c r="C264" s="49" t="s">
        <v>556</v>
      </c>
      <c r="D264" s="49" t="s">
        <v>549</v>
      </c>
      <c r="E264" s="49">
        <v>1</v>
      </c>
      <c r="F264" s="49">
        <v>8</v>
      </c>
      <c r="G264" s="49" t="s">
        <v>586</v>
      </c>
      <c r="H264" s="52" t="s">
        <v>288</v>
      </c>
      <c r="I264" s="50" t="s">
        <v>385</v>
      </c>
      <c r="J264" s="50"/>
      <c r="K264" s="90"/>
      <c r="L264" s="51">
        <v>992</v>
      </c>
      <c r="M264" s="51">
        <v>611</v>
      </c>
      <c r="N264" s="106">
        <f>IF('1'!$H$10="-",L264,L264)</f>
        <v>992</v>
      </c>
      <c r="O264" s="105">
        <f>IF('1'!$H$10="-",M264,IF('1'!$H$10="в кассу предприятия",M264,IF('1'!$H$10="ИП Водакова Т.Ю.",M264*1.075,"-")))</f>
        <v>611</v>
      </c>
      <c r="P264" s="86">
        <v>8</v>
      </c>
      <c r="Q264" s="47"/>
      <c r="R264" s="91">
        <f t="shared" si="3"/>
        <v>0</v>
      </c>
      <c r="S264" s="91" t="str">
        <f>IF('1'!$H$10="-","-      ₽",IF(Z264="только сц",IF(Q264&lt;=AA264,Q264,AA264),IF(Q264&lt;=AB264,0,IF(Q264-R264&lt;=AA264,Q264-R264,AA264))))</f>
        <v>-      ₽</v>
      </c>
      <c r="T264" s="92" t="str">
        <f>IF('1'!$H$10="-","-      ₽",IF(AND(SUM($W$10:$W$6357)&gt;=200000,AC264&lt;&gt;"без скидки"),IF(R264&gt;=100,O264*0.95*0.95*R264,O264*R264*0.95),IF(SUM($V$10:$V$6357)&gt;=57000,IF(AND(R264&gt;=100,AC264&lt;&gt;"без скидки"),O264*0.95*R264,O264*R264),M264*R264)))</f>
        <v>-      ₽</v>
      </c>
      <c r="U264" s="92" t="str">
        <f>IF('1'!$H$10="-","-      ₽",S264*M264)</f>
        <v>-      ₽</v>
      </c>
      <c r="V264" s="93" t="str">
        <f>IF('1'!$H$10="-","-      ₽",R264*O264)</f>
        <v>-      ₽</v>
      </c>
      <c r="W264" s="93" t="str">
        <f>IF('1'!$H$10="-","-      ₽",R264*O264)</f>
        <v>-      ₽</v>
      </c>
      <c r="X264" s="65" t="s">
        <v>4548</v>
      </c>
      <c r="Y264" s="66" t="str">
        <f>IF(OR(Q264="",'1'!$H$10="-"),"-      %",IF(Z264="только сц",0,IF(SUM($V$685:$V$6357)&gt;=57000,(W264-T264)/W264,0)))</f>
        <v>-      %</v>
      </c>
      <c r="Z264" s="83" t="s">
        <v>375</v>
      </c>
      <c r="AA264" s="51">
        <v>2</v>
      </c>
      <c r="AB264" s="51">
        <v>6</v>
      </c>
      <c r="AC264" s="63" t="s">
        <v>3975</v>
      </c>
      <c r="AD264" s="94" t="str">
        <f>IF(OR(Q264="",'1'!$H$10="-"),"",IF(Q264&gt;R264+S264,"заказано больше наличия",""))</f>
        <v/>
      </c>
    </row>
    <row r="265" spans="1:30" s="48" customFormat="1">
      <c r="A265" s="2"/>
      <c r="B265" s="57" t="s">
        <v>4792</v>
      </c>
      <c r="C265" s="49" t="s">
        <v>556</v>
      </c>
      <c r="D265" s="49" t="s">
        <v>549</v>
      </c>
      <c r="E265" s="49">
        <v>1</v>
      </c>
      <c r="F265" s="49">
        <v>8</v>
      </c>
      <c r="G265" s="49" t="s">
        <v>586</v>
      </c>
      <c r="H265" s="52" t="s">
        <v>288</v>
      </c>
      <c r="I265" s="50" t="s">
        <v>396</v>
      </c>
      <c r="J265" s="50"/>
      <c r="K265" s="90"/>
      <c r="L265" s="51">
        <v>992</v>
      </c>
      <c r="M265" s="51">
        <v>788</v>
      </c>
      <c r="N265" s="106">
        <f>IF('1'!$H$10="-",L265,L265)</f>
        <v>992</v>
      </c>
      <c r="O265" s="105">
        <f>IF('1'!$H$10="-",M265,IF('1'!$H$10="в кассу предприятия",M265,IF('1'!$H$10="ИП Водакова Т.Ю.",M265*1.075,"-")))</f>
        <v>788</v>
      </c>
      <c r="P265" s="86">
        <v>6</v>
      </c>
      <c r="Q265" s="47"/>
      <c r="R265" s="91">
        <f t="shared" si="3"/>
        <v>0</v>
      </c>
      <c r="S265" s="91" t="str">
        <f>IF('1'!$H$10="-","-      ₽",IF(Z265="только сц",IF(Q265&lt;=AA265,Q265,AA265),IF(Q265&lt;=AB265,0,IF(Q265-R265&lt;=AA265,Q265-R265,AA265))))</f>
        <v>-      ₽</v>
      </c>
      <c r="T265" s="92" t="str">
        <f>IF('1'!$H$10="-","-      ₽",IF(AND(SUM($W$10:$W$6357)&gt;=200000,AC265&lt;&gt;"без скидки"),IF(R265&gt;=100,O265*0.95*0.95*R265,O265*R265*0.95),IF(SUM($V$10:$V$6357)&gt;=57000,IF(AND(R265&gt;=100,AC265&lt;&gt;"без скидки"),O265*0.95*R265,O265*R265),M265*R265)))</f>
        <v>-      ₽</v>
      </c>
      <c r="U265" s="92" t="str">
        <f>IF('1'!$H$10="-","-      ₽",S265*M265)</f>
        <v>-      ₽</v>
      </c>
      <c r="V265" s="93" t="str">
        <f>IF('1'!$H$10="-","-      ₽",R265*O265)</f>
        <v>-      ₽</v>
      </c>
      <c r="W265" s="93" t="str">
        <f>IF('1'!$H$10="-","-      ₽",R265*O265)</f>
        <v>-      ₽</v>
      </c>
      <c r="X265" s="65" t="s">
        <v>4548</v>
      </c>
      <c r="Y265" s="66" t="str">
        <f>IF(OR(Q265="",'1'!$H$10="-"),"-      %",IF(Z265="только сц",0,IF(SUM($V$685:$V$6357)&gt;=57000,(W265-T265)/W265,0)))</f>
        <v>-      %</v>
      </c>
      <c r="Z265" s="83" t="s">
        <v>5582</v>
      </c>
      <c r="AA265" s="51">
        <v>6</v>
      </c>
      <c r="AB265" s="51">
        <v>0</v>
      </c>
      <c r="AC265" s="63" t="s">
        <v>3975</v>
      </c>
      <c r="AD265" s="94" t="str">
        <f>IF(OR(Q265="",'1'!$H$10="-"),"",IF(Q265&gt;R265+S265,"заказано больше наличия",""))</f>
        <v/>
      </c>
    </row>
    <row r="266" spans="1:30" s="48" customFormat="1">
      <c r="A266" s="2"/>
      <c r="B266" s="57" t="s">
        <v>1360</v>
      </c>
      <c r="C266" s="49" t="s">
        <v>548</v>
      </c>
      <c r="D266" s="49" t="s">
        <v>549</v>
      </c>
      <c r="E266" s="49">
        <v>1</v>
      </c>
      <c r="F266" s="49">
        <v>5</v>
      </c>
      <c r="G266" s="49" t="s">
        <v>589</v>
      </c>
      <c r="H266" s="52" t="s">
        <v>78</v>
      </c>
      <c r="I266" s="50" t="s">
        <v>522</v>
      </c>
      <c r="J266" s="50"/>
      <c r="K266" s="90"/>
      <c r="L266" s="51">
        <v>668</v>
      </c>
      <c r="M266" s="51">
        <v>315</v>
      </c>
      <c r="N266" s="106">
        <f>IF('1'!$H$10="-",L266,L266)</f>
        <v>668</v>
      </c>
      <c r="O266" s="105">
        <f>IF('1'!$H$10="-",M266,IF('1'!$H$10="в кассу предприятия",M266,IF('1'!$H$10="ИП Водакова Т.Ю.",M266*1.075,"-")))</f>
        <v>315</v>
      </c>
      <c r="P266" s="86">
        <v>36</v>
      </c>
      <c r="Q266" s="47"/>
      <c r="R266" s="91">
        <f t="shared" ref="R266:R329" si="4">IF(Q266&lt;=AB266,Q266,AB266)</f>
        <v>0</v>
      </c>
      <c r="S266" s="91" t="str">
        <f>IF('1'!$H$10="-","-      ₽",IF(Z266="только сц",IF(Q266&lt;=AA266,Q266,AA266),IF(Q266&lt;=AB266,0,IF(Q266-R266&lt;=AA266,Q266-R266,AA266))))</f>
        <v>-      ₽</v>
      </c>
      <c r="T266" s="92" t="str">
        <f>IF('1'!$H$10="-","-      ₽",IF(AND(SUM($W$10:$W$6357)&gt;=200000,AC266&lt;&gt;"без скидки"),IF(R266&gt;=100,O266*0.95*0.95*R266,O266*R266*0.95),IF(SUM($V$10:$V$6357)&gt;=57000,IF(AND(R266&gt;=100,AC266&lt;&gt;"без скидки"),O266*0.95*R266,O266*R266),M266*R266)))</f>
        <v>-      ₽</v>
      </c>
      <c r="U266" s="92" t="str">
        <f>IF('1'!$H$10="-","-      ₽",S266*M266)</f>
        <v>-      ₽</v>
      </c>
      <c r="V266" s="93" t="str">
        <f>IF('1'!$H$10="-","-      ₽",R266*O266)</f>
        <v>-      ₽</v>
      </c>
      <c r="W266" s="93" t="str">
        <f>IF('1'!$H$10="-","-      ₽",R266*O266)</f>
        <v>-      ₽</v>
      </c>
      <c r="X266" s="65" t="s">
        <v>4548</v>
      </c>
      <c r="Y266" s="66" t="str">
        <f>IF(OR(Q266="",'1'!$H$10="-"),"-      %",IF(Z266="только сц",0,IF(SUM($V$685:$V$6357)&gt;=57000,(W266-T266)/W266,0)))</f>
        <v>-      %</v>
      </c>
      <c r="Z266" s="83" t="s">
        <v>5582</v>
      </c>
      <c r="AA266" s="51">
        <v>36</v>
      </c>
      <c r="AB266" s="51">
        <v>0</v>
      </c>
      <c r="AC266" s="63" t="s">
        <v>3975</v>
      </c>
      <c r="AD266" s="94" t="str">
        <f>IF(OR(Q266="",'1'!$H$10="-"),"",IF(Q266&gt;R266+S266,"заказано больше наличия",""))</f>
        <v/>
      </c>
    </row>
    <row r="267" spans="1:30" s="48" customFormat="1">
      <c r="A267" s="2"/>
      <c r="B267" s="57" t="s">
        <v>1361</v>
      </c>
      <c r="C267" s="49" t="s">
        <v>548</v>
      </c>
      <c r="D267" s="49" t="s">
        <v>549</v>
      </c>
      <c r="E267" s="49">
        <v>1</v>
      </c>
      <c r="F267" s="49">
        <v>5</v>
      </c>
      <c r="G267" s="49" t="s">
        <v>589</v>
      </c>
      <c r="H267" s="52" t="s">
        <v>78</v>
      </c>
      <c r="I267" s="50" t="s">
        <v>374</v>
      </c>
      <c r="J267" s="50" t="s">
        <v>375</v>
      </c>
      <c r="K267" s="90" t="s">
        <v>375</v>
      </c>
      <c r="L267" s="51">
        <v>668</v>
      </c>
      <c r="M267" s="51">
        <v>364</v>
      </c>
      <c r="N267" s="106">
        <f>IF('1'!$H$10="-",L267,L267)</f>
        <v>668</v>
      </c>
      <c r="O267" s="105">
        <f>IF('1'!$H$10="-",M267,IF('1'!$H$10="в кассу предприятия",M267,IF('1'!$H$10="ИП Водакова Т.Ю.",M267*1.075,"-")))</f>
        <v>364</v>
      </c>
      <c r="P267" s="86">
        <v>91</v>
      </c>
      <c r="Q267" s="47"/>
      <c r="R267" s="91">
        <f t="shared" si="4"/>
        <v>0</v>
      </c>
      <c r="S267" s="91" t="str">
        <f>IF('1'!$H$10="-","-      ₽",IF(Z267="только сц",IF(Q267&lt;=AA267,Q267,AA267),IF(Q267&lt;=AB267,0,IF(Q267-R267&lt;=AA267,Q267-R267,AA267))))</f>
        <v>-      ₽</v>
      </c>
      <c r="T267" s="92" t="str">
        <f>IF('1'!$H$10="-","-      ₽",IF(AND(SUM($W$10:$W$6357)&gt;=200000,AC267&lt;&gt;"без скидки"),IF(R267&gt;=100,O267*0.95*0.95*R267,O267*R267*0.95),IF(SUM($V$10:$V$6357)&gt;=57000,IF(AND(R267&gt;=100,AC267&lt;&gt;"без скидки"),O267*0.95*R267,O267*R267),M267*R267)))</f>
        <v>-      ₽</v>
      </c>
      <c r="U267" s="92" t="str">
        <f>IF('1'!$H$10="-","-      ₽",S267*M267)</f>
        <v>-      ₽</v>
      </c>
      <c r="V267" s="93" t="str">
        <f>IF('1'!$H$10="-","-      ₽",R267*O267)</f>
        <v>-      ₽</v>
      </c>
      <c r="W267" s="93" t="str">
        <f>IF('1'!$H$10="-","-      ₽",R267*O267)</f>
        <v>-      ₽</v>
      </c>
      <c r="X267" s="65" t="s">
        <v>4548</v>
      </c>
      <c r="Y267" s="66" t="str">
        <f>IF(OR(Q267="",'1'!$H$10="-"),"-      %",IF(Z267="только сц",0,IF(SUM($V$685:$V$6357)&gt;=57000,(W267-T267)/W267,0)))</f>
        <v>-      %</v>
      </c>
      <c r="Z267" s="83" t="s">
        <v>375</v>
      </c>
      <c r="AA267" s="51">
        <v>50</v>
      </c>
      <c r="AB267" s="51">
        <v>41</v>
      </c>
      <c r="AC267" s="63" t="s">
        <v>3975</v>
      </c>
      <c r="AD267" s="94" t="str">
        <f>IF(OR(Q267="",'1'!$H$10="-"),"",IF(Q267&gt;R267+S267,"заказано больше наличия",""))</f>
        <v/>
      </c>
    </row>
    <row r="268" spans="1:30" s="48" customFormat="1">
      <c r="A268" s="2"/>
      <c r="B268" s="57" t="s">
        <v>4299</v>
      </c>
      <c r="C268" s="49" t="s">
        <v>548</v>
      </c>
      <c r="D268" s="49" t="s">
        <v>549</v>
      </c>
      <c r="E268" s="49">
        <v>1</v>
      </c>
      <c r="F268" s="49">
        <v>8</v>
      </c>
      <c r="G268" s="49" t="s">
        <v>589</v>
      </c>
      <c r="H268" s="52" t="s">
        <v>288</v>
      </c>
      <c r="I268" s="50" t="s">
        <v>2800</v>
      </c>
      <c r="J268" s="50"/>
      <c r="K268" s="90"/>
      <c r="L268" s="51">
        <v>994</v>
      </c>
      <c r="M268" s="51">
        <v>571</v>
      </c>
      <c r="N268" s="106">
        <f>IF('1'!$H$10="-",L268,L268)</f>
        <v>994</v>
      </c>
      <c r="O268" s="105">
        <f>IF('1'!$H$10="-",M268,IF('1'!$H$10="в кассу предприятия",M268,IF('1'!$H$10="ИП Водакова Т.Ю.",M268*1.075,"-")))</f>
        <v>571</v>
      </c>
      <c r="P268" s="86">
        <v>19</v>
      </c>
      <c r="Q268" s="47"/>
      <c r="R268" s="91">
        <f t="shared" si="4"/>
        <v>0</v>
      </c>
      <c r="S268" s="91" t="str">
        <f>IF('1'!$H$10="-","-      ₽",IF(Z268="только сц",IF(Q268&lt;=AA268,Q268,AA268),IF(Q268&lt;=AB268,0,IF(Q268-R268&lt;=AA268,Q268-R268,AA268))))</f>
        <v>-      ₽</v>
      </c>
      <c r="T268" s="92" t="str">
        <f>IF('1'!$H$10="-","-      ₽",IF(AND(SUM($W$10:$W$6357)&gt;=200000,AC268&lt;&gt;"без скидки"),IF(R268&gt;=100,O268*0.95*0.95*R268,O268*R268*0.95),IF(SUM($V$10:$V$6357)&gt;=57000,IF(AND(R268&gt;=100,AC268&lt;&gt;"без скидки"),O268*0.95*R268,O268*R268),M268*R268)))</f>
        <v>-      ₽</v>
      </c>
      <c r="U268" s="92" t="str">
        <f>IF('1'!$H$10="-","-      ₽",S268*M268)</f>
        <v>-      ₽</v>
      </c>
      <c r="V268" s="93" t="str">
        <f>IF('1'!$H$10="-","-      ₽",R268*O268)</f>
        <v>-      ₽</v>
      </c>
      <c r="W268" s="93" t="str">
        <f>IF('1'!$H$10="-","-      ₽",R268*O268)</f>
        <v>-      ₽</v>
      </c>
      <c r="X268" s="65" t="s">
        <v>4548</v>
      </c>
      <c r="Y268" s="66" t="str">
        <f>IF(OR(Q268="",'1'!$H$10="-"),"-      %",IF(Z268="только сц",0,IF(SUM($V$685:$V$6357)&gt;=57000,(W268-T268)/W268,0)))</f>
        <v>-      %</v>
      </c>
      <c r="Z268" s="83" t="s">
        <v>5582</v>
      </c>
      <c r="AA268" s="51">
        <v>19</v>
      </c>
      <c r="AB268" s="51">
        <v>0</v>
      </c>
      <c r="AC268" s="63" t="s">
        <v>3975</v>
      </c>
      <c r="AD268" s="94" t="str">
        <f>IF(OR(Q268="",'1'!$H$10="-"),"",IF(Q268&gt;R268+S268,"заказано больше наличия",""))</f>
        <v/>
      </c>
    </row>
    <row r="269" spans="1:30" s="48" customFormat="1">
      <c r="A269" s="2"/>
      <c r="B269" s="57" t="s">
        <v>588</v>
      </c>
      <c r="C269" s="49" t="s">
        <v>548</v>
      </c>
      <c r="D269" s="49" t="s">
        <v>549</v>
      </c>
      <c r="E269" s="49">
        <v>1</v>
      </c>
      <c r="F269" s="49">
        <v>8</v>
      </c>
      <c r="G269" s="49" t="s">
        <v>589</v>
      </c>
      <c r="H269" s="52" t="s">
        <v>288</v>
      </c>
      <c r="I269" s="50" t="s">
        <v>385</v>
      </c>
      <c r="J269" s="50"/>
      <c r="K269" s="90"/>
      <c r="L269" s="51">
        <v>994</v>
      </c>
      <c r="M269" s="51">
        <v>571</v>
      </c>
      <c r="N269" s="106">
        <f>IF('1'!$H$10="-",L269,L269)</f>
        <v>994</v>
      </c>
      <c r="O269" s="105">
        <f>IF('1'!$H$10="-",M269,IF('1'!$H$10="в кассу предприятия",M269,IF('1'!$H$10="ИП Водакова Т.Ю.",M269*1.075,"-")))</f>
        <v>571</v>
      </c>
      <c r="P269" s="86">
        <v>26</v>
      </c>
      <c r="Q269" s="47"/>
      <c r="R269" s="91">
        <f t="shared" si="4"/>
        <v>0</v>
      </c>
      <c r="S269" s="91" t="str">
        <f>IF('1'!$H$10="-","-      ₽",IF(Z269="только сц",IF(Q269&lt;=AA269,Q269,AA269),IF(Q269&lt;=AB269,0,IF(Q269-R269&lt;=AA269,Q269-R269,AA269))))</f>
        <v>-      ₽</v>
      </c>
      <c r="T269" s="92" t="str">
        <f>IF('1'!$H$10="-","-      ₽",IF(AND(SUM($W$10:$W$6357)&gt;=200000,AC269&lt;&gt;"без скидки"),IF(R269&gt;=100,O269*0.95*0.95*R269,O269*R269*0.95),IF(SUM($V$10:$V$6357)&gt;=57000,IF(AND(R269&gt;=100,AC269&lt;&gt;"без скидки"),O269*0.95*R269,O269*R269),M269*R269)))</f>
        <v>-      ₽</v>
      </c>
      <c r="U269" s="92" t="str">
        <f>IF('1'!$H$10="-","-      ₽",S269*M269)</f>
        <v>-      ₽</v>
      </c>
      <c r="V269" s="93" t="str">
        <f>IF('1'!$H$10="-","-      ₽",R269*O269)</f>
        <v>-      ₽</v>
      </c>
      <c r="W269" s="93" t="str">
        <f>IF('1'!$H$10="-","-      ₽",R269*O269)</f>
        <v>-      ₽</v>
      </c>
      <c r="X269" s="65" t="s">
        <v>4548</v>
      </c>
      <c r="Y269" s="66" t="str">
        <f>IF(OR(Q269="",'1'!$H$10="-"),"-      %",IF(Z269="только сц",0,IF(SUM($V$685:$V$6357)&gt;=57000,(W269-T269)/W269,0)))</f>
        <v>-      %</v>
      </c>
      <c r="Z269" s="83" t="s">
        <v>5582</v>
      </c>
      <c r="AA269" s="51">
        <v>26</v>
      </c>
      <c r="AB269" s="51">
        <v>0</v>
      </c>
      <c r="AC269" s="63" t="s">
        <v>3975</v>
      </c>
      <c r="AD269" s="94" t="str">
        <f>IF(OR(Q269="",'1'!$H$10="-"),"",IF(Q269&gt;R269+S269,"заказано больше наличия",""))</f>
        <v/>
      </c>
    </row>
    <row r="270" spans="1:30" s="48" customFormat="1">
      <c r="A270" s="2"/>
      <c r="B270" s="57" t="s">
        <v>4069</v>
      </c>
      <c r="C270" s="49" t="s">
        <v>548</v>
      </c>
      <c r="D270" s="49" t="s">
        <v>549</v>
      </c>
      <c r="E270" s="49">
        <v>1</v>
      </c>
      <c r="F270" s="49">
        <v>8</v>
      </c>
      <c r="G270" s="49" t="s">
        <v>591</v>
      </c>
      <c r="H270" s="52" t="s">
        <v>288</v>
      </c>
      <c r="I270" s="50" t="s">
        <v>298</v>
      </c>
      <c r="J270" s="50" t="s">
        <v>375</v>
      </c>
      <c r="K270" s="90" t="s">
        <v>375</v>
      </c>
      <c r="L270" s="51">
        <v>849</v>
      </c>
      <c r="M270" s="51">
        <v>675</v>
      </c>
      <c r="N270" s="106">
        <f>IF('1'!$H$10="-",L270,L270)</f>
        <v>849</v>
      </c>
      <c r="O270" s="105">
        <f>IF('1'!$H$10="-",M270,IF('1'!$H$10="в кассу предприятия",M270,IF('1'!$H$10="ИП Водакова Т.Ю.",M270*1.075,"-")))</f>
        <v>675</v>
      </c>
      <c r="P270" s="86">
        <v>15</v>
      </c>
      <c r="Q270" s="47"/>
      <c r="R270" s="91">
        <f t="shared" si="4"/>
        <v>0</v>
      </c>
      <c r="S270" s="91" t="str">
        <f>IF('1'!$H$10="-","-      ₽",IF(Z270="только сц",IF(Q270&lt;=AA270,Q270,AA270),IF(Q270&lt;=AB270,0,IF(Q270-R270&lt;=AA270,Q270-R270,AA270))))</f>
        <v>-      ₽</v>
      </c>
      <c r="T270" s="92" t="str">
        <f>IF('1'!$H$10="-","-      ₽",IF(AND(SUM($W$10:$W$6357)&gt;=200000,AC270&lt;&gt;"без скидки"),IF(R270&gt;=100,O270*0.95*0.95*R270,O270*R270*0.95),IF(SUM($V$10:$V$6357)&gt;=57000,IF(AND(R270&gt;=100,AC270&lt;&gt;"без скидки"),O270*0.95*R270,O270*R270),M270*R270)))</f>
        <v>-      ₽</v>
      </c>
      <c r="U270" s="92" t="str">
        <f>IF('1'!$H$10="-","-      ₽",S270*M270)</f>
        <v>-      ₽</v>
      </c>
      <c r="V270" s="93" t="str">
        <f>IF('1'!$H$10="-","-      ₽",R270*O270)</f>
        <v>-      ₽</v>
      </c>
      <c r="W270" s="93" t="str">
        <f>IF('1'!$H$10="-","-      ₽",R270*O270)</f>
        <v>-      ₽</v>
      </c>
      <c r="X270" s="65" t="s">
        <v>4548</v>
      </c>
      <c r="Y270" s="66" t="str">
        <f>IF(OR(Q270="",'1'!$H$10="-"),"-      %",IF(Z270="только сц",0,IF(SUM($V$685:$V$6357)&gt;=57000,(W270-T270)/W270,0)))</f>
        <v>-      %</v>
      </c>
      <c r="Z270" s="83" t="s">
        <v>375</v>
      </c>
      <c r="AA270" s="51">
        <v>0</v>
      </c>
      <c r="AB270" s="51">
        <v>15</v>
      </c>
      <c r="AC270" s="63" t="s">
        <v>3975</v>
      </c>
      <c r="AD270" s="94" t="str">
        <f>IF(OR(Q270="",'1'!$H$10="-"),"",IF(Q270&gt;R270+S270,"заказано больше наличия",""))</f>
        <v/>
      </c>
    </row>
    <row r="271" spans="1:30" s="48" customFormat="1">
      <c r="A271" s="2"/>
      <c r="B271" s="57" t="s">
        <v>4793</v>
      </c>
      <c r="C271" s="49" t="s">
        <v>556</v>
      </c>
      <c r="D271" s="49" t="s">
        <v>549</v>
      </c>
      <c r="E271" s="49">
        <v>1</v>
      </c>
      <c r="F271" s="49">
        <v>24</v>
      </c>
      <c r="G271" s="49" t="s">
        <v>591</v>
      </c>
      <c r="H271" s="52" t="s">
        <v>373</v>
      </c>
      <c r="I271" s="50" t="s">
        <v>387</v>
      </c>
      <c r="J271" s="50"/>
      <c r="K271" s="90"/>
      <c r="L271" s="51">
        <v>2782</v>
      </c>
      <c r="M271" s="51">
        <v>2013</v>
      </c>
      <c r="N271" s="106">
        <f>IF('1'!$H$10="-",L271,L271)</f>
        <v>2782</v>
      </c>
      <c r="O271" s="105">
        <f>IF('1'!$H$10="-",M271,IF('1'!$H$10="в кассу предприятия",M271,IF('1'!$H$10="ИП Водакова Т.Ю.",M271*1.075,"-")))</f>
        <v>2013</v>
      </c>
      <c r="P271" s="86">
        <v>30</v>
      </c>
      <c r="Q271" s="47"/>
      <c r="R271" s="91">
        <f t="shared" si="4"/>
        <v>0</v>
      </c>
      <c r="S271" s="91" t="str">
        <f>IF('1'!$H$10="-","-      ₽",IF(Z271="только сц",IF(Q271&lt;=AA271,Q271,AA271),IF(Q271&lt;=AB271,0,IF(Q271-R271&lt;=AA271,Q271-R271,AA271))))</f>
        <v>-      ₽</v>
      </c>
      <c r="T271" s="92" t="str">
        <f>IF('1'!$H$10="-","-      ₽",IF(AND(SUM($W$10:$W$6357)&gt;=200000,AC271&lt;&gt;"без скидки"),IF(R271&gt;=100,O271*0.95*0.95*R271,O271*R271*0.95),IF(SUM($V$10:$V$6357)&gt;=57000,IF(AND(R271&gt;=100,AC271&lt;&gt;"без скидки"),O271*0.95*R271,O271*R271),M271*R271)))</f>
        <v>-      ₽</v>
      </c>
      <c r="U271" s="92" t="str">
        <f>IF('1'!$H$10="-","-      ₽",S271*M271)</f>
        <v>-      ₽</v>
      </c>
      <c r="V271" s="93" t="str">
        <f>IF('1'!$H$10="-","-      ₽",R271*O271)</f>
        <v>-      ₽</v>
      </c>
      <c r="W271" s="93" t="str">
        <f>IF('1'!$H$10="-","-      ₽",R271*O271)</f>
        <v>-      ₽</v>
      </c>
      <c r="X271" s="65" t="s">
        <v>4548</v>
      </c>
      <c r="Y271" s="66" t="str">
        <f>IF(OR(Q271="",'1'!$H$10="-"),"-      %",IF(Z271="только сц",0,IF(SUM($V$685:$V$6357)&gt;=57000,(W271-T271)/W271,0)))</f>
        <v>-      %</v>
      </c>
      <c r="Z271" s="83" t="s">
        <v>375</v>
      </c>
      <c r="AA271" s="51">
        <v>10</v>
      </c>
      <c r="AB271" s="51">
        <v>20</v>
      </c>
      <c r="AC271" s="63" t="s">
        <v>3975</v>
      </c>
      <c r="AD271" s="94" t="str">
        <f>IF(OR(Q271="",'1'!$H$10="-"),"",IF(Q271&gt;R271+S271,"заказано больше наличия",""))</f>
        <v/>
      </c>
    </row>
    <row r="272" spans="1:30" s="48" customFormat="1">
      <c r="A272" s="2"/>
      <c r="B272" s="57" t="s">
        <v>4794</v>
      </c>
      <c r="C272" s="49" t="s">
        <v>548</v>
      </c>
      <c r="D272" s="49" t="s">
        <v>549</v>
      </c>
      <c r="E272" s="49">
        <v>1</v>
      </c>
      <c r="F272" s="49">
        <v>8</v>
      </c>
      <c r="G272" s="49" t="s">
        <v>2940</v>
      </c>
      <c r="H272" s="52" t="s">
        <v>288</v>
      </c>
      <c r="I272" s="50" t="s">
        <v>2822</v>
      </c>
      <c r="J272" s="50"/>
      <c r="K272" s="90"/>
      <c r="L272" s="51">
        <v>697</v>
      </c>
      <c r="M272" s="51">
        <v>546</v>
      </c>
      <c r="N272" s="106">
        <f>IF('1'!$H$10="-",L272,L272)</f>
        <v>697</v>
      </c>
      <c r="O272" s="105">
        <f>IF('1'!$H$10="-",M272,IF('1'!$H$10="в кассу предприятия",M272,IF('1'!$H$10="ИП Водакова Т.Ю.",M272*1.075,"-")))</f>
        <v>546</v>
      </c>
      <c r="P272" s="86">
        <v>40</v>
      </c>
      <c r="Q272" s="47"/>
      <c r="R272" s="91">
        <f t="shared" si="4"/>
        <v>0</v>
      </c>
      <c r="S272" s="91" t="str">
        <f>IF('1'!$H$10="-","-      ₽",IF(Z272="только сц",IF(Q272&lt;=AA272,Q272,AA272),IF(Q272&lt;=AB272,0,IF(Q272-R272&lt;=AA272,Q272-R272,AA272))))</f>
        <v>-      ₽</v>
      </c>
      <c r="T272" s="92" t="str">
        <f>IF('1'!$H$10="-","-      ₽",IF(AND(SUM($W$10:$W$6357)&gt;=200000,AC272&lt;&gt;"без скидки"),IF(R272&gt;=100,O272*0.95*0.95*R272,O272*R272*0.95),IF(SUM($V$10:$V$6357)&gt;=57000,IF(AND(R272&gt;=100,AC272&lt;&gt;"без скидки"),O272*0.95*R272,O272*R272),M272*R272)))</f>
        <v>-      ₽</v>
      </c>
      <c r="U272" s="92" t="str">
        <f>IF('1'!$H$10="-","-      ₽",S272*M272)</f>
        <v>-      ₽</v>
      </c>
      <c r="V272" s="93" t="str">
        <f>IF('1'!$H$10="-","-      ₽",R272*O272)</f>
        <v>-      ₽</v>
      </c>
      <c r="W272" s="93" t="str">
        <f>IF('1'!$H$10="-","-      ₽",R272*O272)</f>
        <v>-      ₽</v>
      </c>
      <c r="X272" s="65" t="s">
        <v>4548</v>
      </c>
      <c r="Y272" s="66" t="str">
        <f>IF(OR(Q272="",'1'!$H$10="-"),"-      %",IF(Z272="только сц",0,IF(SUM($V$685:$V$6357)&gt;=57000,(W272-T272)/W272,0)))</f>
        <v>-      %</v>
      </c>
      <c r="Z272" s="83" t="s">
        <v>375</v>
      </c>
      <c r="AA272" s="51">
        <v>0</v>
      </c>
      <c r="AB272" s="51">
        <v>40</v>
      </c>
      <c r="AC272" s="63" t="s">
        <v>3975</v>
      </c>
      <c r="AD272" s="94" t="str">
        <f>IF(OR(Q272="",'1'!$H$10="-"),"",IF(Q272&gt;R272+S272,"заказано больше наличия",""))</f>
        <v/>
      </c>
    </row>
    <row r="273" spans="1:30" s="48" customFormat="1">
      <c r="A273" s="2"/>
      <c r="B273" s="57" t="s">
        <v>1365</v>
      </c>
      <c r="C273" s="49" t="s">
        <v>548</v>
      </c>
      <c r="D273" s="49" t="s">
        <v>549</v>
      </c>
      <c r="E273" s="49">
        <v>1</v>
      </c>
      <c r="F273" s="49">
        <v>8</v>
      </c>
      <c r="G273" s="49" t="s">
        <v>2940</v>
      </c>
      <c r="H273" s="52" t="s">
        <v>288</v>
      </c>
      <c r="I273" s="50" t="s">
        <v>434</v>
      </c>
      <c r="J273" s="50"/>
      <c r="K273" s="90"/>
      <c r="L273" s="51">
        <v>992</v>
      </c>
      <c r="M273" s="51">
        <v>546</v>
      </c>
      <c r="N273" s="106">
        <f>IF('1'!$H$10="-",L273,L273)</f>
        <v>992</v>
      </c>
      <c r="O273" s="105">
        <f>IF('1'!$H$10="-",M273,IF('1'!$H$10="в кассу предприятия",M273,IF('1'!$H$10="ИП Водакова Т.Ю.",M273*1.075,"-")))</f>
        <v>546</v>
      </c>
      <c r="P273" s="86">
        <v>64</v>
      </c>
      <c r="Q273" s="47"/>
      <c r="R273" s="91">
        <f t="shared" si="4"/>
        <v>0</v>
      </c>
      <c r="S273" s="91" t="str">
        <f>IF('1'!$H$10="-","-      ₽",IF(Z273="только сц",IF(Q273&lt;=AA273,Q273,AA273),IF(Q273&lt;=AB273,0,IF(Q273-R273&lt;=AA273,Q273-R273,AA273))))</f>
        <v>-      ₽</v>
      </c>
      <c r="T273" s="92" t="str">
        <f>IF('1'!$H$10="-","-      ₽",IF(AND(SUM($W$10:$W$6357)&gt;=200000,AC273&lt;&gt;"без скидки"),IF(R273&gt;=100,O273*0.95*0.95*R273,O273*R273*0.95),IF(SUM($V$10:$V$6357)&gt;=57000,IF(AND(R273&gt;=100,AC273&lt;&gt;"без скидки"),O273*0.95*R273,O273*R273),M273*R273)))</f>
        <v>-      ₽</v>
      </c>
      <c r="U273" s="92" t="str">
        <f>IF('1'!$H$10="-","-      ₽",S273*M273)</f>
        <v>-      ₽</v>
      </c>
      <c r="V273" s="93" t="str">
        <f>IF('1'!$H$10="-","-      ₽",R273*O273)</f>
        <v>-      ₽</v>
      </c>
      <c r="W273" s="93" t="str">
        <f>IF('1'!$H$10="-","-      ₽",R273*O273)</f>
        <v>-      ₽</v>
      </c>
      <c r="X273" s="65" t="s">
        <v>4548</v>
      </c>
      <c r="Y273" s="66" t="str">
        <f>IF(OR(Q273="",'1'!$H$10="-"),"-      %",IF(Z273="только сц",0,IF(SUM($V$685:$V$6357)&gt;=57000,(W273-T273)/W273,0)))</f>
        <v>-      %</v>
      </c>
      <c r="Z273" s="83" t="s">
        <v>5582</v>
      </c>
      <c r="AA273" s="51">
        <v>64</v>
      </c>
      <c r="AB273" s="51">
        <v>0</v>
      </c>
      <c r="AC273" s="63" t="s">
        <v>3975</v>
      </c>
      <c r="AD273" s="94" t="str">
        <f>IF(OR(Q273="",'1'!$H$10="-"),"",IF(Q273&gt;R273+S273,"заказано больше наличия",""))</f>
        <v/>
      </c>
    </row>
    <row r="274" spans="1:30" s="48" customFormat="1">
      <c r="A274" s="2"/>
      <c r="B274" s="57" t="s">
        <v>4795</v>
      </c>
      <c r="C274" s="49" t="s">
        <v>556</v>
      </c>
      <c r="D274" s="49" t="s">
        <v>4893</v>
      </c>
      <c r="E274" s="49">
        <v>1</v>
      </c>
      <c r="F274" s="49">
        <v>11</v>
      </c>
      <c r="G274" s="49" t="s">
        <v>576</v>
      </c>
      <c r="H274" s="52" t="s">
        <v>52</v>
      </c>
      <c r="I274" s="50" t="s">
        <v>298</v>
      </c>
      <c r="J274" s="50"/>
      <c r="K274" s="90"/>
      <c r="L274" s="51">
        <v>878</v>
      </c>
      <c r="M274" s="51">
        <v>399</v>
      </c>
      <c r="N274" s="106">
        <f>IF('1'!$H$10="-",L274,L274)</f>
        <v>878</v>
      </c>
      <c r="O274" s="105">
        <f>IF('1'!$H$10="-",M274,IF('1'!$H$10="в кассу предприятия",M274,IF('1'!$H$10="ИП Водакова Т.Ю.",M274*1.075,"-")))</f>
        <v>399</v>
      </c>
      <c r="P274" s="86" t="s">
        <v>5583</v>
      </c>
      <c r="Q274" s="47"/>
      <c r="R274" s="91">
        <f t="shared" si="4"/>
        <v>0</v>
      </c>
      <c r="S274" s="91" t="str">
        <f>IF('1'!$H$10="-","-      ₽",IF(Z274="только сц",IF(Q274&lt;=AA274,Q274,AA274),IF(Q274&lt;=AB274,0,IF(Q274-R274&lt;=AA274,Q274-R274,AA274))))</f>
        <v>-      ₽</v>
      </c>
      <c r="T274" s="92" t="str">
        <f>IF('1'!$H$10="-","-      ₽",IF(AND(SUM($W$10:$W$6357)&gt;=200000,AC274&lt;&gt;"без скидки"),IF(R274&gt;=100,O274*0.95*0.95*R274,O274*R274*0.95),IF(SUM($V$10:$V$6357)&gt;=57000,IF(AND(R274&gt;=100,AC274&lt;&gt;"без скидки"),O274*0.95*R274,O274*R274),M274*R274)))</f>
        <v>-      ₽</v>
      </c>
      <c r="U274" s="92" t="str">
        <f>IF('1'!$H$10="-","-      ₽",S274*M274)</f>
        <v>-      ₽</v>
      </c>
      <c r="V274" s="93" t="str">
        <f>IF('1'!$H$10="-","-      ₽",R274*O274)</f>
        <v>-      ₽</v>
      </c>
      <c r="W274" s="93" t="str">
        <f>IF('1'!$H$10="-","-      ₽",R274*O274)</f>
        <v>-      ₽</v>
      </c>
      <c r="X274" s="65" t="s">
        <v>4992</v>
      </c>
      <c r="Y274" s="66" t="str">
        <f>IF(OR(Q274="",'1'!$H$10="-"),"-      %",IF(Z274="только сц",0,IF(SUM($V$685:$V$6357)&gt;=57000,(W274-T274)/W274,0)))</f>
        <v>-      %</v>
      </c>
      <c r="Z274" s="83" t="s">
        <v>375</v>
      </c>
      <c r="AA274" s="51">
        <v>0</v>
      </c>
      <c r="AB274" s="51">
        <v>685</v>
      </c>
      <c r="AC274" s="63" t="s">
        <v>3975</v>
      </c>
      <c r="AD274" s="94" t="str">
        <f>IF(OR(Q274="",'1'!$H$10="-"),"",IF(Q274&gt;R274+S274,"заказано больше наличия",""))</f>
        <v/>
      </c>
    </row>
    <row r="275" spans="1:30" s="48" customFormat="1">
      <c r="A275" s="2"/>
      <c r="B275" s="57" t="s">
        <v>4796</v>
      </c>
      <c r="C275" s="49" t="s">
        <v>4894</v>
      </c>
      <c r="D275" s="49" t="s">
        <v>2523</v>
      </c>
      <c r="E275" s="49">
        <v>1</v>
      </c>
      <c r="F275" s="49">
        <v>5</v>
      </c>
      <c r="G275" s="49" t="s">
        <v>884</v>
      </c>
      <c r="H275" s="52" t="s">
        <v>78</v>
      </c>
      <c r="I275" s="50" t="s">
        <v>2788</v>
      </c>
      <c r="J275" s="50"/>
      <c r="K275" s="90"/>
      <c r="L275" s="51">
        <v>458</v>
      </c>
      <c r="M275" s="51">
        <v>364</v>
      </c>
      <c r="N275" s="106">
        <f>IF('1'!$H$10="-",L275,L275)</f>
        <v>458</v>
      </c>
      <c r="O275" s="105">
        <f>IF('1'!$H$10="-",M275,IF('1'!$H$10="в кассу предприятия",M275,IF('1'!$H$10="ИП Водакова Т.Ю.",M275*1.075,"-")))</f>
        <v>364</v>
      </c>
      <c r="P275" s="86">
        <v>40</v>
      </c>
      <c r="Q275" s="47"/>
      <c r="R275" s="91">
        <f t="shared" si="4"/>
        <v>0</v>
      </c>
      <c r="S275" s="91" t="str">
        <f>IF('1'!$H$10="-","-      ₽",IF(Z275="только сц",IF(Q275&lt;=AA275,Q275,AA275),IF(Q275&lt;=AB275,0,IF(Q275-R275&lt;=AA275,Q275-R275,AA275))))</f>
        <v>-      ₽</v>
      </c>
      <c r="T275" s="92" t="str">
        <f>IF('1'!$H$10="-","-      ₽",IF(AND(SUM($W$10:$W$6357)&gt;=200000,AC275&lt;&gt;"без скидки"),IF(R275&gt;=100,O275*0.95*0.95*R275,O275*R275*0.95),IF(SUM($V$10:$V$6357)&gt;=57000,IF(AND(R275&gt;=100,AC275&lt;&gt;"без скидки"),O275*0.95*R275,O275*R275),M275*R275)))</f>
        <v>-      ₽</v>
      </c>
      <c r="U275" s="92" t="str">
        <f>IF('1'!$H$10="-","-      ₽",S275*M275)</f>
        <v>-      ₽</v>
      </c>
      <c r="V275" s="93" t="str">
        <f>IF('1'!$H$10="-","-      ₽",R275*O275)</f>
        <v>-      ₽</v>
      </c>
      <c r="W275" s="93" t="str">
        <f>IF('1'!$H$10="-","-      ₽",R275*O275)</f>
        <v>-      ₽</v>
      </c>
      <c r="X275" s="65" t="s">
        <v>4548</v>
      </c>
      <c r="Y275" s="66" t="str">
        <f>IF(OR(Q275="",'1'!$H$10="-"),"-      %",IF(Z275="только сц",0,IF(SUM($V$685:$V$6357)&gt;=57000,(W275-T275)/W275,0)))</f>
        <v>-      %</v>
      </c>
      <c r="Z275" s="83" t="s">
        <v>375</v>
      </c>
      <c r="AA275" s="51">
        <v>0</v>
      </c>
      <c r="AB275" s="51">
        <v>40</v>
      </c>
      <c r="AC275" s="63" t="s">
        <v>3975</v>
      </c>
      <c r="AD275" s="94" t="str">
        <f>IF(OR(Q275="",'1'!$H$10="-"),"",IF(Q275&gt;R275+S275,"заказано больше наличия",""))</f>
        <v/>
      </c>
    </row>
    <row r="276" spans="1:30" s="48" customFormat="1">
      <c r="A276" s="2"/>
      <c r="B276" s="57" t="s">
        <v>4797</v>
      </c>
      <c r="C276" s="49" t="s">
        <v>4894</v>
      </c>
      <c r="D276" s="49" t="s">
        <v>2523</v>
      </c>
      <c r="E276" s="49">
        <v>1</v>
      </c>
      <c r="F276" s="49">
        <v>8</v>
      </c>
      <c r="G276" s="49" t="s">
        <v>4927</v>
      </c>
      <c r="H276" s="52" t="s">
        <v>288</v>
      </c>
      <c r="I276" s="50" t="s">
        <v>396</v>
      </c>
      <c r="J276" s="50"/>
      <c r="K276" s="90"/>
      <c r="L276" s="51">
        <v>890</v>
      </c>
      <c r="M276" s="51">
        <v>707</v>
      </c>
      <c r="N276" s="106">
        <f>IF('1'!$H$10="-",L276,L276)</f>
        <v>890</v>
      </c>
      <c r="O276" s="105">
        <f>IF('1'!$H$10="-",M276,IF('1'!$H$10="в кассу предприятия",M276,IF('1'!$H$10="ИП Водакова Т.Ю.",M276*1.075,"-")))</f>
        <v>707</v>
      </c>
      <c r="P276" s="86">
        <v>19</v>
      </c>
      <c r="Q276" s="47"/>
      <c r="R276" s="91">
        <f t="shared" si="4"/>
        <v>0</v>
      </c>
      <c r="S276" s="91" t="str">
        <f>IF('1'!$H$10="-","-      ₽",IF(Z276="только сц",IF(Q276&lt;=AA276,Q276,AA276),IF(Q276&lt;=AB276,0,IF(Q276-R276&lt;=AA276,Q276-R276,AA276))))</f>
        <v>-      ₽</v>
      </c>
      <c r="T276" s="92" t="str">
        <f>IF('1'!$H$10="-","-      ₽",IF(AND(SUM($W$10:$W$6357)&gt;=200000,AC276&lt;&gt;"без скидки"),IF(R276&gt;=100,O276*0.95*0.95*R276,O276*R276*0.95),IF(SUM($V$10:$V$6357)&gt;=57000,IF(AND(R276&gt;=100,AC276&lt;&gt;"без скидки"),O276*0.95*R276,O276*R276),M276*R276)))</f>
        <v>-      ₽</v>
      </c>
      <c r="U276" s="92" t="str">
        <f>IF('1'!$H$10="-","-      ₽",S276*M276)</f>
        <v>-      ₽</v>
      </c>
      <c r="V276" s="93" t="str">
        <f>IF('1'!$H$10="-","-      ₽",R276*O276)</f>
        <v>-      ₽</v>
      </c>
      <c r="W276" s="93" t="str">
        <f>IF('1'!$H$10="-","-      ₽",R276*O276)</f>
        <v>-      ₽</v>
      </c>
      <c r="X276" s="65" t="s">
        <v>4548</v>
      </c>
      <c r="Y276" s="66" t="str">
        <f>IF(OR(Q276="",'1'!$H$10="-"),"-      %",IF(Z276="только сц",0,IF(SUM($V$685:$V$6357)&gt;=57000,(W276-T276)/W276,0)))</f>
        <v>-      %</v>
      </c>
      <c r="Z276" s="83" t="s">
        <v>5582</v>
      </c>
      <c r="AA276" s="51">
        <v>19</v>
      </c>
      <c r="AB276" s="51">
        <v>0</v>
      </c>
      <c r="AC276" s="63" t="s">
        <v>3975</v>
      </c>
      <c r="AD276" s="94" t="str">
        <f>IF(OR(Q276="",'1'!$H$10="-"),"",IF(Q276&gt;R276+S276,"заказано больше наличия",""))</f>
        <v/>
      </c>
    </row>
    <row r="277" spans="1:30" s="48" customFormat="1">
      <c r="A277" s="2"/>
      <c r="B277" s="57" t="s">
        <v>1366</v>
      </c>
      <c r="C277" s="49" t="s">
        <v>2522</v>
      </c>
      <c r="D277" s="49" t="s">
        <v>2523</v>
      </c>
      <c r="E277" s="49">
        <v>1</v>
      </c>
      <c r="F277" s="49">
        <v>6</v>
      </c>
      <c r="G277" s="49" t="s">
        <v>2941</v>
      </c>
      <c r="H277" s="52" t="s">
        <v>85</v>
      </c>
      <c r="I277" s="50" t="s">
        <v>379</v>
      </c>
      <c r="J277" s="50"/>
      <c r="K277" s="90"/>
      <c r="L277" s="51">
        <v>1051</v>
      </c>
      <c r="M277" s="51">
        <v>707</v>
      </c>
      <c r="N277" s="106">
        <f>IF('1'!$H$10="-",L277,L277)</f>
        <v>1051</v>
      </c>
      <c r="O277" s="105">
        <f>IF('1'!$H$10="-",M277,IF('1'!$H$10="в кассу предприятия",M277,IF('1'!$H$10="ИП Водакова Т.Ю.",M277*1.075,"-")))</f>
        <v>707</v>
      </c>
      <c r="P277" s="86">
        <v>24</v>
      </c>
      <c r="Q277" s="47"/>
      <c r="R277" s="91">
        <f t="shared" si="4"/>
        <v>0</v>
      </c>
      <c r="S277" s="91" t="str">
        <f>IF('1'!$H$10="-","-      ₽",IF(Z277="только сц",IF(Q277&lt;=AA277,Q277,AA277),IF(Q277&lt;=AB277,0,IF(Q277-R277&lt;=AA277,Q277-R277,AA277))))</f>
        <v>-      ₽</v>
      </c>
      <c r="T277" s="92" t="str">
        <f>IF('1'!$H$10="-","-      ₽",IF(AND(SUM($W$10:$W$6357)&gt;=200000,AC277&lt;&gt;"без скидки"),IF(R277&gt;=100,O277*0.95*0.95*R277,O277*R277*0.95),IF(SUM($V$10:$V$6357)&gt;=57000,IF(AND(R277&gt;=100,AC277&lt;&gt;"без скидки"),O277*0.95*R277,O277*R277),M277*R277)))</f>
        <v>-      ₽</v>
      </c>
      <c r="U277" s="92" t="str">
        <f>IF('1'!$H$10="-","-      ₽",S277*M277)</f>
        <v>-      ₽</v>
      </c>
      <c r="V277" s="93" t="str">
        <f>IF('1'!$H$10="-","-      ₽",R277*O277)</f>
        <v>-      ₽</v>
      </c>
      <c r="W277" s="93" t="str">
        <f>IF('1'!$H$10="-","-      ₽",R277*O277)</f>
        <v>-      ₽</v>
      </c>
      <c r="X277" s="65" t="s">
        <v>4548</v>
      </c>
      <c r="Y277" s="66" t="str">
        <f>IF(OR(Q277="",'1'!$H$10="-"),"-      %",IF(Z277="только сц",0,IF(SUM($V$685:$V$6357)&gt;=57000,(W277-T277)/W277,0)))</f>
        <v>-      %</v>
      </c>
      <c r="Z277" s="83" t="s">
        <v>5582</v>
      </c>
      <c r="AA277" s="51">
        <v>24</v>
      </c>
      <c r="AB277" s="51">
        <v>0</v>
      </c>
      <c r="AC277" s="63" t="s">
        <v>3975</v>
      </c>
      <c r="AD277" s="94" t="str">
        <f>IF(OR(Q277="",'1'!$H$10="-"),"",IF(Q277&gt;R277+S277,"заказано больше наличия",""))</f>
        <v/>
      </c>
    </row>
    <row r="278" spans="1:30" s="48" customFormat="1">
      <c r="A278" s="2"/>
      <c r="B278" s="57" t="s">
        <v>1368</v>
      </c>
      <c r="C278" s="114" t="s">
        <v>595</v>
      </c>
      <c r="D278" s="114" t="s">
        <v>596</v>
      </c>
      <c r="E278" s="114">
        <v>2</v>
      </c>
      <c r="F278" s="114">
        <v>11</v>
      </c>
      <c r="G278" s="114" t="s">
        <v>2943</v>
      </c>
      <c r="H278" s="115" t="s">
        <v>52</v>
      </c>
      <c r="I278" s="116" t="s">
        <v>298</v>
      </c>
      <c r="J278" s="116"/>
      <c r="K278" s="117"/>
      <c r="L278" s="51">
        <v>282</v>
      </c>
      <c r="M278" s="51">
        <v>235</v>
      </c>
      <c r="N278" s="106">
        <f>IF('1'!$H$10="-",L278,L278)</f>
        <v>282</v>
      </c>
      <c r="O278" s="105">
        <f>IF('1'!$H$10="-",M278,IF('1'!$H$10="в кассу предприятия",M278,IF('1'!$H$10="ИП Водакова Т.Ю.",M278*1.075,"-")))</f>
        <v>235</v>
      </c>
      <c r="P278" s="86" t="s">
        <v>5583</v>
      </c>
      <c r="Q278" s="47"/>
      <c r="R278" s="91">
        <f t="shared" si="4"/>
        <v>0</v>
      </c>
      <c r="S278" s="91" t="str">
        <f>IF('1'!$H$10="-","-      ₽",IF(Z278="только сц",IF(Q278&lt;=AA278,Q278,AA278),IF(Q278&lt;=AB278,0,IF(Q278-R278&lt;=AA278,Q278-R278,AA278))))</f>
        <v>-      ₽</v>
      </c>
      <c r="T278" s="92" t="str">
        <f>IF('1'!$H$10="-","-      ₽",IF(AND(SUM($W$10:$W$6357)&gt;=200000,AC278&lt;&gt;"без скидки"),IF(R278&gt;=100,O278*0.95*0.95*R278,O278*R278*0.95),IF(SUM($V$10:$V$6357)&gt;=57000,IF(AND(R278&gt;=100,AC278&lt;&gt;"без скидки"),O278*0.95*R278,O278*R278),M278*R278)))</f>
        <v>-      ₽</v>
      </c>
      <c r="U278" s="92" t="str">
        <f>IF('1'!$H$10="-","-      ₽",S278*M278)</f>
        <v>-      ₽</v>
      </c>
      <c r="V278" s="93" t="str">
        <f>IF('1'!$H$10="-","-      ₽",R278*O278)</f>
        <v>-      ₽</v>
      </c>
      <c r="W278" s="93" t="str">
        <f>IF('1'!$H$10="-","-      ₽",R278*O278)</f>
        <v>-      ₽</v>
      </c>
      <c r="X278" s="65" t="s">
        <v>4992</v>
      </c>
      <c r="Y278" s="66" t="str">
        <f>IF(OR(Q278="",'1'!$H$10="-"),"-      %",IF(Z278="только сц",0,IF(SUM($V$685:$V$6357)&gt;=57000,(W278-T278)/W278,0)))</f>
        <v>-      %</v>
      </c>
      <c r="Z278" s="83" t="s">
        <v>375</v>
      </c>
      <c r="AA278" s="51">
        <v>3</v>
      </c>
      <c r="AB278" s="51">
        <v>2194</v>
      </c>
      <c r="AC278" s="63" t="s">
        <v>3975</v>
      </c>
      <c r="AD278" s="94" t="str">
        <f>IF(OR(Q278="",'1'!$H$10="-"),"",IF(Q278&gt;R278+S278,"заказано больше наличия",""))</f>
        <v/>
      </c>
    </row>
    <row r="279" spans="1:30" s="48" customFormat="1">
      <c r="A279" s="2"/>
      <c r="B279" s="57" t="s">
        <v>4798</v>
      </c>
      <c r="C279" s="114" t="s">
        <v>3840</v>
      </c>
      <c r="D279" s="114" t="s">
        <v>3841</v>
      </c>
      <c r="E279" s="114">
        <v>2</v>
      </c>
      <c r="F279" s="114">
        <v>11</v>
      </c>
      <c r="G279" s="114" t="s">
        <v>375</v>
      </c>
      <c r="H279" s="115" t="s">
        <v>52</v>
      </c>
      <c r="I279" s="116" t="s">
        <v>298</v>
      </c>
      <c r="J279" s="116"/>
      <c r="K279" s="117"/>
      <c r="L279" s="51">
        <v>286</v>
      </c>
      <c r="M279" s="51">
        <v>235</v>
      </c>
      <c r="N279" s="106">
        <f>IF('1'!$H$10="-",L279,L279)</f>
        <v>286</v>
      </c>
      <c r="O279" s="105">
        <f>IF('1'!$H$10="-",M279,IF('1'!$H$10="в кассу предприятия",M279,IF('1'!$H$10="ИП Водакова Т.Ю.",M279*1.075,"-")))</f>
        <v>235</v>
      </c>
      <c r="P279" s="86" t="s">
        <v>5583</v>
      </c>
      <c r="Q279" s="47"/>
      <c r="R279" s="91">
        <f t="shared" si="4"/>
        <v>0</v>
      </c>
      <c r="S279" s="91" t="str">
        <f>IF('1'!$H$10="-","-      ₽",IF(Z279="только сц",IF(Q279&lt;=AA279,Q279,AA279),IF(Q279&lt;=AB279,0,IF(Q279-R279&lt;=AA279,Q279-R279,AA279))))</f>
        <v>-      ₽</v>
      </c>
      <c r="T279" s="92" t="str">
        <f>IF('1'!$H$10="-","-      ₽",IF(AND(SUM($W$10:$W$6357)&gt;=200000,AC279&lt;&gt;"без скидки"),IF(R279&gt;=100,O279*0.95*0.95*R279,O279*R279*0.95),IF(SUM($V$10:$V$6357)&gt;=57000,IF(AND(R279&gt;=100,AC279&lt;&gt;"без скидки"),O279*0.95*R279,O279*R279),M279*R279)))</f>
        <v>-      ₽</v>
      </c>
      <c r="U279" s="92" t="str">
        <f>IF('1'!$H$10="-","-      ₽",S279*M279)</f>
        <v>-      ₽</v>
      </c>
      <c r="V279" s="93" t="str">
        <f>IF('1'!$H$10="-","-      ₽",R279*O279)</f>
        <v>-      ₽</v>
      </c>
      <c r="W279" s="93" t="str">
        <f>IF('1'!$H$10="-","-      ₽",R279*O279)</f>
        <v>-      ₽</v>
      </c>
      <c r="X279" s="65" t="s">
        <v>4991</v>
      </c>
      <c r="Y279" s="66" t="str">
        <f>IF(OR(Q279="",'1'!$H$10="-"),"-      %",IF(Z279="только сц",0,IF(SUM($V$685:$V$6357)&gt;=57000,(W279-T279)/W279,0)))</f>
        <v>-      %</v>
      </c>
      <c r="Z279" s="83" t="s">
        <v>375</v>
      </c>
      <c r="AA279" s="51">
        <v>0</v>
      </c>
      <c r="AB279" s="51">
        <v>2978</v>
      </c>
      <c r="AC279" s="63" t="s">
        <v>3975</v>
      </c>
      <c r="AD279" s="94" t="str">
        <f>IF(OR(Q279="",'1'!$H$10="-"),"",IF(Q279&gt;R279+S279,"заказано больше наличия",""))</f>
        <v/>
      </c>
    </row>
    <row r="280" spans="1:30" s="48" customFormat="1">
      <c r="A280" s="2"/>
      <c r="B280" s="57" t="s">
        <v>696</v>
      </c>
      <c r="C280" s="114" t="s">
        <v>694</v>
      </c>
      <c r="D280" s="114" t="s">
        <v>695</v>
      </c>
      <c r="E280" s="114">
        <v>2</v>
      </c>
      <c r="F280" s="114">
        <v>11</v>
      </c>
      <c r="G280" s="114"/>
      <c r="H280" s="115" t="s">
        <v>52</v>
      </c>
      <c r="I280" s="116" t="s">
        <v>298</v>
      </c>
      <c r="J280" s="116"/>
      <c r="K280" s="117"/>
      <c r="L280" s="51">
        <v>266</v>
      </c>
      <c r="M280" s="51">
        <v>225</v>
      </c>
      <c r="N280" s="106">
        <f>IF('1'!$H$10="-",L280,L280)</f>
        <v>266</v>
      </c>
      <c r="O280" s="105">
        <f>IF('1'!$H$10="-",M280,IF('1'!$H$10="в кассу предприятия",M280,IF('1'!$H$10="ИП Водакова Т.Ю.",M280*1.075,"-")))</f>
        <v>225</v>
      </c>
      <c r="P280" s="86" t="s">
        <v>5583</v>
      </c>
      <c r="Q280" s="47"/>
      <c r="R280" s="91">
        <f t="shared" si="4"/>
        <v>0</v>
      </c>
      <c r="S280" s="91" t="str">
        <f>IF('1'!$H$10="-","-      ₽",IF(Z280="только сц",IF(Q280&lt;=AA280,Q280,AA280),IF(Q280&lt;=AB280,0,IF(Q280-R280&lt;=AA280,Q280-R280,AA280))))</f>
        <v>-      ₽</v>
      </c>
      <c r="T280" s="92" t="str">
        <f>IF('1'!$H$10="-","-      ₽",IF(AND(SUM($W$10:$W$6357)&gt;=200000,AC280&lt;&gt;"без скидки"),IF(R280&gt;=100,O280*0.95*0.95*R280,O280*R280*0.95),IF(SUM($V$10:$V$6357)&gt;=57000,IF(AND(R280&gt;=100,AC280&lt;&gt;"без скидки"),O280*0.95*R280,O280*R280),M280*R280)))</f>
        <v>-      ₽</v>
      </c>
      <c r="U280" s="92" t="str">
        <f>IF('1'!$H$10="-","-      ₽",S280*M280)</f>
        <v>-      ₽</v>
      </c>
      <c r="V280" s="93" t="str">
        <f>IF('1'!$H$10="-","-      ₽",R280*O280)</f>
        <v>-      ₽</v>
      </c>
      <c r="W280" s="93" t="str">
        <f>IF('1'!$H$10="-","-      ₽",R280*O280)</f>
        <v>-      ₽</v>
      </c>
      <c r="X280" s="65" t="s">
        <v>4992</v>
      </c>
      <c r="Y280" s="66" t="str">
        <f>IF(OR(Q280="",'1'!$H$10="-"),"-      %",IF(Z280="только сц",0,IF(SUM($V$685:$V$6357)&gt;=57000,(W280-T280)/W280,0)))</f>
        <v>-      %</v>
      </c>
      <c r="Z280" s="83" t="s">
        <v>375</v>
      </c>
      <c r="AA280" s="51">
        <v>28</v>
      </c>
      <c r="AB280" s="51">
        <v>16296</v>
      </c>
      <c r="AC280" s="63" t="s">
        <v>3975</v>
      </c>
      <c r="AD280" s="94" t="str">
        <f>IF(OR(Q280="",'1'!$H$10="-"),"",IF(Q280&gt;R280+S280,"заказано больше наличия",""))</f>
        <v/>
      </c>
    </row>
    <row r="281" spans="1:30" s="48" customFormat="1">
      <c r="A281" s="2"/>
      <c r="B281" s="57" t="s">
        <v>2337</v>
      </c>
      <c r="C281" s="114" t="s">
        <v>1084</v>
      </c>
      <c r="D281" s="114" t="s">
        <v>1085</v>
      </c>
      <c r="E281" s="114">
        <v>2</v>
      </c>
      <c r="F281" s="114">
        <v>11</v>
      </c>
      <c r="G281" s="114"/>
      <c r="H281" s="115" t="s">
        <v>52</v>
      </c>
      <c r="I281" s="116"/>
      <c r="J281" s="116"/>
      <c r="K281" s="117"/>
      <c r="L281" s="51">
        <v>266</v>
      </c>
      <c r="M281" s="51">
        <v>205</v>
      </c>
      <c r="N281" s="106">
        <f>IF('1'!$H$10="-",L281,L281)</f>
        <v>266</v>
      </c>
      <c r="O281" s="105">
        <f>IF('1'!$H$10="-",M281,IF('1'!$H$10="в кассу предприятия",M281,IF('1'!$H$10="ИП Водакова Т.Ю.",M281*1.075,"-")))</f>
        <v>205</v>
      </c>
      <c r="P281" s="86" t="s">
        <v>5583</v>
      </c>
      <c r="Q281" s="47"/>
      <c r="R281" s="91">
        <f t="shared" si="4"/>
        <v>0</v>
      </c>
      <c r="S281" s="91" t="str">
        <f>IF('1'!$H$10="-","-      ₽",IF(Z281="только сц",IF(Q281&lt;=AA281,Q281,AA281),IF(Q281&lt;=AB281,0,IF(Q281-R281&lt;=AA281,Q281-R281,AA281))))</f>
        <v>-      ₽</v>
      </c>
      <c r="T281" s="92" t="str">
        <f>IF('1'!$H$10="-","-      ₽",IF(AND(SUM($W$10:$W$6357)&gt;=200000,AC281&lt;&gt;"без скидки"),IF(R281&gt;=100,O281*0.95*0.95*R281,O281*R281*0.95),IF(SUM($V$10:$V$6357)&gt;=57000,IF(AND(R281&gt;=100,AC281&lt;&gt;"без скидки"),O281*0.95*R281,O281*R281),M281*R281)))</f>
        <v>-      ₽</v>
      </c>
      <c r="U281" s="92" t="str">
        <f>IF('1'!$H$10="-","-      ₽",S281*M281)</f>
        <v>-      ₽</v>
      </c>
      <c r="V281" s="93" t="str">
        <f>IF('1'!$H$10="-","-      ₽",R281*O281)</f>
        <v>-      ₽</v>
      </c>
      <c r="W281" s="93" t="str">
        <f>IF('1'!$H$10="-","-      ₽",R281*O281)</f>
        <v>-      ₽</v>
      </c>
      <c r="X281" s="65" t="s">
        <v>4992</v>
      </c>
      <c r="Y281" s="66" t="str">
        <f>IF(OR(Q281="",'1'!$H$10="-"),"-      %",IF(Z281="только сц",0,IF(SUM($V$685:$V$6357)&gt;=57000,(W281-T281)/W281,0)))</f>
        <v>-      %</v>
      </c>
      <c r="Z281" s="83" t="s">
        <v>375</v>
      </c>
      <c r="AA281" s="51">
        <v>2</v>
      </c>
      <c r="AB281" s="51">
        <v>2524</v>
      </c>
      <c r="AC281" s="63" t="s">
        <v>3975</v>
      </c>
      <c r="AD281" s="94" t="str">
        <f>IF(OR(Q281="",'1'!$H$10="-"),"",IF(Q281&gt;R281+S281,"заказано больше наличия",""))</f>
        <v/>
      </c>
    </row>
    <row r="282" spans="1:30" s="48" customFormat="1">
      <c r="A282" s="2"/>
      <c r="B282" s="57" t="s">
        <v>1549</v>
      </c>
      <c r="C282" s="114" t="s">
        <v>720</v>
      </c>
      <c r="D282" s="114" t="s">
        <v>721</v>
      </c>
      <c r="E282" s="114">
        <v>2</v>
      </c>
      <c r="F282" s="114">
        <v>11</v>
      </c>
      <c r="G282" s="114"/>
      <c r="H282" s="115" t="s">
        <v>52</v>
      </c>
      <c r="I282" s="116"/>
      <c r="J282" s="116"/>
      <c r="K282" s="117"/>
      <c r="L282" s="51">
        <v>300</v>
      </c>
      <c r="M282" s="51">
        <v>205</v>
      </c>
      <c r="N282" s="106">
        <f>IF('1'!$H$10="-",L282,L282)</f>
        <v>300</v>
      </c>
      <c r="O282" s="105">
        <f>IF('1'!$H$10="-",M282,IF('1'!$H$10="в кассу предприятия",M282,IF('1'!$H$10="ИП Водакова Т.Ю.",M282*1.075,"-")))</f>
        <v>205</v>
      </c>
      <c r="P282" s="86" t="s">
        <v>5583</v>
      </c>
      <c r="Q282" s="47"/>
      <c r="R282" s="91">
        <f t="shared" si="4"/>
        <v>0</v>
      </c>
      <c r="S282" s="91" t="str">
        <f>IF('1'!$H$10="-","-      ₽",IF(Z282="только сц",IF(Q282&lt;=AA282,Q282,AA282),IF(Q282&lt;=AB282,0,IF(Q282-R282&lt;=AA282,Q282-R282,AA282))))</f>
        <v>-      ₽</v>
      </c>
      <c r="T282" s="92" t="str">
        <f>IF('1'!$H$10="-","-      ₽",IF(AND(SUM($W$10:$W$6357)&gt;=200000,AC282&lt;&gt;"без скидки"),IF(R282&gt;=100,O282*0.95*0.95*R282,O282*R282*0.95),IF(SUM($V$10:$V$6357)&gt;=57000,IF(AND(R282&gt;=100,AC282&lt;&gt;"без скидки"),O282*0.95*R282,O282*R282),M282*R282)))</f>
        <v>-      ₽</v>
      </c>
      <c r="U282" s="92" t="str">
        <f>IF('1'!$H$10="-","-      ₽",S282*M282)</f>
        <v>-      ₽</v>
      </c>
      <c r="V282" s="93" t="str">
        <f>IF('1'!$H$10="-","-      ₽",R282*O282)</f>
        <v>-      ₽</v>
      </c>
      <c r="W282" s="93" t="str">
        <f>IF('1'!$H$10="-","-      ₽",R282*O282)</f>
        <v>-      ₽</v>
      </c>
      <c r="X282" s="65" t="s">
        <v>4992</v>
      </c>
      <c r="Y282" s="66" t="str">
        <f>IF(OR(Q282="",'1'!$H$10="-"),"-      %",IF(Z282="только сц",0,IF(SUM($V$685:$V$6357)&gt;=57000,(W282-T282)/W282,0)))</f>
        <v>-      %</v>
      </c>
      <c r="Z282" s="83" t="s">
        <v>375</v>
      </c>
      <c r="AA282" s="51">
        <v>12</v>
      </c>
      <c r="AB282" s="51">
        <v>2556</v>
      </c>
      <c r="AC282" s="63" t="s">
        <v>3975</v>
      </c>
      <c r="AD282" s="94" t="str">
        <f>IF(OR(Q282="",'1'!$H$10="-"),"",IF(Q282&gt;R282+S282,"заказано больше наличия",""))</f>
        <v/>
      </c>
    </row>
    <row r="283" spans="1:30" s="48" customFormat="1">
      <c r="A283" s="2"/>
      <c r="B283" s="57" t="s">
        <v>1559</v>
      </c>
      <c r="C283" s="114" t="s">
        <v>749</v>
      </c>
      <c r="D283" s="114" t="s">
        <v>750</v>
      </c>
      <c r="E283" s="114">
        <v>2</v>
      </c>
      <c r="F283" s="114">
        <v>11</v>
      </c>
      <c r="G283" s="114"/>
      <c r="H283" s="115" t="s">
        <v>52</v>
      </c>
      <c r="I283" s="116" t="s">
        <v>298</v>
      </c>
      <c r="J283" s="116"/>
      <c r="K283" s="117"/>
      <c r="L283" s="51">
        <v>323</v>
      </c>
      <c r="M283" s="51">
        <v>221</v>
      </c>
      <c r="N283" s="106">
        <f>IF('1'!$H$10="-",L283,L283)</f>
        <v>323</v>
      </c>
      <c r="O283" s="105">
        <f>IF('1'!$H$10="-",M283,IF('1'!$H$10="в кассу предприятия",M283,IF('1'!$H$10="ИП Водакова Т.Ю.",M283*1.075,"-")))</f>
        <v>221</v>
      </c>
      <c r="P283" s="86" t="s">
        <v>5583</v>
      </c>
      <c r="Q283" s="47"/>
      <c r="R283" s="91">
        <f t="shared" si="4"/>
        <v>0</v>
      </c>
      <c r="S283" s="91" t="str">
        <f>IF('1'!$H$10="-","-      ₽",IF(Z283="только сц",IF(Q283&lt;=AA283,Q283,AA283),IF(Q283&lt;=AB283,0,IF(Q283-R283&lt;=AA283,Q283-R283,AA283))))</f>
        <v>-      ₽</v>
      </c>
      <c r="T283" s="92" t="str">
        <f>IF('1'!$H$10="-","-      ₽",IF(AND(SUM($W$10:$W$6357)&gt;=200000,AC283&lt;&gt;"без скидки"),IF(R283&gt;=100,O283*0.95*0.95*R283,O283*R283*0.95),IF(SUM($V$10:$V$6357)&gt;=57000,IF(AND(R283&gt;=100,AC283&lt;&gt;"без скидки"),O283*0.95*R283,O283*R283),M283*R283)))</f>
        <v>-      ₽</v>
      </c>
      <c r="U283" s="92" t="str">
        <f>IF('1'!$H$10="-","-      ₽",S283*M283)</f>
        <v>-      ₽</v>
      </c>
      <c r="V283" s="93" t="str">
        <f>IF('1'!$H$10="-","-      ₽",R283*O283)</f>
        <v>-      ₽</v>
      </c>
      <c r="W283" s="93" t="str">
        <f>IF('1'!$H$10="-","-      ₽",R283*O283)</f>
        <v>-      ₽</v>
      </c>
      <c r="X283" s="65" t="s">
        <v>4992</v>
      </c>
      <c r="Y283" s="66" t="str">
        <f>IF(OR(Q283="",'1'!$H$10="-"),"-      %",IF(Z283="только сц",0,IF(SUM($V$685:$V$6357)&gt;=57000,(W283-T283)/W283,0)))</f>
        <v>-      %</v>
      </c>
      <c r="Z283" s="83" t="s">
        <v>375</v>
      </c>
      <c r="AA283" s="51">
        <v>0</v>
      </c>
      <c r="AB283" s="51">
        <v>2429</v>
      </c>
      <c r="AC283" s="63" t="s">
        <v>3975</v>
      </c>
      <c r="AD283" s="94" t="str">
        <f>IF(OR(Q283="",'1'!$H$10="-"),"",IF(Q283&gt;R283+S283,"заказано больше наличия",""))</f>
        <v/>
      </c>
    </row>
    <row r="284" spans="1:30" s="48" customFormat="1">
      <c r="A284" s="2"/>
      <c r="B284" s="57" t="s">
        <v>758</v>
      </c>
      <c r="C284" s="114" t="s">
        <v>759</v>
      </c>
      <c r="D284" s="114" t="s">
        <v>760</v>
      </c>
      <c r="E284" s="114">
        <v>2</v>
      </c>
      <c r="F284" s="114">
        <v>11</v>
      </c>
      <c r="G284" s="114"/>
      <c r="H284" s="115" t="s">
        <v>52</v>
      </c>
      <c r="I284" s="116" t="s">
        <v>298</v>
      </c>
      <c r="J284" s="116"/>
      <c r="K284" s="117"/>
      <c r="L284" s="51">
        <v>278</v>
      </c>
      <c r="M284" s="51">
        <v>221</v>
      </c>
      <c r="N284" s="106">
        <f>IF('1'!$H$10="-",L284,L284)</f>
        <v>278</v>
      </c>
      <c r="O284" s="105">
        <f>IF('1'!$H$10="-",M284,IF('1'!$H$10="в кассу предприятия",M284,IF('1'!$H$10="ИП Водакова Т.Ю.",M284*1.075,"-")))</f>
        <v>221</v>
      </c>
      <c r="P284" s="86" t="s">
        <v>5583</v>
      </c>
      <c r="Q284" s="47"/>
      <c r="R284" s="91">
        <f t="shared" si="4"/>
        <v>0</v>
      </c>
      <c r="S284" s="91" t="str">
        <f>IF('1'!$H$10="-","-      ₽",IF(Z284="только сц",IF(Q284&lt;=AA284,Q284,AA284),IF(Q284&lt;=AB284,0,IF(Q284-R284&lt;=AA284,Q284-R284,AA284))))</f>
        <v>-      ₽</v>
      </c>
      <c r="T284" s="92" t="str">
        <f>IF('1'!$H$10="-","-      ₽",IF(AND(SUM($W$10:$W$6357)&gt;=200000,AC284&lt;&gt;"без скидки"),IF(R284&gt;=100,O284*0.95*0.95*R284,O284*R284*0.95),IF(SUM($V$10:$V$6357)&gt;=57000,IF(AND(R284&gt;=100,AC284&lt;&gt;"без скидки"),O284*0.95*R284,O284*R284),M284*R284)))</f>
        <v>-      ₽</v>
      </c>
      <c r="U284" s="92" t="str">
        <f>IF('1'!$H$10="-","-      ₽",S284*M284)</f>
        <v>-      ₽</v>
      </c>
      <c r="V284" s="93" t="str">
        <f>IF('1'!$H$10="-","-      ₽",R284*O284)</f>
        <v>-      ₽</v>
      </c>
      <c r="W284" s="93" t="str">
        <f>IF('1'!$H$10="-","-      ₽",R284*O284)</f>
        <v>-      ₽</v>
      </c>
      <c r="X284" s="65" t="s">
        <v>4992</v>
      </c>
      <c r="Y284" s="66" t="str">
        <f>IF(OR(Q284="",'1'!$H$10="-"),"-      %",IF(Z284="только сц",0,IF(SUM($V$685:$V$6357)&gt;=57000,(W284-T284)/W284,0)))</f>
        <v>-      %</v>
      </c>
      <c r="Z284" s="83" t="s">
        <v>375</v>
      </c>
      <c r="AA284" s="51">
        <v>13</v>
      </c>
      <c r="AB284" s="51">
        <v>7459</v>
      </c>
      <c r="AC284" s="63" t="s">
        <v>3975</v>
      </c>
      <c r="AD284" s="94" t="str">
        <f>IF(OR(Q284="",'1'!$H$10="-"),"",IF(Q284&gt;R284+S284,"заказано больше наличия",""))</f>
        <v/>
      </c>
    </row>
    <row r="285" spans="1:30" s="48" customFormat="1">
      <c r="A285" s="2"/>
      <c r="B285" s="57" t="s">
        <v>777</v>
      </c>
      <c r="C285" s="114" t="s">
        <v>774</v>
      </c>
      <c r="D285" s="114" t="s">
        <v>775</v>
      </c>
      <c r="E285" s="114">
        <v>2</v>
      </c>
      <c r="F285" s="114">
        <v>11</v>
      </c>
      <c r="G285" s="114" t="s">
        <v>776</v>
      </c>
      <c r="H285" s="115" t="s">
        <v>52</v>
      </c>
      <c r="I285" s="116" t="s">
        <v>298</v>
      </c>
      <c r="J285" s="116"/>
      <c r="K285" s="117"/>
      <c r="L285" s="51">
        <v>278</v>
      </c>
      <c r="M285" s="51">
        <v>221</v>
      </c>
      <c r="N285" s="106">
        <f>IF('1'!$H$10="-",L285,L285)</f>
        <v>278</v>
      </c>
      <c r="O285" s="105">
        <f>IF('1'!$H$10="-",M285,IF('1'!$H$10="в кассу предприятия",M285,IF('1'!$H$10="ИП Водакова Т.Ю.",M285*1.075,"-")))</f>
        <v>221</v>
      </c>
      <c r="P285" s="86" t="s">
        <v>5583</v>
      </c>
      <c r="Q285" s="47"/>
      <c r="R285" s="91">
        <f t="shared" si="4"/>
        <v>0</v>
      </c>
      <c r="S285" s="91" t="str">
        <f>IF('1'!$H$10="-","-      ₽",IF(Z285="только сц",IF(Q285&lt;=AA285,Q285,AA285),IF(Q285&lt;=AB285,0,IF(Q285-R285&lt;=AA285,Q285-R285,AA285))))</f>
        <v>-      ₽</v>
      </c>
      <c r="T285" s="92" t="str">
        <f>IF('1'!$H$10="-","-      ₽",IF(AND(SUM($W$10:$W$6357)&gt;=200000,AC285&lt;&gt;"без скидки"),IF(R285&gt;=100,O285*0.95*0.95*R285,O285*R285*0.95),IF(SUM($V$10:$V$6357)&gt;=57000,IF(AND(R285&gt;=100,AC285&lt;&gt;"без скидки"),O285*0.95*R285,O285*R285),M285*R285)))</f>
        <v>-      ₽</v>
      </c>
      <c r="U285" s="92" t="str">
        <f>IF('1'!$H$10="-","-      ₽",S285*M285)</f>
        <v>-      ₽</v>
      </c>
      <c r="V285" s="93" t="str">
        <f>IF('1'!$H$10="-","-      ₽",R285*O285)</f>
        <v>-      ₽</v>
      </c>
      <c r="W285" s="93" t="str">
        <f>IF('1'!$H$10="-","-      ₽",R285*O285)</f>
        <v>-      ₽</v>
      </c>
      <c r="X285" s="65" t="s">
        <v>4992</v>
      </c>
      <c r="Y285" s="66" t="str">
        <f>IF(OR(Q285="",'1'!$H$10="-"),"-      %",IF(Z285="только сц",0,IF(SUM($V$685:$V$6357)&gt;=57000,(W285-T285)/W285,0)))</f>
        <v>-      %</v>
      </c>
      <c r="Z285" s="83" t="s">
        <v>375</v>
      </c>
      <c r="AA285" s="51">
        <v>53</v>
      </c>
      <c r="AB285" s="51">
        <v>14487</v>
      </c>
      <c r="AC285" s="63" t="s">
        <v>3975</v>
      </c>
      <c r="AD285" s="94" t="str">
        <f>IF(OR(Q285="",'1'!$H$10="-"),"",IF(Q285&gt;R285+S285,"заказано больше наличия",""))</f>
        <v/>
      </c>
    </row>
    <row r="286" spans="1:30" s="48" customFormat="1">
      <c r="A286" s="2"/>
      <c r="B286" s="57" t="s">
        <v>789</v>
      </c>
      <c r="C286" s="114" t="s">
        <v>778</v>
      </c>
      <c r="D286" s="114" t="s">
        <v>779</v>
      </c>
      <c r="E286" s="114">
        <v>2</v>
      </c>
      <c r="F286" s="114">
        <v>11</v>
      </c>
      <c r="G286" s="114" t="s">
        <v>790</v>
      </c>
      <c r="H286" s="115" t="s">
        <v>52</v>
      </c>
      <c r="I286" s="116" t="s">
        <v>392</v>
      </c>
      <c r="J286" s="116"/>
      <c r="K286" s="117"/>
      <c r="L286" s="51">
        <v>278</v>
      </c>
      <c r="M286" s="51">
        <v>221</v>
      </c>
      <c r="N286" s="106">
        <f>IF('1'!$H$10="-",L286,L286)</f>
        <v>278</v>
      </c>
      <c r="O286" s="105">
        <f>IF('1'!$H$10="-",M286,IF('1'!$H$10="в кассу предприятия",M286,IF('1'!$H$10="ИП Водакова Т.Ю.",M286*1.075,"-")))</f>
        <v>221</v>
      </c>
      <c r="P286" s="86" t="s">
        <v>5583</v>
      </c>
      <c r="Q286" s="47"/>
      <c r="R286" s="91">
        <f t="shared" si="4"/>
        <v>0</v>
      </c>
      <c r="S286" s="91" t="str">
        <f>IF('1'!$H$10="-","-      ₽",IF(Z286="только сц",IF(Q286&lt;=AA286,Q286,AA286),IF(Q286&lt;=AB286,0,IF(Q286-R286&lt;=AA286,Q286-R286,AA286))))</f>
        <v>-      ₽</v>
      </c>
      <c r="T286" s="92" t="str">
        <f>IF('1'!$H$10="-","-      ₽",IF(AND(SUM($W$10:$W$6357)&gt;=200000,AC286&lt;&gt;"без скидки"),IF(R286&gt;=100,O286*0.95*0.95*R286,O286*R286*0.95),IF(SUM($V$10:$V$6357)&gt;=57000,IF(AND(R286&gt;=100,AC286&lt;&gt;"без скидки"),O286*0.95*R286,O286*R286),M286*R286)))</f>
        <v>-      ₽</v>
      </c>
      <c r="U286" s="92" t="str">
        <f>IF('1'!$H$10="-","-      ₽",S286*M286)</f>
        <v>-      ₽</v>
      </c>
      <c r="V286" s="93" t="str">
        <f>IF('1'!$H$10="-","-      ₽",R286*O286)</f>
        <v>-      ₽</v>
      </c>
      <c r="W286" s="93" t="str">
        <f>IF('1'!$H$10="-","-      ₽",R286*O286)</f>
        <v>-      ₽</v>
      </c>
      <c r="X286" s="65" t="s">
        <v>4992</v>
      </c>
      <c r="Y286" s="66" t="str">
        <f>IF(OR(Q286="",'1'!$H$10="-"),"-      %",IF(Z286="только сц",0,IF(SUM($V$685:$V$6357)&gt;=57000,(W286-T286)/W286,0)))</f>
        <v>-      %</v>
      </c>
      <c r="Z286" s="83" t="s">
        <v>375</v>
      </c>
      <c r="AA286" s="51">
        <v>0</v>
      </c>
      <c r="AB286" s="51">
        <v>5669</v>
      </c>
      <c r="AC286" s="63" t="s">
        <v>3975</v>
      </c>
      <c r="AD286" s="94" t="str">
        <f>IF(OR(Q286="",'1'!$H$10="-"),"",IF(Q286&gt;R286+S286,"заказано больше наличия",""))</f>
        <v/>
      </c>
    </row>
    <row r="287" spans="1:30" s="48" customFormat="1">
      <c r="A287" s="2"/>
      <c r="B287" s="57" t="s">
        <v>4799</v>
      </c>
      <c r="C287" s="114" t="s">
        <v>3873</v>
      </c>
      <c r="D287" s="114" t="s">
        <v>793</v>
      </c>
      <c r="E287" s="114">
        <v>2</v>
      </c>
      <c r="F287" s="114">
        <v>8</v>
      </c>
      <c r="G287" s="114" t="s">
        <v>375</v>
      </c>
      <c r="H287" s="115" t="s">
        <v>288</v>
      </c>
      <c r="I287" s="116" t="s">
        <v>298</v>
      </c>
      <c r="J287" s="116"/>
      <c r="K287" s="117"/>
      <c r="L287" s="51">
        <v>278</v>
      </c>
      <c r="M287" s="51">
        <v>221</v>
      </c>
      <c r="N287" s="106">
        <f>IF('1'!$H$10="-",L287,L287)</f>
        <v>278</v>
      </c>
      <c r="O287" s="105">
        <f>IF('1'!$H$10="-",M287,IF('1'!$H$10="в кассу предприятия",M287,IF('1'!$H$10="ИП Водакова Т.Ю.",M287*1.075,"-")))</f>
        <v>221</v>
      </c>
      <c r="P287" s="86" t="s">
        <v>5583</v>
      </c>
      <c r="Q287" s="47"/>
      <c r="R287" s="91">
        <f t="shared" si="4"/>
        <v>0</v>
      </c>
      <c r="S287" s="91" t="str">
        <f>IF('1'!$H$10="-","-      ₽",IF(Z287="только сц",IF(Q287&lt;=AA287,Q287,AA287),IF(Q287&lt;=AB287,0,IF(Q287-R287&lt;=AA287,Q287-R287,AA287))))</f>
        <v>-      ₽</v>
      </c>
      <c r="T287" s="92" t="str">
        <f>IF('1'!$H$10="-","-      ₽",IF(AND(SUM($W$10:$W$6357)&gt;=200000,AC287&lt;&gt;"без скидки"),IF(R287&gt;=100,O287*0.95*0.95*R287,O287*R287*0.95),IF(SUM($V$10:$V$6357)&gt;=57000,IF(AND(R287&gt;=100,AC287&lt;&gt;"без скидки"),O287*0.95*R287,O287*R287),M287*R287)))</f>
        <v>-      ₽</v>
      </c>
      <c r="U287" s="92" t="str">
        <f>IF('1'!$H$10="-","-      ₽",S287*M287)</f>
        <v>-      ₽</v>
      </c>
      <c r="V287" s="93" t="str">
        <f>IF('1'!$H$10="-","-      ₽",R287*O287)</f>
        <v>-      ₽</v>
      </c>
      <c r="W287" s="93" t="str">
        <f>IF('1'!$H$10="-","-      ₽",R287*O287)</f>
        <v>-      ₽</v>
      </c>
      <c r="X287" s="65" t="s">
        <v>4992</v>
      </c>
      <c r="Y287" s="66" t="str">
        <f>IF(OR(Q287="",'1'!$H$10="-"),"-      %",IF(Z287="только сц",0,IF(SUM($V$685:$V$6357)&gt;=57000,(W287-T287)/W287,0)))</f>
        <v>-      %</v>
      </c>
      <c r="Z287" s="83" t="s">
        <v>375</v>
      </c>
      <c r="AA287" s="51">
        <v>0</v>
      </c>
      <c r="AB287" s="51">
        <v>3040</v>
      </c>
      <c r="AC287" s="63" t="s">
        <v>3975</v>
      </c>
      <c r="AD287" s="94" t="str">
        <f>IF(OR(Q287="",'1'!$H$10="-"),"",IF(Q287&gt;R287+S287,"заказано больше наличия",""))</f>
        <v/>
      </c>
    </row>
    <row r="288" spans="1:30" s="48" customFormat="1">
      <c r="A288" s="2"/>
      <c r="B288" s="57" t="s">
        <v>4800</v>
      </c>
      <c r="C288" s="49" t="s">
        <v>2723</v>
      </c>
      <c r="D288" s="49" t="s">
        <v>2724</v>
      </c>
      <c r="E288" s="49">
        <v>5</v>
      </c>
      <c r="F288" s="49">
        <v>1</v>
      </c>
      <c r="G288" s="49" t="s">
        <v>4928</v>
      </c>
      <c r="H288" s="52" t="s">
        <v>75</v>
      </c>
      <c r="I288" s="50"/>
      <c r="J288" s="50"/>
      <c r="K288" s="90"/>
      <c r="L288" s="51">
        <v>323</v>
      </c>
      <c r="M288" s="51">
        <v>232</v>
      </c>
      <c r="N288" s="106">
        <f>IF('1'!$H$10="-",L288,L288)</f>
        <v>323</v>
      </c>
      <c r="O288" s="105">
        <f>IF('1'!$H$10="-",M288,IF('1'!$H$10="в кассу предприятия",M288,IF('1'!$H$10="ИП Водакова Т.Ю.",M288*1.075,"-")))</f>
        <v>232</v>
      </c>
      <c r="P288" s="86">
        <v>16</v>
      </c>
      <c r="Q288" s="47"/>
      <c r="R288" s="91">
        <f t="shared" si="4"/>
        <v>0</v>
      </c>
      <c r="S288" s="91" t="str">
        <f>IF('1'!$H$10="-","-      ₽",IF(Z288="только сц",IF(Q288&lt;=AA288,Q288,AA288),IF(Q288&lt;=AB288,0,IF(Q288-R288&lt;=AA288,Q288-R288,AA288))))</f>
        <v>-      ₽</v>
      </c>
      <c r="T288" s="92" t="str">
        <f>IF('1'!$H$10="-","-      ₽",IF(AND(SUM($W$10:$W$6357)&gt;=200000,AC288&lt;&gt;"без скидки"),IF(R288&gt;=100,O288*0.95*0.95*R288,O288*R288*0.95),IF(SUM($V$10:$V$6357)&gt;=57000,IF(AND(R288&gt;=100,AC288&lt;&gt;"без скидки"),O288*0.95*R288,O288*R288),M288*R288)))</f>
        <v>-      ₽</v>
      </c>
      <c r="U288" s="92" t="str">
        <f>IF('1'!$H$10="-","-      ₽",S288*M288)</f>
        <v>-      ₽</v>
      </c>
      <c r="V288" s="93" t="str">
        <f>IF('1'!$H$10="-","-      ₽",R288*O288)</f>
        <v>-      ₽</v>
      </c>
      <c r="W288" s="93" t="str">
        <f>IF('1'!$H$10="-","-      ₽",R288*O288)</f>
        <v>-      ₽</v>
      </c>
      <c r="X288" s="65" t="s">
        <v>4548</v>
      </c>
      <c r="Y288" s="66" t="str">
        <f>IF(OR(Q288="",'1'!$H$10="-"),"-      %",IF(Z288="только сц",0,IF(SUM($V$685:$V$6357)&gt;=57000,(W288-T288)/W288,0)))</f>
        <v>-      %</v>
      </c>
      <c r="Z288" s="83" t="s">
        <v>5582</v>
      </c>
      <c r="AA288" s="51">
        <v>16</v>
      </c>
      <c r="AB288" s="51">
        <v>0</v>
      </c>
      <c r="AC288" s="63" t="s">
        <v>3975</v>
      </c>
      <c r="AD288" s="94" t="str">
        <f>IF(OR(Q288="",'1'!$H$10="-"),"",IF(Q288&gt;R288+S288,"заказано больше наличия",""))</f>
        <v/>
      </c>
    </row>
    <row r="289" spans="1:30" s="48" customFormat="1">
      <c r="A289" s="2"/>
      <c r="B289" s="57" t="s">
        <v>2051</v>
      </c>
      <c r="C289" s="49" t="s">
        <v>2723</v>
      </c>
      <c r="D289" s="49" t="s">
        <v>2724</v>
      </c>
      <c r="E289" s="49">
        <v>5</v>
      </c>
      <c r="F289" s="49">
        <v>1</v>
      </c>
      <c r="G289" s="49" t="s">
        <v>3442</v>
      </c>
      <c r="H289" s="52" t="s">
        <v>75</v>
      </c>
      <c r="I289" s="50"/>
      <c r="J289" s="50"/>
      <c r="K289" s="90"/>
      <c r="L289" s="51">
        <v>323</v>
      </c>
      <c r="M289" s="51">
        <v>232</v>
      </c>
      <c r="N289" s="106">
        <f>IF('1'!$H$10="-",L289,L289)</f>
        <v>323</v>
      </c>
      <c r="O289" s="105">
        <f>IF('1'!$H$10="-",M289,IF('1'!$H$10="в кассу предприятия",M289,IF('1'!$H$10="ИП Водакова Т.Ю.",M289*1.075,"-")))</f>
        <v>232</v>
      </c>
      <c r="P289" s="86" t="s">
        <v>5583</v>
      </c>
      <c r="Q289" s="47"/>
      <c r="R289" s="91">
        <f t="shared" si="4"/>
        <v>0</v>
      </c>
      <c r="S289" s="91" t="str">
        <f>IF('1'!$H$10="-","-      ₽",IF(Z289="только сц",IF(Q289&lt;=AA289,Q289,AA289),IF(Q289&lt;=AB289,0,IF(Q289-R289&lt;=AA289,Q289-R289,AA289))))</f>
        <v>-      ₽</v>
      </c>
      <c r="T289" s="92" t="str">
        <f>IF('1'!$H$10="-","-      ₽",IF(AND(SUM($W$10:$W$6357)&gt;=200000,AC289&lt;&gt;"без скидки"),IF(R289&gt;=100,O289*0.95*0.95*R289,O289*R289*0.95),IF(SUM($V$10:$V$6357)&gt;=57000,IF(AND(R289&gt;=100,AC289&lt;&gt;"без скидки"),O289*0.95*R289,O289*R289),M289*R289)))</f>
        <v>-      ₽</v>
      </c>
      <c r="U289" s="92" t="str">
        <f>IF('1'!$H$10="-","-      ₽",S289*M289)</f>
        <v>-      ₽</v>
      </c>
      <c r="V289" s="93" t="str">
        <f>IF('1'!$H$10="-","-      ₽",R289*O289)</f>
        <v>-      ₽</v>
      </c>
      <c r="W289" s="93" t="str">
        <f>IF('1'!$H$10="-","-      ₽",R289*O289)</f>
        <v>-      ₽</v>
      </c>
      <c r="X289" s="65" t="s">
        <v>4548</v>
      </c>
      <c r="Y289" s="66" t="str">
        <f>IF(OR(Q289="",'1'!$H$10="-"),"-      %",IF(Z289="только сц",0,IF(SUM($V$685:$V$6357)&gt;=57000,(W289-T289)/W289,0)))</f>
        <v>-      %</v>
      </c>
      <c r="Z289" s="83" t="s">
        <v>375</v>
      </c>
      <c r="AA289" s="51">
        <v>192</v>
      </c>
      <c r="AB289" s="51">
        <v>106</v>
      </c>
      <c r="AC289" s="63" t="s">
        <v>3975</v>
      </c>
      <c r="AD289" s="94" t="str">
        <f>IF(OR(Q289="",'1'!$H$10="-"),"",IF(Q289&gt;R289+S289,"заказано больше наличия",""))</f>
        <v/>
      </c>
    </row>
    <row r="290" spans="1:30" s="48" customFormat="1">
      <c r="A290" s="2"/>
      <c r="B290" s="57" t="s">
        <v>2052</v>
      </c>
      <c r="C290" s="49" t="s">
        <v>1058</v>
      </c>
      <c r="D290" s="49" t="s">
        <v>1059</v>
      </c>
      <c r="E290" s="49">
        <v>5</v>
      </c>
      <c r="F290" s="49">
        <v>18</v>
      </c>
      <c r="G290" s="49" t="s">
        <v>3443</v>
      </c>
      <c r="H290" s="52" t="s">
        <v>384</v>
      </c>
      <c r="I290" s="50" t="s">
        <v>387</v>
      </c>
      <c r="J290" s="50"/>
      <c r="K290" s="90"/>
      <c r="L290" s="51">
        <v>2397</v>
      </c>
      <c r="M290" s="51">
        <v>1715</v>
      </c>
      <c r="N290" s="106">
        <f>IF('1'!$H$10="-",L290,L290)</f>
        <v>2397</v>
      </c>
      <c r="O290" s="105">
        <f>IF('1'!$H$10="-",M290,IF('1'!$H$10="в кассу предприятия",M290,IF('1'!$H$10="ИП Водакова Т.Ю.",M290*1.075,"-")))</f>
        <v>1715</v>
      </c>
      <c r="P290" s="86">
        <v>2</v>
      </c>
      <c r="Q290" s="47"/>
      <c r="R290" s="91">
        <f t="shared" si="4"/>
        <v>0</v>
      </c>
      <c r="S290" s="91" t="str">
        <f>IF('1'!$H$10="-","-      ₽",IF(Z290="только сц",IF(Q290&lt;=AA290,Q290,AA290),IF(Q290&lt;=AB290,0,IF(Q290-R290&lt;=AA290,Q290-R290,AA290))))</f>
        <v>-      ₽</v>
      </c>
      <c r="T290" s="92" t="str">
        <f>IF('1'!$H$10="-","-      ₽",IF(AND(SUM($W$10:$W$6357)&gt;=200000,AC290&lt;&gt;"без скидки"),IF(R290&gt;=100,O290*0.95*0.95*R290,O290*R290*0.95),IF(SUM($V$10:$V$6357)&gt;=57000,IF(AND(R290&gt;=100,AC290&lt;&gt;"без скидки"),O290*0.95*R290,O290*R290),M290*R290)))</f>
        <v>-      ₽</v>
      </c>
      <c r="U290" s="92" t="str">
        <f>IF('1'!$H$10="-","-      ₽",S290*M290)</f>
        <v>-      ₽</v>
      </c>
      <c r="V290" s="93" t="str">
        <f>IF('1'!$H$10="-","-      ₽",R290*O290)</f>
        <v>-      ₽</v>
      </c>
      <c r="W290" s="93" t="str">
        <f>IF('1'!$H$10="-","-      ₽",R290*O290)</f>
        <v>-      ₽</v>
      </c>
      <c r="X290" s="65" t="s">
        <v>4548</v>
      </c>
      <c r="Y290" s="66" t="str">
        <f>IF(OR(Q290="",'1'!$H$10="-"),"-      %",IF(Z290="только сц",0,IF(SUM($V$685:$V$6357)&gt;=57000,(W290-T290)/W290,0)))</f>
        <v>-      %</v>
      </c>
      <c r="Z290" s="83" t="s">
        <v>375</v>
      </c>
      <c r="AA290" s="51">
        <v>0</v>
      </c>
      <c r="AB290" s="51">
        <v>2</v>
      </c>
      <c r="AC290" s="63" t="s">
        <v>3975</v>
      </c>
      <c r="AD290" s="94" t="str">
        <f>IF(OR(Q290="",'1'!$H$10="-"),"",IF(Q290&gt;R290+S290,"заказано больше наличия",""))</f>
        <v/>
      </c>
    </row>
    <row r="291" spans="1:30" s="48" customFormat="1">
      <c r="A291" s="2"/>
      <c r="B291" s="57" t="s">
        <v>2053</v>
      </c>
      <c r="C291" s="49" t="s">
        <v>1058</v>
      </c>
      <c r="D291" s="49" t="s">
        <v>1059</v>
      </c>
      <c r="E291" s="49">
        <v>5</v>
      </c>
      <c r="F291" s="49">
        <v>18</v>
      </c>
      <c r="G291" s="49" t="s">
        <v>3444</v>
      </c>
      <c r="H291" s="52" t="s">
        <v>384</v>
      </c>
      <c r="I291" s="50"/>
      <c r="J291" s="50"/>
      <c r="K291" s="90"/>
      <c r="L291" s="51">
        <v>3213</v>
      </c>
      <c r="M291" s="51">
        <v>1715</v>
      </c>
      <c r="N291" s="106">
        <f>IF('1'!$H$10="-",L291,L291)</f>
        <v>3213</v>
      </c>
      <c r="O291" s="105">
        <f>IF('1'!$H$10="-",M291,IF('1'!$H$10="в кассу предприятия",M291,IF('1'!$H$10="ИП Водакова Т.Ю.",M291*1.075,"-")))</f>
        <v>1715</v>
      </c>
      <c r="P291" s="86">
        <v>11</v>
      </c>
      <c r="Q291" s="47"/>
      <c r="R291" s="91">
        <f t="shared" si="4"/>
        <v>0</v>
      </c>
      <c r="S291" s="91" t="str">
        <f>IF('1'!$H$10="-","-      ₽",IF(Z291="только сц",IF(Q291&lt;=AA291,Q291,AA291),IF(Q291&lt;=AB291,0,IF(Q291-R291&lt;=AA291,Q291-R291,AA291))))</f>
        <v>-      ₽</v>
      </c>
      <c r="T291" s="92" t="str">
        <f>IF('1'!$H$10="-","-      ₽",IF(AND(SUM($W$10:$W$6357)&gt;=200000,AC291&lt;&gt;"без скидки"),IF(R291&gt;=100,O291*0.95*0.95*R291,O291*R291*0.95),IF(SUM($V$10:$V$6357)&gt;=57000,IF(AND(R291&gt;=100,AC291&lt;&gt;"без скидки"),O291*0.95*R291,O291*R291),M291*R291)))</f>
        <v>-      ₽</v>
      </c>
      <c r="U291" s="92" t="str">
        <f>IF('1'!$H$10="-","-      ₽",S291*M291)</f>
        <v>-      ₽</v>
      </c>
      <c r="V291" s="93" t="str">
        <f>IF('1'!$H$10="-","-      ₽",R291*O291)</f>
        <v>-      ₽</v>
      </c>
      <c r="W291" s="93" t="str">
        <f>IF('1'!$H$10="-","-      ₽",R291*O291)</f>
        <v>-      ₽</v>
      </c>
      <c r="X291" s="65" t="s">
        <v>4548</v>
      </c>
      <c r="Y291" s="66" t="str">
        <f>IF(OR(Q291="",'1'!$H$10="-"),"-      %",IF(Z291="только сц",0,IF(SUM($V$685:$V$6357)&gt;=57000,(W291-T291)/W291,0)))</f>
        <v>-      %</v>
      </c>
      <c r="Z291" s="83" t="s">
        <v>375</v>
      </c>
      <c r="AA291" s="51">
        <v>0</v>
      </c>
      <c r="AB291" s="51">
        <v>11</v>
      </c>
      <c r="AC291" s="63" t="s">
        <v>3975</v>
      </c>
      <c r="AD291" s="94" t="str">
        <f>IF(OR(Q291="",'1'!$H$10="-"),"",IF(Q291&gt;R291+S291,"заказано больше наличия",""))</f>
        <v/>
      </c>
    </row>
    <row r="292" spans="1:30" s="48" customFormat="1">
      <c r="A292" s="2"/>
      <c r="B292" s="57" t="s">
        <v>2054</v>
      </c>
      <c r="C292" s="49" t="s">
        <v>1058</v>
      </c>
      <c r="D292" s="49" t="s">
        <v>1059</v>
      </c>
      <c r="E292" s="49">
        <v>5</v>
      </c>
      <c r="F292" s="49">
        <v>18</v>
      </c>
      <c r="G292" s="49" t="s">
        <v>3445</v>
      </c>
      <c r="H292" s="52" t="s">
        <v>384</v>
      </c>
      <c r="I292" s="50" t="s">
        <v>387</v>
      </c>
      <c r="J292" s="50"/>
      <c r="K292" s="90"/>
      <c r="L292" s="51">
        <v>2397</v>
      </c>
      <c r="M292" s="51">
        <v>1515</v>
      </c>
      <c r="N292" s="106">
        <f>IF('1'!$H$10="-",L292,L292)</f>
        <v>2397</v>
      </c>
      <c r="O292" s="105">
        <f>IF('1'!$H$10="-",M292,IF('1'!$H$10="в кассу предприятия",M292,IF('1'!$H$10="ИП Водакова Т.Ю.",M292*1.075,"-")))</f>
        <v>1515</v>
      </c>
      <c r="P292" s="86">
        <v>11</v>
      </c>
      <c r="Q292" s="47"/>
      <c r="R292" s="91">
        <f t="shared" si="4"/>
        <v>0</v>
      </c>
      <c r="S292" s="91" t="str">
        <f>IF('1'!$H$10="-","-      ₽",IF(Z292="только сц",IF(Q292&lt;=AA292,Q292,AA292),IF(Q292&lt;=AB292,0,IF(Q292-R292&lt;=AA292,Q292-R292,AA292))))</f>
        <v>-      ₽</v>
      </c>
      <c r="T292" s="92" t="str">
        <f>IF('1'!$H$10="-","-      ₽",IF(AND(SUM($W$10:$W$6357)&gt;=200000,AC292&lt;&gt;"без скидки"),IF(R292&gt;=100,O292*0.95*0.95*R292,O292*R292*0.95),IF(SUM($V$10:$V$6357)&gt;=57000,IF(AND(R292&gt;=100,AC292&lt;&gt;"без скидки"),O292*0.95*R292,O292*R292),M292*R292)))</f>
        <v>-      ₽</v>
      </c>
      <c r="U292" s="92" t="str">
        <f>IF('1'!$H$10="-","-      ₽",S292*M292)</f>
        <v>-      ₽</v>
      </c>
      <c r="V292" s="93" t="str">
        <f>IF('1'!$H$10="-","-      ₽",R292*O292)</f>
        <v>-      ₽</v>
      </c>
      <c r="W292" s="93" t="str">
        <f>IF('1'!$H$10="-","-      ₽",R292*O292)</f>
        <v>-      ₽</v>
      </c>
      <c r="X292" s="65" t="s">
        <v>4548</v>
      </c>
      <c r="Y292" s="66" t="str">
        <f>IF(OR(Q292="",'1'!$H$10="-"),"-      %",IF(Z292="только сц",0,IF(SUM($V$685:$V$6357)&gt;=57000,(W292-T292)/W292,0)))</f>
        <v>-      %</v>
      </c>
      <c r="Z292" s="83" t="s">
        <v>375</v>
      </c>
      <c r="AA292" s="51">
        <v>0</v>
      </c>
      <c r="AB292" s="51">
        <v>11</v>
      </c>
      <c r="AC292" s="63" t="s">
        <v>3975</v>
      </c>
      <c r="AD292" s="94" t="str">
        <f>IF(OR(Q292="",'1'!$H$10="-"),"",IF(Q292&gt;R292+S292,"заказано больше наличия",""))</f>
        <v/>
      </c>
    </row>
    <row r="293" spans="1:30" s="48" customFormat="1">
      <c r="A293" s="2"/>
      <c r="B293" s="57" t="s">
        <v>2055</v>
      </c>
      <c r="C293" s="49" t="s">
        <v>1058</v>
      </c>
      <c r="D293" s="49" t="s">
        <v>1059</v>
      </c>
      <c r="E293" s="49">
        <v>5</v>
      </c>
      <c r="F293" s="49">
        <v>18</v>
      </c>
      <c r="G293" s="49" t="s">
        <v>3446</v>
      </c>
      <c r="H293" s="52" t="s">
        <v>384</v>
      </c>
      <c r="I293" s="50"/>
      <c r="J293" s="50"/>
      <c r="K293" s="90"/>
      <c r="L293" s="51">
        <v>3213</v>
      </c>
      <c r="M293" s="51">
        <v>1715</v>
      </c>
      <c r="N293" s="106">
        <f>IF('1'!$H$10="-",L293,L293)</f>
        <v>3213</v>
      </c>
      <c r="O293" s="105">
        <f>IF('1'!$H$10="-",M293,IF('1'!$H$10="в кассу предприятия",M293,IF('1'!$H$10="ИП Водакова Т.Ю.",M293*1.075,"-")))</f>
        <v>1715</v>
      </c>
      <c r="P293" s="86">
        <v>6</v>
      </c>
      <c r="Q293" s="47"/>
      <c r="R293" s="91">
        <f t="shared" si="4"/>
        <v>0</v>
      </c>
      <c r="S293" s="91" t="str">
        <f>IF('1'!$H$10="-","-      ₽",IF(Z293="только сц",IF(Q293&lt;=AA293,Q293,AA293),IF(Q293&lt;=AB293,0,IF(Q293-R293&lt;=AA293,Q293-R293,AA293))))</f>
        <v>-      ₽</v>
      </c>
      <c r="T293" s="92" t="str">
        <f>IF('1'!$H$10="-","-      ₽",IF(AND(SUM($W$10:$W$6357)&gt;=200000,AC293&lt;&gt;"без скидки"),IF(R293&gt;=100,O293*0.95*0.95*R293,O293*R293*0.95),IF(SUM($V$10:$V$6357)&gt;=57000,IF(AND(R293&gt;=100,AC293&lt;&gt;"без скидки"),O293*0.95*R293,O293*R293),M293*R293)))</f>
        <v>-      ₽</v>
      </c>
      <c r="U293" s="92" t="str">
        <f>IF('1'!$H$10="-","-      ₽",S293*M293)</f>
        <v>-      ₽</v>
      </c>
      <c r="V293" s="93" t="str">
        <f>IF('1'!$H$10="-","-      ₽",R293*O293)</f>
        <v>-      ₽</v>
      </c>
      <c r="W293" s="93" t="str">
        <f>IF('1'!$H$10="-","-      ₽",R293*O293)</f>
        <v>-      ₽</v>
      </c>
      <c r="X293" s="65" t="s">
        <v>4548</v>
      </c>
      <c r="Y293" s="66" t="str">
        <f>IF(OR(Q293="",'1'!$H$10="-"),"-      %",IF(Z293="только сц",0,IF(SUM($V$685:$V$6357)&gt;=57000,(W293-T293)/W293,0)))</f>
        <v>-      %</v>
      </c>
      <c r="Z293" s="83" t="s">
        <v>375</v>
      </c>
      <c r="AA293" s="51">
        <v>1</v>
      </c>
      <c r="AB293" s="51">
        <v>5</v>
      </c>
      <c r="AC293" s="63" t="s">
        <v>3975</v>
      </c>
      <c r="AD293" s="94" t="str">
        <f>IF(OR(Q293="",'1'!$H$10="-"),"",IF(Q293&gt;R293+S293,"заказано больше наличия",""))</f>
        <v/>
      </c>
    </row>
    <row r="294" spans="1:30" s="48" customFormat="1">
      <c r="A294" s="2"/>
      <c r="B294" s="57" t="s">
        <v>2056</v>
      </c>
      <c r="C294" s="49" t="s">
        <v>1058</v>
      </c>
      <c r="D294" s="49" t="s">
        <v>1059</v>
      </c>
      <c r="E294" s="49">
        <v>5</v>
      </c>
      <c r="F294" s="49">
        <v>18</v>
      </c>
      <c r="G294" s="49" t="s">
        <v>3447</v>
      </c>
      <c r="H294" s="52" t="s">
        <v>384</v>
      </c>
      <c r="I294" s="50"/>
      <c r="J294" s="50"/>
      <c r="K294" s="90"/>
      <c r="L294" s="51">
        <v>2397</v>
      </c>
      <c r="M294" s="51">
        <v>1715</v>
      </c>
      <c r="N294" s="106">
        <f>IF('1'!$H$10="-",L294,L294)</f>
        <v>2397</v>
      </c>
      <c r="O294" s="105">
        <f>IF('1'!$H$10="-",M294,IF('1'!$H$10="в кассу предприятия",M294,IF('1'!$H$10="ИП Водакова Т.Ю.",M294*1.075,"-")))</f>
        <v>1715</v>
      </c>
      <c r="P294" s="86">
        <v>8</v>
      </c>
      <c r="Q294" s="47"/>
      <c r="R294" s="91">
        <f t="shared" si="4"/>
        <v>0</v>
      </c>
      <c r="S294" s="91" t="str">
        <f>IF('1'!$H$10="-","-      ₽",IF(Z294="только сц",IF(Q294&lt;=AA294,Q294,AA294),IF(Q294&lt;=AB294,0,IF(Q294-R294&lt;=AA294,Q294-R294,AA294))))</f>
        <v>-      ₽</v>
      </c>
      <c r="T294" s="92" t="str">
        <f>IF('1'!$H$10="-","-      ₽",IF(AND(SUM($W$10:$W$6357)&gt;=200000,AC294&lt;&gt;"без скидки"),IF(R294&gt;=100,O294*0.95*0.95*R294,O294*R294*0.95),IF(SUM($V$10:$V$6357)&gt;=57000,IF(AND(R294&gt;=100,AC294&lt;&gt;"без скидки"),O294*0.95*R294,O294*R294),M294*R294)))</f>
        <v>-      ₽</v>
      </c>
      <c r="U294" s="92" t="str">
        <f>IF('1'!$H$10="-","-      ₽",S294*M294)</f>
        <v>-      ₽</v>
      </c>
      <c r="V294" s="93" t="str">
        <f>IF('1'!$H$10="-","-      ₽",R294*O294)</f>
        <v>-      ₽</v>
      </c>
      <c r="W294" s="93" t="str">
        <f>IF('1'!$H$10="-","-      ₽",R294*O294)</f>
        <v>-      ₽</v>
      </c>
      <c r="X294" s="65" t="s">
        <v>4548</v>
      </c>
      <c r="Y294" s="66" t="str">
        <f>IF(OR(Q294="",'1'!$H$10="-"),"-      %",IF(Z294="только сц",0,IF(SUM($V$685:$V$6357)&gt;=57000,(W294-T294)/W294,0)))</f>
        <v>-      %</v>
      </c>
      <c r="Z294" s="83" t="s">
        <v>375</v>
      </c>
      <c r="AA294" s="51">
        <v>1</v>
      </c>
      <c r="AB294" s="51">
        <v>7</v>
      </c>
      <c r="AC294" s="63" t="s">
        <v>3975</v>
      </c>
      <c r="AD294" s="94" t="str">
        <f>IF(OR(Q294="",'1'!$H$10="-"),"",IF(Q294&gt;R294+S294,"заказано больше наличия",""))</f>
        <v/>
      </c>
    </row>
    <row r="295" spans="1:30" s="48" customFormat="1">
      <c r="A295" s="2"/>
      <c r="B295" s="57" t="s">
        <v>1057</v>
      </c>
      <c r="C295" s="49" t="s">
        <v>1058</v>
      </c>
      <c r="D295" s="49" t="s">
        <v>1059</v>
      </c>
      <c r="E295" s="49">
        <v>5</v>
      </c>
      <c r="F295" s="49">
        <v>18</v>
      </c>
      <c r="G295" s="49" t="s">
        <v>1060</v>
      </c>
      <c r="H295" s="52" t="s">
        <v>384</v>
      </c>
      <c r="I295" s="50"/>
      <c r="J295" s="50"/>
      <c r="K295" s="90"/>
      <c r="L295" s="51">
        <v>2522</v>
      </c>
      <c r="M295" s="51">
        <v>1715</v>
      </c>
      <c r="N295" s="106">
        <f>IF('1'!$H$10="-",L295,L295)</f>
        <v>2522</v>
      </c>
      <c r="O295" s="105">
        <f>IF('1'!$H$10="-",M295,IF('1'!$H$10="в кассу предприятия",M295,IF('1'!$H$10="ИП Водакова Т.Ю.",M295*1.075,"-")))</f>
        <v>1715</v>
      </c>
      <c r="P295" s="86">
        <v>11</v>
      </c>
      <c r="Q295" s="47"/>
      <c r="R295" s="91">
        <f t="shared" si="4"/>
        <v>0</v>
      </c>
      <c r="S295" s="91" t="str">
        <f>IF('1'!$H$10="-","-      ₽",IF(Z295="только сц",IF(Q295&lt;=AA295,Q295,AA295),IF(Q295&lt;=AB295,0,IF(Q295-R295&lt;=AA295,Q295-R295,AA295))))</f>
        <v>-      ₽</v>
      </c>
      <c r="T295" s="92" t="str">
        <f>IF('1'!$H$10="-","-      ₽",IF(AND(SUM($W$10:$W$6357)&gt;=200000,AC295&lt;&gt;"без скидки"),IF(R295&gt;=100,O295*0.95*0.95*R295,O295*R295*0.95),IF(SUM($V$10:$V$6357)&gt;=57000,IF(AND(R295&gt;=100,AC295&lt;&gt;"без скидки"),O295*0.95*R295,O295*R295),M295*R295)))</f>
        <v>-      ₽</v>
      </c>
      <c r="U295" s="92" t="str">
        <f>IF('1'!$H$10="-","-      ₽",S295*M295)</f>
        <v>-      ₽</v>
      </c>
      <c r="V295" s="93" t="str">
        <f>IF('1'!$H$10="-","-      ₽",R295*O295)</f>
        <v>-      ₽</v>
      </c>
      <c r="W295" s="93" t="str">
        <f>IF('1'!$H$10="-","-      ₽",R295*O295)</f>
        <v>-      ₽</v>
      </c>
      <c r="X295" s="65" t="s">
        <v>4548</v>
      </c>
      <c r="Y295" s="66" t="str">
        <f>IF(OR(Q295="",'1'!$H$10="-"),"-      %",IF(Z295="только сц",0,IF(SUM($V$685:$V$6357)&gt;=57000,(W295-T295)/W295,0)))</f>
        <v>-      %</v>
      </c>
      <c r="Z295" s="83" t="s">
        <v>375</v>
      </c>
      <c r="AA295" s="51">
        <v>7</v>
      </c>
      <c r="AB295" s="51">
        <v>4</v>
      </c>
      <c r="AC295" s="63" t="s">
        <v>3975</v>
      </c>
      <c r="AD295" s="94" t="str">
        <f>IF(OR(Q295="",'1'!$H$10="-"),"",IF(Q295&gt;R295+S295,"заказано больше наличия",""))</f>
        <v/>
      </c>
    </row>
    <row r="296" spans="1:30" s="48" customFormat="1">
      <c r="A296" s="2"/>
      <c r="B296" s="57" t="s">
        <v>2057</v>
      </c>
      <c r="C296" s="49" t="s">
        <v>1062</v>
      </c>
      <c r="D296" s="49" t="s">
        <v>1063</v>
      </c>
      <c r="E296" s="49">
        <v>5</v>
      </c>
      <c r="F296" s="49">
        <v>18</v>
      </c>
      <c r="G296" s="49" t="s">
        <v>3448</v>
      </c>
      <c r="H296" s="52" t="s">
        <v>384</v>
      </c>
      <c r="I296" s="50"/>
      <c r="J296" s="50"/>
      <c r="K296" s="90"/>
      <c r="L296" s="51">
        <v>2397</v>
      </c>
      <c r="M296" s="51">
        <v>1715</v>
      </c>
      <c r="N296" s="106">
        <f>IF('1'!$H$10="-",L296,L296)</f>
        <v>2397</v>
      </c>
      <c r="O296" s="105">
        <f>IF('1'!$H$10="-",M296,IF('1'!$H$10="в кассу предприятия",M296,IF('1'!$H$10="ИП Водакова Т.Ю.",M296*1.075,"-")))</f>
        <v>1715</v>
      </c>
      <c r="P296" s="86">
        <v>5</v>
      </c>
      <c r="Q296" s="47"/>
      <c r="R296" s="91">
        <f t="shared" si="4"/>
        <v>0</v>
      </c>
      <c r="S296" s="91" t="str">
        <f>IF('1'!$H$10="-","-      ₽",IF(Z296="только сц",IF(Q296&lt;=AA296,Q296,AA296),IF(Q296&lt;=AB296,0,IF(Q296-R296&lt;=AA296,Q296-R296,AA296))))</f>
        <v>-      ₽</v>
      </c>
      <c r="T296" s="92" t="str">
        <f>IF('1'!$H$10="-","-      ₽",IF(AND(SUM($W$10:$W$6357)&gt;=200000,AC296&lt;&gt;"без скидки"),IF(R296&gt;=100,O296*0.95*0.95*R296,O296*R296*0.95),IF(SUM($V$10:$V$6357)&gt;=57000,IF(AND(R296&gt;=100,AC296&lt;&gt;"без скидки"),O296*0.95*R296,O296*R296),M296*R296)))</f>
        <v>-      ₽</v>
      </c>
      <c r="U296" s="92" t="str">
        <f>IF('1'!$H$10="-","-      ₽",S296*M296)</f>
        <v>-      ₽</v>
      </c>
      <c r="V296" s="93" t="str">
        <f>IF('1'!$H$10="-","-      ₽",R296*O296)</f>
        <v>-      ₽</v>
      </c>
      <c r="W296" s="93" t="str">
        <f>IF('1'!$H$10="-","-      ₽",R296*O296)</f>
        <v>-      ₽</v>
      </c>
      <c r="X296" s="65" t="s">
        <v>4548</v>
      </c>
      <c r="Y296" s="66" t="str">
        <f>IF(OR(Q296="",'1'!$H$10="-"),"-      %",IF(Z296="только сц",0,IF(SUM($V$685:$V$6357)&gt;=57000,(W296-T296)/W296,0)))</f>
        <v>-      %</v>
      </c>
      <c r="Z296" s="83" t="s">
        <v>375</v>
      </c>
      <c r="AA296" s="51">
        <v>2</v>
      </c>
      <c r="AB296" s="51">
        <v>3</v>
      </c>
      <c r="AC296" s="63" t="s">
        <v>3975</v>
      </c>
      <c r="AD296" s="94" t="str">
        <f>IF(OR(Q296="",'1'!$H$10="-"),"",IF(Q296&gt;R296+S296,"заказано больше наличия",""))</f>
        <v/>
      </c>
    </row>
    <row r="297" spans="1:30" s="48" customFormat="1">
      <c r="A297" s="2"/>
      <c r="B297" s="57" t="s">
        <v>1061</v>
      </c>
      <c r="C297" s="49" t="s">
        <v>1062</v>
      </c>
      <c r="D297" s="49" t="s">
        <v>1063</v>
      </c>
      <c r="E297" s="49">
        <v>5</v>
      </c>
      <c r="F297" s="49">
        <v>18</v>
      </c>
      <c r="G297" s="49" t="s">
        <v>1064</v>
      </c>
      <c r="H297" s="52" t="s">
        <v>384</v>
      </c>
      <c r="I297" s="50"/>
      <c r="J297" s="50"/>
      <c r="K297" s="90"/>
      <c r="L297" s="51">
        <v>2975</v>
      </c>
      <c r="M297" s="51">
        <v>1715</v>
      </c>
      <c r="N297" s="106">
        <f>IF('1'!$H$10="-",L297,L297)</f>
        <v>2975</v>
      </c>
      <c r="O297" s="105">
        <f>IF('1'!$H$10="-",M297,IF('1'!$H$10="в кассу предприятия",M297,IF('1'!$H$10="ИП Водакова Т.Ю.",M297*1.075,"-")))</f>
        <v>1715</v>
      </c>
      <c r="P297" s="86">
        <v>23</v>
      </c>
      <c r="Q297" s="47"/>
      <c r="R297" s="91">
        <f t="shared" si="4"/>
        <v>0</v>
      </c>
      <c r="S297" s="91" t="str">
        <f>IF('1'!$H$10="-","-      ₽",IF(Z297="только сц",IF(Q297&lt;=AA297,Q297,AA297),IF(Q297&lt;=AB297,0,IF(Q297-R297&lt;=AA297,Q297-R297,AA297))))</f>
        <v>-      ₽</v>
      </c>
      <c r="T297" s="92" t="str">
        <f>IF('1'!$H$10="-","-      ₽",IF(AND(SUM($W$10:$W$6357)&gt;=200000,AC297&lt;&gt;"без скидки"),IF(R297&gt;=100,O297*0.95*0.95*R297,O297*R297*0.95),IF(SUM($V$10:$V$6357)&gt;=57000,IF(AND(R297&gt;=100,AC297&lt;&gt;"без скидки"),O297*0.95*R297,O297*R297),M297*R297)))</f>
        <v>-      ₽</v>
      </c>
      <c r="U297" s="92" t="str">
        <f>IF('1'!$H$10="-","-      ₽",S297*M297)</f>
        <v>-      ₽</v>
      </c>
      <c r="V297" s="93" t="str">
        <f>IF('1'!$H$10="-","-      ₽",R297*O297)</f>
        <v>-      ₽</v>
      </c>
      <c r="W297" s="93" t="str">
        <f>IF('1'!$H$10="-","-      ₽",R297*O297)</f>
        <v>-      ₽</v>
      </c>
      <c r="X297" s="65" t="s">
        <v>4548</v>
      </c>
      <c r="Y297" s="66" t="str">
        <f>IF(OR(Q297="",'1'!$H$10="-"),"-      %",IF(Z297="только сц",0,IF(SUM($V$685:$V$6357)&gt;=57000,(W297-T297)/W297,0)))</f>
        <v>-      %</v>
      </c>
      <c r="Z297" s="83" t="s">
        <v>375</v>
      </c>
      <c r="AA297" s="51">
        <v>0</v>
      </c>
      <c r="AB297" s="51">
        <v>23</v>
      </c>
      <c r="AC297" s="63" t="s">
        <v>3975</v>
      </c>
      <c r="AD297" s="94" t="str">
        <f>IF(OR(Q297="",'1'!$H$10="-"),"",IF(Q297&gt;R297+S297,"заказано больше наличия",""))</f>
        <v/>
      </c>
    </row>
    <row r="298" spans="1:30" s="48" customFormat="1">
      <c r="A298" s="2"/>
      <c r="B298" s="57" t="s">
        <v>4086</v>
      </c>
      <c r="C298" s="49" t="s">
        <v>1062</v>
      </c>
      <c r="D298" s="49" t="s">
        <v>1063</v>
      </c>
      <c r="E298" s="49">
        <v>5</v>
      </c>
      <c r="F298" s="49">
        <v>18</v>
      </c>
      <c r="G298" s="49" t="s">
        <v>1064</v>
      </c>
      <c r="H298" s="52" t="s">
        <v>384</v>
      </c>
      <c r="I298" s="50"/>
      <c r="J298" s="50"/>
      <c r="K298" s="90"/>
      <c r="L298" s="51">
        <v>2975</v>
      </c>
      <c r="M298" s="51">
        <v>1715</v>
      </c>
      <c r="N298" s="106">
        <f>IF('1'!$H$10="-",L298,L298)</f>
        <v>2975</v>
      </c>
      <c r="O298" s="105">
        <f>IF('1'!$H$10="-",M298,IF('1'!$H$10="в кассу предприятия",M298,IF('1'!$H$10="ИП Водакова Т.Ю.",M298*1.075,"-")))</f>
        <v>1715</v>
      </c>
      <c r="P298" s="86">
        <v>10</v>
      </c>
      <c r="Q298" s="47"/>
      <c r="R298" s="91">
        <f t="shared" si="4"/>
        <v>0</v>
      </c>
      <c r="S298" s="91" t="str">
        <f>IF('1'!$H$10="-","-      ₽",IF(Z298="только сц",IF(Q298&lt;=AA298,Q298,AA298),IF(Q298&lt;=AB298,0,IF(Q298-R298&lt;=AA298,Q298-R298,AA298))))</f>
        <v>-      ₽</v>
      </c>
      <c r="T298" s="92" t="str">
        <f>IF('1'!$H$10="-","-      ₽",IF(AND(SUM($W$10:$W$6357)&gt;=200000,AC298&lt;&gt;"без скидки"),IF(R298&gt;=100,O298*0.95*0.95*R298,O298*R298*0.95),IF(SUM($V$10:$V$6357)&gt;=57000,IF(AND(R298&gt;=100,AC298&lt;&gt;"без скидки"),O298*0.95*R298,O298*R298),M298*R298)))</f>
        <v>-      ₽</v>
      </c>
      <c r="U298" s="92" t="str">
        <f>IF('1'!$H$10="-","-      ₽",S298*M298)</f>
        <v>-      ₽</v>
      </c>
      <c r="V298" s="93" t="str">
        <f>IF('1'!$H$10="-","-      ₽",R298*O298)</f>
        <v>-      ₽</v>
      </c>
      <c r="W298" s="93" t="str">
        <f>IF('1'!$H$10="-","-      ₽",R298*O298)</f>
        <v>-      ₽</v>
      </c>
      <c r="X298" s="65" t="s">
        <v>4548</v>
      </c>
      <c r="Y298" s="66" t="str">
        <f>IF(OR(Q298="",'1'!$H$10="-"),"-      %",IF(Z298="только сц",0,IF(SUM($V$685:$V$6357)&gt;=57000,(W298-T298)/W298,0)))</f>
        <v>-      %</v>
      </c>
      <c r="Z298" s="83" t="s">
        <v>375</v>
      </c>
      <c r="AA298" s="51">
        <v>0</v>
      </c>
      <c r="AB298" s="51">
        <v>10</v>
      </c>
      <c r="AC298" s="63" t="s">
        <v>3975</v>
      </c>
      <c r="AD298" s="94" t="str">
        <f>IF(OR(Q298="",'1'!$H$10="-"),"",IF(Q298&gt;R298+S298,"заказано больше наличия",""))</f>
        <v/>
      </c>
    </row>
    <row r="299" spans="1:30" s="48" customFormat="1">
      <c r="A299" s="2"/>
      <c r="B299" s="57" t="s">
        <v>2058</v>
      </c>
      <c r="C299" s="49" t="s">
        <v>2725</v>
      </c>
      <c r="D299" s="49" t="s">
        <v>2726</v>
      </c>
      <c r="E299" s="49">
        <v>5</v>
      </c>
      <c r="F299" s="49">
        <v>18</v>
      </c>
      <c r="G299" s="49" t="s">
        <v>3449</v>
      </c>
      <c r="H299" s="52" t="s">
        <v>384</v>
      </c>
      <c r="I299" s="50"/>
      <c r="J299" s="50"/>
      <c r="K299" s="90"/>
      <c r="L299" s="51">
        <v>2975</v>
      </c>
      <c r="M299" s="51">
        <v>1715</v>
      </c>
      <c r="N299" s="106">
        <f>IF('1'!$H$10="-",L299,L299)</f>
        <v>2975</v>
      </c>
      <c r="O299" s="105">
        <f>IF('1'!$H$10="-",M299,IF('1'!$H$10="в кассу предприятия",M299,IF('1'!$H$10="ИП Водакова Т.Ю.",M299*1.075,"-")))</f>
        <v>1715</v>
      </c>
      <c r="P299" s="86">
        <v>4</v>
      </c>
      <c r="Q299" s="47"/>
      <c r="R299" s="91">
        <f t="shared" si="4"/>
        <v>0</v>
      </c>
      <c r="S299" s="91" t="str">
        <f>IF('1'!$H$10="-","-      ₽",IF(Z299="только сц",IF(Q299&lt;=AA299,Q299,AA299),IF(Q299&lt;=AB299,0,IF(Q299-R299&lt;=AA299,Q299-R299,AA299))))</f>
        <v>-      ₽</v>
      </c>
      <c r="T299" s="92" t="str">
        <f>IF('1'!$H$10="-","-      ₽",IF(AND(SUM($W$10:$W$6357)&gt;=200000,AC299&lt;&gt;"без скидки"),IF(R299&gt;=100,O299*0.95*0.95*R299,O299*R299*0.95),IF(SUM($V$10:$V$6357)&gt;=57000,IF(AND(R299&gt;=100,AC299&lt;&gt;"без скидки"),O299*0.95*R299,O299*R299),M299*R299)))</f>
        <v>-      ₽</v>
      </c>
      <c r="U299" s="92" t="str">
        <f>IF('1'!$H$10="-","-      ₽",S299*M299)</f>
        <v>-      ₽</v>
      </c>
      <c r="V299" s="93" t="str">
        <f>IF('1'!$H$10="-","-      ₽",R299*O299)</f>
        <v>-      ₽</v>
      </c>
      <c r="W299" s="93" t="str">
        <f>IF('1'!$H$10="-","-      ₽",R299*O299)</f>
        <v>-      ₽</v>
      </c>
      <c r="X299" s="65" t="s">
        <v>4548</v>
      </c>
      <c r="Y299" s="66" t="str">
        <f>IF(OR(Q299="",'1'!$H$10="-"),"-      %",IF(Z299="только сц",0,IF(SUM($V$685:$V$6357)&gt;=57000,(W299-T299)/W299,0)))</f>
        <v>-      %</v>
      </c>
      <c r="Z299" s="83" t="s">
        <v>5582</v>
      </c>
      <c r="AA299" s="51">
        <v>4</v>
      </c>
      <c r="AB299" s="51">
        <v>0</v>
      </c>
      <c r="AC299" s="63" t="s">
        <v>3975</v>
      </c>
      <c r="AD299" s="94" t="str">
        <f>IF(OR(Q299="",'1'!$H$10="-"),"",IF(Q299&gt;R299+S299,"заказано больше наличия",""))</f>
        <v/>
      </c>
    </row>
    <row r="300" spans="1:30" s="48" customFormat="1">
      <c r="A300" s="2"/>
      <c r="B300" s="57" t="s">
        <v>2059</v>
      </c>
      <c r="C300" s="49" t="s">
        <v>2727</v>
      </c>
      <c r="D300" s="49" t="s">
        <v>2728</v>
      </c>
      <c r="E300" s="49">
        <v>5</v>
      </c>
      <c r="F300" s="49">
        <v>18</v>
      </c>
      <c r="G300" s="49" t="s">
        <v>3450</v>
      </c>
      <c r="H300" s="52" t="s">
        <v>384</v>
      </c>
      <c r="I300" s="50" t="s">
        <v>374</v>
      </c>
      <c r="J300" s="50"/>
      <c r="K300" s="90"/>
      <c r="L300" s="51">
        <v>2397</v>
      </c>
      <c r="M300" s="51">
        <v>1715</v>
      </c>
      <c r="N300" s="106">
        <f>IF('1'!$H$10="-",L300,L300)</f>
        <v>2397</v>
      </c>
      <c r="O300" s="105">
        <f>IF('1'!$H$10="-",M300,IF('1'!$H$10="в кассу предприятия",M300,IF('1'!$H$10="ИП Водакова Т.Ю.",M300*1.075,"-")))</f>
        <v>1715</v>
      </c>
      <c r="P300" s="86">
        <v>11</v>
      </c>
      <c r="Q300" s="47"/>
      <c r="R300" s="91">
        <f t="shared" si="4"/>
        <v>0</v>
      </c>
      <c r="S300" s="91" t="str">
        <f>IF('1'!$H$10="-","-      ₽",IF(Z300="только сц",IF(Q300&lt;=AA300,Q300,AA300),IF(Q300&lt;=AB300,0,IF(Q300-R300&lt;=AA300,Q300-R300,AA300))))</f>
        <v>-      ₽</v>
      </c>
      <c r="T300" s="92" t="str">
        <f>IF('1'!$H$10="-","-      ₽",IF(AND(SUM($W$10:$W$6357)&gt;=200000,AC300&lt;&gt;"без скидки"),IF(R300&gt;=100,O300*0.95*0.95*R300,O300*R300*0.95),IF(SUM($V$10:$V$6357)&gt;=57000,IF(AND(R300&gt;=100,AC300&lt;&gt;"без скидки"),O300*0.95*R300,O300*R300),M300*R300)))</f>
        <v>-      ₽</v>
      </c>
      <c r="U300" s="92" t="str">
        <f>IF('1'!$H$10="-","-      ₽",S300*M300)</f>
        <v>-      ₽</v>
      </c>
      <c r="V300" s="93" t="str">
        <f>IF('1'!$H$10="-","-      ₽",R300*O300)</f>
        <v>-      ₽</v>
      </c>
      <c r="W300" s="93" t="str">
        <f>IF('1'!$H$10="-","-      ₽",R300*O300)</f>
        <v>-      ₽</v>
      </c>
      <c r="X300" s="65" t="s">
        <v>4548</v>
      </c>
      <c r="Y300" s="66" t="str">
        <f>IF(OR(Q300="",'1'!$H$10="-"),"-      %",IF(Z300="только сц",0,IF(SUM($V$685:$V$6357)&gt;=57000,(W300-T300)/W300,0)))</f>
        <v>-      %</v>
      </c>
      <c r="Z300" s="83" t="s">
        <v>375</v>
      </c>
      <c r="AA300" s="51">
        <v>1</v>
      </c>
      <c r="AB300" s="51">
        <v>10</v>
      </c>
      <c r="AC300" s="63" t="s">
        <v>3975</v>
      </c>
      <c r="AD300" s="94" t="str">
        <f>IF(OR(Q300="",'1'!$H$10="-"),"",IF(Q300&gt;R300+S300,"заказано больше наличия",""))</f>
        <v/>
      </c>
    </row>
    <row r="301" spans="1:30" s="48" customFormat="1">
      <c r="A301" s="2"/>
      <c r="B301" s="57" t="s">
        <v>4801</v>
      </c>
      <c r="C301" s="49" t="s">
        <v>2727</v>
      </c>
      <c r="D301" s="49" t="s">
        <v>2728</v>
      </c>
      <c r="E301" s="49">
        <v>5</v>
      </c>
      <c r="F301" s="49">
        <v>3</v>
      </c>
      <c r="G301" s="49" t="s">
        <v>4929</v>
      </c>
      <c r="H301" s="52" t="s">
        <v>1130</v>
      </c>
      <c r="I301" s="50"/>
      <c r="J301" s="50"/>
      <c r="K301" s="90"/>
      <c r="L301" s="51">
        <v>770</v>
      </c>
      <c r="M301" s="51">
        <v>515</v>
      </c>
      <c r="N301" s="106">
        <f>IF('1'!$H$10="-",L301,L301)</f>
        <v>770</v>
      </c>
      <c r="O301" s="105">
        <f>IF('1'!$H$10="-",M301,IF('1'!$H$10="в кассу предприятия",M301,IF('1'!$H$10="ИП Водакова Т.Ю.",M301*1.075,"-")))</f>
        <v>515</v>
      </c>
      <c r="P301" s="86">
        <v>1</v>
      </c>
      <c r="Q301" s="47"/>
      <c r="R301" s="91">
        <f t="shared" si="4"/>
        <v>0</v>
      </c>
      <c r="S301" s="91" t="str">
        <f>IF('1'!$H$10="-","-      ₽",IF(Z301="только сц",IF(Q301&lt;=AA301,Q301,AA301),IF(Q301&lt;=AB301,0,IF(Q301-R301&lt;=AA301,Q301-R301,AA301))))</f>
        <v>-      ₽</v>
      </c>
      <c r="T301" s="92" t="str">
        <f>IF('1'!$H$10="-","-      ₽",IF(AND(SUM($W$10:$W$6357)&gt;=200000,AC301&lt;&gt;"без скидки"),IF(R301&gt;=100,O301*0.95*0.95*R301,O301*R301*0.95),IF(SUM($V$10:$V$6357)&gt;=57000,IF(AND(R301&gt;=100,AC301&lt;&gt;"без скидки"),O301*0.95*R301,O301*R301),M301*R301)))</f>
        <v>-      ₽</v>
      </c>
      <c r="U301" s="92" t="str">
        <f>IF('1'!$H$10="-","-      ₽",S301*M301)</f>
        <v>-      ₽</v>
      </c>
      <c r="V301" s="93" t="str">
        <f>IF('1'!$H$10="-","-      ₽",R301*O301)</f>
        <v>-      ₽</v>
      </c>
      <c r="W301" s="93" t="str">
        <f>IF('1'!$H$10="-","-      ₽",R301*O301)</f>
        <v>-      ₽</v>
      </c>
      <c r="X301" s="65" t="s">
        <v>4548</v>
      </c>
      <c r="Y301" s="66" t="str">
        <f>IF(OR(Q301="",'1'!$H$10="-"),"-      %",IF(Z301="только сц",0,IF(SUM($V$685:$V$6357)&gt;=57000,(W301-T301)/W301,0)))</f>
        <v>-      %</v>
      </c>
      <c r="Z301" s="83" t="s">
        <v>5582</v>
      </c>
      <c r="AA301" s="51">
        <v>1</v>
      </c>
      <c r="AB301" s="51">
        <v>0</v>
      </c>
      <c r="AC301" s="63" t="s">
        <v>3975</v>
      </c>
      <c r="AD301" s="94" t="str">
        <f>IF(OR(Q301="",'1'!$H$10="-"),"",IF(Q301&gt;R301+S301,"заказано больше наличия",""))</f>
        <v/>
      </c>
    </row>
    <row r="302" spans="1:30" s="48" customFormat="1">
      <c r="A302" s="2"/>
      <c r="B302" s="57" t="s">
        <v>2060</v>
      </c>
      <c r="C302" s="49" t="s">
        <v>1065</v>
      </c>
      <c r="D302" s="49" t="s">
        <v>1066</v>
      </c>
      <c r="E302" s="49">
        <v>5</v>
      </c>
      <c r="F302" s="49">
        <v>18</v>
      </c>
      <c r="G302" s="49" t="s">
        <v>3451</v>
      </c>
      <c r="H302" s="52" t="s">
        <v>384</v>
      </c>
      <c r="I302" s="50"/>
      <c r="J302" s="50"/>
      <c r="K302" s="90"/>
      <c r="L302" s="51">
        <v>1765</v>
      </c>
      <c r="M302" s="51">
        <v>1192</v>
      </c>
      <c r="N302" s="106">
        <f>IF('1'!$H$10="-",L302,L302)</f>
        <v>1765</v>
      </c>
      <c r="O302" s="105">
        <f>IF('1'!$H$10="-",M302,IF('1'!$H$10="в кассу предприятия",M302,IF('1'!$H$10="ИП Водакова Т.Ю.",M302*1.075,"-")))</f>
        <v>1192</v>
      </c>
      <c r="P302" s="86">
        <v>1</v>
      </c>
      <c r="Q302" s="47"/>
      <c r="R302" s="91">
        <f t="shared" si="4"/>
        <v>0</v>
      </c>
      <c r="S302" s="91" t="str">
        <f>IF('1'!$H$10="-","-      ₽",IF(Z302="только сц",IF(Q302&lt;=AA302,Q302,AA302),IF(Q302&lt;=AB302,0,IF(Q302-R302&lt;=AA302,Q302-R302,AA302))))</f>
        <v>-      ₽</v>
      </c>
      <c r="T302" s="92" t="str">
        <f>IF('1'!$H$10="-","-      ₽",IF(AND(SUM($W$10:$W$6357)&gt;=200000,AC302&lt;&gt;"без скидки"),IF(R302&gt;=100,O302*0.95*0.95*R302,O302*R302*0.95),IF(SUM($V$10:$V$6357)&gt;=57000,IF(AND(R302&gt;=100,AC302&lt;&gt;"без скидки"),O302*0.95*R302,O302*R302),M302*R302)))</f>
        <v>-      ₽</v>
      </c>
      <c r="U302" s="92" t="str">
        <f>IF('1'!$H$10="-","-      ₽",S302*M302)</f>
        <v>-      ₽</v>
      </c>
      <c r="V302" s="93" t="str">
        <f>IF('1'!$H$10="-","-      ₽",R302*O302)</f>
        <v>-      ₽</v>
      </c>
      <c r="W302" s="93" t="str">
        <f>IF('1'!$H$10="-","-      ₽",R302*O302)</f>
        <v>-      ₽</v>
      </c>
      <c r="X302" s="65" t="s">
        <v>4548</v>
      </c>
      <c r="Y302" s="66" t="str">
        <f>IF(OR(Q302="",'1'!$H$10="-"),"-      %",IF(Z302="только сц",0,IF(SUM($V$685:$V$6357)&gt;=57000,(W302-T302)/W302,0)))</f>
        <v>-      %</v>
      </c>
      <c r="Z302" s="83" t="s">
        <v>5582</v>
      </c>
      <c r="AA302" s="51">
        <v>1</v>
      </c>
      <c r="AB302" s="51">
        <v>0</v>
      </c>
      <c r="AC302" s="63" t="s">
        <v>3975</v>
      </c>
      <c r="AD302" s="94" t="str">
        <f>IF(OR(Q302="",'1'!$H$10="-"),"",IF(Q302&gt;R302+S302,"заказано больше наличия",""))</f>
        <v/>
      </c>
    </row>
    <row r="303" spans="1:30" s="48" customFormat="1">
      <c r="A303" s="2"/>
      <c r="B303" s="57" t="s">
        <v>2061</v>
      </c>
      <c r="C303" s="49" t="s">
        <v>1065</v>
      </c>
      <c r="D303" s="49" t="s">
        <v>1066</v>
      </c>
      <c r="E303" s="49">
        <v>5</v>
      </c>
      <c r="F303" s="49">
        <v>18</v>
      </c>
      <c r="G303" s="49" t="s">
        <v>3452</v>
      </c>
      <c r="H303" s="52" t="s">
        <v>384</v>
      </c>
      <c r="I303" s="50"/>
      <c r="J303" s="50"/>
      <c r="K303" s="90"/>
      <c r="L303" s="51">
        <v>3213</v>
      </c>
      <c r="M303" s="51">
        <v>1715</v>
      </c>
      <c r="N303" s="106">
        <f>IF('1'!$H$10="-",L303,L303)</f>
        <v>3213</v>
      </c>
      <c r="O303" s="105">
        <f>IF('1'!$H$10="-",M303,IF('1'!$H$10="в кассу предприятия",M303,IF('1'!$H$10="ИП Водакова Т.Ю.",M303*1.075,"-")))</f>
        <v>1715</v>
      </c>
      <c r="P303" s="86">
        <v>18</v>
      </c>
      <c r="Q303" s="47"/>
      <c r="R303" s="91">
        <f t="shared" si="4"/>
        <v>0</v>
      </c>
      <c r="S303" s="91" t="str">
        <f>IF('1'!$H$10="-","-      ₽",IF(Z303="только сц",IF(Q303&lt;=AA303,Q303,AA303),IF(Q303&lt;=AB303,0,IF(Q303-R303&lt;=AA303,Q303-R303,AA303))))</f>
        <v>-      ₽</v>
      </c>
      <c r="T303" s="92" t="str">
        <f>IF('1'!$H$10="-","-      ₽",IF(AND(SUM($W$10:$W$6357)&gt;=200000,AC303&lt;&gt;"без скидки"),IF(R303&gt;=100,O303*0.95*0.95*R303,O303*R303*0.95),IF(SUM($V$10:$V$6357)&gt;=57000,IF(AND(R303&gt;=100,AC303&lt;&gt;"без скидки"),O303*0.95*R303,O303*R303),M303*R303)))</f>
        <v>-      ₽</v>
      </c>
      <c r="U303" s="92" t="str">
        <f>IF('1'!$H$10="-","-      ₽",S303*M303)</f>
        <v>-      ₽</v>
      </c>
      <c r="V303" s="93" t="str">
        <f>IF('1'!$H$10="-","-      ₽",R303*O303)</f>
        <v>-      ₽</v>
      </c>
      <c r="W303" s="93" t="str">
        <f>IF('1'!$H$10="-","-      ₽",R303*O303)</f>
        <v>-      ₽</v>
      </c>
      <c r="X303" s="65" t="s">
        <v>4548</v>
      </c>
      <c r="Y303" s="66" t="str">
        <f>IF(OR(Q303="",'1'!$H$10="-"),"-      %",IF(Z303="только сц",0,IF(SUM($V$685:$V$6357)&gt;=57000,(W303-T303)/W303,0)))</f>
        <v>-      %</v>
      </c>
      <c r="Z303" s="83" t="s">
        <v>375</v>
      </c>
      <c r="AA303" s="51">
        <v>0</v>
      </c>
      <c r="AB303" s="51">
        <v>18</v>
      </c>
      <c r="AC303" s="63" t="s">
        <v>3975</v>
      </c>
      <c r="AD303" s="94" t="str">
        <f>IF(OR(Q303="",'1'!$H$10="-"),"",IF(Q303&gt;R303+S303,"заказано больше наличия",""))</f>
        <v/>
      </c>
    </row>
    <row r="304" spans="1:30" s="48" customFormat="1">
      <c r="A304" s="2"/>
      <c r="B304" s="57" t="s">
        <v>2062</v>
      </c>
      <c r="C304" s="49" t="s">
        <v>2729</v>
      </c>
      <c r="D304" s="49" t="s">
        <v>1066</v>
      </c>
      <c r="E304" s="49">
        <v>5</v>
      </c>
      <c r="F304" s="49">
        <v>18</v>
      </c>
      <c r="G304" s="49" t="s">
        <v>3453</v>
      </c>
      <c r="H304" s="52" t="s">
        <v>384</v>
      </c>
      <c r="I304" s="50"/>
      <c r="J304" s="50"/>
      <c r="K304" s="90"/>
      <c r="L304" s="51">
        <v>3213</v>
      </c>
      <c r="M304" s="51">
        <v>2410</v>
      </c>
      <c r="N304" s="106">
        <f>IF('1'!$H$10="-",L304,L304)</f>
        <v>3213</v>
      </c>
      <c r="O304" s="105">
        <f>IF('1'!$H$10="-",M304,IF('1'!$H$10="в кассу предприятия",M304,IF('1'!$H$10="ИП Водакова Т.Ю.",M304*1.075,"-")))</f>
        <v>2410</v>
      </c>
      <c r="P304" s="86">
        <v>54</v>
      </c>
      <c r="Q304" s="47"/>
      <c r="R304" s="91">
        <f t="shared" si="4"/>
        <v>0</v>
      </c>
      <c r="S304" s="91" t="str">
        <f>IF('1'!$H$10="-","-      ₽",IF(Z304="только сц",IF(Q304&lt;=AA304,Q304,AA304),IF(Q304&lt;=AB304,0,IF(Q304-R304&lt;=AA304,Q304-R304,AA304))))</f>
        <v>-      ₽</v>
      </c>
      <c r="T304" s="92" t="str">
        <f>IF('1'!$H$10="-","-      ₽",IF(AND(SUM($W$10:$W$6357)&gt;=200000,AC304&lt;&gt;"без скидки"),IF(R304&gt;=100,O304*0.95*0.95*R304,O304*R304*0.95),IF(SUM($V$10:$V$6357)&gt;=57000,IF(AND(R304&gt;=100,AC304&lt;&gt;"без скидки"),O304*0.95*R304,O304*R304),M304*R304)))</f>
        <v>-      ₽</v>
      </c>
      <c r="U304" s="92" t="str">
        <f>IF('1'!$H$10="-","-      ₽",S304*M304)</f>
        <v>-      ₽</v>
      </c>
      <c r="V304" s="93" t="str">
        <f>IF('1'!$H$10="-","-      ₽",R304*O304)</f>
        <v>-      ₽</v>
      </c>
      <c r="W304" s="93" t="str">
        <f>IF('1'!$H$10="-","-      ₽",R304*O304)</f>
        <v>-      ₽</v>
      </c>
      <c r="X304" s="65" t="s">
        <v>4548</v>
      </c>
      <c r="Y304" s="66" t="str">
        <f>IF(OR(Q304="",'1'!$H$10="-"),"-      %",IF(Z304="только сц",0,IF(SUM($V$685:$V$6357)&gt;=57000,(W304-T304)/W304,0)))</f>
        <v>-      %</v>
      </c>
      <c r="Z304" s="83" t="s">
        <v>375</v>
      </c>
      <c r="AA304" s="51">
        <v>0</v>
      </c>
      <c r="AB304" s="51">
        <v>54</v>
      </c>
      <c r="AC304" s="63" t="s">
        <v>3975</v>
      </c>
      <c r="AD304" s="94" t="str">
        <f>IF(OR(Q304="",'1'!$H$10="-"),"",IF(Q304&gt;R304+S304,"заказано больше наличия",""))</f>
        <v/>
      </c>
    </row>
    <row r="305" spans="1:30" s="48" customFormat="1">
      <c r="A305" s="2"/>
      <c r="B305" s="57" t="s">
        <v>2063</v>
      </c>
      <c r="C305" s="49" t="s">
        <v>1065</v>
      </c>
      <c r="D305" s="49" t="s">
        <v>1066</v>
      </c>
      <c r="E305" s="49">
        <v>5</v>
      </c>
      <c r="F305" s="49">
        <v>18</v>
      </c>
      <c r="G305" s="49" t="s">
        <v>3454</v>
      </c>
      <c r="H305" s="52" t="s">
        <v>384</v>
      </c>
      <c r="I305" s="50"/>
      <c r="J305" s="50"/>
      <c r="K305" s="90"/>
      <c r="L305" s="51">
        <v>3213</v>
      </c>
      <c r="M305" s="51">
        <v>2410</v>
      </c>
      <c r="N305" s="106">
        <f>IF('1'!$H$10="-",L305,L305)</f>
        <v>3213</v>
      </c>
      <c r="O305" s="105">
        <f>IF('1'!$H$10="-",M305,IF('1'!$H$10="в кассу предприятия",M305,IF('1'!$H$10="ИП Водакова Т.Ю.",M305*1.075,"-")))</f>
        <v>2410</v>
      </c>
      <c r="P305" s="86">
        <v>5</v>
      </c>
      <c r="Q305" s="47"/>
      <c r="R305" s="91">
        <f t="shared" si="4"/>
        <v>0</v>
      </c>
      <c r="S305" s="91" t="str">
        <f>IF('1'!$H$10="-","-      ₽",IF(Z305="только сц",IF(Q305&lt;=AA305,Q305,AA305),IF(Q305&lt;=AB305,0,IF(Q305-R305&lt;=AA305,Q305-R305,AA305))))</f>
        <v>-      ₽</v>
      </c>
      <c r="T305" s="92" t="str">
        <f>IF('1'!$H$10="-","-      ₽",IF(AND(SUM($W$10:$W$6357)&gt;=200000,AC305&lt;&gt;"без скидки"),IF(R305&gt;=100,O305*0.95*0.95*R305,O305*R305*0.95),IF(SUM($V$10:$V$6357)&gt;=57000,IF(AND(R305&gt;=100,AC305&lt;&gt;"без скидки"),O305*0.95*R305,O305*R305),M305*R305)))</f>
        <v>-      ₽</v>
      </c>
      <c r="U305" s="92" t="str">
        <f>IF('1'!$H$10="-","-      ₽",S305*M305)</f>
        <v>-      ₽</v>
      </c>
      <c r="V305" s="93" t="str">
        <f>IF('1'!$H$10="-","-      ₽",R305*O305)</f>
        <v>-      ₽</v>
      </c>
      <c r="W305" s="93" t="str">
        <f>IF('1'!$H$10="-","-      ₽",R305*O305)</f>
        <v>-      ₽</v>
      </c>
      <c r="X305" s="65" t="s">
        <v>4548</v>
      </c>
      <c r="Y305" s="66" t="str">
        <f>IF(OR(Q305="",'1'!$H$10="-"),"-      %",IF(Z305="только сц",0,IF(SUM($V$685:$V$6357)&gt;=57000,(W305-T305)/W305,0)))</f>
        <v>-      %</v>
      </c>
      <c r="Z305" s="83" t="s">
        <v>375</v>
      </c>
      <c r="AA305" s="51">
        <v>0</v>
      </c>
      <c r="AB305" s="51">
        <v>5</v>
      </c>
      <c r="AC305" s="63" t="s">
        <v>3975</v>
      </c>
      <c r="AD305" s="94" t="str">
        <f>IF(OR(Q305="",'1'!$H$10="-"),"",IF(Q305&gt;R305+S305,"заказано больше наличия",""))</f>
        <v/>
      </c>
    </row>
    <row r="306" spans="1:30" s="48" customFormat="1">
      <c r="A306" s="2"/>
      <c r="B306" s="57" t="s">
        <v>2064</v>
      </c>
      <c r="C306" s="49" t="s">
        <v>2729</v>
      </c>
      <c r="D306" s="49" t="s">
        <v>1066</v>
      </c>
      <c r="E306" s="49">
        <v>5</v>
      </c>
      <c r="F306" s="49">
        <v>18</v>
      </c>
      <c r="G306" s="49" t="s">
        <v>3455</v>
      </c>
      <c r="H306" s="52" t="s">
        <v>384</v>
      </c>
      <c r="I306" s="50"/>
      <c r="J306" s="50"/>
      <c r="K306" s="90"/>
      <c r="L306" s="51">
        <v>2068</v>
      </c>
      <c r="M306" s="51">
        <v>1515</v>
      </c>
      <c r="N306" s="106">
        <f>IF('1'!$H$10="-",L306,L306)</f>
        <v>2068</v>
      </c>
      <c r="O306" s="105">
        <f>IF('1'!$H$10="-",M306,IF('1'!$H$10="в кассу предприятия",M306,IF('1'!$H$10="ИП Водакова Т.Ю.",M306*1.075,"-")))</f>
        <v>1515</v>
      </c>
      <c r="P306" s="86">
        <v>1</v>
      </c>
      <c r="Q306" s="47"/>
      <c r="R306" s="91">
        <f t="shared" si="4"/>
        <v>0</v>
      </c>
      <c r="S306" s="91" t="str">
        <f>IF('1'!$H$10="-","-      ₽",IF(Z306="только сц",IF(Q306&lt;=AA306,Q306,AA306),IF(Q306&lt;=AB306,0,IF(Q306-R306&lt;=AA306,Q306-R306,AA306))))</f>
        <v>-      ₽</v>
      </c>
      <c r="T306" s="92" t="str">
        <f>IF('1'!$H$10="-","-      ₽",IF(AND(SUM($W$10:$W$6357)&gt;=200000,AC306&lt;&gt;"без скидки"),IF(R306&gt;=100,O306*0.95*0.95*R306,O306*R306*0.95),IF(SUM($V$10:$V$6357)&gt;=57000,IF(AND(R306&gt;=100,AC306&lt;&gt;"без скидки"),O306*0.95*R306,O306*R306),M306*R306)))</f>
        <v>-      ₽</v>
      </c>
      <c r="U306" s="92" t="str">
        <f>IF('1'!$H$10="-","-      ₽",S306*M306)</f>
        <v>-      ₽</v>
      </c>
      <c r="V306" s="93" t="str">
        <f>IF('1'!$H$10="-","-      ₽",R306*O306)</f>
        <v>-      ₽</v>
      </c>
      <c r="W306" s="93" t="str">
        <f>IF('1'!$H$10="-","-      ₽",R306*O306)</f>
        <v>-      ₽</v>
      </c>
      <c r="X306" s="65" t="s">
        <v>4548</v>
      </c>
      <c r="Y306" s="66" t="str">
        <f>IF(OR(Q306="",'1'!$H$10="-"),"-      %",IF(Z306="только сц",0,IF(SUM($V$685:$V$6357)&gt;=57000,(W306-T306)/W306,0)))</f>
        <v>-      %</v>
      </c>
      <c r="Z306" s="83" t="s">
        <v>5582</v>
      </c>
      <c r="AA306" s="51">
        <v>1</v>
      </c>
      <c r="AB306" s="51">
        <v>0</v>
      </c>
      <c r="AC306" s="63" t="s">
        <v>3975</v>
      </c>
      <c r="AD306" s="94" t="str">
        <f>IF(OR(Q306="",'1'!$H$10="-"),"",IF(Q306&gt;R306+S306,"заказано больше наличия",""))</f>
        <v/>
      </c>
    </row>
    <row r="307" spans="1:30" s="48" customFormat="1">
      <c r="A307" s="2"/>
      <c r="B307" s="57" t="s">
        <v>2065</v>
      </c>
      <c r="C307" s="49" t="s">
        <v>1065</v>
      </c>
      <c r="D307" s="49" t="s">
        <v>1066</v>
      </c>
      <c r="E307" s="49">
        <v>5</v>
      </c>
      <c r="F307" s="49">
        <v>18</v>
      </c>
      <c r="G307" s="49" t="s">
        <v>3456</v>
      </c>
      <c r="H307" s="52" t="s">
        <v>384</v>
      </c>
      <c r="I307" s="50"/>
      <c r="J307" s="50"/>
      <c r="K307" s="90"/>
      <c r="L307" s="51">
        <v>2397</v>
      </c>
      <c r="M307" s="51">
        <v>1715</v>
      </c>
      <c r="N307" s="106">
        <f>IF('1'!$H$10="-",L307,L307)</f>
        <v>2397</v>
      </c>
      <c r="O307" s="105">
        <f>IF('1'!$H$10="-",M307,IF('1'!$H$10="в кассу предприятия",M307,IF('1'!$H$10="ИП Водакова Т.Ю.",M307*1.075,"-")))</f>
        <v>1715</v>
      </c>
      <c r="P307" s="86">
        <v>5</v>
      </c>
      <c r="Q307" s="47"/>
      <c r="R307" s="91">
        <f t="shared" si="4"/>
        <v>0</v>
      </c>
      <c r="S307" s="91" t="str">
        <f>IF('1'!$H$10="-","-      ₽",IF(Z307="только сц",IF(Q307&lt;=AA307,Q307,AA307),IF(Q307&lt;=AB307,0,IF(Q307-R307&lt;=AA307,Q307-R307,AA307))))</f>
        <v>-      ₽</v>
      </c>
      <c r="T307" s="92" t="str">
        <f>IF('1'!$H$10="-","-      ₽",IF(AND(SUM($W$10:$W$6357)&gt;=200000,AC307&lt;&gt;"без скидки"),IF(R307&gt;=100,O307*0.95*0.95*R307,O307*R307*0.95),IF(SUM($V$10:$V$6357)&gt;=57000,IF(AND(R307&gt;=100,AC307&lt;&gt;"без скидки"),O307*0.95*R307,O307*R307),M307*R307)))</f>
        <v>-      ₽</v>
      </c>
      <c r="U307" s="92" t="str">
        <f>IF('1'!$H$10="-","-      ₽",S307*M307)</f>
        <v>-      ₽</v>
      </c>
      <c r="V307" s="93" t="str">
        <f>IF('1'!$H$10="-","-      ₽",R307*O307)</f>
        <v>-      ₽</v>
      </c>
      <c r="W307" s="93" t="str">
        <f>IF('1'!$H$10="-","-      ₽",R307*O307)</f>
        <v>-      ₽</v>
      </c>
      <c r="X307" s="65" t="s">
        <v>4548</v>
      </c>
      <c r="Y307" s="66" t="str">
        <f>IF(OR(Q307="",'1'!$H$10="-"),"-      %",IF(Z307="только сц",0,IF(SUM($V$685:$V$6357)&gt;=57000,(W307-T307)/W307,0)))</f>
        <v>-      %</v>
      </c>
      <c r="Z307" s="83" t="s">
        <v>375</v>
      </c>
      <c r="AA307" s="51">
        <v>0</v>
      </c>
      <c r="AB307" s="51">
        <v>5</v>
      </c>
      <c r="AC307" s="63" t="s">
        <v>3975</v>
      </c>
      <c r="AD307" s="94" t="str">
        <f>IF(OR(Q307="",'1'!$H$10="-"),"",IF(Q307&gt;R307+S307,"заказано больше наличия",""))</f>
        <v/>
      </c>
    </row>
    <row r="308" spans="1:30" s="48" customFormat="1">
      <c r="A308" s="2"/>
      <c r="B308" s="57" t="s">
        <v>2066</v>
      </c>
      <c r="C308" s="49" t="s">
        <v>1065</v>
      </c>
      <c r="D308" s="49" t="s">
        <v>1066</v>
      </c>
      <c r="E308" s="49">
        <v>5</v>
      </c>
      <c r="F308" s="49">
        <v>5</v>
      </c>
      <c r="G308" s="49" t="s">
        <v>3112</v>
      </c>
      <c r="H308" s="52" t="s">
        <v>78</v>
      </c>
      <c r="I308" s="50"/>
      <c r="J308" s="50"/>
      <c r="K308" s="90"/>
      <c r="L308" s="51">
        <v>527</v>
      </c>
      <c r="M308" s="51">
        <v>378</v>
      </c>
      <c r="N308" s="106">
        <f>IF('1'!$H$10="-",L308,L308)</f>
        <v>527</v>
      </c>
      <c r="O308" s="105">
        <f>IF('1'!$H$10="-",M308,IF('1'!$H$10="в кассу предприятия",M308,IF('1'!$H$10="ИП Водакова Т.Ю.",M308*1.075,"-")))</f>
        <v>378</v>
      </c>
      <c r="P308" s="86" t="s">
        <v>5583</v>
      </c>
      <c r="Q308" s="47"/>
      <c r="R308" s="91">
        <f t="shared" si="4"/>
        <v>0</v>
      </c>
      <c r="S308" s="91" t="str">
        <f>IF('1'!$H$10="-","-      ₽",IF(Z308="только сц",IF(Q308&lt;=AA308,Q308,AA308),IF(Q308&lt;=AB308,0,IF(Q308-R308&lt;=AA308,Q308-R308,AA308))))</f>
        <v>-      ₽</v>
      </c>
      <c r="T308" s="92" t="str">
        <f>IF('1'!$H$10="-","-      ₽",IF(AND(SUM($W$10:$W$6357)&gt;=200000,AC308&lt;&gt;"без скидки"),IF(R308&gt;=100,O308*0.95*0.95*R308,O308*R308*0.95),IF(SUM($V$10:$V$6357)&gt;=57000,IF(AND(R308&gt;=100,AC308&lt;&gt;"без скидки"),O308*0.95*R308,O308*R308),M308*R308)))</f>
        <v>-      ₽</v>
      </c>
      <c r="U308" s="92" t="str">
        <f>IF('1'!$H$10="-","-      ₽",S308*M308)</f>
        <v>-      ₽</v>
      </c>
      <c r="V308" s="93" t="str">
        <f>IF('1'!$H$10="-","-      ₽",R308*O308)</f>
        <v>-      ₽</v>
      </c>
      <c r="W308" s="93" t="str">
        <f>IF('1'!$H$10="-","-      ₽",R308*O308)</f>
        <v>-      ₽</v>
      </c>
      <c r="X308" s="65" t="s">
        <v>4548</v>
      </c>
      <c r="Y308" s="66" t="str">
        <f>IF(OR(Q308="",'1'!$H$10="-"),"-      %",IF(Z308="только сц",0,IF(SUM($V$685:$V$6357)&gt;=57000,(W308-T308)/W308,0)))</f>
        <v>-      %</v>
      </c>
      <c r="Z308" s="83" t="s">
        <v>375</v>
      </c>
      <c r="AA308" s="51">
        <v>11</v>
      </c>
      <c r="AB308" s="51">
        <v>339</v>
      </c>
      <c r="AC308" s="63" t="s">
        <v>3975</v>
      </c>
      <c r="AD308" s="94" t="str">
        <f>IF(OR(Q308="",'1'!$H$10="-"),"",IF(Q308&gt;R308+S308,"заказано больше наличия",""))</f>
        <v/>
      </c>
    </row>
    <row r="309" spans="1:30" s="48" customFormat="1">
      <c r="A309" s="2"/>
      <c r="B309" s="57" t="s">
        <v>2067</v>
      </c>
      <c r="C309" s="49" t="s">
        <v>1065</v>
      </c>
      <c r="D309" s="49" t="s">
        <v>1066</v>
      </c>
      <c r="E309" s="49">
        <v>5</v>
      </c>
      <c r="F309" s="49">
        <v>18</v>
      </c>
      <c r="G309" s="49" t="s">
        <v>3112</v>
      </c>
      <c r="H309" s="52" t="s">
        <v>384</v>
      </c>
      <c r="I309" s="50"/>
      <c r="J309" s="50"/>
      <c r="K309" s="90"/>
      <c r="L309" s="51">
        <v>1765</v>
      </c>
      <c r="M309" s="51">
        <v>1192</v>
      </c>
      <c r="N309" s="106">
        <f>IF('1'!$H$10="-",L309,L309)</f>
        <v>1765</v>
      </c>
      <c r="O309" s="105">
        <f>IF('1'!$H$10="-",M309,IF('1'!$H$10="в кассу предприятия",M309,IF('1'!$H$10="ИП Водакова Т.Ю.",M309*1.075,"-")))</f>
        <v>1192</v>
      </c>
      <c r="P309" s="86">
        <v>2</v>
      </c>
      <c r="Q309" s="47"/>
      <c r="R309" s="91">
        <f t="shared" si="4"/>
        <v>0</v>
      </c>
      <c r="S309" s="91" t="str">
        <f>IF('1'!$H$10="-","-      ₽",IF(Z309="только сц",IF(Q309&lt;=AA309,Q309,AA309),IF(Q309&lt;=AB309,0,IF(Q309-R309&lt;=AA309,Q309-R309,AA309))))</f>
        <v>-      ₽</v>
      </c>
      <c r="T309" s="92" t="str">
        <f>IF('1'!$H$10="-","-      ₽",IF(AND(SUM($W$10:$W$6357)&gt;=200000,AC309&lt;&gt;"без скидки"),IF(R309&gt;=100,O309*0.95*0.95*R309,O309*R309*0.95),IF(SUM($V$10:$V$6357)&gt;=57000,IF(AND(R309&gt;=100,AC309&lt;&gt;"без скидки"),O309*0.95*R309,O309*R309),M309*R309)))</f>
        <v>-      ₽</v>
      </c>
      <c r="U309" s="92" t="str">
        <f>IF('1'!$H$10="-","-      ₽",S309*M309)</f>
        <v>-      ₽</v>
      </c>
      <c r="V309" s="93" t="str">
        <f>IF('1'!$H$10="-","-      ₽",R309*O309)</f>
        <v>-      ₽</v>
      </c>
      <c r="W309" s="93" t="str">
        <f>IF('1'!$H$10="-","-      ₽",R309*O309)</f>
        <v>-      ₽</v>
      </c>
      <c r="X309" s="65" t="s">
        <v>4548</v>
      </c>
      <c r="Y309" s="66" t="str">
        <f>IF(OR(Q309="",'1'!$H$10="-"),"-      %",IF(Z309="только сц",0,IF(SUM($V$685:$V$6357)&gt;=57000,(W309-T309)/W309,0)))</f>
        <v>-      %</v>
      </c>
      <c r="Z309" s="83" t="s">
        <v>5582</v>
      </c>
      <c r="AA309" s="51">
        <v>2</v>
      </c>
      <c r="AB309" s="51">
        <v>0</v>
      </c>
      <c r="AC309" s="63" t="s">
        <v>3975</v>
      </c>
      <c r="AD309" s="94" t="str">
        <f>IF(OR(Q309="",'1'!$H$10="-"),"",IF(Q309&gt;R309+S309,"заказано больше наличия",""))</f>
        <v/>
      </c>
    </row>
    <row r="310" spans="1:30" s="48" customFormat="1">
      <c r="A310" s="2"/>
      <c r="B310" s="57" t="s">
        <v>2068</v>
      </c>
      <c r="C310" s="49" t="s">
        <v>2729</v>
      </c>
      <c r="D310" s="49" t="s">
        <v>1066</v>
      </c>
      <c r="E310" s="49">
        <v>5</v>
      </c>
      <c r="F310" s="49">
        <v>18</v>
      </c>
      <c r="G310" s="49" t="s">
        <v>3457</v>
      </c>
      <c r="H310" s="52" t="s">
        <v>384</v>
      </c>
      <c r="I310" s="50"/>
      <c r="J310" s="50"/>
      <c r="K310" s="90"/>
      <c r="L310" s="51">
        <v>3213</v>
      </c>
      <c r="M310" s="51">
        <v>2410</v>
      </c>
      <c r="N310" s="106">
        <f>IF('1'!$H$10="-",L310,L310)</f>
        <v>3213</v>
      </c>
      <c r="O310" s="105">
        <f>IF('1'!$H$10="-",M310,IF('1'!$H$10="в кассу предприятия",M310,IF('1'!$H$10="ИП Водакова Т.Ю.",M310*1.075,"-")))</f>
        <v>2410</v>
      </c>
      <c r="P310" s="86">
        <v>40</v>
      </c>
      <c r="Q310" s="47"/>
      <c r="R310" s="91">
        <f t="shared" si="4"/>
        <v>0</v>
      </c>
      <c r="S310" s="91" t="str">
        <f>IF('1'!$H$10="-","-      ₽",IF(Z310="только сц",IF(Q310&lt;=AA310,Q310,AA310),IF(Q310&lt;=AB310,0,IF(Q310-R310&lt;=AA310,Q310-R310,AA310))))</f>
        <v>-      ₽</v>
      </c>
      <c r="T310" s="92" t="str">
        <f>IF('1'!$H$10="-","-      ₽",IF(AND(SUM($W$10:$W$6357)&gt;=200000,AC310&lt;&gt;"без скидки"),IF(R310&gt;=100,O310*0.95*0.95*R310,O310*R310*0.95),IF(SUM($V$10:$V$6357)&gt;=57000,IF(AND(R310&gt;=100,AC310&lt;&gt;"без скидки"),O310*0.95*R310,O310*R310),M310*R310)))</f>
        <v>-      ₽</v>
      </c>
      <c r="U310" s="92" t="str">
        <f>IF('1'!$H$10="-","-      ₽",S310*M310)</f>
        <v>-      ₽</v>
      </c>
      <c r="V310" s="93" t="str">
        <f>IF('1'!$H$10="-","-      ₽",R310*O310)</f>
        <v>-      ₽</v>
      </c>
      <c r="W310" s="93" t="str">
        <f>IF('1'!$H$10="-","-      ₽",R310*O310)</f>
        <v>-      ₽</v>
      </c>
      <c r="X310" s="65" t="s">
        <v>4548</v>
      </c>
      <c r="Y310" s="66" t="str">
        <f>IF(OR(Q310="",'1'!$H$10="-"),"-      %",IF(Z310="только сц",0,IF(SUM($V$685:$V$6357)&gt;=57000,(W310-T310)/W310,0)))</f>
        <v>-      %</v>
      </c>
      <c r="Z310" s="83" t="s">
        <v>375</v>
      </c>
      <c r="AA310" s="51">
        <v>0</v>
      </c>
      <c r="AB310" s="51">
        <v>40</v>
      </c>
      <c r="AC310" s="63" t="s">
        <v>3975</v>
      </c>
      <c r="AD310" s="94" t="str">
        <f>IF(OR(Q310="",'1'!$H$10="-"),"",IF(Q310&gt;R310+S310,"заказано больше наличия",""))</f>
        <v/>
      </c>
    </row>
    <row r="311" spans="1:30" s="48" customFormat="1">
      <c r="A311" s="2"/>
      <c r="B311" s="57" t="s">
        <v>2069</v>
      </c>
      <c r="C311" s="49" t="s">
        <v>1065</v>
      </c>
      <c r="D311" s="49" t="s">
        <v>1066</v>
      </c>
      <c r="E311" s="49">
        <v>5</v>
      </c>
      <c r="F311" s="49">
        <v>18</v>
      </c>
      <c r="G311" s="49" t="s">
        <v>3458</v>
      </c>
      <c r="H311" s="52" t="s">
        <v>384</v>
      </c>
      <c r="I311" s="50"/>
      <c r="J311" s="50"/>
      <c r="K311" s="90"/>
      <c r="L311" s="51">
        <v>3213</v>
      </c>
      <c r="M311" s="51">
        <v>2410</v>
      </c>
      <c r="N311" s="106">
        <f>IF('1'!$H$10="-",L311,L311)</f>
        <v>3213</v>
      </c>
      <c r="O311" s="105">
        <f>IF('1'!$H$10="-",M311,IF('1'!$H$10="в кассу предприятия",M311,IF('1'!$H$10="ИП Водакова Т.Ю.",M311*1.075,"-")))</f>
        <v>2410</v>
      </c>
      <c r="P311" s="86">
        <v>7</v>
      </c>
      <c r="Q311" s="47"/>
      <c r="R311" s="91">
        <f t="shared" si="4"/>
        <v>0</v>
      </c>
      <c r="S311" s="91" t="str">
        <f>IF('1'!$H$10="-","-      ₽",IF(Z311="только сц",IF(Q311&lt;=AA311,Q311,AA311),IF(Q311&lt;=AB311,0,IF(Q311-R311&lt;=AA311,Q311-R311,AA311))))</f>
        <v>-      ₽</v>
      </c>
      <c r="T311" s="92" t="str">
        <f>IF('1'!$H$10="-","-      ₽",IF(AND(SUM($W$10:$W$6357)&gt;=200000,AC311&lt;&gt;"без скидки"),IF(R311&gt;=100,O311*0.95*0.95*R311,O311*R311*0.95),IF(SUM($V$10:$V$6357)&gt;=57000,IF(AND(R311&gt;=100,AC311&lt;&gt;"без скидки"),O311*0.95*R311,O311*R311),M311*R311)))</f>
        <v>-      ₽</v>
      </c>
      <c r="U311" s="92" t="str">
        <f>IF('1'!$H$10="-","-      ₽",S311*M311)</f>
        <v>-      ₽</v>
      </c>
      <c r="V311" s="93" t="str">
        <f>IF('1'!$H$10="-","-      ₽",R311*O311)</f>
        <v>-      ₽</v>
      </c>
      <c r="W311" s="93" t="str">
        <f>IF('1'!$H$10="-","-      ₽",R311*O311)</f>
        <v>-      ₽</v>
      </c>
      <c r="X311" s="65" t="s">
        <v>4548</v>
      </c>
      <c r="Y311" s="66" t="str">
        <f>IF(OR(Q311="",'1'!$H$10="-"),"-      %",IF(Z311="только сц",0,IF(SUM($V$685:$V$6357)&gt;=57000,(W311-T311)/W311,0)))</f>
        <v>-      %</v>
      </c>
      <c r="Z311" s="83" t="s">
        <v>375</v>
      </c>
      <c r="AA311" s="51">
        <v>0</v>
      </c>
      <c r="AB311" s="51">
        <v>7</v>
      </c>
      <c r="AC311" s="63" t="s">
        <v>3975</v>
      </c>
      <c r="AD311" s="94" t="str">
        <f>IF(OR(Q311="",'1'!$H$10="-"),"",IF(Q311&gt;R311+S311,"заказано больше наличия",""))</f>
        <v/>
      </c>
    </row>
    <row r="312" spans="1:30" s="48" customFormat="1">
      <c r="A312" s="2"/>
      <c r="B312" s="57" t="s">
        <v>2070</v>
      </c>
      <c r="C312" s="49" t="s">
        <v>1065</v>
      </c>
      <c r="D312" s="49" t="s">
        <v>1066</v>
      </c>
      <c r="E312" s="49">
        <v>5</v>
      </c>
      <c r="F312" s="49">
        <v>5</v>
      </c>
      <c r="G312" s="49" t="s">
        <v>1067</v>
      </c>
      <c r="H312" s="52" t="s">
        <v>78</v>
      </c>
      <c r="I312" s="50"/>
      <c r="J312" s="50"/>
      <c r="K312" s="90"/>
      <c r="L312" s="51">
        <v>527</v>
      </c>
      <c r="M312" s="51">
        <v>378</v>
      </c>
      <c r="N312" s="106">
        <f>IF('1'!$H$10="-",L312,L312)</f>
        <v>527</v>
      </c>
      <c r="O312" s="105">
        <f>IF('1'!$H$10="-",M312,IF('1'!$H$10="в кассу предприятия",M312,IF('1'!$H$10="ИП Водакова Т.Ю.",M312*1.075,"-")))</f>
        <v>378</v>
      </c>
      <c r="P312" s="86" t="s">
        <v>5583</v>
      </c>
      <c r="Q312" s="47"/>
      <c r="R312" s="91">
        <f t="shared" si="4"/>
        <v>0</v>
      </c>
      <c r="S312" s="91" t="str">
        <f>IF('1'!$H$10="-","-      ₽",IF(Z312="только сц",IF(Q312&lt;=AA312,Q312,AA312),IF(Q312&lt;=AB312,0,IF(Q312-R312&lt;=AA312,Q312-R312,AA312))))</f>
        <v>-      ₽</v>
      </c>
      <c r="T312" s="92" t="str">
        <f>IF('1'!$H$10="-","-      ₽",IF(AND(SUM($W$10:$W$6357)&gt;=200000,AC312&lt;&gt;"без скидки"),IF(R312&gt;=100,O312*0.95*0.95*R312,O312*R312*0.95),IF(SUM($V$10:$V$6357)&gt;=57000,IF(AND(R312&gt;=100,AC312&lt;&gt;"без скидки"),O312*0.95*R312,O312*R312),M312*R312)))</f>
        <v>-      ₽</v>
      </c>
      <c r="U312" s="92" t="str">
        <f>IF('1'!$H$10="-","-      ₽",S312*M312)</f>
        <v>-      ₽</v>
      </c>
      <c r="V312" s="93" t="str">
        <f>IF('1'!$H$10="-","-      ₽",R312*O312)</f>
        <v>-      ₽</v>
      </c>
      <c r="W312" s="93" t="str">
        <f>IF('1'!$H$10="-","-      ₽",R312*O312)</f>
        <v>-      ₽</v>
      </c>
      <c r="X312" s="65" t="s">
        <v>4548</v>
      </c>
      <c r="Y312" s="66" t="str">
        <f>IF(OR(Q312="",'1'!$H$10="-"),"-      %",IF(Z312="только сц",0,IF(SUM($V$685:$V$6357)&gt;=57000,(W312-T312)/W312,0)))</f>
        <v>-      %</v>
      </c>
      <c r="Z312" s="83" t="s">
        <v>375</v>
      </c>
      <c r="AA312" s="51">
        <v>1</v>
      </c>
      <c r="AB312" s="51">
        <v>114</v>
      </c>
      <c r="AC312" s="63" t="s">
        <v>3975</v>
      </c>
      <c r="AD312" s="94" t="str">
        <f>IF(OR(Q312="",'1'!$H$10="-"),"",IF(Q312&gt;R312+S312,"заказано больше наличия",""))</f>
        <v/>
      </c>
    </row>
    <row r="313" spans="1:30" s="48" customFormat="1">
      <c r="A313" s="2"/>
      <c r="B313" s="57" t="s">
        <v>2071</v>
      </c>
      <c r="C313" s="49" t="s">
        <v>1065</v>
      </c>
      <c r="D313" s="49" t="s">
        <v>1066</v>
      </c>
      <c r="E313" s="49">
        <v>5</v>
      </c>
      <c r="F313" s="49">
        <v>18</v>
      </c>
      <c r="G313" s="49" t="s">
        <v>1067</v>
      </c>
      <c r="H313" s="52" t="s">
        <v>384</v>
      </c>
      <c r="I313" s="50"/>
      <c r="J313" s="50"/>
      <c r="K313" s="90"/>
      <c r="L313" s="51">
        <v>2397</v>
      </c>
      <c r="M313" s="51">
        <v>1715</v>
      </c>
      <c r="N313" s="106">
        <f>IF('1'!$H$10="-",L313,L313)</f>
        <v>2397</v>
      </c>
      <c r="O313" s="105">
        <f>IF('1'!$H$10="-",M313,IF('1'!$H$10="в кассу предприятия",M313,IF('1'!$H$10="ИП Водакова Т.Ю.",M313*1.075,"-")))</f>
        <v>1715</v>
      </c>
      <c r="P313" s="86">
        <v>4</v>
      </c>
      <c r="Q313" s="47"/>
      <c r="R313" s="91">
        <f t="shared" si="4"/>
        <v>0</v>
      </c>
      <c r="S313" s="91" t="str">
        <f>IF('1'!$H$10="-","-      ₽",IF(Z313="только сц",IF(Q313&lt;=AA313,Q313,AA313),IF(Q313&lt;=AB313,0,IF(Q313-R313&lt;=AA313,Q313-R313,AA313))))</f>
        <v>-      ₽</v>
      </c>
      <c r="T313" s="92" t="str">
        <f>IF('1'!$H$10="-","-      ₽",IF(AND(SUM($W$10:$W$6357)&gt;=200000,AC313&lt;&gt;"без скидки"),IF(R313&gt;=100,O313*0.95*0.95*R313,O313*R313*0.95),IF(SUM($V$10:$V$6357)&gt;=57000,IF(AND(R313&gt;=100,AC313&lt;&gt;"без скидки"),O313*0.95*R313,O313*R313),M313*R313)))</f>
        <v>-      ₽</v>
      </c>
      <c r="U313" s="92" t="str">
        <f>IF('1'!$H$10="-","-      ₽",S313*M313)</f>
        <v>-      ₽</v>
      </c>
      <c r="V313" s="93" t="str">
        <f>IF('1'!$H$10="-","-      ₽",R313*O313)</f>
        <v>-      ₽</v>
      </c>
      <c r="W313" s="93" t="str">
        <f>IF('1'!$H$10="-","-      ₽",R313*O313)</f>
        <v>-      ₽</v>
      </c>
      <c r="X313" s="65" t="s">
        <v>4548</v>
      </c>
      <c r="Y313" s="66" t="str">
        <f>IF(OR(Q313="",'1'!$H$10="-"),"-      %",IF(Z313="только сц",0,IF(SUM($V$685:$V$6357)&gt;=57000,(W313-T313)/W313,0)))</f>
        <v>-      %</v>
      </c>
      <c r="Z313" s="83" t="s">
        <v>5582</v>
      </c>
      <c r="AA313" s="51">
        <v>4</v>
      </c>
      <c r="AB313" s="51">
        <v>0</v>
      </c>
      <c r="AC313" s="63" t="s">
        <v>3975</v>
      </c>
      <c r="AD313" s="94" t="str">
        <f>IF(OR(Q313="",'1'!$H$10="-"),"",IF(Q313&gt;R313+S313,"заказано больше наличия",""))</f>
        <v/>
      </c>
    </row>
    <row r="314" spans="1:30" s="48" customFormat="1">
      <c r="A314" s="2"/>
      <c r="B314" s="57" t="s">
        <v>4087</v>
      </c>
      <c r="C314" s="49" t="s">
        <v>1065</v>
      </c>
      <c r="D314" s="49" t="s">
        <v>1066</v>
      </c>
      <c r="E314" s="49">
        <v>5</v>
      </c>
      <c r="F314" s="49">
        <v>18</v>
      </c>
      <c r="G314" s="49" t="s">
        <v>1067</v>
      </c>
      <c r="H314" s="52" t="s">
        <v>384</v>
      </c>
      <c r="I314" s="50"/>
      <c r="J314" s="50"/>
      <c r="K314" s="90"/>
      <c r="L314" s="51">
        <v>2397</v>
      </c>
      <c r="M314" s="51">
        <v>1715</v>
      </c>
      <c r="N314" s="106">
        <f>IF('1'!$H$10="-",L314,L314)</f>
        <v>2397</v>
      </c>
      <c r="O314" s="105">
        <f>IF('1'!$H$10="-",M314,IF('1'!$H$10="в кассу предприятия",M314,IF('1'!$H$10="ИП Водакова Т.Ю.",M314*1.075,"-")))</f>
        <v>1715</v>
      </c>
      <c r="P314" s="86">
        <v>3</v>
      </c>
      <c r="Q314" s="47"/>
      <c r="R314" s="91">
        <f t="shared" si="4"/>
        <v>0</v>
      </c>
      <c r="S314" s="91" t="str">
        <f>IF('1'!$H$10="-","-      ₽",IF(Z314="только сц",IF(Q314&lt;=AA314,Q314,AA314),IF(Q314&lt;=AB314,0,IF(Q314-R314&lt;=AA314,Q314-R314,AA314))))</f>
        <v>-      ₽</v>
      </c>
      <c r="T314" s="92" t="str">
        <f>IF('1'!$H$10="-","-      ₽",IF(AND(SUM($W$10:$W$6357)&gt;=200000,AC314&lt;&gt;"без скидки"),IF(R314&gt;=100,O314*0.95*0.95*R314,O314*R314*0.95),IF(SUM($V$10:$V$6357)&gt;=57000,IF(AND(R314&gt;=100,AC314&lt;&gt;"без скидки"),O314*0.95*R314,O314*R314),M314*R314)))</f>
        <v>-      ₽</v>
      </c>
      <c r="U314" s="92" t="str">
        <f>IF('1'!$H$10="-","-      ₽",S314*M314)</f>
        <v>-      ₽</v>
      </c>
      <c r="V314" s="93" t="str">
        <f>IF('1'!$H$10="-","-      ₽",R314*O314)</f>
        <v>-      ₽</v>
      </c>
      <c r="W314" s="93" t="str">
        <f>IF('1'!$H$10="-","-      ₽",R314*O314)</f>
        <v>-      ₽</v>
      </c>
      <c r="X314" s="65" t="s">
        <v>4548</v>
      </c>
      <c r="Y314" s="66" t="str">
        <f>IF(OR(Q314="",'1'!$H$10="-"),"-      %",IF(Z314="только сц",0,IF(SUM($V$685:$V$6357)&gt;=57000,(W314-T314)/W314,0)))</f>
        <v>-      %</v>
      </c>
      <c r="Z314" s="83" t="s">
        <v>375</v>
      </c>
      <c r="AA314" s="51">
        <v>0</v>
      </c>
      <c r="AB314" s="51">
        <v>3</v>
      </c>
      <c r="AC314" s="63" t="s">
        <v>3975</v>
      </c>
      <c r="AD314" s="94" t="str">
        <f>IF(OR(Q314="",'1'!$H$10="-"),"",IF(Q314&gt;R314+S314,"заказано больше наличия",""))</f>
        <v/>
      </c>
    </row>
    <row r="315" spans="1:30" s="48" customFormat="1">
      <c r="A315" s="2"/>
      <c r="B315" s="57" t="s">
        <v>2072</v>
      </c>
      <c r="C315" s="49" t="s">
        <v>1065</v>
      </c>
      <c r="D315" s="49" t="s">
        <v>1066</v>
      </c>
      <c r="E315" s="49">
        <v>5</v>
      </c>
      <c r="F315" s="49">
        <v>18</v>
      </c>
      <c r="G315" s="49" t="s">
        <v>3459</v>
      </c>
      <c r="H315" s="52" t="s">
        <v>384</v>
      </c>
      <c r="I315" s="50"/>
      <c r="J315" s="50"/>
      <c r="K315" s="90"/>
      <c r="L315" s="51">
        <v>2975</v>
      </c>
      <c r="M315" s="51">
        <v>1715</v>
      </c>
      <c r="N315" s="106">
        <f>IF('1'!$H$10="-",L315,L315)</f>
        <v>2975</v>
      </c>
      <c r="O315" s="105">
        <f>IF('1'!$H$10="-",M315,IF('1'!$H$10="в кассу предприятия",M315,IF('1'!$H$10="ИП Водакова Т.Ю.",M315*1.075,"-")))</f>
        <v>1715</v>
      </c>
      <c r="P315" s="86">
        <v>3</v>
      </c>
      <c r="Q315" s="47"/>
      <c r="R315" s="91">
        <f t="shared" si="4"/>
        <v>0</v>
      </c>
      <c r="S315" s="91" t="str">
        <f>IF('1'!$H$10="-","-      ₽",IF(Z315="только сц",IF(Q315&lt;=AA315,Q315,AA315),IF(Q315&lt;=AB315,0,IF(Q315-R315&lt;=AA315,Q315-R315,AA315))))</f>
        <v>-      ₽</v>
      </c>
      <c r="T315" s="92" t="str">
        <f>IF('1'!$H$10="-","-      ₽",IF(AND(SUM($W$10:$W$6357)&gt;=200000,AC315&lt;&gt;"без скидки"),IF(R315&gt;=100,O315*0.95*0.95*R315,O315*R315*0.95),IF(SUM($V$10:$V$6357)&gt;=57000,IF(AND(R315&gt;=100,AC315&lt;&gt;"без скидки"),O315*0.95*R315,O315*R315),M315*R315)))</f>
        <v>-      ₽</v>
      </c>
      <c r="U315" s="92" t="str">
        <f>IF('1'!$H$10="-","-      ₽",S315*M315)</f>
        <v>-      ₽</v>
      </c>
      <c r="V315" s="93" t="str">
        <f>IF('1'!$H$10="-","-      ₽",R315*O315)</f>
        <v>-      ₽</v>
      </c>
      <c r="W315" s="93" t="str">
        <f>IF('1'!$H$10="-","-      ₽",R315*O315)</f>
        <v>-      ₽</v>
      </c>
      <c r="X315" s="65" t="s">
        <v>4548</v>
      </c>
      <c r="Y315" s="66" t="str">
        <f>IF(OR(Q315="",'1'!$H$10="-"),"-      %",IF(Z315="только сц",0,IF(SUM($V$685:$V$6357)&gt;=57000,(W315-T315)/W315,0)))</f>
        <v>-      %</v>
      </c>
      <c r="Z315" s="83" t="s">
        <v>375</v>
      </c>
      <c r="AA315" s="51">
        <v>1</v>
      </c>
      <c r="AB315" s="51">
        <v>2</v>
      </c>
      <c r="AC315" s="63" t="s">
        <v>3975</v>
      </c>
      <c r="AD315" s="94" t="str">
        <f>IF(OR(Q315="",'1'!$H$10="-"),"",IF(Q315&gt;R315+S315,"заказано больше наличия",""))</f>
        <v/>
      </c>
    </row>
    <row r="316" spans="1:30" s="48" customFormat="1">
      <c r="A316" s="2"/>
      <c r="B316" s="57" t="s">
        <v>4088</v>
      </c>
      <c r="C316" s="49" t="s">
        <v>2729</v>
      </c>
      <c r="D316" s="49" t="s">
        <v>1066</v>
      </c>
      <c r="E316" s="49">
        <v>5</v>
      </c>
      <c r="F316" s="49">
        <v>18</v>
      </c>
      <c r="G316" s="49" t="s">
        <v>4141</v>
      </c>
      <c r="H316" s="52" t="s">
        <v>384</v>
      </c>
      <c r="I316" s="50"/>
      <c r="J316" s="50"/>
      <c r="K316" s="90"/>
      <c r="L316" s="51">
        <v>3213</v>
      </c>
      <c r="M316" s="51">
        <v>2410</v>
      </c>
      <c r="N316" s="106">
        <f>IF('1'!$H$10="-",L316,L316)</f>
        <v>3213</v>
      </c>
      <c r="O316" s="105">
        <f>IF('1'!$H$10="-",M316,IF('1'!$H$10="в кассу предприятия",M316,IF('1'!$H$10="ИП Водакова Т.Ю.",M316*1.075,"-")))</f>
        <v>2410</v>
      </c>
      <c r="P316" s="86">
        <v>3</v>
      </c>
      <c r="Q316" s="47"/>
      <c r="R316" s="91">
        <f t="shared" si="4"/>
        <v>0</v>
      </c>
      <c r="S316" s="91" t="str">
        <f>IF('1'!$H$10="-","-      ₽",IF(Z316="только сц",IF(Q316&lt;=AA316,Q316,AA316),IF(Q316&lt;=AB316,0,IF(Q316-R316&lt;=AA316,Q316-R316,AA316))))</f>
        <v>-      ₽</v>
      </c>
      <c r="T316" s="92" t="str">
        <f>IF('1'!$H$10="-","-      ₽",IF(AND(SUM($W$10:$W$6357)&gt;=200000,AC316&lt;&gt;"без скидки"),IF(R316&gt;=100,O316*0.95*0.95*R316,O316*R316*0.95),IF(SUM($V$10:$V$6357)&gt;=57000,IF(AND(R316&gt;=100,AC316&lt;&gt;"без скидки"),O316*0.95*R316,O316*R316),M316*R316)))</f>
        <v>-      ₽</v>
      </c>
      <c r="U316" s="92" t="str">
        <f>IF('1'!$H$10="-","-      ₽",S316*M316)</f>
        <v>-      ₽</v>
      </c>
      <c r="V316" s="93" t="str">
        <f>IF('1'!$H$10="-","-      ₽",R316*O316)</f>
        <v>-      ₽</v>
      </c>
      <c r="W316" s="93" t="str">
        <f>IF('1'!$H$10="-","-      ₽",R316*O316)</f>
        <v>-      ₽</v>
      </c>
      <c r="X316" s="65" t="s">
        <v>4548</v>
      </c>
      <c r="Y316" s="66" t="str">
        <f>IF(OR(Q316="",'1'!$H$10="-"),"-      %",IF(Z316="только сц",0,IF(SUM($V$685:$V$6357)&gt;=57000,(W316-T316)/W316,0)))</f>
        <v>-      %</v>
      </c>
      <c r="Z316" s="83" t="s">
        <v>375</v>
      </c>
      <c r="AA316" s="51">
        <v>0</v>
      </c>
      <c r="AB316" s="51">
        <v>3</v>
      </c>
      <c r="AC316" s="63" t="s">
        <v>3975</v>
      </c>
      <c r="AD316" s="94" t="str">
        <f>IF(OR(Q316="",'1'!$H$10="-"),"",IF(Q316&gt;R316+S316,"заказано больше наличия",""))</f>
        <v/>
      </c>
    </row>
    <row r="317" spans="1:30" s="48" customFormat="1">
      <c r="A317" s="2"/>
      <c r="B317" s="57" t="s">
        <v>4802</v>
      </c>
      <c r="C317" s="49" t="s">
        <v>1065</v>
      </c>
      <c r="D317" s="49" t="s">
        <v>1066</v>
      </c>
      <c r="E317" s="49">
        <v>5</v>
      </c>
      <c r="F317" s="49">
        <v>18</v>
      </c>
      <c r="G317" s="49" t="s">
        <v>4930</v>
      </c>
      <c r="H317" s="52" t="s">
        <v>384</v>
      </c>
      <c r="I317" s="50"/>
      <c r="J317" s="50"/>
      <c r="K317" s="90"/>
      <c r="L317" s="51">
        <v>2397</v>
      </c>
      <c r="M317" s="51">
        <v>1715</v>
      </c>
      <c r="N317" s="106">
        <f>IF('1'!$H$10="-",L317,L317)</f>
        <v>2397</v>
      </c>
      <c r="O317" s="105">
        <f>IF('1'!$H$10="-",M317,IF('1'!$H$10="в кассу предприятия",M317,IF('1'!$H$10="ИП Водакова Т.Ю.",M317*1.075,"-")))</f>
        <v>1715</v>
      </c>
      <c r="P317" s="86">
        <v>2</v>
      </c>
      <c r="Q317" s="47"/>
      <c r="R317" s="91">
        <f t="shared" si="4"/>
        <v>0</v>
      </c>
      <c r="S317" s="91" t="str">
        <f>IF('1'!$H$10="-","-      ₽",IF(Z317="только сц",IF(Q317&lt;=AA317,Q317,AA317),IF(Q317&lt;=AB317,0,IF(Q317-R317&lt;=AA317,Q317-R317,AA317))))</f>
        <v>-      ₽</v>
      </c>
      <c r="T317" s="92" t="str">
        <f>IF('1'!$H$10="-","-      ₽",IF(AND(SUM($W$10:$W$6357)&gt;=200000,AC317&lt;&gt;"без скидки"),IF(R317&gt;=100,O317*0.95*0.95*R317,O317*R317*0.95),IF(SUM($V$10:$V$6357)&gt;=57000,IF(AND(R317&gt;=100,AC317&lt;&gt;"без скидки"),O317*0.95*R317,O317*R317),M317*R317)))</f>
        <v>-      ₽</v>
      </c>
      <c r="U317" s="92" t="str">
        <f>IF('1'!$H$10="-","-      ₽",S317*M317)</f>
        <v>-      ₽</v>
      </c>
      <c r="V317" s="93" t="str">
        <f>IF('1'!$H$10="-","-      ₽",R317*O317)</f>
        <v>-      ₽</v>
      </c>
      <c r="W317" s="93" t="str">
        <f>IF('1'!$H$10="-","-      ₽",R317*O317)</f>
        <v>-      ₽</v>
      </c>
      <c r="X317" s="65" t="s">
        <v>4548</v>
      </c>
      <c r="Y317" s="66" t="str">
        <f>IF(OR(Q317="",'1'!$H$10="-"),"-      %",IF(Z317="только сц",0,IF(SUM($V$685:$V$6357)&gt;=57000,(W317-T317)/W317,0)))</f>
        <v>-      %</v>
      </c>
      <c r="Z317" s="83" t="s">
        <v>5582</v>
      </c>
      <c r="AA317" s="51">
        <v>2</v>
      </c>
      <c r="AB317" s="51">
        <v>0</v>
      </c>
      <c r="AC317" s="63" t="s">
        <v>3975</v>
      </c>
      <c r="AD317" s="94" t="str">
        <f>IF(OR(Q317="",'1'!$H$10="-"),"",IF(Q317&gt;R317+S317,"заказано больше наличия",""))</f>
        <v/>
      </c>
    </row>
    <row r="318" spans="1:30" s="48" customFormat="1">
      <c r="A318" s="2"/>
      <c r="B318" s="57" t="s">
        <v>2073</v>
      </c>
      <c r="C318" s="49" t="s">
        <v>1065</v>
      </c>
      <c r="D318" s="49" t="s">
        <v>1066</v>
      </c>
      <c r="E318" s="49">
        <v>5</v>
      </c>
      <c r="F318" s="49">
        <v>18</v>
      </c>
      <c r="G318" s="49" t="s">
        <v>3460</v>
      </c>
      <c r="H318" s="52" t="s">
        <v>384</v>
      </c>
      <c r="I318" s="50"/>
      <c r="J318" s="50"/>
      <c r="K318" s="90"/>
      <c r="L318" s="51">
        <v>2397</v>
      </c>
      <c r="M318" s="51">
        <v>1715</v>
      </c>
      <c r="N318" s="106">
        <f>IF('1'!$H$10="-",L318,L318)</f>
        <v>2397</v>
      </c>
      <c r="O318" s="105">
        <f>IF('1'!$H$10="-",M318,IF('1'!$H$10="в кассу предприятия",M318,IF('1'!$H$10="ИП Водакова Т.Ю.",M318*1.075,"-")))</f>
        <v>1715</v>
      </c>
      <c r="P318" s="86">
        <v>1</v>
      </c>
      <c r="Q318" s="47"/>
      <c r="R318" s="91">
        <f t="shared" si="4"/>
        <v>0</v>
      </c>
      <c r="S318" s="91" t="str">
        <f>IF('1'!$H$10="-","-      ₽",IF(Z318="только сц",IF(Q318&lt;=AA318,Q318,AA318),IF(Q318&lt;=AB318,0,IF(Q318-R318&lt;=AA318,Q318-R318,AA318))))</f>
        <v>-      ₽</v>
      </c>
      <c r="T318" s="92" t="str">
        <f>IF('1'!$H$10="-","-      ₽",IF(AND(SUM($W$10:$W$6357)&gt;=200000,AC318&lt;&gt;"без скидки"),IF(R318&gt;=100,O318*0.95*0.95*R318,O318*R318*0.95),IF(SUM($V$10:$V$6357)&gt;=57000,IF(AND(R318&gt;=100,AC318&lt;&gt;"без скидки"),O318*0.95*R318,O318*R318),M318*R318)))</f>
        <v>-      ₽</v>
      </c>
      <c r="U318" s="92" t="str">
        <f>IF('1'!$H$10="-","-      ₽",S318*M318)</f>
        <v>-      ₽</v>
      </c>
      <c r="V318" s="93" t="str">
        <f>IF('1'!$H$10="-","-      ₽",R318*O318)</f>
        <v>-      ₽</v>
      </c>
      <c r="W318" s="93" t="str">
        <f>IF('1'!$H$10="-","-      ₽",R318*O318)</f>
        <v>-      ₽</v>
      </c>
      <c r="X318" s="65" t="s">
        <v>4548</v>
      </c>
      <c r="Y318" s="66" t="str">
        <f>IF(OR(Q318="",'1'!$H$10="-"),"-      %",IF(Z318="только сц",0,IF(SUM($V$685:$V$6357)&gt;=57000,(W318-T318)/W318,0)))</f>
        <v>-      %</v>
      </c>
      <c r="Z318" s="83" t="s">
        <v>375</v>
      </c>
      <c r="AA318" s="51">
        <v>0</v>
      </c>
      <c r="AB318" s="51">
        <v>1</v>
      </c>
      <c r="AC318" s="63" t="s">
        <v>3975</v>
      </c>
      <c r="AD318" s="94" t="str">
        <f>IF(OR(Q318="",'1'!$H$10="-"),"",IF(Q318&gt;R318+S318,"заказано больше наличия",""))</f>
        <v/>
      </c>
    </row>
    <row r="319" spans="1:30" s="48" customFormat="1">
      <c r="A319" s="2"/>
      <c r="B319" s="57" t="s">
        <v>2074</v>
      </c>
      <c r="C319" s="49" t="s">
        <v>2729</v>
      </c>
      <c r="D319" s="49" t="s">
        <v>1066</v>
      </c>
      <c r="E319" s="49">
        <v>5</v>
      </c>
      <c r="F319" s="49">
        <v>18</v>
      </c>
      <c r="G319" s="49" t="s">
        <v>3461</v>
      </c>
      <c r="H319" s="52" t="s">
        <v>384</v>
      </c>
      <c r="I319" s="50"/>
      <c r="J319" s="50"/>
      <c r="K319" s="90"/>
      <c r="L319" s="51">
        <v>3213</v>
      </c>
      <c r="M319" s="51">
        <v>2410</v>
      </c>
      <c r="N319" s="106">
        <f>IF('1'!$H$10="-",L319,L319)</f>
        <v>3213</v>
      </c>
      <c r="O319" s="105">
        <f>IF('1'!$H$10="-",M319,IF('1'!$H$10="в кассу предприятия",M319,IF('1'!$H$10="ИП Водакова Т.Ю.",M319*1.075,"-")))</f>
        <v>2410</v>
      </c>
      <c r="P319" s="86">
        <v>4</v>
      </c>
      <c r="Q319" s="47"/>
      <c r="R319" s="91">
        <f t="shared" si="4"/>
        <v>0</v>
      </c>
      <c r="S319" s="91" t="str">
        <f>IF('1'!$H$10="-","-      ₽",IF(Z319="только сц",IF(Q319&lt;=AA319,Q319,AA319),IF(Q319&lt;=AB319,0,IF(Q319-R319&lt;=AA319,Q319-R319,AA319))))</f>
        <v>-      ₽</v>
      </c>
      <c r="T319" s="92" t="str">
        <f>IF('1'!$H$10="-","-      ₽",IF(AND(SUM($W$10:$W$6357)&gt;=200000,AC319&lt;&gt;"без скидки"),IF(R319&gt;=100,O319*0.95*0.95*R319,O319*R319*0.95),IF(SUM($V$10:$V$6357)&gt;=57000,IF(AND(R319&gt;=100,AC319&lt;&gt;"без скидки"),O319*0.95*R319,O319*R319),M319*R319)))</f>
        <v>-      ₽</v>
      </c>
      <c r="U319" s="92" t="str">
        <f>IF('1'!$H$10="-","-      ₽",S319*M319)</f>
        <v>-      ₽</v>
      </c>
      <c r="V319" s="93" t="str">
        <f>IF('1'!$H$10="-","-      ₽",R319*O319)</f>
        <v>-      ₽</v>
      </c>
      <c r="W319" s="93" t="str">
        <f>IF('1'!$H$10="-","-      ₽",R319*O319)</f>
        <v>-      ₽</v>
      </c>
      <c r="X319" s="65" t="s">
        <v>4548</v>
      </c>
      <c r="Y319" s="66" t="str">
        <f>IF(OR(Q319="",'1'!$H$10="-"),"-      %",IF(Z319="только сц",0,IF(SUM($V$685:$V$6357)&gt;=57000,(W319-T319)/W319,0)))</f>
        <v>-      %</v>
      </c>
      <c r="Z319" s="83" t="s">
        <v>375</v>
      </c>
      <c r="AA319" s="51">
        <v>0</v>
      </c>
      <c r="AB319" s="51">
        <v>4</v>
      </c>
      <c r="AC319" s="63" t="s">
        <v>3975</v>
      </c>
      <c r="AD319" s="94" t="str">
        <f>IF(OR(Q319="",'1'!$H$10="-"),"",IF(Q319&gt;R319+S319,"заказано больше наличия",""))</f>
        <v/>
      </c>
    </row>
    <row r="320" spans="1:30" s="48" customFormat="1">
      <c r="A320" s="2"/>
      <c r="B320" s="57" t="s">
        <v>2075</v>
      </c>
      <c r="C320" s="49" t="s">
        <v>1065</v>
      </c>
      <c r="D320" s="49" t="s">
        <v>1066</v>
      </c>
      <c r="E320" s="49">
        <v>5</v>
      </c>
      <c r="F320" s="49">
        <v>3</v>
      </c>
      <c r="G320" s="49" t="s">
        <v>3462</v>
      </c>
      <c r="H320" s="52" t="s">
        <v>1130</v>
      </c>
      <c r="I320" s="50"/>
      <c r="J320" s="50"/>
      <c r="K320" s="90"/>
      <c r="L320" s="51">
        <v>765</v>
      </c>
      <c r="M320" s="51">
        <v>551</v>
      </c>
      <c r="N320" s="106">
        <f>IF('1'!$H$10="-",L320,L320)</f>
        <v>765</v>
      </c>
      <c r="O320" s="105">
        <f>IF('1'!$H$10="-",M320,IF('1'!$H$10="в кассу предприятия",M320,IF('1'!$H$10="ИП Водакова Т.Ю.",M320*1.075,"-")))</f>
        <v>551</v>
      </c>
      <c r="P320" s="86">
        <v>20</v>
      </c>
      <c r="Q320" s="47"/>
      <c r="R320" s="91">
        <f t="shared" si="4"/>
        <v>0</v>
      </c>
      <c r="S320" s="91" t="str">
        <f>IF('1'!$H$10="-","-      ₽",IF(Z320="только сц",IF(Q320&lt;=AA320,Q320,AA320),IF(Q320&lt;=AB320,0,IF(Q320-R320&lt;=AA320,Q320-R320,AA320))))</f>
        <v>-      ₽</v>
      </c>
      <c r="T320" s="92" t="str">
        <f>IF('1'!$H$10="-","-      ₽",IF(AND(SUM($W$10:$W$6357)&gt;=200000,AC320&lt;&gt;"без скидки"),IF(R320&gt;=100,O320*0.95*0.95*R320,O320*R320*0.95),IF(SUM($V$10:$V$6357)&gt;=57000,IF(AND(R320&gt;=100,AC320&lt;&gt;"без скидки"),O320*0.95*R320,O320*R320),M320*R320)))</f>
        <v>-      ₽</v>
      </c>
      <c r="U320" s="92" t="str">
        <f>IF('1'!$H$10="-","-      ₽",S320*M320)</f>
        <v>-      ₽</v>
      </c>
      <c r="V320" s="93" t="str">
        <f>IF('1'!$H$10="-","-      ₽",R320*O320)</f>
        <v>-      ₽</v>
      </c>
      <c r="W320" s="93" t="str">
        <f>IF('1'!$H$10="-","-      ₽",R320*O320)</f>
        <v>-      ₽</v>
      </c>
      <c r="X320" s="65" t="s">
        <v>4548</v>
      </c>
      <c r="Y320" s="66" t="str">
        <f>IF(OR(Q320="",'1'!$H$10="-"),"-      %",IF(Z320="только сц",0,IF(SUM($V$685:$V$6357)&gt;=57000,(W320-T320)/W320,0)))</f>
        <v>-      %</v>
      </c>
      <c r="Z320" s="83" t="s">
        <v>5582</v>
      </c>
      <c r="AA320" s="51">
        <v>20</v>
      </c>
      <c r="AB320" s="51">
        <v>0</v>
      </c>
      <c r="AC320" s="63" t="s">
        <v>3975</v>
      </c>
      <c r="AD320" s="94" t="str">
        <f>IF(OR(Q320="",'1'!$H$10="-"),"",IF(Q320&gt;R320+S320,"заказано больше наличия",""))</f>
        <v/>
      </c>
    </row>
    <row r="321" spans="1:30" s="48" customFormat="1">
      <c r="A321" s="2"/>
      <c r="B321" s="57" t="s">
        <v>2076</v>
      </c>
      <c r="C321" s="49" t="s">
        <v>1065</v>
      </c>
      <c r="D321" s="49" t="s">
        <v>1066</v>
      </c>
      <c r="E321" s="49">
        <v>5</v>
      </c>
      <c r="F321" s="49">
        <v>18</v>
      </c>
      <c r="G321" s="49" t="s">
        <v>3462</v>
      </c>
      <c r="H321" s="52" t="s">
        <v>384</v>
      </c>
      <c r="I321" s="50"/>
      <c r="J321" s="50"/>
      <c r="K321" s="90"/>
      <c r="L321" s="51">
        <v>3213</v>
      </c>
      <c r="M321" s="51">
        <v>2410</v>
      </c>
      <c r="N321" s="106">
        <f>IF('1'!$H$10="-",L321,L321)</f>
        <v>3213</v>
      </c>
      <c r="O321" s="105">
        <f>IF('1'!$H$10="-",M321,IF('1'!$H$10="в кассу предприятия",M321,IF('1'!$H$10="ИП Водакова Т.Ю.",M321*1.075,"-")))</f>
        <v>2410</v>
      </c>
      <c r="P321" s="86">
        <v>11</v>
      </c>
      <c r="Q321" s="47"/>
      <c r="R321" s="91">
        <f t="shared" si="4"/>
        <v>0</v>
      </c>
      <c r="S321" s="91" t="str">
        <f>IF('1'!$H$10="-","-      ₽",IF(Z321="только сц",IF(Q321&lt;=AA321,Q321,AA321),IF(Q321&lt;=AB321,0,IF(Q321-R321&lt;=AA321,Q321-R321,AA321))))</f>
        <v>-      ₽</v>
      </c>
      <c r="T321" s="92" t="str">
        <f>IF('1'!$H$10="-","-      ₽",IF(AND(SUM($W$10:$W$6357)&gt;=200000,AC321&lt;&gt;"без скидки"),IF(R321&gt;=100,O321*0.95*0.95*R321,O321*R321*0.95),IF(SUM($V$10:$V$6357)&gt;=57000,IF(AND(R321&gt;=100,AC321&lt;&gt;"без скидки"),O321*0.95*R321,O321*R321),M321*R321)))</f>
        <v>-      ₽</v>
      </c>
      <c r="U321" s="92" t="str">
        <f>IF('1'!$H$10="-","-      ₽",S321*M321)</f>
        <v>-      ₽</v>
      </c>
      <c r="V321" s="93" t="str">
        <f>IF('1'!$H$10="-","-      ₽",R321*O321)</f>
        <v>-      ₽</v>
      </c>
      <c r="W321" s="93" t="str">
        <f>IF('1'!$H$10="-","-      ₽",R321*O321)</f>
        <v>-      ₽</v>
      </c>
      <c r="X321" s="65" t="s">
        <v>4548</v>
      </c>
      <c r="Y321" s="66" t="str">
        <f>IF(OR(Q321="",'1'!$H$10="-"),"-      %",IF(Z321="только сц",0,IF(SUM($V$685:$V$6357)&gt;=57000,(W321-T321)/W321,0)))</f>
        <v>-      %</v>
      </c>
      <c r="Z321" s="83" t="s">
        <v>375</v>
      </c>
      <c r="AA321" s="51">
        <v>4</v>
      </c>
      <c r="AB321" s="51">
        <v>7</v>
      </c>
      <c r="AC321" s="63" t="s">
        <v>3975</v>
      </c>
      <c r="AD321" s="94" t="str">
        <f>IF(OR(Q321="",'1'!$H$10="-"),"",IF(Q321&gt;R321+S321,"заказано больше наличия",""))</f>
        <v/>
      </c>
    </row>
    <row r="322" spans="1:30" s="48" customFormat="1">
      <c r="A322" s="2"/>
      <c r="B322" s="57" t="s">
        <v>3999</v>
      </c>
      <c r="C322" s="49" t="s">
        <v>1065</v>
      </c>
      <c r="D322" s="49" t="s">
        <v>1066</v>
      </c>
      <c r="E322" s="49">
        <v>5</v>
      </c>
      <c r="F322" s="49">
        <v>5</v>
      </c>
      <c r="G322" s="49" t="s">
        <v>4031</v>
      </c>
      <c r="H322" s="52" t="s">
        <v>78</v>
      </c>
      <c r="I322" s="50"/>
      <c r="J322" s="50"/>
      <c r="K322" s="90"/>
      <c r="L322" s="51">
        <v>527</v>
      </c>
      <c r="M322" s="51">
        <v>378</v>
      </c>
      <c r="N322" s="106">
        <f>IF('1'!$H$10="-",L322,L322)</f>
        <v>527</v>
      </c>
      <c r="O322" s="105">
        <f>IF('1'!$H$10="-",M322,IF('1'!$H$10="в кассу предприятия",M322,IF('1'!$H$10="ИП Водакова Т.Ю.",M322*1.075,"-")))</f>
        <v>378</v>
      </c>
      <c r="P322" s="86">
        <v>75</v>
      </c>
      <c r="Q322" s="47"/>
      <c r="R322" s="91">
        <f t="shared" si="4"/>
        <v>0</v>
      </c>
      <c r="S322" s="91" t="str">
        <f>IF('1'!$H$10="-","-      ₽",IF(Z322="только сц",IF(Q322&lt;=AA322,Q322,AA322),IF(Q322&lt;=AB322,0,IF(Q322-R322&lt;=AA322,Q322-R322,AA322))))</f>
        <v>-      ₽</v>
      </c>
      <c r="T322" s="92" t="str">
        <f>IF('1'!$H$10="-","-      ₽",IF(AND(SUM($W$10:$W$6357)&gt;=200000,AC322&lt;&gt;"без скидки"),IF(R322&gt;=100,O322*0.95*0.95*R322,O322*R322*0.95),IF(SUM($V$10:$V$6357)&gt;=57000,IF(AND(R322&gt;=100,AC322&lt;&gt;"без скидки"),O322*0.95*R322,O322*R322),M322*R322)))</f>
        <v>-      ₽</v>
      </c>
      <c r="U322" s="92" t="str">
        <f>IF('1'!$H$10="-","-      ₽",S322*M322)</f>
        <v>-      ₽</v>
      </c>
      <c r="V322" s="93" t="str">
        <f>IF('1'!$H$10="-","-      ₽",R322*O322)</f>
        <v>-      ₽</v>
      </c>
      <c r="W322" s="93" t="str">
        <f>IF('1'!$H$10="-","-      ₽",R322*O322)</f>
        <v>-      ₽</v>
      </c>
      <c r="X322" s="65" t="s">
        <v>4548</v>
      </c>
      <c r="Y322" s="66" t="str">
        <f>IF(OR(Q322="",'1'!$H$10="-"),"-      %",IF(Z322="только сц",0,IF(SUM($V$685:$V$6357)&gt;=57000,(W322-T322)/W322,0)))</f>
        <v>-      %</v>
      </c>
      <c r="Z322" s="83" t="s">
        <v>375</v>
      </c>
      <c r="AA322" s="51">
        <v>3</v>
      </c>
      <c r="AB322" s="51">
        <v>72</v>
      </c>
      <c r="AC322" s="63" t="s">
        <v>3975</v>
      </c>
      <c r="AD322" s="94" t="str">
        <f>IF(OR(Q322="",'1'!$H$10="-"),"",IF(Q322&gt;R322+S322,"заказано больше наличия",""))</f>
        <v/>
      </c>
    </row>
    <row r="323" spans="1:30" s="48" customFormat="1">
      <c r="A323" s="2"/>
      <c r="B323" s="57" t="s">
        <v>2077</v>
      </c>
      <c r="C323" s="49" t="s">
        <v>1065</v>
      </c>
      <c r="D323" s="49" t="s">
        <v>1066</v>
      </c>
      <c r="E323" s="49">
        <v>5</v>
      </c>
      <c r="F323" s="49">
        <v>18</v>
      </c>
      <c r="G323" s="49" t="s">
        <v>3463</v>
      </c>
      <c r="H323" s="52" t="s">
        <v>384</v>
      </c>
      <c r="I323" s="50"/>
      <c r="J323" s="50"/>
      <c r="K323" s="90"/>
      <c r="L323" s="51">
        <v>3213</v>
      </c>
      <c r="M323" s="51">
        <v>2410</v>
      </c>
      <c r="N323" s="106">
        <f>IF('1'!$H$10="-",L323,L323)</f>
        <v>3213</v>
      </c>
      <c r="O323" s="105">
        <f>IF('1'!$H$10="-",M323,IF('1'!$H$10="в кассу предприятия",M323,IF('1'!$H$10="ИП Водакова Т.Ю.",M323*1.075,"-")))</f>
        <v>2410</v>
      </c>
      <c r="P323" s="86">
        <v>27</v>
      </c>
      <c r="Q323" s="47"/>
      <c r="R323" s="91">
        <f t="shared" si="4"/>
        <v>0</v>
      </c>
      <c r="S323" s="91" t="str">
        <f>IF('1'!$H$10="-","-      ₽",IF(Z323="только сц",IF(Q323&lt;=AA323,Q323,AA323),IF(Q323&lt;=AB323,0,IF(Q323-R323&lt;=AA323,Q323-R323,AA323))))</f>
        <v>-      ₽</v>
      </c>
      <c r="T323" s="92" t="str">
        <f>IF('1'!$H$10="-","-      ₽",IF(AND(SUM($W$10:$W$6357)&gt;=200000,AC323&lt;&gt;"без скидки"),IF(R323&gt;=100,O323*0.95*0.95*R323,O323*R323*0.95),IF(SUM($V$10:$V$6357)&gt;=57000,IF(AND(R323&gt;=100,AC323&lt;&gt;"без скидки"),O323*0.95*R323,O323*R323),M323*R323)))</f>
        <v>-      ₽</v>
      </c>
      <c r="U323" s="92" t="str">
        <f>IF('1'!$H$10="-","-      ₽",S323*M323)</f>
        <v>-      ₽</v>
      </c>
      <c r="V323" s="93" t="str">
        <f>IF('1'!$H$10="-","-      ₽",R323*O323)</f>
        <v>-      ₽</v>
      </c>
      <c r="W323" s="93" t="str">
        <f>IF('1'!$H$10="-","-      ₽",R323*O323)</f>
        <v>-      ₽</v>
      </c>
      <c r="X323" s="65" t="s">
        <v>4548</v>
      </c>
      <c r="Y323" s="66" t="str">
        <f>IF(OR(Q323="",'1'!$H$10="-"),"-      %",IF(Z323="только сц",0,IF(SUM($V$685:$V$6357)&gt;=57000,(W323-T323)/W323,0)))</f>
        <v>-      %</v>
      </c>
      <c r="Z323" s="83" t="s">
        <v>375</v>
      </c>
      <c r="AA323" s="51">
        <v>1</v>
      </c>
      <c r="AB323" s="51">
        <v>26</v>
      </c>
      <c r="AC323" s="63" t="s">
        <v>3975</v>
      </c>
      <c r="AD323" s="94" t="str">
        <f>IF(OR(Q323="",'1'!$H$10="-"),"",IF(Q323&gt;R323+S323,"заказано больше наличия",""))</f>
        <v/>
      </c>
    </row>
    <row r="324" spans="1:30" s="48" customFormat="1">
      <c r="A324" s="2"/>
      <c r="B324" s="57" t="s">
        <v>4089</v>
      </c>
      <c r="C324" s="49" t="s">
        <v>1065</v>
      </c>
      <c r="D324" s="49" t="s">
        <v>1066</v>
      </c>
      <c r="E324" s="49">
        <v>5</v>
      </c>
      <c r="F324" s="49">
        <v>18</v>
      </c>
      <c r="G324" s="49" t="s">
        <v>3464</v>
      </c>
      <c r="H324" s="52" t="s">
        <v>384</v>
      </c>
      <c r="I324" s="50"/>
      <c r="J324" s="50"/>
      <c r="K324" s="90"/>
      <c r="L324" s="51">
        <v>3213</v>
      </c>
      <c r="M324" s="51">
        <v>2410</v>
      </c>
      <c r="N324" s="106">
        <f>IF('1'!$H$10="-",L324,L324)</f>
        <v>3213</v>
      </c>
      <c r="O324" s="105">
        <f>IF('1'!$H$10="-",M324,IF('1'!$H$10="в кассу предприятия",M324,IF('1'!$H$10="ИП Водакова Т.Ю.",M324*1.075,"-")))</f>
        <v>2410</v>
      </c>
      <c r="P324" s="86">
        <v>6</v>
      </c>
      <c r="Q324" s="47"/>
      <c r="R324" s="91">
        <f t="shared" si="4"/>
        <v>0</v>
      </c>
      <c r="S324" s="91" t="str">
        <f>IF('1'!$H$10="-","-      ₽",IF(Z324="только сц",IF(Q324&lt;=AA324,Q324,AA324),IF(Q324&lt;=AB324,0,IF(Q324-R324&lt;=AA324,Q324-R324,AA324))))</f>
        <v>-      ₽</v>
      </c>
      <c r="T324" s="92" t="str">
        <f>IF('1'!$H$10="-","-      ₽",IF(AND(SUM($W$10:$W$6357)&gt;=200000,AC324&lt;&gt;"без скидки"),IF(R324&gt;=100,O324*0.95*0.95*R324,O324*R324*0.95),IF(SUM($V$10:$V$6357)&gt;=57000,IF(AND(R324&gt;=100,AC324&lt;&gt;"без скидки"),O324*0.95*R324,O324*R324),M324*R324)))</f>
        <v>-      ₽</v>
      </c>
      <c r="U324" s="92" t="str">
        <f>IF('1'!$H$10="-","-      ₽",S324*M324)</f>
        <v>-      ₽</v>
      </c>
      <c r="V324" s="93" t="str">
        <f>IF('1'!$H$10="-","-      ₽",R324*O324)</f>
        <v>-      ₽</v>
      </c>
      <c r="W324" s="93" t="str">
        <f>IF('1'!$H$10="-","-      ₽",R324*O324)</f>
        <v>-      ₽</v>
      </c>
      <c r="X324" s="65" t="s">
        <v>4548</v>
      </c>
      <c r="Y324" s="66" t="str">
        <f>IF(OR(Q324="",'1'!$H$10="-"),"-      %",IF(Z324="только сц",0,IF(SUM($V$685:$V$6357)&gt;=57000,(W324-T324)/W324,0)))</f>
        <v>-      %</v>
      </c>
      <c r="Z324" s="83" t="s">
        <v>375</v>
      </c>
      <c r="AA324" s="51">
        <v>0</v>
      </c>
      <c r="AB324" s="51">
        <v>6</v>
      </c>
      <c r="AC324" s="63" t="s">
        <v>3975</v>
      </c>
      <c r="AD324" s="94" t="str">
        <f>IF(OR(Q324="",'1'!$H$10="-"),"",IF(Q324&gt;R324+S324,"заказано больше наличия",""))</f>
        <v/>
      </c>
    </row>
    <row r="325" spans="1:30" s="48" customFormat="1">
      <c r="A325" s="2"/>
      <c r="B325" s="57" t="s">
        <v>4090</v>
      </c>
      <c r="C325" s="49" t="s">
        <v>1065</v>
      </c>
      <c r="D325" s="49" t="s">
        <v>1066</v>
      </c>
      <c r="E325" s="49">
        <v>5</v>
      </c>
      <c r="F325" s="49">
        <v>18</v>
      </c>
      <c r="G325" s="49" t="s">
        <v>4142</v>
      </c>
      <c r="H325" s="52" t="s">
        <v>384</v>
      </c>
      <c r="I325" s="50"/>
      <c r="J325" s="50"/>
      <c r="K325" s="90"/>
      <c r="L325" s="51">
        <v>3213</v>
      </c>
      <c r="M325" s="51">
        <v>2410</v>
      </c>
      <c r="N325" s="106">
        <f>IF('1'!$H$10="-",L325,L325)</f>
        <v>3213</v>
      </c>
      <c r="O325" s="105">
        <f>IF('1'!$H$10="-",M325,IF('1'!$H$10="в кассу предприятия",M325,IF('1'!$H$10="ИП Водакова Т.Ю.",M325*1.075,"-")))</f>
        <v>2410</v>
      </c>
      <c r="P325" s="86">
        <v>11</v>
      </c>
      <c r="Q325" s="47"/>
      <c r="R325" s="91">
        <f t="shared" si="4"/>
        <v>0</v>
      </c>
      <c r="S325" s="91" t="str">
        <f>IF('1'!$H$10="-","-      ₽",IF(Z325="только сц",IF(Q325&lt;=AA325,Q325,AA325),IF(Q325&lt;=AB325,0,IF(Q325-R325&lt;=AA325,Q325-R325,AA325))))</f>
        <v>-      ₽</v>
      </c>
      <c r="T325" s="92" t="str">
        <f>IF('1'!$H$10="-","-      ₽",IF(AND(SUM($W$10:$W$6357)&gt;=200000,AC325&lt;&gt;"без скидки"),IF(R325&gt;=100,O325*0.95*0.95*R325,O325*R325*0.95),IF(SUM($V$10:$V$6357)&gt;=57000,IF(AND(R325&gt;=100,AC325&lt;&gt;"без скидки"),O325*0.95*R325,O325*R325),M325*R325)))</f>
        <v>-      ₽</v>
      </c>
      <c r="U325" s="92" t="str">
        <f>IF('1'!$H$10="-","-      ₽",S325*M325)</f>
        <v>-      ₽</v>
      </c>
      <c r="V325" s="93" t="str">
        <f>IF('1'!$H$10="-","-      ₽",R325*O325)</f>
        <v>-      ₽</v>
      </c>
      <c r="W325" s="93" t="str">
        <f>IF('1'!$H$10="-","-      ₽",R325*O325)</f>
        <v>-      ₽</v>
      </c>
      <c r="X325" s="65" t="s">
        <v>4548</v>
      </c>
      <c r="Y325" s="66" t="str">
        <f>IF(OR(Q325="",'1'!$H$10="-"),"-      %",IF(Z325="только сц",0,IF(SUM($V$685:$V$6357)&gt;=57000,(W325-T325)/W325,0)))</f>
        <v>-      %</v>
      </c>
      <c r="Z325" s="83" t="s">
        <v>375</v>
      </c>
      <c r="AA325" s="51">
        <v>1</v>
      </c>
      <c r="AB325" s="51">
        <v>10</v>
      </c>
      <c r="AC325" s="63" t="s">
        <v>3975</v>
      </c>
      <c r="AD325" s="94" t="str">
        <f>IF(OR(Q325="",'1'!$H$10="-"),"",IF(Q325&gt;R325+S325,"заказано больше наличия",""))</f>
        <v/>
      </c>
    </row>
    <row r="326" spans="1:30" s="48" customFormat="1">
      <c r="A326" s="2"/>
      <c r="B326" s="57" t="s">
        <v>4091</v>
      </c>
      <c r="C326" s="49" t="s">
        <v>1065</v>
      </c>
      <c r="D326" s="49" t="s">
        <v>1066</v>
      </c>
      <c r="E326" s="49">
        <v>5</v>
      </c>
      <c r="F326" s="49">
        <v>18</v>
      </c>
      <c r="G326" s="49" t="s">
        <v>1069</v>
      </c>
      <c r="H326" s="52" t="s">
        <v>384</v>
      </c>
      <c r="I326" s="50"/>
      <c r="J326" s="50"/>
      <c r="K326" s="90"/>
      <c r="L326" s="51">
        <v>2134</v>
      </c>
      <c r="M326" s="51">
        <v>1515</v>
      </c>
      <c r="N326" s="106">
        <f>IF('1'!$H$10="-",L326,L326)</f>
        <v>2134</v>
      </c>
      <c r="O326" s="105">
        <f>IF('1'!$H$10="-",M326,IF('1'!$H$10="в кассу предприятия",M326,IF('1'!$H$10="ИП Водакова Т.Ю.",M326*1.075,"-")))</f>
        <v>1515</v>
      </c>
      <c r="P326" s="86">
        <v>1</v>
      </c>
      <c r="Q326" s="47"/>
      <c r="R326" s="91">
        <f t="shared" si="4"/>
        <v>0</v>
      </c>
      <c r="S326" s="91" t="str">
        <f>IF('1'!$H$10="-","-      ₽",IF(Z326="только сц",IF(Q326&lt;=AA326,Q326,AA326),IF(Q326&lt;=AB326,0,IF(Q326-R326&lt;=AA326,Q326-R326,AA326))))</f>
        <v>-      ₽</v>
      </c>
      <c r="T326" s="92" t="str">
        <f>IF('1'!$H$10="-","-      ₽",IF(AND(SUM($W$10:$W$6357)&gt;=200000,AC326&lt;&gt;"без скидки"),IF(R326&gt;=100,O326*0.95*0.95*R326,O326*R326*0.95),IF(SUM($V$10:$V$6357)&gt;=57000,IF(AND(R326&gt;=100,AC326&lt;&gt;"без скидки"),O326*0.95*R326,O326*R326),M326*R326)))</f>
        <v>-      ₽</v>
      </c>
      <c r="U326" s="92" t="str">
        <f>IF('1'!$H$10="-","-      ₽",S326*M326)</f>
        <v>-      ₽</v>
      </c>
      <c r="V326" s="93" t="str">
        <f>IF('1'!$H$10="-","-      ₽",R326*O326)</f>
        <v>-      ₽</v>
      </c>
      <c r="W326" s="93" t="str">
        <f>IF('1'!$H$10="-","-      ₽",R326*O326)</f>
        <v>-      ₽</v>
      </c>
      <c r="X326" s="65" t="s">
        <v>4548</v>
      </c>
      <c r="Y326" s="66" t="str">
        <f>IF(OR(Q326="",'1'!$H$10="-"),"-      %",IF(Z326="только сц",0,IF(SUM($V$685:$V$6357)&gt;=57000,(W326-T326)/W326,0)))</f>
        <v>-      %</v>
      </c>
      <c r="Z326" s="83" t="s">
        <v>375</v>
      </c>
      <c r="AA326" s="51">
        <v>0</v>
      </c>
      <c r="AB326" s="51">
        <v>1</v>
      </c>
      <c r="AC326" s="63" t="s">
        <v>3975</v>
      </c>
      <c r="AD326" s="94" t="str">
        <f>IF(OR(Q326="",'1'!$H$10="-"),"",IF(Q326&gt;R326+S326,"заказано больше наличия",""))</f>
        <v/>
      </c>
    </row>
    <row r="327" spans="1:30" s="48" customFormat="1">
      <c r="A327" s="2"/>
      <c r="B327" s="57" t="s">
        <v>1068</v>
      </c>
      <c r="C327" s="49" t="s">
        <v>1065</v>
      </c>
      <c r="D327" s="49" t="s">
        <v>1066</v>
      </c>
      <c r="E327" s="49">
        <v>5</v>
      </c>
      <c r="F327" s="49">
        <v>29</v>
      </c>
      <c r="G327" s="49" t="s">
        <v>1069</v>
      </c>
      <c r="H327" s="52" t="s">
        <v>1070</v>
      </c>
      <c r="I327" s="50"/>
      <c r="J327" s="50"/>
      <c r="K327" s="90"/>
      <c r="L327" s="51">
        <v>7372</v>
      </c>
      <c r="M327" s="51">
        <v>4977</v>
      </c>
      <c r="N327" s="106">
        <f>IF('1'!$H$10="-",L327,L327)</f>
        <v>7372</v>
      </c>
      <c r="O327" s="105">
        <f>IF('1'!$H$10="-",M327,IF('1'!$H$10="в кассу предприятия",M327,IF('1'!$H$10="ИП Водакова Т.Ю.",M327*1.075,"-")))</f>
        <v>4977</v>
      </c>
      <c r="P327" s="86">
        <v>1</v>
      </c>
      <c r="Q327" s="47"/>
      <c r="R327" s="91">
        <f t="shared" si="4"/>
        <v>0</v>
      </c>
      <c r="S327" s="91" t="str">
        <f>IF('1'!$H$10="-","-      ₽",IF(Z327="только сц",IF(Q327&lt;=AA327,Q327,AA327),IF(Q327&lt;=AB327,0,IF(Q327-R327&lt;=AA327,Q327-R327,AA327))))</f>
        <v>-      ₽</v>
      </c>
      <c r="T327" s="92" t="str">
        <f>IF('1'!$H$10="-","-      ₽",IF(AND(SUM($W$10:$W$6357)&gt;=200000,AC327&lt;&gt;"без скидки"),IF(R327&gt;=100,O327*0.95*0.95*R327,O327*R327*0.95),IF(SUM($V$10:$V$6357)&gt;=57000,IF(AND(R327&gt;=100,AC327&lt;&gt;"без скидки"),O327*0.95*R327,O327*R327),M327*R327)))</f>
        <v>-      ₽</v>
      </c>
      <c r="U327" s="92" t="str">
        <f>IF('1'!$H$10="-","-      ₽",S327*M327)</f>
        <v>-      ₽</v>
      </c>
      <c r="V327" s="93" t="str">
        <f>IF('1'!$H$10="-","-      ₽",R327*O327)</f>
        <v>-      ₽</v>
      </c>
      <c r="W327" s="93" t="str">
        <f>IF('1'!$H$10="-","-      ₽",R327*O327)</f>
        <v>-      ₽</v>
      </c>
      <c r="X327" s="65" t="s">
        <v>4548</v>
      </c>
      <c r="Y327" s="66" t="str">
        <f>IF(OR(Q327="",'1'!$H$10="-"),"-      %",IF(Z327="только сц",0,IF(SUM($V$685:$V$6357)&gt;=57000,(W327-T327)/W327,0)))</f>
        <v>-      %</v>
      </c>
      <c r="Z327" s="83" t="s">
        <v>5582</v>
      </c>
      <c r="AA327" s="51">
        <v>1</v>
      </c>
      <c r="AB327" s="51">
        <v>0</v>
      </c>
      <c r="AC327" s="63" t="s">
        <v>3975</v>
      </c>
      <c r="AD327" s="94" t="str">
        <f>IF(OR(Q327="",'1'!$H$10="-"),"",IF(Q327&gt;R327+S327,"заказано больше наличия",""))</f>
        <v/>
      </c>
    </row>
    <row r="328" spans="1:30" s="48" customFormat="1">
      <c r="A328" s="2"/>
      <c r="B328" s="57" t="s">
        <v>4000</v>
      </c>
      <c r="C328" s="49" t="s">
        <v>1065</v>
      </c>
      <c r="D328" s="49" t="s">
        <v>1066</v>
      </c>
      <c r="E328" s="49">
        <v>5</v>
      </c>
      <c r="F328" s="49">
        <v>18</v>
      </c>
      <c r="G328" s="49" t="s">
        <v>4032</v>
      </c>
      <c r="H328" s="52" t="s">
        <v>384</v>
      </c>
      <c r="I328" s="50"/>
      <c r="J328" s="50"/>
      <c r="K328" s="90"/>
      <c r="L328" s="51">
        <v>3213</v>
      </c>
      <c r="M328" s="51">
        <v>2410</v>
      </c>
      <c r="N328" s="106">
        <f>IF('1'!$H$10="-",L328,L328)</f>
        <v>3213</v>
      </c>
      <c r="O328" s="105">
        <f>IF('1'!$H$10="-",M328,IF('1'!$H$10="в кассу предприятия",M328,IF('1'!$H$10="ИП Водакова Т.Ю.",M328*1.075,"-")))</f>
        <v>2410</v>
      </c>
      <c r="P328" s="86">
        <v>20</v>
      </c>
      <c r="Q328" s="47"/>
      <c r="R328" s="91">
        <f t="shared" si="4"/>
        <v>0</v>
      </c>
      <c r="S328" s="91" t="str">
        <f>IF('1'!$H$10="-","-      ₽",IF(Z328="только сц",IF(Q328&lt;=AA328,Q328,AA328),IF(Q328&lt;=AB328,0,IF(Q328-R328&lt;=AA328,Q328-R328,AA328))))</f>
        <v>-      ₽</v>
      </c>
      <c r="T328" s="92" t="str">
        <f>IF('1'!$H$10="-","-      ₽",IF(AND(SUM($W$10:$W$6357)&gt;=200000,AC328&lt;&gt;"без скидки"),IF(R328&gt;=100,O328*0.95*0.95*R328,O328*R328*0.95),IF(SUM($V$10:$V$6357)&gt;=57000,IF(AND(R328&gt;=100,AC328&lt;&gt;"без скидки"),O328*0.95*R328,O328*R328),M328*R328)))</f>
        <v>-      ₽</v>
      </c>
      <c r="U328" s="92" t="str">
        <f>IF('1'!$H$10="-","-      ₽",S328*M328)</f>
        <v>-      ₽</v>
      </c>
      <c r="V328" s="93" t="str">
        <f>IF('1'!$H$10="-","-      ₽",R328*O328)</f>
        <v>-      ₽</v>
      </c>
      <c r="W328" s="93" t="str">
        <f>IF('1'!$H$10="-","-      ₽",R328*O328)</f>
        <v>-      ₽</v>
      </c>
      <c r="X328" s="65" t="s">
        <v>4548</v>
      </c>
      <c r="Y328" s="66" t="str">
        <f>IF(OR(Q328="",'1'!$H$10="-"),"-      %",IF(Z328="только сц",0,IF(SUM($V$685:$V$6357)&gt;=57000,(W328-T328)/W328,0)))</f>
        <v>-      %</v>
      </c>
      <c r="Z328" s="83" t="s">
        <v>375</v>
      </c>
      <c r="AA328" s="51">
        <v>3</v>
      </c>
      <c r="AB328" s="51">
        <v>17</v>
      </c>
      <c r="AC328" s="63" t="s">
        <v>3975</v>
      </c>
      <c r="AD328" s="94" t="str">
        <f>IF(OR(Q328="",'1'!$H$10="-"),"",IF(Q328&gt;R328+S328,"заказано больше наличия",""))</f>
        <v/>
      </c>
    </row>
    <row r="329" spans="1:30" s="48" customFormat="1">
      <c r="A329" s="2"/>
      <c r="B329" s="57" t="s">
        <v>2078</v>
      </c>
      <c r="C329" s="49" t="s">
        <v>2729</v>
      </c>
      <c r="D329" s="49" t="s">
        <v>1066</v>
      </c>
      <c r="E329" s="49">
        <v>5</v>
      </c>
      <c r="F329" s="49">
        <v>18</v>
      </c>
      <c r="G329" s="49" t="s">
        <v>3465</v>
      </c>
      <c r="H329" s="52" t="s">
        <v>384</v>
      </c>
      <c r="I329" s="50"/>
      <c r="J329" s="50"/>
      <c r="K329" s="90"/>
      <c r="L329" s="51">
        <v>3213</v>
      </c>
      <c r="M329" s="51">
        <v>2410</v>
      </c>
      <c r="N329" s="106">
        <f>IF('1'!$H$10="-",L329,L329)</f>
        <v>3213</v>
      </c>
      <c r="O329" s="105">
        <f>IF('1'!$H$10="-",M329,IF('1'!$H$10="в кассу предприятия",M329,IF('1'!$H$10="ИП Водакова Т.Ю.",M329*1.075,"-")))</f>
        <v>2410</v>
      </c>
      <c r="P329" s="86">
        <v>26</v>
      </c>
      <c r="Q329" s="47"/>
      <c r="R329" s="91">
        <f t="shared" si="4"/>
        <v>0</v>
      </c>
      <c r="S329" s="91" t="str">
        <f>IF('1'!$H$10="-","-      ₽",IF(Z329="только сц",IF(Q329&lt;=AA329,Q329,AA329),IF(Q329&lt;=AB329,0,IF(Q329-R329&lt;=AA329,Q329-R329,AA329))))</f>
        <v>-      ₽</v>
      </c>
      <c r="T329" s="92" t="str">
        <f>IF('1'!$H$10="-","-      ₽",IF(AND(SUM($W$10:$W$6357)&gt;=200000,AC329&lt;&gt;"без скидки"),IF(R329&gt;=100,O329*0.95*0.95*R329,O329*R329*0.95),IF(SUM($V$10:$V$6357)&gt;=57000,IF(AND(R329&gt;=100,AC329&lt;&gt;"без скидки"),O329*0.95*R329,O329*R329),M329*R329)))</f>
        <v>-      ₽</v>
      </c>
      <c r="U329" s="92" t="str">
        <f>IF('1'!$H$10="-","-      ₽",S329*M329)</f>
        <v>-      ₽</v>
      </c>
      <c r="V329" s="93" t="str">
        <f>IF('1'!$H$10="-","-      ₽",R329*O329)</f>
        <v>-      ₽</v>
      </c>
      <c r="W329" s="93" t="str">
        <f>IF('1'!$H$10="-","-      ₽",R329*O329)</f>
        <v>-      ₽</v>
      </c>
      <c r="X329" s="65" t="s">
        <v>4548</v>
      </c>
      <c r="Y329" s="66" t="str">
        <f>IF(OR(Q329="",'1'!$H$10="-"),"-      %",IF(Z329="только сц",0,IF(SUM($V$685:$V$6357)&gt;=57000,(W329-T329)/W329,0)))</f>
        <v>-      %</v>
      </c>
      <c r="Z329" s="83" t="s">
        <v>375</v>
      </c>
      <c r="AA329" s="51">
        <v>2</v>
      </c>
      <c r="AB329" s="51">
        <v>24</v>
      </c>
      <c r="AC329" s="63" t="s">
        <v>3975</v>
      </c>
      <c r="AD329" s="94" t="str">
        <f>IF(OR(Q329="",'1'!$H$10="-"),"",IF(Q329&gt;R329+S329,"заказано больше наличия",""))</f>
        <v/>
      </c>
    </row>
    <row r="330" spans="1:30" s="48" customFormat="1">
      <c r="A330" s="2"/>
      <c r="B330" s="57" t="s">
        <v>2079</v>
      </c>
      <c r="C330" s="49" t="s">
        <v>1065</v>
      </c>
      <c r="D330" s="49" t="s">
        <v>1066</v>
      </c>
      <c r="E330" s="49">
        <v>5</v>
      </c>
      <c r="F330" s="49">
        <v>18</v>
      </c>
      <c r="G330" s="49" t="s">
        <v>3466</v>
      </c>
      <c r="H330" s="52" t="s">
        <v>384</v>
      </c>
      <c r="I330" s="50"/>
      <c r="J330" s="50"/>
      <c r="K330" s="90"/>
      <c r="L330" s="51">
        <v>3213</v>
      </c>
      <c r="M330" s="51">
        <v>1715</v>
      </c>
      <c r="N330" s="106">
        <f>IF('1'!$H$10="-",L330,L330)</f>
        <v>3213</v>
      </c>
      <c r="O330" s="105">
        <f>IF('1'!$H$10="-",M330,IF('1'!$H$10="в кассу предприятия",M330,IF('1'!$H$10="ИП Водакова Т.Ю.",M330*1.075,"-")))</f>
        <v>1715</v>
      </c>
      <c r="P330" s="86">
        <v>5</v>
      </c>
      <c r="Q330" s="47"/>
      <c r="R330" s="91">
        <f t="shared" ref="R330:R393" si="5">IF(Q330&lt;=AB330,Q330,AB330)</f>
        <v>0</v>
      </c>
      <c r="S330" s="91" t="str">
        <f>IF('1'!$H$10="-","-      ₽",IF(Z330="только сц",IF(Q330&lt;=AA330,Q330,AA330),IF(Q330&lt;=AB330,0,IF(Q330-R330&lt;=AA330,Q330-R330,AA330))))</f>
        <v>-      ₽</v>
      </c>
      <c r="T330" s="92" t="str">
        <f>IF('1'!$H$10="-","-      ₽",IF(AND(SUM($W$10:$W$6357)&gt;=200000,AC330&lt;&gt;"без скидки"),IF(R330&gt;=100,O330*0.95*0.95*R330,O330*R330*0.95),IF(SUM($V$10:$V$6357)&gt;=57000,IF(AND(R330&gt;=100,AC330&lt;&gt;"без скидки"),O330*0.95*R330,O330*R330),M330*R330)))</f>
        <v>-      ₽</v>
      </c>
      <c r="U330" s="92" t="str">
        <f>IF('1'!$H$10="-","-      ₽",S330*M330)</f>
        <v>-      ₽</v>
      </c>
      <c r="V330" s="93" t="str">
        <f>IF('1'!$H$10="-","-      ₽",R330*O330)</f>
        <v>-      ₽</v>
      </c>
      <c r="W330" s="93" t="str">
        <f>IF('1'!$H$10="-","-      ₽",R330*O330)</f>
        <v>-      ₽</v>
      </c>
      <c r="X330" s="65" t="s">
        <v>4548</v>
      </c>
      <c r="Y330" s="66" t="str">
        <f>IF(OR(Q330="",'1'!$H$10="-"),"-      %",IF(Z330="только сц",0,IF(SUM($V$685:$V$6357)&gt;=57000,(W330-T330)/W330,0)))</f>
        <v>-      %</v>
      </c>
      <c r="Z330" s="83" t="s">
        <v>375</v>
      </c>
      <c r="AA330" s="51">
        <v>0</v>
      </c>
      <c r="AB330" s="51">
        <v>5</v>
      </c>
      <c r="AC330" s="63" t="s">
        <v>3975</v>
      </c>
      <c r="AD330" s="94" t="str">
        <f>IF(OR(Q330="",'1'!$H$10="-"),"",IF(Q330&gt;R330+S330,"заказано больше наличия",""))</f>
        <v/>
      </c>
    </row>
    <row r="331" spans="1:30" s="48" customFormat="1">
      <c r="A331" s="2"/>
      <c r="B331" s="57" t="s">
        <v>2080</v>
      </c>
      <c r="C331" s="49" t="s">
        <v>1065</v>
      </c>
      <c r="D331" s="49" t="s">
        <v>1066</v>
      </c>
      <c r="E331" s="49">
        <v>5</v>
      </c>
      <c r="F331" s="49">
        <v>18</v>
      </c>
      <c r="G331" s="49" t="s">
        <v>3467</v>
      </c>
      <c r="H331" s="52" t="s">
        <v>384</v>
      </c>
      <c r="I331" s="50"/>
      <c r="J331" s="50"/>
      <c r="K331" s="90"/>
      <c r="L331" s="51">
        <v>3213</v>
      </c>
      <c r="M331" s="51">
        <v>2410</v>
      </c>
      <c r="N331" s="106">
        <f>IF('1'!$H$10="-",L331,L331)</f>
        <v>3213</v>
      </c>
      <c r="O331" s="105">
        <f>IF('1'!$H$10="-",M331,IF('1'!$H$10="в кассу предприятия",M331,IF('1'!$H$10="ИП Водакова Т.Ю.",M331*1.075,"-")))</f>
        <v>2410</v>
      </c>
      <c r="P331" s="86">
        <v>4</v>
      </c>
      <c r="Q331" s="47"/>
      <c r="R331" s="91">
        <f t="shared" si="5"/>
        <v>0</v>
      </c>
      <c r="S331" s="91" t="str">
        <f>IF('1'!$H$10="-","-      ₽",IF(Z331="только сц",IF(Q331&lt;=AA331,Q331,AA331),IF(Q331&lt;=AB331,0,IF(Q331-R331&lt;=AA331,Q331-R331,AA331))))</f>
        <v>-      ₽</v>
      </c>
      <c r="T331" s="92" t="str">
        <f>IF('1'!$H$10="-","-      ₽",IF(AND(SUM($W$10:$W$6357)&gt;=200000,AC331&lt;&gt;"без скидки"),IF(R331&gt;=100,O331*0.95*0.95*R331,O331*R331*0.95),IF(SUM($V$10:$V$6357)&gt;=57000,IF(AND(R331&gt;=100,AC331&lt;&gt;"без скидки"),O331*0.95*R331,O331*R331),M331*R331)))</f>
        <v>-      ₽</v>
      </c>
      <c r="U331" s="92" t="str">
        <f>IF('1'!$H$10="-","-      ₽",S331*M331)</f>
        <v>-      ₽</v>
      </c>
      <c r="V331" s="93" t="str">
        <f>IF('1'!$H$10="-","-      ₽",R331*O331)</f>
        <v>-      ₽</v>
      </c>
      <c r="W331" s="93" t="str">
        <f>IF('1'!$H$10="-","-      ₽",R331*O331)</f>
        <v>-      ₽</v>
      </c>
      <c r="X331" s="65" t="s">
        <v>4548</v>
      </c>
      <c r="Y331" s="66" t="str">
        <f>IF(OR(Q331="",'1'!$H$10="-"),"-      %",IF(Z331="только сц",0,IF(SUM($V$685:$V$6357)&gt;=57000,(W331-T331)/W331,0)))</f>
        <v>-      %</v>
      </c>
      <c r="Z331" s="83" t="s">
        <v>375</v>
      </c>
      <c r="AA331" s="51">
        <v>0</v>
      </c>
      <c r="AB331" s="51">
        <v>4</v>
      </c>
      <c r="AC331" s="63" t="s">
        <v>3975</v>
      </c>
      <c r="AD331" s="94" t="str">
        <f>IF(OR(Q331="",'1'!$H$10="-"),"",IF(Q331&gt;R331+S331,"заказано больше наличия",""))</f>
        <v/>
      </c>
    </row>
    <row r="332" spans="1:30" s="48" customFormat="1">
      <c r="A332" s="2"/>
      <c r="B332" s="57" t="s">
        <v>2081</v>
      </c>
      <c r="C332" s="49" t="s">
        <v>1065</v>
      </c>
      <c r="D332" s="49" t="s">
        <v>1066</v>
      </c>
      <c r="E332" s="49">
        <v>5</v>
      </c>
      <c r="F332" s="49">
        <v>29</v>
      </c>
      <c r="G332" s="49" t="s">
        <v>3467</v>
      </c>
      <c r="H332" s="52" t="s">
        <v>1070</v>
      </c>
      <c r="I332" s="50"/>
      <c r="J332" s="50"/>
      <c r="K332" s="90"/>
      <c r="L332" s="51">
        <v>7372</v>
      </c>
      <c r="M332" s="51">
        <v>5731</v>
      </c>
      <c r="N332" s="106">
        <f>IF('1'!$H$10="-",L332,L332)</f>
        <v>7372</v>
      </c>
      <c r="O332" s="105">
        <f>IF('1'!$H$10="-",M332,IF('1'!$H$10="в кассу предприятия",M332,IF('1'!$H$10="ИП Водакова Т.Ю.",M332*1.075,"-")))</f>
        <v>5731</v>
      </c>
      <c r="P332" s="86">
        <v>1</v>
      </c>
      <c r="Q332" s="47"/>
      <c r="R332" s="91">
        <f t="shared" si="5"/>
        <v>0</v>
      </c>
      <c r="S332" s="91" t="str">
        <f>IF('1'!$H$10="-","-      ₽",IF(Z332="только сц",IF(Q332&lt;=AA332,Q332,AA332),IF(Q332&lt;=AB332,0,IF(Q332-R332&lt;=AA332,Q332-R332,AA332))))</f>
        <v>-      ₽</v>
      </c>
      <c r="T332" s="92" t="str">
        <f>IF('1'!$H$10="-","-      ₽",IF(AND(SUM($W$10:$W$6357)&gt;=200000,AC332&lt;&gt;"без скидки"),IF(R332&gt;=100,O332*0.95*0.95*R332,O332*R332*0.95),IF(SUM($V$10:$V$6357)&gt;=57000,IF(AND(R332&gt;=100,AC332&lt;&gt;"без скидки"),O332*0.95*R332,O332*R332),M332*R332)))</f>
        <v>-      ₽</v>
      </c>
      <c r="U332" s="92" t="str">
        <f>IF('1'!$H$10="-","-      ₽",S332*M332)</f>
        <v>-      ₽</v>
      </c>
      <c r="V332" s="93" t="str">
        <f>IF('1'!$H$10="-","-      ₽",R332*O332)</f>
        <v>-      ₽</v>
      </c>
      <c r="W332" s="93" t="str">
        <f>IF('1'!$H$10="-","-      ₽",R332*O332)</f>
        <v>-      ₽</v>
      </c>
      <c r="X332" s="65" t="s">
        <v>4548</v>
      </c>
      <c r="Y332" s="66" t="str">
        <f>IF(OR(Q332="",'1'!$H$10="-"),"-      %",IF(Z332="только сц",0,IF(SUM($V$685:$V$6357)&gt;=57000,(W332-T332)/W332,0)))</f>
        <v>-      %</v>
      </c>
      <c r="Z332" s="83" t="s">
        <v>5582</v>
      </c>
      <c r="AA332" s="51">
        <v>1</v>
      </c>
      <c r="AB332" s="51">
        <v>0</v>
      </c>
      <c r="AC332" s="63" t="s">
        <v>3975</v>
      </c>
      <c r="AD332" s="94" t="str">
        <f>IF(OR(Q332="",'1'!$H$10="-"),"",IF(Q332&gt;R332+S332,"заказано больше наличия",""))</f>
        <v/>
      </c>
    </row>
    <row r="333" spans="1:30" s="48" customFormat="1">
      <c r="A333" s="2"/>
      <c r="B333" s="57" t="s">
        <v>4803</v>
      </c>
      <c r="C333" s="49" t="s">
        <v>1065</v>
      </c>
      <c r="D333" s="49" t="s">
        <v>1066</v>
      </c>
      <c r="E333" s="49">
        <v>5</v>
      </c>
      <c r="F333" s="49">
        <v>18</v>
      </c>
      <c r="G333" s="49" t="s">
        <v>3468</v>
      </c>
      <c r="H333" s="52" t="s">
        <v>384</v>
      </c>
      <c r="I333" s="50"/>
      <c r="J333" s="50"/>
      <c r="K333" s="90"/>
      <c r="L333" s="51">
        <v>2975</v>
      </c>
      <c r="M333" s="51">
        <v>2009</v>
      </c>
      <c r="N333" s="106">
        <f>IF('1'!$H$10="-",L333,L333)</f>
        <v>2975</v>
      </c>
      <c r="O333" s="105">
        <f>IF('1'!$H$10="-",M333,IF('1'!$H$10="в кассу предприятия",M333,IF('1'!$H$10="ИП Водакова Т.Ю.",M333*1.075,"-")))</f>
        <v>2009</v>
      </c>
      <c r="P333" s="86">
        <v>1</v>
      </c>
      <c r="Q333" s="47"/>
      <c r="R333" s="91">
        <f t="shared" si="5"/>
        <v>0</v>
      </c>
      <c r="S333" s="91" t="str">
        <f>IF('1'!$H$10="-","-      ₽",IF(Z333="только сц",IF(Q333&lt;=AA333,Q333,AA333),IF(Q333&lt;=AB333,0,IF(Q333-R333&lt;=AA333,Q333-R333,AA333))))</f>
        <v>-      ₽</v>
      </c>
      <c r="T333" s="92" t="str">
        <f>IF('1'!$H$10="-","-      ₽",IF(AND(SUM($W$10:$W$6357)&gt;=200000,AC333&lt;&gt;"без скидки"),IF(R333&gt;=100,O333*0.95*0.95*R333,O333*R333*0.95),IF(SUM($V$10:$V$6357)&gt;=57000,IF(AND(R333&gt;=100,AC333&lt;&gt;"без скидки"),O333*0.95*R333,O333*R333),M333*R333)))</f>
        <v>-      ₽</v>
      </c>
      <c r="U333" s="92" t="str">
        <f>IF('1'!$H$10="-","-      ₽",S333*M333)</f>
        <v>-      ₽</v>
      </c>
      <c r="V333" s="93" t="str">
        <f>IF('1'!$H$10="-","-      ₽",R333*O333)</f>
        <v>-      ₽</v>
      </c>
      <c r="W333" s="93" t="str">
        <f>IF('1'!$H$10="-","-      ₽",R333*O333)</f>
        <v>-      ₽</v>
      </c>
      <c r="X333" s="65" t="s">
        <v>4548</v>
      </c>
      <c r="Y333" s="66" t="str">
        <f>IF(OR(Q333="",'1'!$H$10="-"),"-      %",IF(Z333="только сц",0,IF(SUM($V$685:$V$6357)&gt;=57000,(W333-T333)/W333,0)))</f>
        <v>-      %</v>
      </c>
      <c r="Z333" s="83" t="s">
        <v>5582</v>
      </c>
      <c r="AA333" s="51">
        <v>1</v>
      </c>
      <c r="AB333" s="51">
        <v>0</v>
      </c>
      <c r="AC333" s="63" t="s">
        <v>3975</v>
      </c>
      <c r="AD333" s="94" t="str">
        <f>IF(OR(Q333="",'1'!$H$10="-"),"",IF(Q333&gt;R333+S333,"заказано больше наличия",""))</f>
        <v/>
      </c>
    </row>
    <row r="334" spans="1:30" s="48" customFormat="1">
      <c r="A334" s="2"/>
      <c r="B334" s="57" t="s">
        <v>4001</v>
      </c>
      <c r="C334" s="49" t="s">
        <v>1065</v>
      </c>
      <c r="D334" s="49" t="s">
        <v>1066</v>
      </c>
      <c r="E334" s="49">
        <v>5</v>
      </c>
      <c r="F334" s="49">
        <v>29</v>
      </c>
      <c r="G334" s="49" t="s">
        <v>3468</v>
      </c>
      <c r="H334" s="52" t="s">
        <v>1070</v>
      </c>
      <c r="I334" s="50"/>
      <c r="J334" s="50"/>
      <c r="K334" s="90"/>
      <c r="L334" s="51">
        <v>7372</v>
      </c>
      <c r="M334" s="51">
        <v>4977</v>
      </c>
      <c r="N334" s="106">
        <f>IF('1'!$H$10="-",L334,L334)</f>
        <v>7372</v>
      </c>
      <c r="O334" s="105">
        <f>IF('1'!$H$10="-",M334,IF('1'!$H$10="в кассу предприятия",M334,IF('1'!$H$10="ИП Водакова Т.Ю.",M334*1.075,"-")))</f>
        <v>4977</v>
      </c>
      <c r="P334" s="86">
        <v>2</v>
      </c>
      <c r="Q334" s="47"/>
      <c r="R334" s="91">
        <f t="shared" si="5"/>
        <v>0</v>
      </c>
      <c r="S334" s="91" t="str">
        <f>IF('1'!$H$10="-","-      ₽",IF(Z334="только сц",IF(Q334&lt;=AA334,Q334,AA334),IF(Q334&lt;=AB334,0,IF(Q334-R334&lt;=AA334,Q334-R334,AA334))))</f>
        <v>-      ₽</v>
      </c>
      <c r="T334" s="92" t="str">
        <f>IF('1'!$H$10="-","-      ₽",IF(AND(SUM($W$10:$W$6357)&gt;=200000,AC334&lt;&gt;"без скидки"),IF(R334&gt;=100,O334*0.95*0.95*R334,O334*R334*0.95),IF(SUM($V$10:$V$6357)&gt;=57000,IF(AND(R334&gt;=100,AC334&lt;&gt;"без скидки"),O334*0.95*R334,O334*R334),M334*R334)))</f>
        <v>-      ₽</v>
      </c>
      <c r="U334" s="92" t="str">
        <f>IF('1'!$H$10="-","-      ₽",S334*M334)</f>
        <v>-      ₽</v>
      </c>
      <c r="V334" s="93" t="str">
        <f>IF('1'!$H$10="-","-      ₽",R334*O334)</f>
        <v>-      ₽</v>
      </c>
      <c r="W334" s="93" t="str">
        <f>IF('1'!$H$10="-","-      ₽",R334*O334)</f>
        <v>-      ₽</v>
      </c>
      <c r="X334" s="65" t="s">
        <v>4548</v>
      </c>
      <c r="Y334" s="66" t="str">
        <f>IF(OR(Q334="",'1'!$H$10="-"),"-      %",IF(Z334="только сц",0,IF(SUM($V$685:$V$6357)&gt;=57000,(W334-T334)/W334,0)))</f>
        <v>-      %</v>
      </c>
      <c r="Z334" s="83" t="s">
        <v>375</v>
      </c>
      <c r="AA334" s="51">
        <v>0</v>
      </c>
      <c r="AB334" s="51">
        <v>2</v>
      </c>
      <c r="AC334" s="63" t="s">
        <v>3975</v>
      </c>
      <c r="AD334" s="94" t="str">
        <f>IF(OR(Q334="",'1'!$H$10="-"),"",IF(Q334&gt;R334+S334,"заказано больше наличия",""))</f>
        <v/>
      </c>
    </row>
    <row r="335" spans="1:30" s="48" customFormat="1">
      <c r="A335" s="2"/>
      <c r="B335" s="57" t="s">
        <v>4002</v>
      </c>
      <c r="C335" s="49" t="s">
        <v>1065</v>
      </c>
      <c r="D335" s="49" t="s">
        <v>1066</v>
      </c>
      <c r="E335" s="49">
        <v>5</v>
      </c>
      <c r="F335" s="49">
        <v>18</v>
      </c>
      <c r="G335" s="49" t="s">
        <v>4033</v>
      </c>
      <c r="H335" s="52" t="s">
        <v>384</v>
      </c>
      <c r="I335" s="50" t="s">
        <v>4034</v>
      </c>
      <c r="J335" s="50"/>
      <c r="K335" s="90"/>
      <c r="L335" s="51">
        <v>3213</v>
      </c>
      <c r="M335" s="51">
        <v>2410</v>
      </c>
      <c r="N335" s="106">
        <f>IF('1'!$H$10="-",L335,L335)</f>
        <v>3213</v>
      </c>
      <c r="O335" s="105">
        <f>IF('1'!$H$10="-",M335,IF('1'!$H$10="в кассу предприятия",M335,IF('1'!$H$10="ИП Водакова Т.Ю.",M335*1.075,"-")))</f>
        <v>2410</v>
      </c>
      <c r="P335" s="86">
        <v>1</v>
      </c>
      <c r="Q335" s="47"/>
      <c r="R335" s="91">
        <f t="shared" si="5"/>
        <v>0</v>
      </c>
      <c r="S335" s="91" t="str">
        <f>IF('1'!$H$10="-","-      ₽",IF(Z335="только сц",IF(Q335&lt;=AA335,Q335,AA335),IF(Q335&lt;=AB335,0,IF(Q335-R335&lt;=AA335,Q335-R335,AA335))))</f>
        <v>-      ₽</v>
      </c>
      <c r="T335" s="92" t="str">
        <f>IF('1'!$H$10="-","-      ₽",IF(AND(SUM($W$10:$W$6357)&gt;=200000,AC335&lt;&gt;"без скидки"),IF(R335&gt;=100,O335*0.95*0.95*R335,O335*R335*0.95),IF(SUM($V$10:$V$6357)&gt;=57000,IF(AND(R335&gt;=100,AC335&lt;&gt;"без скидки"),O335*0.95*R335,O335*R335),M335*R335)))</f>
        <v>-      ₽</v>
      </c>
      <c r="U335" s="92" t="str">
        <f>IF('1'!$H$10="-","-      ₽",S335*M335)</f>
        <v>-      ₽</v>
      </c>
      <c r="V335" s="93" t="str">
        <f>IF('1'!$H$10="-","-      ₽",R335*O335)</f>
        <v>-      ₽</v>
      </c>
      <c r="W335" s="93" t="str">
        <f>IF('1'!$H$10="-","-      ₽",R335*O335)</f>
        <v>-      ₽</v>
      </c>
      <c r="X335" s="65" t="s">
        <v>4548</v>
      </c>
      <c r="Y335" s="66" t="str">
        <f>IF(OR(Q335="",'1'!$H$10="-"),"-      %",IF(Z335="только сц",0,IF(SUM($V$685:$V$6357)&gt;=57000,(W335-T335)/W335,0)))</f>
        <v>-      %</v>
      </c>
      <c r="Z335" s="83" t="s">
        <v>375</v>
      </c>
      <c r="AA335" s="51">
        <v>0</v>
      </c>
      <c r="AB335" s="51">
        <v>1</v>
      </c>
      <c r="AC335" s="63" t="s">
        <v>3975</v>
      </c>
      <c r="AD335" s="94" t="str">
        <f>IF(OR(Q335="",'1'!$H$10="-"),"",IF(Q335&gt;R335+S335,"заказано больше наличия",""))</f>
        <v/>
      </c>
    </row>
    <row r="336" spans="1:30" s="48" customFormat="1">
      <c r="A336" s="2"/>
      <c r="B336" s="57" t="s">
        <v>2082</v>
      </c>
      <c r="C336" s="49" t="s">
        <v>2729</v>
      </c>
      <c r="D336" s="49" t="s">
        <v>1066</v>
      </c>
      <c r="E336" s="49">
        <v>5</v>
      </c>
      <c r="F336" s="49">
        <v>18</v>
      </c>
      <c r="G336" s="49" t="s">
        <v>3469</v>
      </c>
      <c r="H336" s="52" t="s">
        <v>384</v>
      </c>
      <c r="I336" s="50"/>
      <c r="J336" s="50"/>
      <c r="K336" s="90"/>
      <c r="L336" s="51">
        <v>3213</v>
      </c>
      <c r="M336" s="51">
        <v>2410</v>
      </c>
      <c r="N336" s="106">
        <f>IF('1'!$H$10="-",L336,L336)</f>
        <v>3213</v>
      </c>
      <c r="O336" s="105">
        <f>IF('1'!$H$10="-",M336,IF('1'!$H$10="в кассу предприятия",M336,IF('1'!$H$10="ИП Водакова Т.Ю.",M336*1.075,"-")))</f>
        <v>2410</v>
      </c>
      <c r="P336" s="86">
        <v>3</v>
      </c>
      <c r="Q336" s="47"/>
      <c r="R336" s="91">
        <f t="shared" si="5"/>
        <v>0</v>
      </c>
      <c r="S336" s="91" t="str">
        <f>IF('1'!$H$10="-","-      ₽",IF(Z336="только сц",IF(Q336&lt;=AA336,Q336,AA336),IF(Q336&lt;=AB336,0,IF(Q336-R336&lt;=AA336,Q336-R336,AA336))))</f>
        <v>-      ₽</v>
      </c>
      <c r="T336" s="92" t="str">
        <f>IF('1'!$H$10="-","-      ₽",IF(AND(SUM($W$10:$W$6357)&gt;=200000,AC336&lt;&gt;"без скидки"),IF(R336&gt;=100,O336*0.95*0.95*R336,O336*R336*0.95),IF(SUM($V$10:$V$6357)&gt;=57000,IF(AND(R336&gt;=100,AC336&lt;&gt;"без скидки"),O336*0.95*R336,O336*R336),M336*R336)))</f>
        <v>-      ₽</v>
      </c>
      <c r="U336" s="92" t="str">
        <f>IF('1'!$H$10="-","-      ₽",S336*M336)</f>
        <v>-      ₽</v>
      </c>
      <c r="V336" s="93" t="str">
        <f>IF('1'!$H$10="-","-      ₽",R336*O336)</f>
        <v>-      ₽</v>
      </c>
      <c r="W336" s="93" t="str">
        <f>IF('1'!$H$10="-","-      ₽",R336*O336)</f>
        <v>-      ₽</v>
      </c>
      <c r="X336" s="65" t="s">
        <v>4548</v>
      </c>
      <c r="Y336" s="66" t="str">
        <f>IF(OR(Q336="",'1'!$H$10="-"),"-      %",IF(Z336="только сц",0,IF(SUM($V$685:$V$6357)&gt;=57000,(W336-T336)/W336,0)))</f>
        <v>-      %</v>
      </c>
      <c r="Z336" s="83" t="s">
        <v>5582</v>
      </c>
      <c r="AA336" s="51">
        <v>3</v>
      </c>
      <c r="AB336" s="51">
        <v>0</v>
      </c>
      <c r="AC336" s="63" t="s">
        <v>3975</v>
      </c>
      <c r="AD336" s="94" t="str">
        <f>IF(OR(Q336="",'1'!$H$10="-"),"",IF(Q336&gt;R336+S336,"заказано больше наличия",""))</f>
        <v/>
      </c>
    </row>
    <row r="337" spans="1:30" s="48" customFormat="1">
      <c r="A337" s="2"/>
      <c r="B337" s="57" t="s">
        <v>4359</v>
      </c>
      <c r="C337" s="49" t="s">
        <v>1065</v>
      </c>
      <c r="D337" s="49" t="s">
        <v>1066</v>
      </c>
      <c r="E337" s="49">
        <v>5</v>
      </c>
      <c r="F337" s="49">
        <v>5</v>
      </c>
      <c r="G337" s="49" t="s">
        <v>3470</v>
      </c>
      <c r="H337" s="52" t="s">
        <v>78</v>
      </c>
      <c r="I337" s="50"/>
      <c r="J337" s="50"/>
      <c r="K337" s="90"/>
      <c r="L337" s="51">
        <v>527</v>
      </c>
      <c r="M337" s="51">
        <v>357</v>
      </c>
      <c r="N337" s="106">
        <f>IF('1'!$H$10="-",L337,L337)</f>
        <v>527</v>
      </c>
      <c r="O337" s="105">
        <f>IF('1'!$H$10="-",M337,IF('1'!$H$10="в кассу предприятия",M337,IF('1'!$H$10="ИП Водакова Т.Ю.",M337*1.075,"-")))</f>
        <v>357</v>
      </c>
      <c r="P337" s="86">
        <v>1</v>
      </c>
      <c r="Q337" s="47"/>
      <c r="R337" s="91">
        <f t="shared" si="5"/>
        <v>0</v>
      </c>
      <c r="S337" s="91" t="str">
        <f>IF('1'!$H$10="-","-      ₽",IF(Z337="только сц",IF(Q337&lt;=AA337,Q337,AA337),IF(Q337&lt;=AB337,0,IF(Q337-R337&lt;=AA337,Q337-R337,AA337))))</f>
        <v>-      ₽</v>
      </c>
      <c r="T337" s="92" t="str">
        <f>IF('1'!$H$10="-","-      ₽",IF(AND(SUM($W$10:$W$6357)&gt;=200000,AC337&lt;&gt;"без скидки"),IF(R337&gt;=100,O337*0.95*0.95*R337,O337*R337*0.95),IF(SUM($V$10:$V$6357)&gt;=57000,IF(AND(R337&gt;=100,AC337&lt;&gt;"без скидки"),O337*0.95*R337,O337*R337),M337*R337)))</f>
        <v>-      ₽</v>
      </c>
      <c r="U337" s="92" t="str">
        <f>IF('1'!$H$10="-","-      ₽",S337*M337)</f>
        <v>-      ₽</v>
      </c>
      <c r="V337" s="93" t="str">
        <f>IF('1'!$H$10="-","-      ₽",R337*O337)</f>
        <v>-      ₽</v>
      </c>
      <c r="W337" s="93" t="str">
        <f>IF('1'!$H$10="-","-      ₽",R337*O337)</f>
        <v>-      ₽</v>
      </c>
      <c r="X337" s="65" t="s">
        <v>4548</v>
      </c>
      <c r="Y337" s="66" t="str">
        <f>IF(OR(Q337="",'1'!$H$10="-"),"-      %",IF(Z337="только сц",0,IF(SUM($V$685:$V$6357)&gt;=57000,(W337-T337)/W337,0)))</f>
        <v>-      %</v>
      </c>
      <c r="Z337" s="83" t="s">
        <v>5582</v>
      </c>
      <c r="AA337" s="51">
        <v>1</v>
      </c>
      <c r="AB337" s="51">
        <v>0</v>
      </c>
      <c r="AC337" s="63" t="s">
        <v>3975</v>
      </c>
      <c r="AD337" s="94" t="str">
        <f>IF(OR(Q337="",'1'!$H$10="-"),"",IF(Q337&gt;R337+S337,"заказано больше наличия",""))</f>
        <v/>
      </c>
    </row>
    <row r="338" spans="1:30" s="48" customFormat="1">
      <c r="A338" s="2"/>
      <c r="B338" s="57" t="s">
        <v>2083</v>
      </c>
      <c r="C338" s="49" t="s">
        <v>1065</v>
      </c>
      <c r="D338" s="49" t="s">
        <v>1066</v>
      </c>
      <c r="E338" s="49">
        <v>5</v>
      </c>
      <c r="F338" s="49">
        <v>18</v>
      </c>
      <c r="G338" s="49" t="s">
        <v>3470</v>
      </c>
      <c r="H338" s="52" t="s">
        <v>384</v>
      </c>
      <c r="I338" s="50"/>
      <c r="J338" s="50"/>
      <c r="K338" s="90"/>
      <c r="L338" s="51">
        <v>3213</v>
      </c>
      <c r="M338" s="51">
        <v>1715</v>
      </c>
      <c r="N338" s="106">
        <f>IF('1'!$H$10="-",L338,L338)</f>
        <v>3213</v>
      </c>
      <c r="O338" s="105">
        <f>IF('1'!$H$10="-",M338,IF('1'!$H$10="в кассу предприятия",M338,IF('1'!$H$10="ИП Водакова Т.Ю.",M338*1.075,"-")))</f>
        <v>1715</v>
      </c>
      <c r="P338" s="86">
        <v>4</v>
      </c>
      <c r="Q338" s="47"/>
      <c r="R338" s="91">
        <f t="shared" si="5"/>
        <v>0</v>
      </c>
      <c r="S338" s="91" t="str">
        <f>IF('1'!$H$10="-","-      ₽",IF(Z338="только сц",IF(Q338&lt;=AA338,Q338,AA338),IF(Q338&lt;=AB338,0,IF(Q338-R338&lt;=AA338,Q338-R338,AA338))))</f>
        <v>-      ₽</v>
      </c>
      <c r="T338" s="92" t="str">
        <f>IF('1'!$H$10="-","-      ₽",IF(AND(SUM($W$10:$W$6357)&gt;=200000,AC338&lt;&gt;"без скидки"),IF(R338&gt;=100,O338*0.95*0.95*R338,O338*R338*0.95),IF(SUM($V$10:$V$6357)&gt;=57000,IF(AND(R338&gt;=100,AC338&lt;&gt;"без скидки"),O338*0.95*R338,O338*R338),M338*R338)))</f>
        <v>-      ₽</v>
      </c>
      <c r="U338" s="92" t="str">
        <f>IF('1'!$H$10="-","-      ₽",S338*M338)</f>
        <v>-      ₽</v>
      </c>
      <c r="V338" s="93" t="str">
        <f>IF('1'!$H$10="-","-      ₽",R338*O338)</f>
        <v>-      ₽</v>
      </c>
      <c r="W338" s="93" t="str">
        <f>IF('1'!$H$10="-","-      ₽",R338*O338)</f>
        <v>-      ₽</v>
      </c>
      <c r="X338" s="65" t="s">
        <v>4548</v>
      </c>
      <c r="Y338" s="66" t="str">
        <f>IF(OR(Q338="",'1'!$H$10="-"),"-      %",IF(Z338="только сц",0,IF(SUM($V$685:$V$6357)&gt;=57000,(W338-T338)/W338,0)))</f>
        <v>-      %</v>
      </c>
      <c r="Z338" s="83" t="s">
        <v>375</v>
      </c>
      <c r="AA338" s="51">
        <v>2</v>
      </c>
      <c r="AB338" s="51">
        <v>2</v>
      </c>
      <c r="AC338" s="63" t="s">
        <v>3975</v>
      </c>
      <c r="AD338" s="94" t="str">
        <f>IF(OR(Q338="",'1'!$H$10="-"),"",IF(Q338&gt;R338+S338,"заказано больше наличия",""))</f>
        <v/>
      </c>
    </row>
    <row r="339" spans="1:30" s="48" customFormat="1">
      <c r="A339" s="2"/>
      <c r="B339" s="57" t="s">
        <v>2084</v>
      </c>
      <c r="C339" s="49" t="s">
        <v>1065</v>
      </c>
      <c r="D339" s="49" t="s">
        <v>1066</v>
      </c>
      <c r="E339" s="49">
        <v>5</v>
      </c>
      <c r="F339" s="49">
        <v>29</v>
      </c>
      <c r="G339" s="49" t="s">
        <v>3470</v>
      </c>
      <c r="H339" s="52" t="s">
        <v>1070</v>
      </c>
      <c r="I339" s="50"/>
      <c r="J339" s="50"/>
      <c r="K339" s="90"/>
      <c r="L339" s="51">
        <v>5718</v>
      </c>
      <c r="M339" s="51">
        <v>3482</v>
      </c>
      <c r="N339" s="106">
        <f>IF('1'!$H$10="-",L339,L339)</f>
        <v>5718</v>
      </c>
      <c r="O339" s="105">
        <f>IF('1'!$H$10="-",M339,IF('1'!$H$10="в кассу предприятия",M339,IF('1'!$H$10="ИП Водакова Т.Ю.",M339*1.075,"-")))</f>
        <v>3482</v>
      </c>
      <c r="P339" s="86">
        <v>1</v>
      </c>
      <c r="Q339" s="47"/>
      <c r="R339" s="91">
        <f t="shared" si="5"/>
        <v>0</v>
      </c>
      <c r="S339" s="91" t="str">
        <f>IF('1'!$H$10="-","-      ₽",IF(Z339="только сц",IF(Q339&lt;=AA339,Q339,AA339),IF(Q339&lt;=AB339,0,IF(Q339-R339&lt;=AA339,Q339-R339,AA339))))</f>
        <v>-      ₽</v>
      </c>
      <c r="T339" s="92" t="str">
        <f>IF('1'!$H$10="-","-      ₽",IF(AND(SUM($W$10:$W$6357)&gt;=200000,AC339&lt;&gt;"без скидки"),IF(R339&gt;=100,O339*0.95*0.95*R339,O339*R339*0.95),IF(SUM($V$10:$V$6357)&gt;=57000,IF(AND(R339&gt;=100,AC339&lt;&gt;"без скидки"),O339*0.95*R339,O339*R339),M339*R339)))</f>
        <v>-      ₽</v>
      </c>
      <c r="U339" s="92" t="str">
        <f>IF('1'!$H$10="-","-      ₽",S339*M339)</f>
        <v>-      ₽</v>
      </c>
      <c r="V339" s="93" t="str">
        <f>IF('1'!$H$10="-","-      ₽",R339*O339)</f>
        <v>-      ₽</v>
      </c>
      <c r="W339" s="93" t="str">
        <f>IF('1'!$H$10="-","-      ₽",R339*O339)</f>
        <v>-      ₽</v>
      </c>
      <c r="X339" s="65" t="s">
        <v>4548</v>
      </c>
      <c r="Y339" s="66" t="str">
        <f>IF(OR(Q339="",'1'!$H$10="-"),"-      %",IF(Z339="только сц",0,IF(SUM($V$685:$V$6357)&gt;=57000,(W339-T339)/W339,0)))</f>
        <v>-      %</v>
      </c>
      <c r="Z339" s="83" t="s">
        <v>375</v>
      </c>
      <c r="AA339" s="51">
        <v>0</v>
      </c>
      <c r="AB339" s="51">
        <v>1</v>
      </c>
      <c r="AC339" s="63" t="s">
        <v>3975</v>
      </c>
      <c r="AD339" s="94" t="str">
        <f>IF(OR(Q339="",'1'!$H$10="-"),"",IF(Q339&gt;R339+S339,"заказано больше наличия",""))</f>
        <v/>
      </c>
    </row>
    <row r="340" spans="1:30" s="48" customFormat="1">
      <c r="A340" s="2"/>
      <c r="B340" s="57" t="s">
        <v>2085</v>
      </c>
      <c r="C340" s="49" t="s">
        <v>2729</v>
      </c>
      <c r="D340" s="49" t="s">
        <v>1066</v>
      </c>
      <c r="E340" s="49">
        <v>5</v>
      </c>
      <c r="F340" s="49">
        <v>18</v>
      </c>
      <c r="G340" s="49" t="s">
        <v>3471</v>
      </c>
      <c r="H340" s="52" t="s">
        <v>384</v>
      </c>
      <c r="I340" s="50"/>
      <c r="J340" s="50"/>
      <c r="K340" s="90"/>
      <c r="L340" s="51">
        <v>3213</v>
      </c>
      <c r="M340" s="51">
        <v>2410</v>
      </c>
      <c r="N340" s="106">
        <f>IF('1'!$H$10="-",L340,L340)</f>
        <v>3213</v>
      </c>
      <c r="O340" s="105">
        <f>IF('1'!$H$10="-",M340,IF('1'!$H$10="в кассу предприятия",M340,IF('1'!$H$10="ИП Водакова Т.Ю.",M340*1.075,"-")))</f>
        <v>2410</v>
      </c>
      <c r="P340" s="86">
        <v>26</v>
      </c>
      <c r="Q340" s="47"/>
      <c r="R340" s="91">
        <f t="shared" si="5"/>
        <v>0</v>
      </c>
      <c r="S340" s="91" t="str">
        <f>IF('1'!$H$10="-","-      ₽",IF(Z340="только сц",IF(Q340&lt;=AA340,Q340,AA340),IF(Q340&lt;=AB340,0,IF(Q340-R340&lt;=AA340,Q340-R340,AA340))))</f>
        <v>-      ₽</v>
      </c>
      <c r="T340" s="92" t="str">
        <f>IF('1'!$H$10="-","-      ₽",IF(AND(SUM($W$10:$W$6357)&gt;=200000,AC340&lt;&gt;"без скидки"),IF(R340&gt;=100,O340*0.95*0.95*R340,O340*R340*0.95),IF(SUM($V$10:$V$6357)&gt;=57000,IF(AND(R340&gt;=100,AC340&lt;&gt;"без скидки"),O340*0.95*R340,O340*R340),M340*R340)))</f>
        <v>-      ₽</v>
      </c>
      <c r="U340" s="92" t="str">
        <f>IF('1'!$H$10="-","-      ₽",S340*M340)</f>
        <v>-      ₽</v>
      </c>
      <c r="V340" s="93" t="str">
        <f>IF('1'!$H$10="-","-      ₽",R340*O340)</f>
        <v>-      ₽</v>
      </c>
      <c r="W340" s="93" t="str">
        <f>IF('1'!$H$10="-","-      ₽",R340*O340)</f>
        <v>-      ₽</v>
      </c>
      <c r="X340" s="65" t="s">
        <v>4548</v>
      </c>
      <c r="Y340" s="66" t="str">
        <f>IF(OR(Q340="",'1'!$H$10="-"),"-      %",IF(Z340="только сц",0,IF(SUM($V$685:$V$6357)&gt;=57000,(W340-T340)/W340,0)))</f>
        <v>-      %</v>
      </c>
      <c r="Z340" s="83" t="s">
        <v>375</v>
      </c>
      <c r="AA340" s="51">
        <v>2</v>
      </c>
      <c r="AB340" s="51">
        <v>24</v>
      </c>
      <c r="AC340" s="63" t="s">
        <v>3975</v>
      </c>
      <c r="AD340" s="94" t="str">
        <f>IF(OR(Q340="",'1'!$H$10="-"),"",IF(Q340&gt;R340+S340,"заказано больше наличия",""))</f>
        <v/>
      </c>
    </row>
    <row r="341" spans="1:30" s="48" customFormat="1">
      <c r="A341" s="2"/>
      <c r="B341" s="57" t="s">
        <v>3966</v>
      </c>
      <c r="C341" s="49" t="s">
        <v>3970</v>
      </c>
      <c r="D341" s="49" t="s">
        <v>1066</v>
      </c>
      <c r="E341" s="49">
        <v>5</v>
      </c>
      <c r="F341" s="49">
        <v>18</v>
      </c>
      <c r="G341" s="49" t="s">
        <v>3140</v>
      </c>
      <c r="H341" s="52" t="s">
        <v>384</v>
      </c>
      <c r="I341" s="50"/>
      <c r="J341" s="50"/>
      <c r="K341" s="90"/>
      <c r="L341" s="51">
        <v>3213</v>
      </c>
      <c r="M341" s="51">
        <v>2410</v>
      </c>
      <c r="N341" s="106">
        <f>IF('1'!$H$10="-",L341,L341)</f>
        <v>3213</v>
      </c>
      <c r="O341" s="105">
        <f>IF('1'!$H$10="-",M341,IF('1'!$H$10="в кассу предприятия",M341,IF('1'!$H$10="ИП Водакова Т.Ю.",M341*1.075,"-")))</f>
        <v>2410</v>
      </c>
      <c r="P341" s="86">
        <v>6</v>
      </c>
      <c r="Q341" s="47"/>
      <c r="R341" s="91">
        <f t="shared" si="5"/>
        <v>0</v>
      </c>
      <c r="S341" s="91" t="str">
        <f>IF('1'!$H$10="-","-      ₽",IF(Z341="только сц",IF(Q341&lt;=AA341,Q341,AA341),IF(Q341&lt;=AB341,0,IF(Q341-R341&lt;=AA341,Q341-R341,AA341))))</f>
        <v>-      ₽</v>
      </c>
      <c r="T341" s="92" t="str">
        <f>IF('1'!$H$10="-","-      ₽",IF(AND(SUM($W$10:$W$6357)&gt;=200000,AC341&lt;&gt;"без скидки"),IF(R341&gt;=100,O341*0.95*0.95*R341,O341*R341*0.95),IF(SUM($V$10:$V$6357)&gt;=57000,IF(AND(R341&gt;=100,AC341&lt;&gt;"без скидки"),O341*0.95*R341,O341*R341),M341*R341)))</f>
        <v>-      ₽</v>
      </c>
      <c r="U341" s="92" t="str">
        <f>IF('1'!$H$10="-","-      ₽",S341*M341)</f>
        <v>-      ₽</v>
      </c>
      <c r="V341" s="93" t="str">
        <f>IF('1'!$H$10="-","-      ₽",R341*O341)</f>
        <v>-      ₽</v>
      </c>
      <c r="W341" s="93" t="str">
        <f>IF('1'!$H$10="-","-      ₽",R341*O341)</f>
        <v>-      ₽</v>
      </c>
      <c r="X341" s="65" t="s">
        <v>4548</v>
      </c>
      <c r="Y341" s="66" t="str">
        <f>IF(OR(Q341="",'1'!$H$10="-"),"-      %",IF(Z341="только сц",0,IF(SUM($V$685:$V$6357)&gt;=57000,(W341-T341)/W341,0)))</f>
        <v>-      %</v>
      </c>
      <c r="Z341" s="83" t="s">
        <v>375</v>
      </c>
      <c r="AA341" s="51">
        <v>0</v>
      </c>
      <c r="AB341" s="51">
        <v>6</v>
      </c>
      <c r="AC341" s="63" t="s">
        <v>3975</v>
      </c>
      <c r="AD341" s="94" t="str">
        <f>IF(OR(Q341="",'1'!$H$10="-"),"",IF(Q341&gt;R341+S341,"заказано больше наличия",""))</f>
        <v/>
      </c>
    </row>
    <row r="342" spans="1:30" s="48" customFormat="1">
      <c r="A342" s="2"/>
      <c r="B342" s="57" t="s">
        <v>1071</v>
      </c>
      <c r="C342" s="49" t="s">
        <v>1065</v>
      </c>
      <c r="D342" s="49" t="s">
        <v>1066</v>
      </c>
      <c r="E342" s="49">
        <v>5</v>
      </c>
      <c r="F342" s="49">
        <v>18</v>
      </c>
      <c r="G342" s="49" t="s">
        <v>1072</v>
      </c>
      <c r="H342" s="52" t="s">
        <v>384</v>
      </c>
      <c r="I342" s="50"/>
      <c r="J342" s="50"/>
      <c r="K342" s="90"/>
      <c r="L342" s="51">
        <v>3213</v>
      </c>
      <c r="M342" s="51">
        <v>1715</v>
      </c>
      <c r="N342" s="106">
        <f>IF('1'!$H$10="-",L342,L342)</f>
        <v>3213</v>
      </c>
      <c r="O342" s="105">
        <f>IF('1'!$H$10="-",M342,IF('1'!$H$10="в кассу предприятия",M342,IF('1'!$H$10="ИП Водакова Т.Ю.",M342*1.075,"-")))</f>
        <v>1715</v>
      </c>
      <c r="P342" s="86">
        <v>52</v>
      </c>
      <c r="Q342" s="47"/>
      <c r="R342" s="91">
        <f t="shared" si="5"/>
        <v>0</v>
      </c>
      <c r="S342" s="91" t="str">
        <f>IF('1'!$H$10="-","-      ₽",IF(Z342="только сц",IF(Q342&lt;=AA342,Q342,AA342),IF(Q342&lt;=AB342,0,IF(Q342-R342&lt;=AA342,Q342-R342,AA342))))</f>
        <v>-      ₽</v>
      </c>
      <c r="T342" s="92" t="str">
        <f>IF('1'!$H$10="-","-      ₽",IF(AND(SUM($W$10:$W$6357)&gt;=200000,AC342&lt;&gt;"без скидки"),IF(R342&gt;=100,O342*0.95*0.95*R342,O342*R342*0.95),IF(SUM($V$10:$V$6357)&gt;=57000,IF(AND(R342&gt;=100,AC342&lt;&gt;"без скидки"),O342*0.95*R342,O342*R342),M342*R342)))</f>
        <v>-      ₽</v>
      </c>
      <c r="U342" s="92" t="str">
        <f>IF('1'!$H$10="-","-      ₽",S342*M342)</f>
        <v>-      ₽</v>
      </c>
      <c r="V342" s="93" t="str">
        <f>IF('1'!$H$10="-","-      ₽",R342*O342)</f>
        <v>-      ₽</v>
      </c>
      <c r="W342" s="93" t="str">
        <f>IF('1'!$H$10="-","-      ₽",R342*O342)</f>
        <v>-      ₽</v>
      </c>
      <c r="X342" s="65" t="s">
        <v>4548</v>
      </c>
      <c r="Y342" s="66" t="str">
        <f>IF(OR(Q342="",'1'!$H$10="-"),"-      %",IF(Z342="только сц",0,IF(SUM($V$685:$V$6357)&gt;=57000,(W342-T342)/W342,0)))</f>
        <v>-      %</v>
      </c>
      <c r="Z342" s="83" t="s">
        <v>375</v>
      </c>
      <c r="AA342" s="51">
        <v>1</v>
      </c>
      <c r="AB342" s="51">
        <v>51</v>
      </c>
      <c r="AC342" s="63" t="s">
        <v>3975</v>
      </c>
      <c r="AD342" s="94" t="str">
        <f>IF(OR(Q342="",'1'!$H$10="-"),"",IF(Q342&gt;R342+S342,"заказано больше наличия",""))</f>
        <v/>
      </c>
    </row>
    <row r="343" spans="1:30" s="48" customFormat="1">
      <c r="A343" s="2"/>
      <c r="B343" s="57" t="s">
        <v>4092</v>
      </c>
      <c r="C343" s="49" t="s">
        <v>1065</v>
      </c>
      <c r="D343" s="49" t="s">
        <v>1066</v>
      </c>
      <c r="E343" s="49">
        <v>5</v>
      </c>
      <c r="F343" s="49">
        <v>18</v>
      </c>
      <c r="G343" s="49" t="s">
        <v>3472</v>
      </c>
      <c r="H343" s="52" t="s">
        <v>384</v>
      </c>
      <c r="I343" s="50"/>
      <c r="J343" s="50"/>
      <c r="K343" s="90"/>
      <c r="L343" s="51">
        <v>3213</v>
      </c>
      <c r="M343" s="51">
        <v>2410</v>
      </c>
      <c r="N343" s="106">
        <f>IF('1'!$H$10="-",L343,L343)</f>
        <v>3213</v>
      </c>
      <c r="O343" s="105">
        <f>IF('1'!$H$10="-",M343,IF('1'!$H$10="в кассу предприятия",M343,IF('1'!$H$10="ИП Водакова Т.Ю.",M343*1.075,"-")))</f>
        <v>2410</v>
      </c>
      <c r="P343" s="86">
        <v>1</v>
      </c>
      <c r="Q343" s="47"/>
      <c r="R343" s="91">
        <f t="shared" si="5"/>
        <v>0</v>
      </c>
      <c r="S343" s="91" t="str">
        <f>IF('1'!$H$10="-","-      ₽",IF(Z343="только сц",IF(Q343&lt;=AA343,Q343,AA343),IF(Q343&lt;=AB343,0,IF(Q343-R343&lt;=AA343,Q343-R343,AA343))))</f>
        <v>-      ₽</v>
      </c>
      <c r="T343" s="92" t="str">
        <f>IF('1'!$H$10="-","-      ₽",IF(AND(SUM($W$10:$W$6357)&gt;=200000,AC343&lt;&gt;"без скидки"),IF(R343&gt;=100,O343*0.95*0.95*R343,O343*R343*0.95),IF(SUM($V$10:$V$6357)&gt;=57000,IF(AND(R343&gt;=100,AC343&lt;&gt;"без скидки"),O343*0.95*R343,O343*R343),M343*R343)))</f>
        <v>-      ₽</v>
      </c>
      <c r="U343" s="92" t="str">
        <f>IF('1'!$H$10="-","-      ₽",S343*M343)</f>
        <v>-      ₽</v>
      </c>
      <c r="V343" s="93" t="str">
        <f>IF('1'!$H$10="-","-      ₽",R343*O343)</f>
        <v>-      ₽</v>
      </c>
      <c r="W343" s="93" t="str">
        <f>IF('1'!$H$10="-","-      ₽",R343*O343)</f>
        <v>-      ₽</v>
      </c>
      <c r="X343" s="65" t="s">
        <v>4548</v>
      </c>
      <c r="Y343" s="66" t="str">
        <f>IF(OR(Q343="",'1'!$H$10="-"),"-      %",IF(Z343="только сц",0,IF(SUM($V$685:$V$6357)&gt;=57000,(W343-T343)/W343,0)))</f>
        <v>-      %</v>
      </c>
      <c r="Z343" s="83" t="s">
        <v>375</v>
      </c>
      <c r="AA343" s="51">
        <v>0</v>
      </c>
      <c r="AB343" s="51">
        <v>1</v>
      </c>
      <c r="AC343" s="63" t="s">
        <v>3975</v>
      </c>
      <c r="AD343" s="94" t="str">
        <f>IF(OR(Q343="",'1'!$H$10="-"),"",IF(Q343&gt;R343+S343,"заказано больше наличия",""))</f>
        <v/>
      </c>
    </row>
    <row r="344" spans="1:30" s="48" customFormat="1">
      <c r="A344" s="2"/>
      <c r="B344" s="57" t="s">
        <v>4093</v>
      </c>
      <c r="C344" s="49" t="s">
        <v>1065</v>
      </c>
      <c r="D344" s="49" t="s">
        <v>1066</v>
      </c>
      <c r="E344" s="49">
        <v>5</v>
      </c>
      <c r="F344" s="49">
        <v>18</v>
      </c>
      <c r="G344" s="49" t="s">
        <v>3472</v>
      </c>
      <c r="H344" s="52" t="s">
        <v>384</v>
      </c>
      <c r="I344" s="50"/>
      <c r="J344" s="50"/>
      <c r="K344" s="90"/>
      <c r="L344" s="51">
        <v>3213</v>
      </c>
      <c r="M344" s="51">
        <v>2410</v>
      </c>
      <c r="N344" s="106">
        <f>IF('1'!$H$10="-",L344,L344)</f>
        <v>3213</v>
      </c>
      <c r="O344" s="105">
        <f>IF('1'!$H$10="-",M344,IF('1'!$H$10="в кассу предприятия",M344,IF('1'!$H$10="ИП Водакова Т.Ю.",M344*1.075,"-")))</f>
        <v>2410</v>
      </c>
      <c r="P344" s="86">
        <v>1</v>
      </c>
      <c r="Q344" s="47"/>
      <c r="R344" s="91">
        <f t="shared" si="5"/>
        <v>0</v>
      </c>
      <c r="S344" s="91" t="str">
        <f>IF('1'!$H$10="-","-      ₽",IF(Z344="только сц",IF(Q344&lt;=AA344,Q344,AA344),IF(Q344&lt;=AB344,0,IF(Q344-R344&lt;=AA344,Q344-R344,AA344))))</f>
        <v>-      ₽</v>
      </c>
      <c r="T344" s="92" t="str">
        <f>IF('1'!$H$10="-","-      ₽",IF(AND(SUM($W$10:$W$6357)&gt;=200000,AC344&lt;&gt;"без скидки"),IF(R344&gt;=100,O344*0.95*0.95*R344,O344*R344*0.95),IF(SUM($V$10:$V$6357)&gt;=57000,IF(AND(R344&gt;=100,AC344&lt;&gt;"без скидки"),O344*0.95*R344,O344*R344),M344*R344)))</f>
        <v>-      ₽</v>
      </c>
      <c r="U344" s="92" t="str">
        <f>IF('1'!$H$10="-","-      ₽",S344*M344)</f>
        <v>-      ₽</v>
      </c>
      <c r="V344" s="93" t="str">
        <f>IF('1'!$H$10="-","-      ₽",R344*O344)</f>
        <v>-      ₽</v>
      </c>
      <c r="W344" s="93" t="str">
        <f>IF('1'!$H$10="-","-      ₽",R344*O344)</f>
        <v>-      ₽</v>
      </c>
      <c r="X344" s="65" t="s">
        <v>4548</v>
      </c>
      <c r="Y344" s="66" t="str">
        <f>IF(OR(Q344="",'1'!$H$10="-"),"-      %",IF(Z344="только сц",0,IF(SUM($V$685:$V$6357)&gt;=57000,(W344-T344)/W344,0)))</f>
        <v>-      %</v>
      </c>
      <c r="Z344" s="83" t="s">
        <v>375</v>
      </c>
      <c r="AA344" s="51">
        <v>0</v>
      </c>
      <c r="AB344" s="51">
        <v>1</v>
      </c>
      <c r="AC344" s="63" t="s">
        <v>3975</v>
      </c>
      <c r="AD344" s="94" t="str">
        <f>IF(OR(Q344="",'1'!$H$10="-"),"",IF(Q344&gt;R344+S344,"заказано больше наличия",""))</f>
        <v/>
      </c>
    </row>
    <row r="345" spans="1:30" s="48" customFormat="1">
      <c r="A345" s="2"/>
      <c r="B345" s="57" t="s">
        <v>2086</v>
      </c>
      <c r="C345" s="49" t="s">
        <v>1065</v>
      </c>
      <c r="D345" s="49" t="s">
        <v>1066</v>
      </c>
      <c r="E345" s="49">
        <v>5</v>
      </c>
      <c r="F345" s="49">
        <v>26</v>
      </c>
      <c r="G345" s="49" t="s">
        <v>3472</v>
      </c>
      <c r="H345" s="52" t="s">
        <v>371</v>
      </c>
      <c r="I345" s="50" t="s">
        <v>366</v>
      </c>
      <c r="J345" s="50"/>
      <c r="K345" s="90"/>
      <c r="L345" s="51">
        <v>5158</v>
      </c>
      <c r="M345" s="51">
        <v>3482</v>
      </c>
      <c r="N345" s="106">
        <f>IF('1'!$H$10="-",L345,L345)</f>
        <v>5158</v>
      </c>
      <c r="O345" s="105">
        <f>IF('1'!$H$10="-",M345,IF('1'!$H$10="в кассу предприятия",M345,IF('1'!$H$10="ИП Водакова Т.Ю.",M345*1.075,"-")))</f>
        <v>3482</v>
      </c>
      <c r="P345" s="86">
        <v>2</v>
      </c>
      <c r="Q345" s="47"/>
      <c r="R345" s="91">
        <f t="shared" si="5"/>
        <v>0</v>
      </c>
      <c r="S345" s="91" t="str">
        <f>IF('1'!$H$10="-","-      ₽",IF(Z345="только сц",IF(Q345&lt;=AA345,Q345,AA345),IF(Q345&lt;=AB345,0,IF(Q345-R345&lt;=AA345,Q345-R345,AA345))))</f>
        <v>-      ₽</v>
      </c>
      <c r="T345" s="92" t="str">
        <f>IF('1'!$H$10="-","-      ₽",IF(AND(SUM($W$10:$W$6357)&gt;=200000,AC345&lt;&gt;"без скидки"),IF(R345&gt;=100,O345*0.95*0.95*R345,O345*R345*0.95),IF(SUM($V$10:$V$6357)&gt;=57000,IF(AND(R345&gt;=100,AC345&lt;&gt;"без скидки"),O345*0.95*R345,O345*R345),M345*R345)))</f>
        <v>-      ₽</v>
      </c>
      <c r="U345" s="92" t="str">
        <f>IF('1'!$H$10="-","-      ₽",S345*M345)</f>
        <v>-      ₽</v>
      </c>
      <c r="V345" s="93" t="str">
        <f>IF('1'!$H$10="-","-      ₽",R345*O345)</f>
        <v>-      ₽</v>
      </c>
      <c r="W345" s="93" t="str">
        <f>IF('1'!$H$10="-","-      ₽",R345*O345)</f>
        <v>-      ₽</v>
      </c>
      <c r="X345" s="65" t="s">
        <v>4548</v>
      </c>
      <c r="Y345" s="66" t="str">
        <f>IF(OR(Q345="",'1'!$H$10="-"),"-      %",IF(Z345="только сц",0,IF(SUM($V$685:$V$6357)&gt;=57000,(W345-T345)/W345,0)))</f>
        <v>-      %</v>
      </c>
      <c r="Z345" s="83" t="s">
        <v>375</v>
      </c>
      <c r="AA345" s="51">
        <v>0</v>
      </c>
      <c r="AB345" s="51">
        <v>2</v>
      </c>
      <c r="AC345" s="63" t="s">
        <v>3975</v>
      </c>
      <c r="AD345" s="94" t="str">
        <f>IF(OR(Q345="",'1'!$H$10="-"),"",IF(Q345&gt;R345+S345,"заказано больше наличия",""))</f>
        <v/>
      </c>
    </row>
    <row r="346" spans="1:30" s="48" customFormat="1">
      <c r="A346" s="2"/>
      <c r="B346" s="57" t="s">
        <v>4804</v>
      </c>
      <c r="C346" s="49" t="s">
        <v>2729</v>
      </c>
      <c r="D346" s="49" t="s">
        <v>1066</v>
      </c>
      <c r="E346" s="49">
        <v>5</v>
      </c>
      <c r="F346" s="49">
        <v>18</v>
      </c>
      <c r="G346" s="49" t="s">
        <v>4931</v>
      </c>
      <c r="H346" s="52" t="s">
        <v>384</v>
      </c>
      <c r="I346" s="50"/>
      <c r="J346" s="50"/>
      <c r="K346" s="90"/>
      <c r="L346" s="51">
        <v>2068</v>
      </c>
      <c r="M346" s="51">
        <v>1397</v>
      </c>
      <c r="N346" s="106">
        <f>IF('1'!$H$10="-",L346,L346)</f>
        <v>2068</v>
      </c>
      <c r="O346" s="105">
        <f>IF('1'!$H$10="-",M346,IF('1'!$H$10="в кассу предприятия",M346,IF('1'!$H$10="ИП Водакова Т.Ю.",M346*1.075,"-")))</f>
        <v>1397</v>
      </c>
      <c r="P346" s="86">
        <v>1</v>
      </c>
      <c r="Q346" s="47"/>
      <c r="R346" s="91">
        <f t="shared" si="5"/>
        <v>0</v>
      </c>
      <c r="S346" s="91" t="str">
        <f>IF('1'!$H$10="-","-      ₽",IF(Z346="только сц",IF(Q346&lt;=AA346,Q346,AA346),IF(Q346&lt;=AB346,0,IF(Q346-R346&lt;=AA346,Q346-R346,AA346))))</f>
        <v>-      ₽</v>
      </c>
      <c r="T346" s="92" t="str">
        <f>IF('1'!$H$10="-","-      ₽",IF(AND(SUM($W$10:$W$6357)&gt;=200000,AC346&lt;&gt;"без скидки"),IF(R346&gt;=100,O346*0.95*0.95*R346,O346*R346*0.95),IF(SUM($V$10:$V$6357)&gt;=57000,IF(AND(R346&gt;=100,AC346&lt;&gt;"без скидки"),O346*0.95*R346,O346*R346),M346*R346)))</f>
        <v>-      ₽</v>
      </c>
      <c r="U346" s="92" t="str">
        <f>IF('1'!$H$10="-","-      ₽",S346*M346)</f>
        <v>-      ₽</v>
      </c>
      <c r="V346" s="93" t="str">
        <f>IF('1'!$H$10="-","-      ₽",R346*O346)</f>
        <v>-      ₽</v>
      </c>
      <c r="W346" s="93" t="str">
        <f>IF('1'!$H$10="-","-      ₽",R346*O346)</f>
        <v>-      ₽</v>
      </c>
      <c r="X346" s="65" t="s">
        <v>4548</v>
      </c>
      <c r="Y346" s="66" t="str">
        <f>IF(OR(Q346="",'1'!$H$10="-"),"-      %",IF(Z346="только сц",0,IF(SUM($V$685:$V$6357)&gt;=57000,(W346-T346)/W346,0)))</f>
        <v>-      %</v>
      </c>
      <c r="Z346" s="83" t="s">
        <v>5582</v>
      </c>
      <c r="AA346" s="51">
        <v>1</v>
      </c>
      <c r="AB346" s="51">
        <v>0</v>
      </c>
      <c r="AC346" s="63" t="s">
        <v>3975</v>
      </c>
      <c r="AD346" s="94" t="str">
        <f>IF(OR(Q346="",'1'!$H$10="-"),"",IF(Q346&gt;R346+S346,"заказано больше наличия",""))</f>
        <v/>
      </c>
    </row>
    <row r="347" spans="1:30" s="48" customFormat="1">
      <c r="A347" s="2"/>
      <c r="B347" s="57" t="s">
        <v>2087</v>
      </c>
      <c r="C347" s="49" t="s">
        <v>1065</v>
      </c>
      <c r="D347" s="49" t="s">
        <v>1066</v>
      </c>
      <c r="E347" s="49">
        <v>5</v>
      </c>
      <c r="F347" s="49">
        <v>18</v>
      </c>
      <c r="G347" s="49" t="s">
        <v>3473</v>
      </c>
      <c r="H347" s="52" t="s">
        <v>384</v>
      </c>
      <c r="I347" s="50"/>
      <c r="J347" s="50"/>
      <c r="K347" s="90"/>
      <c r="L347" s="51">
        <v>3213</v>
      </c>
      <c r="M347" s="51">
        <v>2410</v>
      </c>
      <c r="N347" s="106">
        <f>IF('1'!$H$10="-",L347,L347)</f>
        <v>3213</v>
      </c>
      <c r="O347" s="105">
        <f>IF('1'!$H$10="-",M347,IF('1'!$H$10="в кассу предприятия",M347,IF('1'!$H$10="ИП Водакова Т.Ю.",M347*1.075,"-")))</f>
        <v>2410</v>
      </c>
      <c r="P347" s="86">
        <v>4</v>
      </c>
      <c r="Q347" s="47"/>
      <c r="R347" s="91">
        <f t="shared" si="5"/>
        <v>0</v>
      </c>
      <c r="S347" s="91" t="str">
        <f>IF('1'!$H$10="-","-      ₽",IF(Z347="только сц",IF(Q347&lt;=AA347,Q347,AA347),IF(Q347&lt;=AB347,0,IF(Q347-R347&lt;=AA347,Q347-R347,AA347))))</f>
        <v>-      ₽</v>
      </c>
      <c r="T347" s="92" t="str">
        <f>IF('1'!$H$10="-","-      ₽",IF(AND(SUM($W$10:$W$6357)&gt;=200000,AC347&lt;&gt;"без скидки"),IF(R347&gt;=100,O347*0.95*0.95*R347,O347*R347*0.95),IF(SUM($V$10:$V$6357)&gt;=57000,IF(AND(R347&gt;=100,AC347&lt;&gt;"без скидки"),O347*0.95*R347,O347*R347),M347*R347)))</f>
        <v>-      ₽</v>
      </c>
      <c r="U347" s="92" t="str">
        <f>IF('1'!$H$10="-","-      ₽",S347*M347)</f>
        <v>-      ₽</v>
      </c>
      <c r="V347" s="93" t="str">
        <f>IF('1'!$H$10="-","-      ₽",R347*O347)</f>
        <v>-      ₽</v>
      </c>
      <c r="W347" s="93" t="str">
        <f>IF('1'!$H$10="-","-      ₽",R347*O347)</f>
        <v>-      ₽</v>
      </c>
      <c r="X347" s="65" t="s">
        <v>4548</v>
      </c>
      <c r="Y347" s="66" t="str">
        <f>IF(OR(Q347="",'1'!$H$10="-"),"-      %",IF(Z347="только сц",0,IF(SUM($V$685:$V$6357)&gt;=57000,(W347-T347)/W347,0)))</f>
        <v>-      %</v>
      </c>
      <c r="Z347" s="83" t="s">
        <v>375</v>
      </c>
      <c r="AA347" s="51">
        <v>0</v>
      </c>
      <c r="AB347" s="51">
        <v>4</v>
      </c>
      <c r="AC347" s="63" t="s">
        <v>3975</v>
      </c>
      <c r="AD347" s="94" t="str">
        <f>IF(OR(Q347="",'1'!$H$10="-"),"",IF(Q347&gt;R347+S347,"заказано больше наличия",""))</f>
        <v/>
      </c>
    </row>
    <row r="348" spans="1:30" s="48" customFormat="1">
      <c r="A348" s="2"/>
      <c r="B348" s="57" t="s">
        <v>2088</v>
      </c>
      <c r="C348" s="49" t="s">
        <v>1065</v>
      </c>
      <c r="D348" s="49" t="s">
        <v>1066</v>
      </c>
      <c r="E348" s="49">
        <v>5</v>
      </c>
      <c r="F348" s="49">
        <v>18</v>
      </c>
      <c r="G348" s="49" t="s">
        <v>3474</v>
      </c>
      <c r="H348" s="52" t="s">
        <v>384</v>
      </c>
      <c r="I348" s="50"/>
      <c r="J348" s="50"/>
      <c r="K348" s="90"/>
      <c r="L348" s="51">
        <v>3213</v>
      </c>
      <c r="M348" s="51">
        <v>1715</v>
      </c>
      <c r="N348" s="106">
        <f>IF('1'!$H$10="-",L348,L348)</f>
        <v>3213</v>
      </c>
      <c r="O348" s="105">
        <f>IF('1'!$H$10="-",M348,IF('1'!$H$10="в кассу предприятия",M348,IF('1'!$H$10="ИП Водакова Т.Ю.",M348*1.075,"-")))</f>
        <v>1715</v>
      </c>
      <c r="P348" s="86">
        <v>23</v>
      </c>
      <c r="Q348" s="47"/>
      <c r="R348" s="91">
        <f t="shared" si="5"/>
        <v>0</v>
      </c>
      <c r="S348" s="91" t="str">
        <f>IF('1'!$H$10="-","-      ₽",IF(Z348="только сц",IF(Q348&lt;=AA348,Q348,AA348),IF(Q348&lt;=AB348,0,IF(Q348-R348&lt;=AA348,Q348-R348,AA348))))</f>
        <v>-      ₽</v>
      </c>
      <c r="T348" s="92" t="str">
        <f>IF('1'!$H$10="-","-      ₽",IF(AND(SUM($W$10:$W$6357)&gt;=200000,AC348&lt;&gt;"без скидки"),IF(R348&gt;=100,O348*0.95*0.95*R348,O348*R348*0.95),IF(SUM($V$10:$V$6357)&gt;=57000,IF(AND(R348&gt;=100,AC348&lt;&gt;"без скидки"),O348*0.95*R348,O348*R348),M348*R348)))</f>
        <v>-      ₽</v>
      </c>
      <c r="U348" s="92" t="str">
        <f>IF('1'!$H$10="-","-      ₽",S348*M348)</f>
        <v>-      ₽</v>
      </c>
      <c r="V348" s="93" t="str">
        <f>IF('1'!$H$10="-","-      ₽",R348*O348)</f>
        <v>-      ₽</v>
      </c>
      <c r="W348" s="93" t="str">
        <f>IF('1'!$H$10="-","-      ₽",R348*O348)</f>
        <v>-      ₽</v>
      </c>
      <c r="X348" s="65" t="s">
        <v>4548</v>
      </c>
      <c r="Y348" s="66" t="str">
        <f>IF(OR(Q348="",'1'!$H$10="-"),"-      %",IF(Z348="только сц",0,IF(SUM($V$685:$V$6357)&gt;=57000,(W348-T348)/W348,0)))</f>
        <v>-      %</v>
      </c>
      <c r="Z348" s="83" t="s">
        <v>375</v>
      </c>
      <c r="AA348" s="51">
        <v>0</v>
      </c>
      <c r="AB348" s="51">
        <v>23</v>
      </c>
      <c r="AC348" s="63" t="s">
        <v>3975</v>
      </c>
      <c r="AD348" s="94" t="str">
        <f>IF(OR(Q348="",'1'!$H$10="-"),"",IF(Q348&gt;R348+S348,"заказано больше наличия",""))</f>
        <v/>
      </c>
    </row>
    <row r="349" spans="1:30" s="48" customFormat="1">
      <c r="A349" s="2"/>
      <c r="B349" s="57" t="s">
        <v>2089</v>
      </c>
      <c r="C349" s="49" t="s">
        <v>1065</v>
      </c>
      <c r="D349" s="49" t="s">
        <v>1066</v>
      </c>
      <c r="E349" s="49">
        <v>5</v>
      </c>
      <c r="F349" s="49">
        <v>29</v>
      </c>
      <c r="G349" s="49" t="s">
        <v>3475</v>
      </c>
      <c r="H349" s="52" t="s">
        <v>1070</v>
      </c>
      <c r="I349" s="50"/>
      <c r="J349" s="50"/>
      <c r="K349" s="90"/>
      <c r="L349" s="51">
        <v>7372</v>
      </c>
      <c r="M349" s="51">
        <v>4977</v>
      </c>
      <c r="N349" s="106">
        <f>IF('1'!$H$10="-",L349,L349)</f>
        <v>7372</v>
      </c>
      <c r="O349" s="105">
        <f>IF('1'!$H$10="-",M349,IF('1'!$H$10="в кассу предприятия",M349,IF('1'!$H$10="ИП Водакова Т.Ю.",M349*1.075,"-")))</f>
        <v>4977</v>
      </c>
      <c r="P349" s="86">
        <v>1</v>
      </c>
      <c r="Q349" s="47"/>
      <c r="R349" s="91">
        <f t="shared" si="5"/>
        <v>0</v>
      </c>
      <c r="S349" s="91" t="str">
        <f>IF('1'!$H$10="-","-      ₽",IF(Z349="только сц",IF(Q349&lt;=AA349,Q349,AA349),IF(Q349&lt;=AB349,0,IF(Q349-R349&lt;=AA349,Q349-R349,AA349))))</f>
        <v>-      ₽</v>
      </c>
      <c r="T349" s="92" t="str">
        <f>IF('1'!$H$10="-","-      ₽",IF(AND(SUM($W$10:$W$6357)&gt;=200000,AC349&lt;&gt;"без скидки"),IF(R349&gt;=100,O349*0.95*0.95*R349,O349*R349*0.95),IF(SUM($V$10:$V$6357)&gt;=57000,IF(AND(R349&gt;=100,AC349&lt;&gt;"без скидки"),O349*0.95*R349,O349*R349),M349*R349)))</f>
        <v>-      ₽</v>
      </c>
      <c r="U349" s="92" t="str">
        <f>IF('1'!$H$10="-","-      ₽",S349*M349)</f>
        <v>-      ₽</v>
      </c>
      <c r="V349" s="93" t="str">
        <f>IF('1'!$H$10="-","-      ₽",R349*O349)</f>
        <v>-      ₽</v>
      </c>
      <c r="W349" s="93" t="str">
        <f>IF('1'!$H$10="-","-      ₽",R349*O349)</f>
        <v>-      ₽</v>
      </c>
      <c r="X349" s="65" t="s">
        <v>4548</v>
      </c>
      <c r="Y349" s="66" t="str">
        <f>IF(OR(Q349="",'1'!$H$10="-"),"-      %",IF(Z349="только сц",0,IF(SUM($V$685:$V$6357)&gt;=57000,(W349-T349)/W349,0)))</f>
        <v>-      %</v>
      </c>
      <c r="Z349" s="83" t="s">
        <v>375</v>
      </c>
      <c r="AA349" s="51">
        <v>0</v>
      </c>
      <c r="AB349" s="51">
        <v>1</v>
      </c>
      <c r="AC349" s="63" t="s">
        <v>3975</v>
      </c>
      <c r="AD349" s="94" t="str">
        <f>IF(OR(Q349="",'1'!$H$10="-"),"",IF(Q349&gt;R349+S349,"заказано больше наличия",""))</f>
        <v/>
      </c>
    </row>
    <row r="350" spans="1:30" s="48" customFormat="1">
      <c r="A350" s="2"/>
      <c r="B350" s="57" t="s">
        <v>2090</v>
      </c>
      <c r="C350" s="49" t="s">
        <v>2729</v>
      </c>
      <c r="D350" s="49" t="s">
        <v>1066</v>
      </c>
      <c r="E350" s="49">
        <v>5</v>
      </c>
      <c r="F350" s="49">
        <v>18</v>
      </c>
      <c r="G350" s="49" t="s">
        <v>3476</v>
      </c>
      <c r="H350" s="52" t="s">
        <v>384</v>
      </c>
      <c r="I350" s="50"/>
      <c r="J350" s="50"/>
      <c r="K350" s="90"/>
      <c r="L350" s="51">
        <v>3213</v>
      </c>
      <c r="M350" s="51">
        <v>2410</v>
      </c>
      <c r="N350" s="106">
        <f>IF('1'!$H$10="-",L350,L350)</f>
        <v>3213</v>
      </c>
      <c r="O350" s="105">
        <f>IF('1'!$H$10="-",M350,IF('1'!$H$10="в кассу предприятия",M350,IF('1'!$H$10="ИП Водакова Т.Ю.",M350*1.075,"-")))</f>
        <v>2410</v>
      </c>
      <c r="P350" s="86">
        <v>10</v>
      </c>
      <c r="Q350" s="47"/>
      <c r="R350" s="91">
        <f t="shared" si="5"/>
        <v>0</v>
      </c>
      <c r="S350" s="91" t="str">
        <f>IF('1'!$H$10="-","-      ₽",IF(Z350="только сц",IF(Q350&lt;=AA350,Q350,AA350),IF(Q350&lt;=AB350,0,IF(Q350-R350&lt;=AA350,Q350-R350,AA350))))</f>
        <v>-      ₽</v>
      </c>
      <c r="T350" s="92" t="str">
        <f>IF('1'!$H$10="-","-      ₽",IF(AND(SUM($W$10:$W$6357)&gt;=200000,AC350&lt;&gt;"без скидки"),IF(R350&gt;=100,O350*0.95*0.95*R350,O350*R350*0.95),IF(SUM($V$10:$V$6357)&gt;=57000,IF(AND(R350&gt;=100,AC350&lt;&gt;"без скидки"),O350*0.95*R350,O350*R350),M350*R350)))</f>
        <v>-      ₽</v>
      </c>
      <c r="U350" s="92" t="str">
        <f>IF('1'!$H$10="-","-      ₽",S350*M350)</f>
        <v>-      ₽</v>
      </c>
      <c r="V350" s="93" t="str">
        <f>IF('1'!$H$10="-","-      ₽",R350*O350)</f>
        <v>-      ₽</v>
      </c>
      <c r="W350" s="93" t="str">
        <f>IF('1'!$H$10="-","-      ₽",R350*O350)</f>
        <v>-      ₽</v>
      </c>
      <c r="X350" s="65" t="s">
        <v>4548</v>
      </c>
      <c r="Y350" s="66" t="str">
        <f>IF(OR(Q350="",'1'!$H$10="-"),"-      %",IF(Z350="только сц",0,IF(SUM($V$685:$V$6357)&gt;=57000,(W350-T350)/W350,0)))</f>
        <v>-      %</v>
      </c>
      <c r="Z350" s="83" t="s">
        <v>375</v>
      </c>
      <c r="AA350" s="51">
        <v>0</v>
      </c>
      <c r="AB350" s="51">
        <v>10</v>
      </c>
      <c r="AC350" s="63" t="s">
        <v>3975</v>
      </c>
      <c r="AD350" s="94" t="str">
        <f>IF(OR(Q350="",'1'!$H$10="-"),"",IF(Q350&gt;R350+S350,"заказано больше наличия",""))</f>
        <v/>
      </c>
    </row>
    <row r="351" spans="1:30" s="48" customFormat="1">
      <c r="A351" s="2"/>
      <c r="B351" s="57" t="s">
        <v>2091</v>
      </c>
      <c r="C351" s="49" t="s">
        <v>1065</v>
      </c>
      <c r="D351" s="49" t="s">
        <v>1066</v>
      </c>
      <c r="E351" s="49">
        <v>5</v>
      </c>
      <c r="F351" s="49">
        <v>29</v>
      </c>
      <c r="G351" s="49" t="s">
        <v>3477</v>
      </c>
      <c r="H351" s="52" t="s">
        <v>1070</v>
      </c>
      <c r="I351" s="50"/>
      <c r="J351" s="50"/>
      <c r="K351" s="90"/>
      <c r="L351" s="51">
        <v>7372</v>
      </c>
      <c r="M351" s="51">
        <v>5731</v>
      </c>
      <c r="N351" s="106">
        <f>IF('1'!$H$10="-",L351,L351)</f>
        <v>7372</v>
      </c>
      <c r="O351" s="105">
        <f>IF('1'!$H$10="-",M351,IF('1'!$H$10="в кассу предприятия",M351,IF('1'!$H$10="ИП Водакова Т.Ю.",M351*1.075,"-")))</f>
        <v>5731</v>
      </c>
      <c r="P351" s="86">
        <v>1</v>
      </c>
      <c r="Q351" s="47"/>
      <c r="R351" s="91">
        <f t="shared" si="5"/>
        <v>0</v>
      </c>
      <c r="S351" s="91" t="str">
        <f>IF('1'!$H$10="-","-      ₽",IF(Z351="только сц",IF(Q351&lt;=AA351,Q351,AA351),IF(Q351&lt;=AB351,0,IF(Q351-R351&lt;=AA351,Q351-R351,AA351))))</f>
        <v>-      ₽</v>
      </c>
      <c r="T351" s="92" t="str">
        <f>IF('1'!$H$10="-","-      ₽",IF(AND(SUM($W$10:$W$6357)&gt;=200000,AC351&lt;&gt;"без скидки"),IF(R351&gt;=100,O351*0.95*0.95*R351,O351*R351*0.95),IF(SUM($V$10:$V$6357)&gt;=57000,IF(AND(R351&gt;=100,AC351&lt;&gt;"без скидки"),O351*0.95*R351,O351*R351),M351*R351)))</f>
        <v>-      ₽</v>
      </c>
      <c r="U351" s="92" t="str">
        <f>IF('1'!$H$10="-","-      ₽",S351*M351)</f>
        <v>-      ₽</v>
      </c>
      <c r="V351" s="93" t="str">
        <f>IF('1'!$H$10="-","-      ₽",R351*O351)</f>
        <v>-      ₽</v>
      </c>
      <c r="W351" s="93" t="str">
        <f>IF('1'!$H$10="-","-      ₽",R351*O351)</f>
        <v>-      ₽</v>
      </c>
      <c r="X351" s="65" t="s">
        <v>4548</v>
      </c>
      <c r="Y351" s="66" t="str">
        <f>IF(OR(Q351="",'1'!$H$10="-"),"-      %",IF(Z351="только сц",0,IF(SUM($V$685:$V$6357)&gt;=57000,(W351-T351)/W351,0)))</f>
        <v>-      %</v>
      </c>
      <c r="Z351" s="83" t="s">
        <v>375</v>
      </c>
      <c r="AA351" s="51">
        <v>0</v>
      </c>
      <c r="AB351" s="51">
        <v>1</v>
      </c>
      <c r="AC351" s="63" t="s">
        <v>3975</v>
      </c>
      <c r="AD351" s="94" t="str">
        <f>IF(OR(Q351="",'1'!$H$10="-"),"",IF(Q351&gt;R351+S351,"заказано больше наличия",""))</f>
        <v/>
      </c>
    </row>
    <row r="352" spans="1:30" s="48" customFormat="1">
      <c r="A352" s="2"/>
      <c r="B352" s="57" t="s">
        <v>4003</v>
      </c>
      <c r="C352" s="49" t="s">
        <v>2729</v>
      </c>
      <c r="D352" s="49" t="s">
        <v>1066</v>
      </c>
      <c r="E352" s="49">
        <v>5</v>
      </c>
      <c r="F352" s="49">
        <v>5</v>
      </c>
      <c r="G352" s="49" t="s">
        <v>3478</v>
      </c>
      <c r="H352" s="52" t="s">
        <v>78</v>
      </c>
      <c r="I352" s="50"/>
      <c r="J352" s="50"/>
      <c r="K352" s="90"/>
      <c r="L352" s="51">
        <v>527</v>
      </c>
      <c r="M352" s="51">
        <v>378</v>
      </c>
      <c r="N352" s="106">
        <f>IF('1'!$H$10="-",L352,L352)</f>
        <v>527</v>
      </c>
      <c r="O352" s="105">
        <f>IF('1'!$H$10="-",M352,IF('1'!$H$10="в кассу предприятия",M352,IF('1'!$H$10="ИП Водакова Т.Ю.",M352*1.075,"-")))</f>
        <v>378</v>
      </c>
      <c r="P352" s="86">
        <v>2</v>
      </c>
      <c r="Q352" s="47"/>
      <c r="R352" s="91">
        <f t="shared" si="5"/>
        <v>0</v>
      </c>
      <c r="S352" s="91" t="str">
        <f>IF('1'!$H$10="-","-      ₽",IF(Z352="только сц",IF(Q352&lt;=AA352,Q352,AA352),IF(Q352&lt;=AB352,0,IF(Q352-R352&lt;=AA352,Q352-R352,AA352))))</f>
        <v>-      ₽</v>
      </c>
      <c r="T352" s="92" t="str">
        <f>IF('1'!$H$10="-","-      ₽",IF(AND(SUM($W$10:$W$6357)&gt;=200000,AC352&lt;&gt;"без скидки"),IF(R352&gt;=100,O352*0.95*0.95*R352,O352*R352*0.95),IF(SUM($V$10:$V$6357)&gt;=57000,IF(AND(R352&gt;=100,AC352&lt;&gt;"без скидки"),O352*0.95*R352,O352*R352),M352*R352)))</f>
        <v>-      ₽</v>
      </c>
      <c r="U352" s="92" t="str">
        <f>IF('1'!$H$10="-","-      ₽",S352*M352)</f>
        <v>-      ₽</v>
      </c>
      <c r="V352" s="93" t="str">
        <f>IF('1'!$H$10="-","-      ₽",R352*O352)</f>
        <v>-      ₽</v>
      </c>
      <c r="W352" s="93" t="str">
        <f>IF('1'!$H$10="-","-      ₽",R352*O352)</f>
        <v>-      ₽</v>
      </c>
      <c r="X352" s="65" t="s">
        <v>4548</v>
      </c>
      <c r="Y352" s="66" t="str">
        <f>IF(OR(Q352="",'1'!$H$10="-"),"-      %",IF(Z352="только сц",0,IF(SUM($V$685:$V$6357)&gt;=57000,(W352-T352)/W352,0)))</f>
        <v>-      %</v>
      </c>
      <c r="Z352" s="83" t="s">
        <v>375</v>
      </c>
      <c r="AA352" s="51">
        <v>0</v>
      </c>
      <c r="AB352" s="51">
        <v>2</v>
      </c>
      <c r="AC352" s="63" t="s">
        <v>3975</v>
      </c>
      <c r="AD352" s="94" t="str">
        <f>IF(OR(Q352="",'1'!$H$10="-"),"",IF(Q352&gt;R352+S352,"заказано больше наличия",""))</f>
        <v/>
      </c>
    </row>
    <row r="353" spans="1:30" s="48" customFormat="1">
      <c r="A353" s="2"/>
      <c r="B353" s="57" t="s">
        <v>2092</v>
      </c>
      <c r="C353" s="49" t="s">
        <v>1065</v>
      </c>
      <c r="D353" s="49" t="s">
        <v>1066</v>
      </c>
      <c r="E353" s="49">
        <v>5</v>
      </c>
      <c r="F353" s="49">
        <v>18</v>
      </c>
      <c r="G353" s="49" t="s">
        <v>3478</v>
      </c>
      <c r="H353" s="52" t="s">
        <v>384</v>
      </c>
      <c r="I353" s="50"/>
      <c r="J353" s="50"/>
      <c r="K353" s="90"/>
      <c r="L353" s="51">
        <v>3213</v>
      </c>
      <c r="M353" s="51">
        <v>2410</v>
      </c>
      <c r="N353" s="106">
        <f>IF('1'!$H$10="-",L353,L353)</f>
        <v>3213</v>
      </c>
      <c r="O353" s="105">
        <f>IF('1'!$H$10="-",M353,IF('1'!$H$10="в кассу предприятия",M353,IF('1'!$H$10="ИП Водакова Т.Ю.",M353*1.075,"-")))</f>
        <v>2410</v>
      </c>
      <c r="P353" s="86">
        <v>50</v>
      </c>
      <c r="Q353" s="47"/>
      <c r="R353" s="91">
        <f t="shared" si="5"/>
        <v>0</v>
      </c>
      <c r="S353" s="91" t="str">
        <f>IF('1'!$H$10="-","-      ₽",IF(Z353="только сц",IF(Q353&lt;=AA353,Q353,AA353),IF(Q353&lt;=AB353,0,IF(Q353-R353&lt;=AA353,Q353-R353,AA353))))</f>
        <v>-      ₽</v>
      </c>
      <c r="T353" s="92" t="str">
        <f>IF('1'!$H$10="-","-      ₽",IF(AND(SUM($W$10:$W$6357)&gt;=200000,AC353&lt;&gt;"без скидки"),IF(R353&gt;=100,O353*0.95*0.95*R353,O353*R353*0.95),IF(SUM($V$10:$V$6357)&gt;=57000,IF(AND(R353&gt;=100,AC353&lt;&gt;"без скидки"),O353*0.95*R353,O353*R353),M353*R353)))</f>
        <v>-      ₽</v>
      </c>
      <c r="U353" s="92" t="str">
        <f>IF('1'!$H$10="-","-      ₽",S353*M353)</f>
        <v>-      ₽</v>
      </c>
      <c r="V353" s="93" t="str">
        <f>IF('1'!$H$10="-","-      ₽",R353*O353)</f>
        <v>-      ₽</v>
      </c>
      <c r="W353" s="93" t="str">
        <f>IF('1'!$H$10="-","-      ₽",R353*O353)</f>
        <v>-      ₽</v>
      </c>
      <c r="X353" s="65" t="s">
        <v>4548</v>
      </c>
      <c r="Y353" s="66" t="str">
        <f>IF(OR(Q353="",'1'!$H$10="-"),"-      %",IF(Z353="только сц",0,IF(SUM($V$685:$V$6357)&gt;=57000,(W353-T353)/W353,0)))</f>
        <v>-      %</v>
      </c>
      <c r="Z353" s="83" t="s">
        <v>375</v>
      </c>
      <c r="AA353" s="51">
        <v>2</v>
      </c>
      <c r="AB353" s="51">
        <v>48</v>
      </c>
      <c r="AC353" s="63" t="s">
        <v>3975</v>
      </c>
      <c r="AD353" s="94" t="str">
        <f>IF(OR(Q353="",'1'!$H$10="-"),"",IF(Q353&gt;R353+S353,"заказано больше наличия",""))</f>
        <v/>
      </c>
    </row>
    <row r="354" spans="1:30" s="48" customFormat="1">
      <c r="A354" s="2"/>
      <c r="B354" s="57" t="s">
        <v>2093</v>
      </c>
      <c r="C354" s="49" t="s">
        <v>2729</v>
      </c>
      <c r="D354" s="49" t="s">
        <v>1066</v>
      </c>
      <c r="E354" s="49">
        <v>5</v>
      </c>
      <c r="F354" s="49">
        <v>18</v>
      </c>
      <c r="G354" s="49" t="s">
        <v>3479</v>
      </c>
      <c r="H354" s="52" t="s">
        <v>384</v>
      </c>
      <c r="I354" s="50"/>
      <c r="J354" s="50"/>
      <c r="K354" s="90"/>
      <c r="L354" s="51">
        <v>3213</v>
      </c>
      <c r="M354" s="51">
        <v>2410</v>
      </c>
      <c r="N354" s="106">
        <f>IF('1'!$H$10="-",L354,L354)</f>
        <v>3213</v>
      </c>
      <c r="O354" s="105">
        <f>IF('1'!$H$10="-",M354,IF('1'!$H$10="в кассу предприятия",M354,IF('1'!$H$10="ИП Водакова Т.Ю.",M354*1.075,"-")))</f>
        <v>2410</v>
      </c>
      <c r="P354" s="86">
        <v>24</v>
      </c>
      <c r="Q354" s="47"/>
      <c r="R354" s="91">
        <f t="shared" si="5"/>
        <v>0</v>
      </c>
      <c r="S354" s="91" t="str">
        <f>IF('1'!$H$10="-","-      ₽",IF(Z354="только сц",IF(Q354&lt;=AA354,Q354,AA354),IF(Q354&lt;=AB354,0,IF(Q354-R354&lt;=AA354,Q354-R354,AA354))))</f>
        <v>-      ₽</v>
      </c>
      <c r="T354" s="92" t="str">
        <f>IF('1'!$H$10="-","-      ₽",IF(AND(SUM($W$10:$W$6357)&gt;=200000,AC354&lt;&gt;"без скидки"),IF(R354&gt;=100,O354*0.95*0.95*R354,O354*R354*0.95),IF(SUM($V$10:$V$6357)&gt;=57000,IF(AND(R354&gt;=100,AC354&lt;&gt;"без скидки"),O354*0.95*R354,O354*R354),M354*R354)))</f>
        <v>-      ₽</v>
      </c>
      <c r="U354" s="92" t="str">
        <f>IF('1'!$H$10="-","-      ₽",S354*M354)</f>
        <v>-      ₽</v>
      </c>
      <c r="V354" s="93" t="str">
        <f>IF('1'!$H$10="-","-      ₽",R354*O354)</f>
        <v>-      ₽</v>
      </c>
      <c r="W354" s="93" t="str">
        <f>IF('1'!$H$10="-","-      ₽",R354*O354)</f>
        <v>-      ₽</v>
      </c>
      <c r="X354" s="65" t="s">
        <v>4548</v>
      </c>
      <c r="Y354" s="66" t="str">
        <f>IF(OR(Q354="",'1'!$H$10="-"),"-      %",IF(Z354="только сц",0,IF(SUM($V$685:$V$6357)&gt;=57000,(W354-T354)/W354,0)))</f>
        <v>-      %</v>
      </c>
      <c r="Z354" s="83" t="s">
        <v>375</v>
      </c>
      <c r="AA354" s="51">
        <v>0</v>
      </c>
      <c r="AB354" s="51">
        <v>24</v>
      </c>
      <c r="AC354" s="63" t="s">
        <v>3975</v>
      </c>
      <c r="AD354" s="94" t="str">
        <f>IF(OR(Q354="",'1'!$H$10="-"),"",IF(Q354&gt;R354+S354,"заказано больше наличия",""))</f>
        <v/>
      </c>
    </row>
    <row r="355" spans="1:30" s="48" customFormat="1">
      <c r="A355" s="2"/>
      <c r="B355" s="57" t="s">
        <v>4805</v>
      </c>
      <c r="C355" s="49" t="s">
        <v>2729</v>
      </c>
      <c r="D355" s="49" t="s">
        <v>1066</v>
      </c>
      <c r="E355" s="49">
        <v>5</v>
      </c>
      <c r="F355" s="49">
        <v>18</v>
      </c>
      <c r="G355" s="49" t="s">
        <v>4932</v>
      </c>
      <c r="H355" s="52" t="s">
        <v>384</v>
      </c>
      <c r="I355" s="50"/>
      <c r="J355" s="50"/>
      <c r="K355" s="90"/>
      <c r="L355" s="51">
        <v>3213</v>
      </c>
      <c r="M355" s="51">
        <v>2410</v>
      </c>
      <c r="N355" s="106">
        <f>IF('1'!$H$10="-",L355,L355)</f>
        <v>3213</v>
      </c>
      <c r="O355" s="105">
        <f>IF('1'!$H$10="-",M355,IF('1'!$H$10="в кассу предприятия",M355,IF('1'!$H$10="ИП Водакова Т.Ю.",M355*1.075,"-")))</f>
        <v>2410</v>
      </c>
      <c r="P355" s="86">
        <v>5</v>
      </c>
      <c r="Q355" s="47"/>
      <c r="R355" s="91">
        <f t="shared" si="5"/>
        <v>0</v>
      </c>
      <c r="S355" s="91" t="str">
        <f>IF('1'!$H$10="-","-      ₽",IF(Z355="только сц",IF(Q355&lt;=AA355,Q355,AA355),IF(Q355&lt;=AB355,0,IF(Q355-R355&lt;=AA355,Q355-R355,AA355))))</f>
        <v>-      ₽</v>
      </c>
      <c r="T355" s="92" t="str">
        <f>IF('1'!$H$10="-","-      ₽",IF(AND(SUM($W$10:$W$6357)&gt;=200000,AC355&lt;&gt;"без скидки"),IF(R355&gt;=100,O355*0.95*0.95*R355,O355*R355*0.95),IF(SUM($V$10:$V$6357)&gt;=57000,IF(AND(R355&gt;=100,AC355&lt;&gt;"без скидки"),O355*0.95*R355,O355*R355),M355*R355)))</f>
        <v>-      ₽</v>
      </c>
      <c r="U355" s="92" t="str">
        <f>IF('1'!$H$10="-","-      ₽",S355*M355)</f>
        <v>-      ₽</v>
      </c>
      <c r="V355" s="93" t="str">
        <f>IF('1'!$H$10="-","-      ₽",R355*O355)</f>
        <v>-      ₽</v>
      </c>
      <c r="W355" s="93" t="str">
        <f>IF('1'!$H$10="-","-      ₽",R355*O355)</f>
        <v>-      ₽</v>
      </c>
      <c r="X355" s="65" t="s">
        <v>4548</v>
      </c>
      <c r="Y355" s="66" t="str">
        <f>IF(OR(Q355="",'1'!$H$10="-"),"-      %",IF(Z355="только сц",0,IF(SUM($V$685:$V$6357)&gt;=57000,(W355-T355)/W355,0)))</f>
        <v>-      %</v>
      </c>
      <c r="Z355" s="83" t="s">
        <v>5582</v>
      </c>
      <c r="AA355" s="51">
        <v>5</v>
      </c>
      <c r="AB355" s="51">
        <v>0</v>
      </c>
      <c r="AC355" s="63" t="s">
        <v>3975</v>
      </c>
      <c r="AD355" s="94" t="str">
        <f>IF(OR(Q355="",'1'!$H$10="-"),"",IF(Q355&gt;R355+S355,"заказано больше наличия",""))</f>
        <v/>
      </c>
    </row>
    <row r="356" spans="1:30" s="48" customFormat="1">
      <c r="A356" s="2"/>
      <c r="B356" s="57" t="s">
        <v>4806</v>
      </c>
      <c r="C356" s="49" t="s">
        <v>1065</v>
      </c>
      <c r="D356" s="49" t="s">
        <v>1066</v>
      </c>
      <c r="E356" s="49">
        <v>5</v>
      </c>
      <c r="F356" s="49">
        <v>5</v>
      </c>
      <c r="G356" s="49" t="s">
        <v>3480</v>
      </c>
      <c r="H356" s="52" t="s">
        <v>78</v>
      </c>
      <c r="I356" s="50"/>
      <c r="J356" s="50"/>
      <c r="K356" s="90"/>
      <c r="L356" s="51">
        <v>527</v>
      </c>
      <c r="M356" s="51">
        <v>357</v>
      </c>
      <c r="N356" s="106">
        <f>IF('1'!$H$10="-",L356,L356)</f>
        <v>527</v>
      </c>
      <c r="O356" s="105">
        <f>IF('1'!$H$10="-",M356,IF('1'!$H$10="в кассу предприятия",M356,IF('1'!$H$10="ИП Водакова Т.Ю.",M356*1.075,"-")))</f>
        <v>357</v>
      </c>
      <c r="P356" s="86">
        <v>1</v>
      </c>
      <c r="Q356" s="47"/>
      <c r="R356" s="91">
        <f t="shared" si="5"/>
        <v>0</v>
      </c>
      <c r="S356" s="91" t="str">
        <f>IF('1'!$H$10="-","-      ₽",IF(Z356="только сц",IF(Q356&lt;=AA356,Q356,AA356),IF(Q356&lt;=AB356,0,IF(Q356-R356&lt;=AA356,Q356-R356,AA356))))</f>
        <v>-      ₽</v>
      </c>
      <c r="T356" s="92" t="str">
        <f>IF('1'!$H$10="-","-      ₽",IF(AND(SUM($W$10:$W$6357)&gt;=200000,AC356&lt;&gt;"без скидки"),IF(R356&gt;=100,O356*0.95*0.95*R356,O356*R356*0.95),IF(SUM($V$10:$V$6357)&gt;=57000,IF(AND(R356&gt;=100,AC356&lt;&gt;"без скидки"),O356*0.95*R356,O356*R356),M356*R356)))</f>
        <v>-      ₽</v>
      </c>
      <c r="U356" s="92" t="str">
        <f>IF('1'!$H$10="-","-      ₽",S356*M356)</f>
        <v>-      ₽</v>
      </c>
      <c r="V356" s="93" t="str">
        <f>IF('1'!$H$10="-","-      ₽",R356*O356)</f>
        <v>-      ₽</v>
      </c>
      <c r="W356" s="93" t="str">
        <f>IF('1'!$H$10="-","-      ₽",R356*O356)</f>
        <v>-      ₽</v>
      </c>
      <c r="X356" s="65" t="s">
        <v>4548</v>
      </c>
      <c r="Y356" s="66" t="str">
        <f>IF(OR(Q356="",'1'!$H$10="-"),"-      %",IF(Z356="только сц",0,IF(SUM($V$685:$V$6357)&gt;=57000,(W356-T356)/W356,0)))</f>
        <v>-      %</v>
      </c>
      <c r="Z356" s="83" t="s">
        <v>5582</v>
      </c>
      <c r="AA356" s="51">
        <v>1</v>
      </c>
      <c r="AB356" s="51">
        <v>0</v>
      </c>
      <c r="AC356" s="63" t="s">
        <v>3975</v>
      </c>
      <c r="AD356" s="94" t="str">
        <f>IF(OR(Q356="",'1'!$H$10="-"),"",IF(Q356&gt;R356+S356,"заказано больше наличия",""))</f>
        <v/>
      </c>
    </row>
    <row r="357" spans="1:30" s="48" customFormat="1">
      <c r="A357" s="2"/>
      <c r="B357" s="57" t="s">
        <v>4807</v>
      </c>
      <c r="C357" s="49" t="s">
        <v>1065</v>
      </c>
      <c r="D357" s="49" t="s">
        <v>1066</v>
      </c>
      <c r="E357" s="49">
        <v>5</v>
      </c>
      <c r="F357" s="49">
        <v>5</v>
      </c>
      <c r="G357" s="49" t="s">
        <v>3481</v>
      </c>
      <c r="H357" s="52" t="s">
        <v>78</v>
      </c>
      <c r="I357" s="50"/>
      <c r="J357" s="50"/>
      <c r="K357" s="90"/>
      <c r="L357" s="51">
        <v>652</v>
      </c>
      <c r="M357" s="51">
        <v>441</v>
      </c>
      <c r="N357" s="106">
        <f>IF('1'!$H$10="-",L357,L357)</f>
        <v>652</v>
      </c>
      <c r="O357" s="105">
        <f>IF('1'!$H$10="-",M357,IF('1'!$H$10="в кассу предприятия",M357,IF('1'!$H$10="ИП Водакова Т.Ю.",M357*1.075,"-")))</f>
        <v>441</v>
      </c>
      <c r="P357" s="86">
        <v>1</v>
      </c>
      <c r="Q357" s="47"/>
      <c r="R357" s="91">
        <f t="shared" si="5"/>
        <v>0</v>
      </c>
      <c r="S357" s="91" t="str">
        <f>IF('1'!$H$10="-","-      ₽",IF(Z357="только сц",IF(Q357&lt;=AA357,Q357,AA357),IF(Q357&lt;=AB357,0,IF(Q357-R357&lt;=AA357,Q357-R357,AA357))))</f>
        <v>-      ₽</v>
      </c>
      <c r="T357" s="92" t="str">
        <f>IF('1'!$H$10="-","-      ₽",IF(AND(SUM($W$10:$W$6357)&gt;=200000,AC357&lt;&gt;"без скидки"),IF(R357&gt;=100,O357*0.95*0.95*R357,O357*R357*0.95),IF(SUM($V$10:$V$6357)&gt;=57000,IF(AND(R357&gt;=100,AC357&lt;&gt;"без скидки"),O357*0.95*R357,O357*R357),M357*R357)))</f>
        <v>-      ₽</v>
      </c>
      <c r="U357" s="92" t="str">
        <f>IF('1'!$H$10="-","-      ₽",S357*M357)</f>
        <v>-      ₽</v>
      </c>
      <c r="V357" s="93" t="str">
        <f>IF('1'!$H$10="-","-      ₽",R357*O357)</f>
        <v>-      ₽</v>
      </c>
      <c r="W357" s="93" t="str">
        <f>IF('1'!$H$10="-","-      ₽",R357*O357)</f>
        <v>-      ₽</v>
      </c>
      <c r="X357" s="65" t="s">
        <v>4548</v>
      </c>
      <c r="Y357" s="66" t="str">
        <f>IF(OR(Q357="",'1'!$H$10="-"),"-      %",IF(Z357="только сц",0,IF(SUM($V$685:$V$6357)&gt;=57000,(W357-T357)/W357,0)))</f>
        <v>-      %</v>
      </c>
      <c r="Z357" s="83" t="s">
        <v>5582</v>
      </c>
      <c r="AA357" s="51">
        <v>1</v>
      </c>
      <c r="AB357" s="51">
        <v>0</v>
      </c>
      <c r="AC357" s="63" t="s">
        <v>3975</v>
      </c>
      <c r="AD357" s="94" t="str">
        <f>IF(OR(Q357="",'1'!$H$10="-"),"",IF(Q357&gt;R357+S357,"заказано больше наличия",""))</f>
        <v/>
      </c>
    </row>
    <row r="358" spans="1:30" s="48" customFormat="1">
      <c r="A358" s="2"/>
      <c r="B358" s="57" t="s">
        <v>2094</v>
      </c>
      <c r="C358" s="49" t="s">
        <v>1065</v>
      </c>
      <c r="D358" s="49" t="s">
        <v>1066</v>
      </c>
      <c r="E358" s="49">
        <v>5</v>
      </c>
      <c r="F358" s="49">
        <v>18</v>
      </c>
      <c r="G358" s="49" t="s">
        <v>3482</v>
      </c>
      <c r="H358" s="52" t="s">
        <v>384</v>
      </c>
      <c r="I358" s="50"/>
      <c r="J358" s="50"/>
      <c r="K358" s="90"/>
      <c r="L358" s="51">
        <v>3213</v>
      </c>
      <c r="M358" s="51">
        <v>1715</v>
      </c>
      <c r="N358" s="106">
        <f>IF('1'!$H$10="-",L358,L358)</f>
        <v>3213</v>
      </c>
      <c r="O358" s="105">
        <f>IF('1'!$H$10="-",M358,IF('1'!$H$10="в кассу предприятия",M358,IF('1'!$H$10="ИП Водакова Т.Ю.",M358*1.075,"-")))</f>
        <v>1715</v>
      </c>
      <c r="P358" s="86">
        <v>9</v>
      </c>
      <c r="Q358" s="47"/>
      <c r="R358" s="91">
        <f t="shared" si="5"/>
        <v>0</v>
      </c>
      <c r="S358" s="91" t="str">
        <f>IF('1'!$H$10="-","-      ₽",IF(Z358="только сц",IF(Q358&lt;=AA358,Q358,AA358),IF(Q358&lt;=AB358,0,IF(Q358-R358&lt;=AA358,Q358-R358,AA358))))</f>
        <v>-      ₽</v>
      </c>
      <c r="T358" s="92" t="str">
        <f>IF('1'!$H$10="-","-      ₽",IF(AND(SUM($W$10:$W$6357)&gt;=200000,AC358&lt;&gt;"без скидки"),IF(R358&gt;=100,O358*0.95*0.95*R358,O358*R358*0.95),IF(SUM($V$10:$V$6357)&gt;=57000,IF(AND(R358&gt;=100,AC358&lt;&gt;"без скидки"),O358*0.95*R358,O358*R358),M358*R358)))</f>
        <v>-      ₽</v>
      </c>
      <c r="U358" s="92" t="str">
        <f>IF('1'!$H$10="-","-      ₽",S358*M358)</f>
        <v>-      ₽</v>
      </c>
      <c r="V358" s="93" t="str">
        <f>IF('1'!$H$10="-","-      ₽",R358*O358)</f>
        <v>-      ₽</v>
      </c>
      <c r="W358" s="93" t="str">
        <f>IF('1'!$H$10="-","-      ₽",R358*O358)</f>
        <v>-      ₽</v>
      </c>
      <c r="X358" s="65" t="s">
        <v>4548</v>
      </c>
      <c r="Y358" s="66" t="str">
        <f>IF(OR(Q358="",'1'!$H$10="-"),"-      %",IF(Z358="только сц",0,IF(SUM($V$685:$V$6357)&gt;=57000,(W358-T358)/W358,0)))</f>
        <v>-      %</v>
      </c>
      <c r="Z358" s="83" t="s">
        <v>375</v>
      </c>
      <c r="AA358" s="51">
        <v>1</v>
      </c>
      <c r="AB358" s="51">
        <v>8</v>
      </c>
      <c r="AC358" s="63" t="s">
        <v>3975</v>
      </c>
      <c r="AD358" s="94" t="str">
        <f>IF(OR(Q358="",'1'!$H$10="-"),"",IF(Q358&gt;R358+S358,"заказано больше наличия",""))</f>
        <v/>
      </c>
    </row>
    <row r="359" spans="1:30" s="48" customFormat="1">
      <c r="A359" s="2"/>
      <c r="B359" s="57" t="s">
        <v>2095</v>
      </c>
      <c r="C359" s="49" t="s">
        <v>1126</v>
      </c>
      <c r="D359" s="49" t="s">
        <v>1127</v>
      </c>
      <c r="E359" s="49">
        <v>5</v>
      </c>
      <c r="F359" s="49">
        <v>18</v>
      </c>
      <c r="G359" s="49" t="s">
        <v>3483</v>
      </c>
      <c r="H359" s="52" t="s">
        <v>384</v>
      </c>
      <c r="I359" s="50"/>
      <c r="J359" s="50"/>
      <c r="K359" s="90"/>
      <c r="L359" s="51">
        <v>2397</v>
      </c>
      <c r="M359" s="51">
        <v>1715</v>
      </c>
      <c r="N359" s="106">
        <f>IF('1'!$H$10="-",L359,L359)</f>
        <v>2397</v>
      </c>
      <c r="O359" s="105">
        <f>IF('1'!$H$10="-",M359,IF('1'!$H$10="в кассу предприятия",M359,IF('1'!$H$10="ИП Водакова Т.Ю.",M359*1.075,"-")))</f>
        <v>1715</v>
      </c>
      <c r="P359" s="86">
        <v>4</v>
      </c>
      <c r="Q359" s="47"/>
      <c r="R359" s="91">
        <f t="shared" si="5"/>
        <v>0</v>
      </c>
      <c r="S359" s="91" t="str">
        <f>IF('1'!$H$10="-","-      ₽",IF(Z359="только сц",IF(Q359&lt;=AA359,Q359,AA359),IF(Q359&lt;=AB359,0,IF(Q359-R359&lt;=AA359,Q359-R359,AA359))))</f>
        <v>-      ₽</v>
      </c>
      <c r="T359" s="92" t="str">
        <f>IF('1'!$H$10="-","-      ₽",IF(AND(SUM($W$10:$W$6357)&gt;=200000,AC359&lt;&gt;"без скидки"),IF(R359&gt;=100,O359*0.95*0.95*R359,O359*R359*0.95),IF(SUM($V$10:$V$6357)&gt;=57000,IF(AND(R359&gt;=100,AC359&lt;&gt;"без скидки"),O359*0.95*R359,O359*R359),M359*R359)))</f>
        <v>-      ₽</v>
      </c>
      <c r="U359" s="92" t="str">
        <f>IF('1'!$H$10="-","-      ₽",S359*M359)</f>
        <v>-      ₽</v>
      </c>
      <c r="V359" s="93" t="str">
        <f>IF('1'!$H$10="-","-      ₽",R359*O359)</f>
        <v>-      ₽</v>
      </c>
      <c r="W359" s="93" t="str">
        <f>IF('1'!$H$10="-","-      ₽",R359*O359)</f>
        <v>-      ₽</v>
      </c>
      <c r="X359" s="65" t="s">
        <v>4548</v>
      </c>
      <c r="Y359" s="66" t="str">
        <f>IF(OR(Q359="",'1'!$H$10="-"),"-      %",IF(Z359="только сц",0,IF(SUM($V$685:$V$6357)&gt;=57000,(W359-T359)/W359,0)))</f>
        <v>-      %</v>
      </c>
      <c r="Z359" s="83" t="s">
        <v>375</v>
      </c>
      <c r="AA359" s="51">
        <v>1</v>
      </c>
      <c r="AB359" s="51">
        <v>3</v>
      </c>
      <c r="AC359" s="63" t="s">
        <v>3975</v>
      </c>
      <c r="AD359" s="94" t="str">
        <f>IF(OR(Q359="",'1'!$H$10="-"),"",IF(Q359&gt;R359+S359,"заказано больше наличия",""))</f>
        <v/>
      </c>
    </row>
    <row r="360" spans="1:30" s="48" customFormat="1">
      <c r="A360" s="2"/>
      <c r="B360" s="57" t="s">
        <v>2096</v>
      </c>
      <c r="C360" s="49" t="s">
        <v>1126</v>
      </c>
      <c r="D360" s="49" t="s">
        <v>1127</v>
      </c>
      <c r="E360" s="49">
        <v>5</v>
      </c>
      <c r="F360" s="49">
        <v>3</v>
      </c>
      <c r="G360" s="49" t="s">
        <v>3484</v>
      </c>
      <c r="H360" s="52" t="s">
        <v>1130</v>
      </c>
      <c r="I360" s="50"/>
      <c r="J360" s="50"/>
      <c r="K360" s="90"/>
      <c r="L360" s="51">
        <v>765</v>
      </c>
      <c r="M360" s="51">
        <v>551</v>
      </c>
      <c r="N360" s="106">
        <f>IF('1'!$H$10="-",L360,L360)</f>
        <v>765</v>
      </c>
      <c r="O360" s="105">
        <f>IF('1'!$H$10="-",M360,IF('1'!$H$10="в кассу предприятия",M360,IF('1'!$H$10="ИП Водакова Т.Ю.",M360*1.075,"-")))</f>
        <v>551</v>
      </c>
      <c r="P360" s="86" t="s">
        <v>5583</v>
      </c>
      <c r="Q360" s="47"/>
      <c r="R360" s="91">
        <f t="shared" si="5"/>
        <v>0</v>
      </c>
      <c r="S360" s="91" t="str">
        <f>IF('1'!$H$10="-","-      ₽",IF(Z360="только сц",IF(Q360&lt;=AA360,Q360,AA360),IF(Q360&lt;=AB360,0,IF(Q360-R360&lt;=AA360,Q360-R360,AA360))))</f>
        <v>-      ₽</v>
      </c>
      <c r="T360" s="92" t="str">
        <f>IF('1'!$H$10="-","-      ₽",IF(AND(SUM($W$10:$W$6357)&gt;=200000,AC360&lt;&gt;"без скидки"),IF(R360&gt;=100,O360*0.95*0.95*R360,O360*R360*0.95),IF(SUM($V$10:$V$6357)&gt;=57000,IF(AND(R360&gt;=100,AC360&lt;&gt;"без скидки"),O360*0.95*R360,O360*R360),M360*R360)))</f>
        <v>-      ₽</v>
      </c>
      <c r="U360" s="92" t="str">
        <f>IF('1'!$H$10="-","-      ₽",S360*M360)</f>
        <v>-      ₽</v>
      </c>
      <c r="V360" s="93" t="str">
        <f>IF('1'!$H$10="-","-      ₽",R360*O360)</f>
        <v>-      ₽</v>
      </c>
      <c r="W360" s="93" t="str">
        <f>IF('1'!$H$10="-","-      ₽",R360*O360)</f>
        <v>-      ₽</v>
      </c>
      <c r="X360" s="65" t="s">
        <v>4548</v>
      </c>
      <c r="Y360" s="66" t="str">
        <f>IF(OR(Q360="",'1'!$H$10="-"),"-      %",IF(Z360="только сц",0,IF(SUM($V$685:$V$6357)&gt;=57000,(W360-T360)/W360,0)))</f>
        <v>-      %</v>
      </c>
      <c r="Z360" s="83" t="s">
        <v>375</v>
      </c>
      <c r="AA360" s="51">
        <v>35</v>
      </c>
      <c r="AB360" s="51">
        <v>307</v>
      </c>
      <c r="AC360" s="63" t="s">
        <v>3975</v>
      </c>
      <c r="AD360" s="94" t="str">
        <f>IF(OR(Q360="",'1'!$H$10="-"),"",IF(Q360&gt;R360+S360,"заказано больше наличия",""))</f>
        <v/>
      </c>
    </row>
    <row r="361" spans="1:30" s="48" customFormat="1">
      <c r="A361" s="2"/>
      <c r="B361" s="57" t="s">
        <v>4360</v>
      </c>
      <c r="C361" s="49" t="s">
        <v>1126</v>
      </c>
      <c r="D361" s="49" t="s">
        <v>1127</v>
      </c>
      <c r="E361" s="49">
        <v>5</v>
      </c>
      <c r="F361" s="49">
        <v>5</v>
      </c>
      <c r="G361" s="49" t="s">
        <v>3484</v>
      </c>
      <c r="H361" s="52" t="s">
        <v>78</v>
      </c>
      <c r="I361" s="50"/>
      <c r="J361" s="50"/>
      <c r="K361" s="90"/>
      <c r="L361" s="51">
        <v>652</v>
      </c>
      <c r="M361" s="51">
        <v>551</v>
      </c>
      <c r="N361" s="106">
        <f>IF('1'!$H$10="-",L361,L361)</f>
        <v>652</v>
      </c>
      <c r="O361" s="105">
        <f>IF('1'!$H$10="-",M361,IF('1'!$H$10="в кассу предприятия",M361,IF('1'!$H$10="ИП Водакова Т.Ю.",M361*1.075,"-")))</f>
        <v>551</v>
      </c>
      <c r="P361" s="86">
        <v>9</v>
      </c>
      <c r="Q361" s="47"/>
      <c r="R361" s="91">
        <f t="shared" si="5"/>
        <v>0</v>
      </c>
      <c r="S361" s="91" t="str">
        <f>IF('1'!$H$10="-","-      ₽",IF(Z361="только сц",IF(Q361&lt;=AA361,Q361,AA361),IF(Q361&lt;=AB361,0,IF(Q361-R361&lt;=AA361,Q361-R361,AA361))))</f>
        <v>-      ₽</v>
      </c>
      <c r="T361" s="92" t="str">
        <f>IF('1'!$H$10="-","-      ₽",IF(AND(SUM($W$10:$W$6357)&gt;=200000,AC361&lt;&gt;"без скидки"),IF(R361&gt;=100,O361*0.95*0.95*R361,O361*R361*0.95),IF(SUM($V$10:$V$6357)&gt;=57000,IF(AND(R361&gt;=100,AC361&lt;&gt;"без скидки"),O361*0.95*R361,O361*R361),M361*R361)))</f>
        <v>-      ₽</v>
      </c>
      <c r="U361" s="92" t="str">
        <f>IF('1'!$H$10="-","-      ₽",S361*M361)</f>
        <v>-      ₽</v>
      </c>
      <c r="V361" s="93" t="str">
        <f>IF('1'!$H$10="-","-      ₽",R361*O361)</f>
        <v>-      ₽</v>
      </c>
      <c r="W361" s="93" t="str">
        <f>IF('1'!$H$10="-","-      ₽",R361*O361)</f>
        <v>-      ₽</v>
      </c>
      <c r="X361" s="65" t="s">
        <v>4548</v>
      </c>
      <c r="Y361" s="66" t="str">
        <f>IF(OR(Q361="",'1'!$H$10="-"),"-      %",IF(Z361="только сц",0,IF(SUM($V$685:$V$6357)&gt;=57000,(W361-T361)/W361,0)))</f>
        <v>-      %</v>
      </c>
      <c r="Z361" s="83" t="s">
        <v>375</v>
      </c>
      <c r="AA361" s="51">
        <v>1</v>
      </c>
      <c r="AB361" s="51">
        <v>8</v>
      </c>
      <c r="AC361" s="63" t="s">
        <v>3975</v>
      </c>
      <c r="AD361" s="94" t="str">
        <f>IF(OR(Q361="",'1'!$H$10="-"),"",IF(Q361&gt;R361+S361,"заказано больше наличия",""))</f>
        <v/>
      </c>
    </row>
    <row r="362" spans="1:30" s="48" customFormat="1">
      <c r="A362" s="2"/>
      <c r="B362" s="57" t="s">
        <v>4808</v>
      </c>
      <c r="C362" s="49" t="s">
        <v>1126</v>
      </c>
      <c r="D362" s="49" t="s">
        <v>1127</v>
      </c>
      <c r="E362" s="49">
        <v>5</v>
      </c>
      <c r="F362" s="49">
        <v>15</v>
      </c>
      <c r="G362" s="49" t="s">
        <v>3484</v>
      </c>
      <c r="H362" s="52" t="s">
        <v>57</v>
      </c>
      <c r="I362" s="50"/>
      <c r="J362" s="50"/>
      <c r="K362" s="90"/>
      <c r="L362" s="51">
        <v>1184</v>
      </c>
      <c r="M362" s="51">
        <v>800</v>
      </c>
      <c r="N362" s="106">
        <f>IF('1'!$H$10="-",L362,L362)</f>
        <v>1184</v>
      </c>
      <c r="O362" s="105">
        <f>IF('1'!$H$10="-",M362,IF('1'!$H$10="в кассу предприятия",M362,IF('1'!$H$10="ИП Водакова Т.Ю.",M362*1.075,"-")))</f>
        <v>800</v>
      </c>
      <c r="P362" s="86">
        <v>1</v>
      </c>
      <c r="Q362" s="47"/>
      <c r="R362" s="91">
        <f t="shared" si="5"/>
        <v>0</v>
      </c>
      <c r="S362" s="91" t="str">
        <f>IF('1'!$H$10="-","-      ₽",IF(Z362="только сц",IF(Q362&lt;=AA362,Q362,AA362),IF(Q362&lt;=AB362,0,IF(Q362-R362&lt;=AA362,Q362-R362,AA362))))</f>
        <v>-      ₽</v>
      </c>
      <c r="T362" s="92" t="str">
        <f>IF('1'!$H$10="-","-      ₽",IF(AND(SUM($W$10:$W$6357)&gt;=200000,AC362&lt;&gt;"без скидки"),IF(R362&gt;=100,O362*0.95*0.95*R362,O362*R362*0.95),IF(SUM($V$10:$V$6357)&gt;=57000,IF(AND(R362&gt;=100,AC362&lt;&gt;"без скидки"),O362*0.95*R362,O362*R362),M362*R362)))</f>
        <v>-      ₽</v>
      </c>
      <c r="U362" s="92" t="str">
        <f>IF('1'!$H$10="-","-      ₽",S362*M362)</f>
        <v>-      ₽</v>
      </c>
      <c r="V362" s="93" t="str">
        <f>IF('1'!$H$10="-","-      ₽",R362*O362)</f>
        <v>-      ₽</v>
      </c>
      <c r="W362" s="93" t="str">
        <f>IF('1'!$H$10="-","-      ₽",R362*O362)</f>
        <v>-      ₽</v>
      </c>
      <c r="X362" s="65" t="s">
        <v>4548</v>
      </c>
      <c r="Y362" s="66" t="str">
        <f>IF(OR(Q362="",'1'!$H$10="-"),"-      %",IF(Z362="только сц",0,IF(SUM($V$685:$V$6357)&gt;=57000,(W362-T362)/W362,0)))</f>
        <v>-      %</v>
      </c>
      <c r="Z362" s="83" t="s">
        <v>5582</v>
      </c>
      <c r="AA362" s="51">
        <v>1</v>
      </c>
      <c r="AB362" s="51">
        <v>0</v>
      </c>
      <c r="AC362" s="63" t="s">
        <v>3975</v>
      </c>
      <c r="AD362" s="94" t="str">
        <f>IF(OR(Q362="",'1'!$H$10="-"),"",IF(Q362&gt;R362+S362,"заказано больше наличия",""))</f>
        <v/>
      </c>
    </row>
    <row r="363" spans="1:30" s="48" customFormat="1">
      <c r="A363" s="2"/>
      <c r="B363" s="57" t="s">
        <v>4094</v>
      </c>
      <c r="C363" s="49" t="s">
        <v>1126</v>
      </c>
      <c r="D363" s="49" t="s">
        <v>1127</v>
      </c>
      <c r="E363" s="49">
        <v>5</v>
      </c>
      <c r="F363" s="49">
        <v>18</v>
      </c>
      <c r="G363" s="49" t="s">
        <v>3484</v>
      </c>
      <c r="H363" s="52" t="s">
        <v>384</v>
      </c>
      <c r="I363" s="50"/>
      <c r="J363" s="50"/>
      <c r="K363" s="90"/>
      <c r="L363" s="51">
        <v>2397</v>
      </c>
      <c r="M363" s="51">
        <v>1715</v>
      </c>
      <c r="N363" s="106">
        <f>IF('1'!$H$10="-",L363,L363)</f>
        <v>2397</v>
      </c>
      <c r="O363" s="105">
        <f>IF('1'!$H$10="-",M363,IF('1'!$H$10="в кассу предприятия",M363,IF('1'!$H$10="ИП Водакова Т.Ю.",M363*1.075,"-")))</f>
        <v>1715</v>
      </c>
      <c r="P363" s="86">
        <v>2</v>
      </c>
      <c r="Q363" s="47"/>
      <c r="R363" s="91">
        <f t="shared" si="5"/>
        <v>0</v>
      </c>
      <c r="S363" s="91" t="str">
        <f>IF('1'!$H$10="-","-      ₽",IF(Z363="только сц",IF(Q363&lt;=AA363,Q363,AA363),IF(Q363&lt;=AB363,0,IF(Q363-R363&lt;=AA363,Q363-R363,AA363))))</f>
        <v>-      ₽</v>
      </c>
      <c r="T363" s="92" t="str">
        <f>IF('1'!$H$10="-","-      ₽",IF(AND(SUM($W$10:$W$6357)&gt;=200000,AC363&lt;&gt;"без скидки"),IF(R363&gt;=100,O363*0.95*0.95*R363,O363*R363*0.95),IF(SUM($V$10:$V$6357)&gt;=57000,IF(AND(R363&gt;=100,AC363&lt;&gt;"без скидки"),O363*0.95*R363,O363*R363),M363*R363)))</f>
        <v>-      ₽</v>
      </c>
      <c r="U363" s="92" t="str">
        <f>IF('1'!$H$10="-","-      ₽",S363*M363)</f>
        <v>-      ₽</v>
      </c>
      <c r="V363" s="93" t="str">
        <f>IF('1'!$H$10="-","-      ₽",R363*O363)</f>
        <v>-      ₽</v>
      </c>
      <c r="W363" s="93" t="str">
        <f>IF('1'!$H$10="-","-      ₽",R363*O363)</f>
        <v>-      ₽</v>
      </c>
      <c r="X363" s="65" t="s">
        <v>4548</v>
      </c>
      <c r="Y363" s="66" t="str">
        <f>IF(OR(Q363="",'1'!$H$10="-"),"-      %",IF(Z363="только сц",0,IF(SUM($V$685:$V$6357)&gt;=57000,(W363-T363)/W363,0)))</f>
        <v>-      %</v>
      </c>
      <c r="Z363" s="83" t="s">
        <v>375</v>
      </c>
      <c r="AA363" s="51">
        <v>1</v>
      </c>
      <c r="AB363" s="51">
        <v>1</v>
      </c>
      <c r="AC363" s="63" t="s">
        <v>3975</v>
      </c>
      <c r="AD363" s="94" t="str">
        <f>IF(OR(Q363="",'1'!$H$10="-"),"",IF(Q363&gt;R363+S363,"заказано больше наличия",""))</f>
        <v/>
      </c>
    </row>
    <row r="364" spans="1:30" s="48" customFormat="1">
      <c r="A364" s="2"/>
      <c r="B364" s="57" t="s">
        <v>4095</v>
      </c>
      <c r="C364" s="49" t="s">
        <v>4124</v>
      </c>
      <c r="D364" s="49" t="s">
        <v>1127</v>
      </c>
      <c r="E364" s="49">
        <v>5</v>
      </c>
      <c r="F364" s="49">
        <v>18</v>
      </c>
      <c r="G364" s="49" t="s">
        <v>4143</v>
      </c>
      <c r="H364" s="52" t="s">
        <v>384</v>
      </c>
      <c r="I364" s="50"/>
      <c r="J364" s="50"/>
      <c r="K364" s="90"/>
      <c r="L364" s="51">
        <v>3213</v>
      </c>
      <c r="M364" s="51">
        <v>2410</v>
      </c>
      <c r="N364" s="106">
        <f>IF('1'!$H$10="-",L364,L364)</f>
        <v>3213</v>
      </c>
      <c r="O364" s="105">
        <f>IF('1'!$H$10="-",M364,IF('1'!$H$10="в кассу предприятия",M364,IF('1'!$H$10="ИП Водакова Т.Ю.",M364*1.075,"-")))</f>
        <v>2410</v>
      </c>
      <c r="P364" s="86">
        <v>5</v>
      </c>
      <c r="Q364" s="47"/>
      <c r="R364" s="91">
        <f t="shared" si="5"/>
        <v>0</v>
      </c>
      <c r="S364" s="91" t="str">
        <f>IF('1'!$H$10="-","-      ₽",IF(Z364="только сц",IF(Q364&lt;=AA364,Q364,AA364),IF(Q364&lt;=AB364,0,IF(Q364-R364&lt;=AA364,Q364-R364,AA364))))</f>
        <v>-      ₽</v>
      </c>
      <c r="T364" s="92" t="str">
        <f>IF('1'!$H$10="-","-      ₽",IF(AND(SUM($W$10:$W$6357)&gt;=200000,AC364&lt;&gt;"без скидки"),IF(R364&gt;=100,O364*0.95*0.95*R364,O364*R364*0.95),IF(SUM($V$10:$V$6357)&gt;=57000,IF(AND(R364&gt;=100,AC364&lt;&gt;"без скидки"),O364*0.95*R364,O364*R364),M364*R364)))</f>
        <v>-      ₽</v>
      </c>
      <c r="U364" s="92" t="str">
        <f>IF('1'!$H$10="-","-      ₽",S364*M364)</f>
        <v>-      ₽</v>
      </c>
      <c r="V364" s="93" t="str">
        <f>IF('1'!$H$10="-","-      ₽",R364*O364)</f>
        <v>-      ₽</v>
      </c>
      <c r="W364" s="93" t="str">
        <f>IF('1'!$H$10="-","-      ₽",R364*O364)</f>
        <v>-      ₽</v>
      </c>
      <c r="X364" s="65" t="s">
        <v>4548</v>
      </c>
      <c r="Y364" s="66" t="str">
        <f>IF(OR(Q364="",'1'!$H$10="-"),"-      %",IF(Z364="только сц",0,IF(SUM($V$685:$V$6357)&gt;=57000,(W364-T364)/W364,0)))</f>
        <v>-      %</v>
      </c>
      <c r="Z364" s="83" t="s">
        <v>375</v>
      </c>
      <c r="AA364" s="51">
        <v>0</v>
      </c>
      <c r="AB364" s="51">
        <v>5</v>
      </c>
      <c r="AC364" s="63" t="s">
        <v>3975</v>
      </c>
      <c r="AD364" s="94" t="str">
        <f>IF(OR(Q364="",'1'!$H$10="-"),"",IF(Q364&gt;R364+S364,"заказано больше наличия",""))</f>
        <v/>
      </c>
    </row>
    <row r="365" spans="1:30" s="48" customFormat="1">
      <c r="A365" s="2"/>
      <c r="B365" s="57" t="s">
        <v>1128</v>
      </c>
      <c r="C365" s="49" t="s">
        <v>1126</v>
      </c>
      <c r="D365" s="49" t="s">
        <v>1127</v>
      </c>
      <c r="E365" s="49">
        <v>5</v>
      </c>
      <c r="F365" s="49">
        <v>3</v>
      </c>
      <c r="G365" s="49" t="s">
        <v>1129</v>
      </c>
      <c r="H365" s="52" t="s">
        <v>1130</v>
      </c>
      <c r="I365" s="50"/>
      <c r="J365" s="50"/>
      <c r="K365" s="90"/>
      <c r="L365" s="51">
        <v>765</v>
      </c>
      <c r="M365" s="51">
        <v>517</v>
      </c>
      <c r="N365" s="106">
        <f>IF('1'!$H$10="-",L365,L365)</f>
        <v>765</v>
      </c>
      <c r="O365" s="105">
        <f>IF('1'!$H$10="-",M365,IF('1'!$H$10="в кассу предприятия",M365,IF('1'!$H$10="ИП Водакова Т.Ю.",M365*1.075,"-")))</f>
        <v>517</v>
      </c>
      <c r="P365" s="86">
        <v>1</v>
      </c>
      <c r="Q365" s="47"/>
      <c r="R365" s="91">
        <f t="shared" si="5"/>
        <v>0</v>
      </c>
      <c r="S365" s="91" t="str">
        <f>IF('1'!$H$10="-","-      ₽",IF(Z365="только сц",IF(Q365&lt;=AA365,Q365,AA365),IF(Q365&lt;=AB365,0,IF(Q365-R365&lt;=AA365,Q365-R365,AA365))))</f>
        <v>-      ₽</v>
      </c>
      <c r="T365" s="92" t="str">
        <f>IF('1'!$H$10="-","-      ₽",IF(AND(SUM($W$10:$W$6357)&gt;=200000,AC365&lt;&gt;"без скидки"),IF(R365&gt;=100,O365*0.95*0.95*R365,O365*R365*0.95),IF(SUM($V$10:$V$6357)&gt;=57000,IF(AND(R365&gt;=100,AC365&lt;&gt;"без скидки"),O365*0.95*R365,O365*R365),M365*R365)))</f>
        <v>-      ₽</v>
      </c>
      <c r="U365" s="92" t="str">
        <f>IF('1'!$H$10="-","-      ₽",S365*M365)</f>
        <v>-      ₽</v>
      </c>
      <c r="V365" s="93" t="str">
        <f>IF('1'!$H$10="-","-      ₽",R365*O365)</f>
        <v>-      ₽</v>
      </c>
      <c r="W365" s="93" t="str">
        <f>IF('1'!$H$10="-","-      ₽",R365*O365)</f>
        <v>-      ₽</v>
      </c>
      <c r="X365" s="65" t="s">
        <v>4548</v>
      </c>
      <c r="Y365" s="66" t="str">
        <f>IF(OR(Q365="",'1'!$H$10="-"),"-      %",IF(Z365="только сц",0,IF(SUM($V$685:$V$6357)&gt;=57000,(W365-T365)/W365,0)))</f>
        <v>-      %</v>
      </c>
      <c r="Z365" s="83" t="s">
        <v>5582</v>
      </c>
      <c r="AA365" s="51">
        <v>1</v>
      </c>
      <c r="AB365" s="51">
        <v>0</v>
      </c>
      <c r="AC365" s="63" t="s">
        <v>3975</v>
      </c>
      <c r="AD365" s="94" t="str">
        <f>IF(OR(Q365="",'1'!$H$10="-"),"",IF(Q365&gt;R365+S365,"заказано больше наличия",""))</f>
        <v/>
      </c>
    </row>
    <row r="366" spans="1:30" s="48" customFormat="1">
      <c r="A366" s="2"/>
      <c r="B366" s="57" t="s">
        <v>4809</v>
      </c>
      <c r="C366" s="49" t="s">
        <v>1126</v>
      </c>
      <c r="D366" s="49" t="s">
        <v>1127</v>
      </c>
      <c r="E366" s="49">
        <v>5</v>
      </c>
      <c r="F366" s="49">
        <v>5</v>
      </c>
      <c r="G366" s="49" t="s">
        <v>1129</v>
      </c>
      <c r="H366" s="52" t="s">
        <v>78</v>
      </c>
      <c r="I366" s="50"/>
      <c r="J366" s="50"/>
      <c r="K366" s="90"/>
      <c r="L366" s="51">
        <v>652</v>
      </c>
      <c r="M366" s="51">
        <v>378</v>
      </c>
      <c r="N366" s="106">
        <f>IF('1'!$H$10="-",L366,L366)</f>
        <v>652</v>
      </c>
      <c r="O366" s="105">
        <f>IF('1'!$H$10="-",M366,IF('1'!$H$10="в кассу предприятия",M366,IF('1'!$H$10="ИП Водакова Т.Ю.",M366*1.075,"-")))</f>
        <v>378</v>
      </c>
      <c r="P366" s="86">
        <v>6</v>
      </c>
      <c r="Q366" s="47"/>
      <c r="R366" s="91">
        <f t="shared" si="5"/>
        <v>0</v>
      </c>
      <c r="S366" s="91" t="str">
        <f>IF('1'!$H$10="-","-      ₽",IF(Z366="только сц",IF(Q366&lt;=AA366,Q366,AA366),IF(Q366&lt;=AB366,0,IF(Q366-R366&lt;=AA366,Q366-R366,AA366))))</f>
        <v>-      ₽</v>
      </c>
      <c r="T366" s="92" t="str">
        <f>IF('1'!$H$10="-","-      ₽",IF(AND(SUM($W$10:$W$6357)&gt;=200000,AC366&lt;&gt;"без скидки"),IF(R366&gt;=100,O366*0.95*0.95*R366,O366*R366*0.95),IF(SUM($V$10:$V$6357)&gt;=57000,IF(AND(R366&gt;=100,AC366&lt;&gt;"без скидки"),O366*0.95*R366,O366*R366),M366*R366)))</f>
        <v>-      ₽</v>
      </c>
      <c r="U366" s="92" t="str">
        <f>IF('1'!$H$10="-","-      ₽",S366*M366)</f>
        <v>-      ₽</v>
      </c>
      <c r="V366" s="93" t="str">
        <f>IF('1'!$H$10="-","-      ₽",R366*O366)</f>
        <v>-      ₽</v>
      </c>
      <c r="W366" s="93" t="str">
        <f>IF('1'!$H$10="-","-      ₽",R366*O366)</f>
        <v>-      ₽</v>
      </c>
      <c r="X366" s="65" t="s">
        <v>4548</v>
      </c>
      <c r="Y366" s="66" t="str">
        <f>IF(OR(Q366="",'1'!$H$10="-"),"-      %",IF(Z366="только сц",0,IF(SUM($V$685:$V$6357)&gt;=57000,(W366-T366)/W366,0)))</f>
        <v>-      %</v>
      </c>
      <c r="Z366" s="83" t="s">
        <v>5582</v>
      </c>
      <c r="AA366" s="51">
        <v>6</v>
      </c>
      <c r="AB366" s="51">
        <v>0</v>
      </c>
      <c r="AC366" s="63" t="s">
        <v>3975</v>
      </c>
      <c r="AD366" s="94" t="str">
        <f>IF(OR(Q366="",'1'!$H$10="-"),"",IF(Q366&gt;R366+S366,"заказано больше наличия",""))</f>
        <v/>
      </c>
    </row>
    <row r="367" spans="1:30" s="48" customFormat="1">
      <c r="A367" s="2"/>
      <c r="B367" s="57" t="s">
        <v>4361</v>
      </c>
      <c r="C367" s="49" t="s">
        <v>1126</v>
      </c>
      <c r="D367" s="49" t="s">
        <v>1127</v>
      </c>
      <c r="E367" s="49">
        <v>5</v>
      </c>
      <c r="F367" s="49">
        <v>15</v>
      </c>
      <c r="G367" s="49" t="s">
        <v>1129</v>
      </c>
      <c r="H367" s="52" t="s">
        <v>57</v>
      </c>
      <c r="I367" s="50"/>
      <c r="J367" s="50"/>
      <c r="K367" s="90"/>
      <c r="L367" s="51">
        <v>1184</v>
      </c>
      <c r="M367" s="51">
        <v>800</v>
      </c>
      <c r="N367" s="106">
        <f>IF('1'!$H$10="-",L367,L367)</f>
        <v>1184</v>
      </c>
      <c r="O367" s="105">
        <f>IF('1'!$H$10="-",M367,IF('1'!$H$10="в кассу предприятия",M367,IF('1'!$H$10="ИП Водакова Т.Ю.",M367*1.075,"-")))</f>
        <v>800</v>
      </c>
      <c r="P367" s="86">
        <v>1</v>
      </c>
      <c r="Q367" s="47"/>
      <c r="R367" s="91">
        <f t="shared" si="5"/>
        <v>0</v>
      </c>
      <c r="S367" s="91" t="str">
        <f>IF('1'!$H$10="-","-      ₽",IF(Z367="только сц",IF(Q367&lt;=AA367,Q367,AA367),IF(Q367&lt;=AB367,0,IF(Q367-R367&lt;=AA367,Q367-R367,AA367))))</f>
        <v>-      ₽</v>
      </c>
      <c r="T367" s="92" t="str">
        <f>IF('1'!$H$10="-","-      ₽",IF(AND(SUM($W$10:$W$6357)&gt;=200000,AC367&lt;&gt;"без скидки"),IF(R367&gt;=100,O367*0.95*0.95*R367,O367*R367*0.95),IF(SUM($V$10:$V$6357)&gt;=57000,IF(AND(R367&gt;=100,AC367&lt;&gt;"без скидки"),O367*0.95*R367,O367*R367),M367*R367)))</f>
        <v>-      ₽</v>
      </c>
      <c r="U367" s="92" t="str">
        <f>IF('1'!$H$10="-","-      ₽",S367*M367)</f>
        <v>-      ₽</v>
      </c>
      <c r="V367" s="93" t="str">
        <f>IF('1'!$H$10="-","-      ₽",R367*O367)</f>
        <v>-      ₽</v>
      </c>
      <c r="W367" s="93" t="str">
        <f>IF('1'!$H$10="-","-      ₽",R367*O367)</f>
        <v>-      ₽</v>
      </c>
      <c r="X367" s="65" t="s">
        <v>4548</v>
      </c>
      <c r="Y367" s="66" t="str">
        <f>IF(OR(Q367="",'1'!$H$10="-"),"-      %",IF(Z367="только сц",0,IF(SUM($V$685:$V$6357)&gt;=57000,(W367-T367)/W367,0)))</f>
        <v>-      %</v>
      </c>
      <c r="Z367" s="83" t="s">
        <v>375</v>
      </c>
      <c r="AA367" s="51">
        <v>0</v>
      </c>
      <c r="AB367" s="51">
        <v>1</v>
      </c>
      <c r="AC367" s="63" t="s">
        <v>3975</v>
      </c>
      <c r="AD367" s="94" t="str">
        <f>IF(OR(Q367="",'1'!$H$10="-"),"",IF(Q367&gt;R367+S367,"заказано больше наличия",""))</f>
        <v/>
      </c>
    </row>
    <row r="368" spans="1:30" s="48" customFormat="1">
      <c r="A368" s="2"/>
      <c r="B368" s="57" t="s">
        <v>4004</v>
      </c>
      <c r="C368" s="49" t="s">
        <v>1126</v>
      </c>
      <c r="D368" s="49" t="s">
        <v>1127</v>
      </c>
      <c r="E368" s="49">
        <v>5</v>
      </c>
      <c r="F368" s="49">
        <v>18</v>
      </c>
      <c r="G368" s="49" t="s">
        <v>1129</v>
      </c>
      <c r="H368" s="52" t="s">
        <v>384</v>
      </c>
      <c r="I368" s="50"/>
      <c r="J368" s="50"/>
      <c r="K368" s="90"/>
      <c r="L368" s="51">
        <v>2964</v>
      </c>
      <c r="M368" s="51">
        <v>1715</v>
      </c>
      <c r="N368" s="106">
        <f>IF('1'!$H$10="-",L368,L368)</f>
        <v>2964</v>
      </c>
      <c r="O368" s="105">
        <f>IF('1'!$H$10="-",M368,IF('1'!$H$10="в кассу предприятия",M368,IF('1'!$H$10="ИП Водакова Т.Ю.",M368*1.075,"-")))</f>
        <v>1715</v>
      </c>
      <c r="P368" s="86">
        <v>2</v>
      </c>
      <c r="Q368" s="47"/>
      <c r="R368" s="91">
        <f t="shared" si="5"/>
        <v>0</v>
      </c>
      <c r="S368" s="91" t="str">
        <f>IF('1'!$H$10="-","-      ₽",IF(Z368="только сц",IF(Q368&lt;=AA368,Q368,AA368),IF(Q368&lt;=AB368,0,IF(Q368-R368&lt;=AA368,Q368-R368,AA368))))</f>
        <v>-      ₽</v>
      </c>
      <c r="T368" s="92" t="str">
        <f>IF('1'!$H$10="-","-      ₽",IF(AND(SUM($W$10:$W$6357)&gt;=200000,AC368&lt;&gt;"без скидки"),IF(R368&gt;=100,O368*0.95*0.95*R368,O368*R368*0.95),IF(SUM($V$10:$V$6357)&gt;=57000,IF(AND(R368&gt;=100,AC368&lt;&gt;"без скидки"),O368*0.95*R368,O368*R368),M368*R368)))</f>
        <v>-      ₽</v>
      </c>
      <c r="U368" s="92" t="str">
        <f>IF('1'!$H$10="-","-      ₽",S368*M368)</f>
        <v>-      ₽</v>
      </c>
      <c r="V368" s="93" t="str">
        <f>IF('1'!$H$10="-","-      ₽",R368*O368)</f>
        <v>-      ₽</v>
      </c>
      <c r="W368" s="93" t="str">
        <f>IF('1'!$H$10="-","-      ₽",R368*O368)</f>
        <v>-      ₽</v>
      </c>
      <c r="X368" s="65" t="s">
        <v>4548</v>
      </c>
      <c r="Y368" s="66" t="str">
        <f>IF(OR(Q368="",'1'!$H$10="-"),"-      %",IF(Z368="только сц",0,IF(SUM($V$685:$V$6357)&gt;=57000,(W368-T368)/W368,0)))</f>
        <v>-      %</v>
      </c>
      <c r="Z368" s="83" t="s">
        <v>375</v>
      </c>
      <c r="AA368" s="51">
        <v>0</v>
      </c>
      <c r="AB368" s="51">
        <v>2</v>
      </c>
      <c r="AC368" s="63" t="s">
        <v>3975</v>
      </c>
      <c r="AD368" s="94" t="str">
        <f>IF(OR(Q368="",'1'!$H$10="-"),"",IF(Q368&gt;R368+S368,"заказано больше наличия",""))</f>
        <v/>
      </c>
    </row>
    <row r="369" spans="1:30" s="48" customFormat="1">
      <c r="A369" s="2"/>
      <c r="B369" s="57" t="s">
        <v>1073</v>
      </c>
      <c r="C369" s="49" t="s">
        <v>1074</v>
      </c>
      <c r="D369" s="49" t="s">
        <v>1075</v>
      </c>
      <c r="E369" s="49">
        <v>5</v>
      </c>
      <c r="F369" s="49">
        <v>18</v>
      </c>
      <c r="G369" s="49" t="s">
        <v>1076</v>
      </c>
      <c r="H369" s="52" t="s">
        <v>384</v>
      </c>
      <c r="I369" s="50"/>
      <c r="J369" s="50"/>
      <c r="K369" s="90"/>
      <c r="L369" s="51">
        <v>2964</v>
      </c>
      <c r="M369" s="51">
        <v>1715</v>
      </c>
      <c r="N369" s="106">
        <f>IF('1'!$H$10="-",L369,L369)</f>
        <v>2964</v>
      </c>
      <c r="O369" s="105">
        <f>IF('1'!$H$10="-",M369,IF('1'!$H$10="в кассу предприятия",M369,IF('1'!$H$10="ИП Водакова Т.Ю.",M369*1.075,"-")))</f>
        <v>1715</v>
      </c>
      <c r="P369" s="86">
        <v>14</v>
      </c>
      <c r="Q369" s="47"/>
      <c r="R369" s="91">
        <f t="shared" si="5"/>
        <v>0</v>
      </c>
      <c r="S369" s="91" t="str">
        <f>IF('1'!$H$10="-","-      ₽",IF(Z369="только сц",IF(Q369&lt;=AA369,Q369,AA369),IF(Q369&lt;=AB369,0,IF(Q369-R369&lt;=AA369,Q369-R369,AA369))))</f>
        <v>-      ₽</v>
      </c>
      <c r="T369" s="92" t="str">
        <f>IF('1'!$H$10="-","-      ₽",IF(AND(SUM($W$10:$W$6357)&gt;=200000,AC369&lt;&gt;"без скидки"),IF(R369&gt;=100,O369*0.95*0.95*R369,O369*R369*0.95),IF(SUM($V$10:$V$6357)&gt;=57000,IF(AND(R369&gt;=100,AC369&lt;&gt;"без скидки"),O369*0.95*R369,O369*R369),M369*R369)))</f>
        <v>-      ₽</v>
      </c>
      <c r="U369" s="92" t="str">
        <f>IF('1'!$H$10="-","-      ₽",S369*M369)</f>
        <v>-      ₽</v>
      </c>
      <c r="V369" s="93" t="str">
        <f>IF('1'!$H$10="-","-      ₽",R369*O369)</f>
        <v>-      ₽</v>
      </c>
      <c r="W369" s="93" t="str">
        <f>IF('1'!$H$10="-","-      ₽",R369*O369)</f>
        <v>-      ₽</v>
      </c>
      <c r="X369" s="65" t="s">
        <v>4548</v>
      </c>
      <c r="Y369" s="66" t="str">
        <f>IF(OR(Q369="",'1'!$H$10="-"),"-      %",IF(Z369="только сц",0,IF(SUM($V$685:$V$6357)&gt;=57000,(W369-T369)/W369,0)))</f>
        <v>-      %</v>
      </c>
      <c r="Z369" s="83" t="s">
        <v>375</v>
      </c>
      <c r="AA369" s="51">
        <v>2</v>
      </c>
      <c r="AB369" s="51">
        <v>12</v>
      </c>
      <c r="AC369" s="63" t="s">
        <v>3975</v>
      </c>
      <c r="AD369" s="94" t="str">
        <f>IF(OR(Q369="",'1'!$H$10="-"),"",IF(Q369&gt;R369+S369,"заказано больше наличия",""))</f>
        <v/>
      </c>
    </row>
    <row r="370" spans="1:30" s="48" customFormat="1">
      <c r="A370" s="2"/>
      <c r="B370" s="57" t="s">
        <v>2097</v>
      </c>
      <c r="C370" s="49" t="s">
        <v>2730</v>
      </c>
      <c r="D370" s="49" t="s">
        <v>2731</v>
      </c>
      <c r="E370" s="49">
        <v>5</v>
      </c>
      <c r="F370" s="49">
        <v>18</v>
      </c>
      <c r="G370" s="49" t="s">
        <v>3485</v>
      </c>
      <c r="H370" s="52" t="s">
        <v>384</v>
      </c>
      <c r="I370" s="50"/>
      <c r="J370" s="50"/>
      <c r="K370" s="90"/>
      <c r="L370" s="51">
        <v>2964</v>
      </c>
      <c r="M370" s="51">
        <v>1715</v>
      </c>
      <c r="N370" s="106">
        <f>IF('1'!$H$10="-",L370,L370)</f>
        <v>2964</v>
      </c>
      <c r="O370" s="105">
        <f>IF('1'!$H$10="-",M370,IF('1'!$H$10="в кассу предприятия",M370,IF('1'!$H$10="ИП Водакова Т.Ю.",M370*1.075,"-")))</f>
        <v>1715</v>
      </c>
      <c r="P370" s="86">
        <v>1</v>
      </c>
      <c r="Q370" s="47"/>
      <c r="R370" s="91">
        <f t="shared" si="5"/>
        <v>0</v>
      </c>
      <c r="S370" s="91" t="str">
        <f>IF('1'!$H$10="-","-      ₽",IF(Z370="только сц",IF(Q370&lt;=AA370,Q370,AA370),IF(Q370&lt;=AB370,0,IF(Q370-R370&lt;=AA370,Q370-R370,AA370))))</f>
        <v>-      ₽</v>
      </c>
      <c r="T370" s="92" t="str">
        <f>IF('1'!$H$10="-","-      ₽",IF(AND(SUM($W$10:$W$6357)&gt;=200000,AC370&lt;&gt;"без скидки"),IF(R370&gt;=100,O370*0.95*0.95*R370,O370*R370*0.95),IF(SUM($V$10:$V$6357)&gt;=57000,IF(AND(R370&gt;=100,AC370&lt;&gt;"без скидки"),O370*0.95*R370,O370*R370),M370*R370)))</f>
        <v>-      ₽</v>
      </c>
      <c r="U370" s="92" t="str">
        <f>IF('1'!$H$10="-","-      ₽",S370*M370)</f>
        <v>-      ₽</v>
      </c>
      <c r="V370" s="93" t="str">
        <f>IF('1'!$H$10="-","-      ₽",R370*O370)</f>
        <v>-      ₽</v>
      </c>
      <c r="W370" s="93" t="str">
        <f>IF('1'!$H$10="-","-      ₽",R370*O370)</f>
        <v>-      ₽</v>
      </c>
      <c r="X370" s="65" t="s">
        <v>4548</v>
      </c>
      <c r="Y370" s="66" t="str">
        <f>IF(OR(Q370="",'1'!$H$10="-"),"-      %",IF(Z370="только сц",0,IF(SUM($V$685:$V$6357)&gt;=57000,(W370-T370)/W370,0)))</f>
        <v>-      %</v>
      </c>
      <c r="Z370" s="83" t="s">
        <v>5582</v>
      </c>
      <c r="AA370" s="51">
        <v>1</v>
      </c>
      <c r="AB370" s="51">
        <v>0</v>
      </c>
      <c r="AC370" s="63" t="s">
        <v>3975</v>
      </c>
      <c r="AD370" s="94" t="str">
        <f>IF(OR(Q370="",'1'!$H$10="-"),"",IF(Q370&gt;R370+S370,"заказано больше наличия",""))</f>
        <v/>
      </c>
    </row>
    <row r="371" spans="1:30" s="48" customFormat="1">
      <c r="A371" s="2"/>
      <c r="B371" s="57" t="s">
        <v>2098</v>
      </c>
      <c r="C371" s="49" t="s">
        <v>2730</v>
      </c>
      <c r="D371" s="49" t="s">
        <v>2731</v>
      </c>
      <c r="E371" s="49">
        <v>5</v>
      </c>
      <c r="F371" s="49">
        <v>18</v>
      </c>
      <c r="G371" s="49" t="s">
        <v>3486</v>
      </c>
      <c r="H371" s="52" t="s">
        <v>384</v>
      </c>
      <c r="I371" s="50"/>
      <c r="J371" s="50"/>
      <c r="K371" s="90"/>
      <c r="L371" s="51">
        <v>2964</v>
      </c>
      <c r="M371" s="51">
        <v>1715</v>
      </c>
      <c r="N371" s="106">
        <f>IF('1'!$H$10="-",L371,L371)</f>
        <v>2964</v>
      </c>
      <c r="O371" s="105">
        <f>IF('1'!$H$10="-",M371,IF('1'!$H$10="в кассу предприятия",M371,IF('1'!$H$10="ИП Водакова Т.Ю.",M371*1.075,"-")))</f>
        <v>1715</v>
      </c>
      <c r="P371" s="86">
        <v>14</v>
      </c>
      <c r="Q371" s="47"/>
      <c r="R371" s="91">
        <f t="shared" si="5"/>
        <v>0</v>
      </c>
      <c r="S371" s="91" t="str">
        <f>IF('1'!$H$10="-","-      ₽",IF(Z371="только сц",IF(Q371&lt;=AA371,Q371,AA371),IF(Q371&lt;=AB371,0,IF(Q371-R371&lt;=AA371,Q371-R371,AA371))))</f>
        <v>-      ₽</v>
      </c>
      <c r="T371" s="92" t="str">
        <f>IF('1'!$H$10="-","-      ₽",IF(AND(SUM($W$10:$W$6357)&gt;=200000,AC371&lt;&gt;"без скидки"),IF(R371&gt;=100,O371*0.95*0.95*R371,O371*R371*0.95),IF(SUM($V$10:$V$6357)&gt;=57000,IF(AND(R371&gt;=100,AC371&lt;&gt;"без скидки"),O371*0.95*R371,O371*R371),M371*R371)))</f>
        <v>-      ₽</v>
      </c>
      <c r="U371" s="92" t="str">
        <f>IF('1'!$H$10="-","-      ₽",S371*M371)</f>
        <v>-      ₽</v>
      </c>
      <c r="V371" s="93" t="str">
        <f>IF('1'!$H$10="-","-      ₽",R371*O371)</f>
        <v>-      ₽</v>
      </c>
      <c r="W371" s="93" t="str">
        <f>IF('1'!$H$10="-","-      ₽",R371*O371)</f>
        <v>-      ₽</v>
      </c>
      <c r="X371" s="65" t="s">
        <v>4548</v>
      </c>
      <c r="Y371" s="66" t="str">
        <f>IF(OR(Q371="",'1'!$H$10="-"),"-      %",IF(Z371="только сц",0,IF(SUM($V$685:$V$6357)&gt;=57000,(W371-T371)/W371,0)))</f>
        <v>-      %</v>
      </c>
      <c r="Z371" s="83" t="s">
        <v>375</v>
      </c>
      <c r="AA371" s="51">
        <v>0</v>
      </c>
      <c r="AB371" s="51">
        <v>14</v>
      </c>
      <c r="AC371" s="63" t="s">
        <v>3975</v>
      </c>
      <c r="AD371" s="94" t="str">
        <f>IF(OR(Q371="",'1'!$H$10="-"),"",IF(Q371&gt;R371+S371,"заказано больше наличия",""))</f>
        <v/>
      </c>
    </row>
    <row r="372" spans="1:30" s="48" customFormat="1">
      <c r="A372" s="2"/>
      <c r="B372" s="57" t="s">
        <v>2099</v>
      </c>
      <c r="C372" s="49" t="s">
        <v>2732</v>
      </c>
      <c r="D372" s="49" t="s">
        <v>2733</v>
      </c>
      <c r="E372" s="49">
        <v>5</v>
      </c>
      <c r="F372" s="49">
        <v>6</v>
      </c>
      <c r="G372" s="49" t="s">
        <v>3485</v>
      </c>
      <c r="H372" s="52" t="s">
        <v>85</v>
      </c>
      <c r="I372" s="50"/>
      <c r="J372" s="50"/>
      <c r="K372" s="90"/>
      <c r="L372" s="51">
        <v>1128</v>
      </c>
      <c r="M372" s="51">
        <v>807</v>
      </c>
      <c r="N372" s="106">
        <f>IF('1'!$H$10="-",L372,L372)</f>
        <v>1128</v>
      </c>
      <c r="O372" s="105">
        <f>IF('1'!$H$10="-",M372,IF('1'!$H$10="в кассу предприятия",M372,IF('1'!$H$10="ИП Водакова Т.Ю.",M372*1.075,"-")))</f>
        <v>807</v>
      </c>
      <c r="P372" s="86">
        <v>22</v>
      </c>
      <c r="Q372" s="47"/>
      <c r="R372" s="91">
        <f t="shared" si="5"/>
        <v>0</v>
      </c>
      <c r="S372" s="91" t="str">
        <f>IF('1'!$H$10="-","-      ₽",IF(Z372="только сц",IF(Q372&lt;=AA372,Q372,AA372),IF(Q372&lt;=AB372,0,IF(Q372-R372&lt;=AA372,Q372-R372,AA372))))</f>
        <v>-      ₽</v>
      </c>
      <c r="T372" s="92" t="str">
        <f>IF('1'!$H$10="-","-      ₽",IF(AND(SUM($W$10:$W$6357)&gt;=200000,AC372&lt;&gt;"без скидки"),IF(R372&gt;=100,O372*0.95*0.95*R372,O372*R372*0.95),IF(SUM($V$10:$V$6357)&gt;=57000,IF(AND(R372&gt;=100,AC372&lt;&gt;"без скидки"),O372*0.95*R372,O372*R372),M372*R372)))</f>
        <v>-      ₽</v>
      </c>
      <c r="U372" s="92" t="str">
        <f>IF('1'!$H$10="-","-      ₽",S372*M372)</f>
        <v>-      ₽</v>
      </c>
      <c r="V372" s="93" t="str">
        <f>IF('1'!$H$10="-","-      ₽",R372*O372)</f>
        <v>-      ₽</v>
      </c>
      <c r="W372" s="93" t="str">
        <f>IF('1'!$H$10="-","-      ₽",R372*O372)</f>
        <v>-      ₽</v>
      </c>
      <c r="X372" s="65" t="s">
        <v>4548</v>
      </c>
      <c r="Y372" s="66" t="str">
        <f>IF(OR(Q372="",'1'!$H$10="-"),"-      %",IF(Z372="только сц",0,IF(SUM($V$685:$V$6357)&gt;=57000,(W372-T372)/W372,0)))</f>
        <v>-      %</v>
      </c>
      <c r="Z372" s="83" t="s">
        <v>5582</v>
      </c>
      <c r="AA372" s="51">
        <v>22</v>
      </c>
      <c r="AB372" s="51">
        <v>0</v>
      </c>
      <c r="AC372" s="63" t="s">
        <v>3975</v>
      </c>
      <c r="AD372" s="94" t="str">
        <f>IF(OR(Q372="",'1'!$H$10="-"),"",IF(Q372&gt;R372+S372,"заказано больше наличия",""))</f>
        <v/>
      </c>
    </row>
    <row r="373" spans="1:30" s="48" customFormat="1">
      <c r="A373" s="2"/>
      <c r="B373" s="57" t="s">
        <v>2100</v>
      </c>
      <c r="C373" s="49" t="s">
        <v>2732</v>
      </c>
      <c r="D373" s="49" t="s">
        <v>2733</v>
      </c>
      <c r="E373" s="49">
        <v>5</v>
      </c>
      <c r="F373" s="49">
        <v>18</v>
      </c>
      <c r="G373" s="49" t="s">
        <v>3487</v>
      </c>
      <c r="H373" s="52" t="s">
        <v>384</v>
      </c>
      <c r="I373" s="50"/>
      <c r="J373" s="50"/>
      <c r="K373" s="90"/>
      <c r="L373" s="51">
        <v>3213</v>
      </c>
      <c r="M373" s="51">
        <v>1715</v>
      </c>
      <c r="N373" s="106">
        <f>IF('1'!$H$10="-",L373,L373)</f>
        <v>3213</v>
      </c>
      <c r="O373" s="105">
        <f>IF('1'!$H$10="-",M373,IF('1'!$H$10="в кассу предприятия",M373,IF('1'!$H$10="ИП Водакова Т.Ю.",M373*1.075,"-")))</f>
        <v>1715</v>
      </c>
      <c r="P373" s="86">
        <v>8</v>
      </c>
      <c r="Q373" s="47"/>
      <c r="R373" s="91">
        <f t="shared" si="5"/>
        <v>0</v>
      </c>
      <c r="S373" s="91" t="str">
        <f>IF('1'!$H$10="-","-      ₽",IF(Z373="только сц",IF(Q373&lt;=AA373,Q373,AA373),IF(Q373&lt;=AB373,0,IF(Q373-R373&lt;=AA373,Q373-R373,AA373))))</f>
        <v>-      ₽</v>
      </c>
      <c r="T373" s="92" t="str">
        <f>IF('1'!$H$10="-","-      ₽",IF(AND(SUM($W$10:$W$6357)&gt;=200000,AC373&lt;&gt;"без скидки"),IF(R373&gt;=100,O373*0.95*0.95*R373,O373*R373*0.95),IF(SUM($V$10:$V$6357)&gt;=57000,IF(AND(R373&gt;=100,AC373&lt;&gt;"без скидки"),O373*0.95*R373,O373*R373),M373*R373)))</f>
        <v>-      ₽</v>
      </c>
      <c r="U373" s="92" t="str">
        <f>IF('1'!$H$10="-","-      ₽",S373*M373)</f>
        <v>-      ₽</v>
      </c>
      <c r="V373" s="93" t="str">
        <f>IF('1'!$H$10="-","-      ₽",R373*O373)</f>
        <v>-      ₽</v>
      </c>
      <c r="W373" s="93" t="str">
        <f>IF('1'!$H$10="-","-      ₽",R373*O373)</f>
        <v>-      ₽</v>
      </c>
      <c r="X373" s="65" t="s">
        <v>4548</v>
      </c>
      <c r="Y373" s="66" t="str">
        <f>IF(OR(Q373="",'1'!$H$10="-"),"-      %",IF(Z373="только сц",0,IF(SUM($V$685:$V$6357)&gt;=57000,(W373-T373)/W373,0)))</f>
        <v>-      %</v>
      </c>
      <c r="Z373" s="83" t="s">
        <v>375</v>
      </c>
      <c r="AA373" s="51">
        <v>0</v>
      </c>
      <c r="AB373" s="51">
        <v>8</v>
      </c>
      <c r="AC373" s="63" t="s">
        <v>3975</v>
      </c>
      <c r="AD373" s="94" t="str">
        <f>IF(OR(Q373="",'1'!$H$10="-"),"",IF(Q373&gt;R373+S373,"заказано больше наличия",""))</f>
        <v/>
      </c>
    </row>
    <row r="374" spans="1:30" s="48" customFormat="1">
      <c r="A374" s="2"/>
      <c r="B374" s="57" t="s">
        <v>2101</v>
      </c>
      <c r="C374" s="49" t="s">
        <v>2734</v>
      </c>
      <c r="D374" s="49" t="s">
        <v>2735</v>
      </c>
      <c r="E374" s="49">
        <v>5</v>
      </c>
      <c r="F374" s="49">
        <v>3</v>
      </c>
      <c r="G374" s="49" t="s">
        <v>3488</v>
      </c>
      <c r="H374" s="52" t="s">
        <v>1130</v>
      </c>
      <c r="I374" s="50"/>
      <c r="J374" s="50"/>
      <c r="K374" s="90"/>
      <c r="L374" s="51">
        <v>765</v>
      </c>
      <c r="M374" s="51">
        <v>551</v>
      </c>
      <c r="N374" s="106">
        <f>IF('1'!$H$10="-",L374,L374)</f>
        <v>765</v>
      </c>
      <c r="O374" s="105">
        <f>IF('1'!$H$10="-",M374,IF('1'!$H$10="в кассу предприятия",M374,IF('1'!$H$10="ИП Водакова Т.Ю.",M374*1.075,"-")))</f>
        <v>551</v>
      </c>
      <c r="P374" s="86">
        <v>3</v>
      </c>
      <c r="Q374" s="47"/>
      <c r="R374" s="91">
        <f t="shared" si="5"/>
        <v>0</v>
      </c>
      <c r="S374" s="91" t="str">
        <f>IF('1'!$H$10="-","-      ₽",IF(Z374="только сц",IF(Q374&lt;=AA374,Q374,AA374),IF(Q374&lt;=AB374,0,IF(Q374-R374&lt;=AA374,Q374-R374,AA374))))</f>
        <v>-      ₽</v>
      </c>
      <c r="T374" s="92" t="str">
        <f>IF('1'!$H$10="-","-      ₽",IF(AND(SUM($W$10:$W$6357)&gt;=200000,AC374&lt;&gt;"без скидки"),IF(R374&gt;=100,O374*0.95*0.95*R374,O374*R374*0.95),IF(SUM($V$10:$V$6357)&gt;=57000,IF(AND(R374&gt;=100,AC374&lt;&gt;"без скидки"),O374*0.95*R374,O374*R374),M374*R374)))</f>
        <v>-      ₽</v>
      </c>
      <c r="U374" s="92" t="str">
        <f>IF('1'!$H$10="-","-      ₽",S374*M374)</f>
        <v>-      ₽</v>
      </c>
      <c r="V374" s="93" t="str">
        <f>IF('1'!$H$10="-","-      ₽",R374*O374)</f>
        <v>-      ₽</v>
      </c>
      <c r="W374" s="93" t="str">
        <f>IF('1'!$H$10="-","-      ₽",R374*O374)</f>
        <v>-      ₽</v>
      </c>
      <c r="X374" s="65" t="s">
        <v>4548</v>
      </c>
      <c r="Y374" s="66" t="str">
        <f>IF(OR(Q374="",'1'!$H$10="-"),"-      %",IF(Z374="только сц",0,IF(SUM($V$685:$V$6357)&gt;=57000,(W374-T374)/W374,0)))</f>
        <v>-      %</v>
      </c>
      <c r="Z374" s="83" t="s">
        <v>375</v>
      </c>
      <c r="AA374" s="51">
        <v>1</v>
      </c>
      <c r="AB374" s="51">
        <v>2</v>
      </c>
      <c r="AC374" s="63" t="s">
        <v>3975</v>
      </c>
      <c r="AD374" s="94" t="str">
        <f>IF(OR(Q374="",'1'!$H$10="-"),"",IF(Q374&gt;R374+S374,"заказано больше наличия",""))</f>
        <v/>
      </c>
    </row>
    <row r="375" spans="1:30" s="48" customFormat="1">
      <c r="A375" s="2"/>
      <c r="B375" s="57" t="s">
        <v>4096</v>
      </c>
      <c r="C375" s="49" t="s">
        <v>2734</v>
      </c>
      <c r="D375" s="49" t="s">
        <v>2735</v>
      </c>
      <c r="E375" s="49">
        <v>5</v>
      </c>
      <c r="F375" s="49">
        <v>18</v>
      </c>
      <c r="G375" s="49" t="s">
        <v>3488</v>
      </c>
      <c r="H375" s="52" t="s">
        <v>384</v>
      </c>
      <c r="I375" s="50"/>
      <c r="J375" s="50"/>
      <c r="K375" s="90"/>
      <c r="L375" s="51">
        <v>3213</v>
      </c>
      <c r="M375" s="51">
        <v>2410</v>
      </c>
      <c r="N375" s="106">
        <f>IF('1'!$H$10="-",L375,L375)</f>
        <v>3213</v>
      </c>
      <c r="O375" s="105">
        <f>IF('1'!$H$10="-",M375,IF('1'!$H$10="в кассу предприятия",M375,IF('1'!$H$10="ИП Водакова Т.Ю.",M375*1.075,"-")))</f>
        <v>2410</v>
      </c>
      <c r="P375" s="86">
        <v>1</v>
      </c>
      <c r="Q375" s="47"/>
      <c r="R375" s="91">
        <f t="shared" si="5"/>
        <v>0</v>
      </c>
      <c r="S375" s="91" t="str">
        <f>IF('1'!$H$10="-","-      ₽",IF(Z375="только сц",IF(Q375&lt;=AA375,Q375,AA375),IF(Q375&lt;=AB375,0,IF(Q375-R375&lt;=AA375,Q375-R375,AA375))))</f>
        <v>-      ₽</v>
      </c>
      <c r="T375" s="92" t="str">
        <f>IF('1'!$H$10="-","-      ₽",IF(AND(SUM($W$10:$W$6357)&gt;=200000,AC375&lt;&gt;"без скидки"),IF(R375&gt;=100,O375*0.95*0.95*R375,O375*R375*0.95),IF(SUM($V$10:$V$6357)&gt;=57000,IF(AND(R375&gt;=100,AC375&lt;&gt;"без скидки"),O375*0.95*R375,O375*R375),M375*R375)))</f>
        <v>-      ₽</v>
      </c>
      <c r="U375" s="92" t="str">
        <f>IF('1'!$H$10="-","-      ₽",S375*M375)</f>
        <v>-      ₽</v>
      </c>
      <c r="V375" s="93" t="str">
        <f>IF('1'!$H$10="-","-      ₽",R375*O375)</f>
        <v>-      ₽</v>
      </c>
      <c r="W375" s="93" t="str">
        <f>IF('1'!$H$10="-","-      ₽",R375*O375)</f>
        <v>-      ₽</v>
      </c>
      <c r="X375" s="65" t="s">
        <v>4548</v>
      </c>
      <c r="Y375" s="66" t="str">
        <f>IF(OR(Q375="",'1'!$H$10="-"),"-      %",IF(Z375="только сц",0,IF(SUM($V$685:$V$6357)&gt;=57000,(W375-T375)/W375,0)))</f>
        <v>-      %</v>
      </c>
      <c r="Z375" s="83" t="s">
        <v>375</v>
      </c>
      <c r="AA375" s="51">
        <v>0</v>
      </c>
      <c r="AB375" s="51">
        <v>1</v>
      </c>
      <c r="AC375" s="63" t="s">
        <v>3975</v>
      </c>
      <c r="AD375" s="94" t="str">
        <f>IF(OR(Q375="",'1'!$H$10="-"),"",IF(Q375&gt;R375+S375,"заказано больше наличия",""))</f>
        <v/>
      </c>
    </row>
    <row r="376" spans="1:30" s="48" customFormat="1">
      <c r="A376" s="2"/>
      <c r="B376" s="57" t="s">
        <v>2102</v>
      </c>
      <c r="C376" s="49" t="s">
        <v>2736</v>
      </c>
      <c r="D376" s="49" t="s">
        <v>2737</v>
      </c>
      <c r="E376" s="49">
        <v>5</v>
      </c>
      <c r="F376" s="49">
        <v>18</v>
      </c>
      <c r="G376" s="49" t="s">
        <v>3489</v>
      </c>
      <c r="H376" s="52" t="s">
        <v>384</v>
      </c>
      <c r="I376" s="50"/>
      <c r="J376" s="50"/>
      <c r="K376" s="90"/>
      <c r="L376" s="51">
        <v>2397</v>
      </c>
      <c r="M376" s="51">
        <v>1715</v>
      </c>
      <c r="N376" s="106">
        <f>IF('1'!$H$10="-",L376,L376)</f>
        <v>2397</v>
      </c>
      <c r="O376" s="105">
        <f>IF('1'!$H$10="-",M376,IF('1'!$H$10="в кассу предприятия",M376,IF('1'!$H$10="ИП Водакова Т.Ю.",M376*1.075,"-")))</f>
        <v>1715</v>
      </c>
      <c r="P376" s="86">
        <v>5</v>
      </c>
      <c r="Q376" s="47"/>
      <c r="R376" s="91">
        <f t="shared" si="5"/>
        <v>0</v>
      </c>
      <c r="S376" s="91" t="str">
        <f>IF('1'!$H$10="-","-      ₽",IF(Z376="только сц",IF(Q376&lt;=AA376,Q376,AA376),IF(Q376&lt;=AB376,0,IF(Q376-R376&lt;=AA376,Q376-R376,AA376))))</f>
        <v>-      ₽</v>
      </c>
      <c r="T376" s="92" t="str">
        <f>IF('1'!$H$10="-","-      ₽",IF(AND(SUM($W$10:$W$6357)&gt;=200000,AC376&lt;&gt;"без скидки"),IF(R376&gt;=100,O376*0.95*0.95*R376,O376*R376*0.95),IF(SUM($V$10:$V$6357)&gt;=57000,IF(AND(R376&gt;=100,AC376&lt;&gt;"без скидки"),O376*0.95*R376,O376*R376),M376*R376)))</f>
        <v>-      ₽</v>
      </c>
      <c r="U376" s="92" t="str">
        <f>IF('1'!$H$10="-","-      ₽",S376*M376)</f>
        <v>-      ₽</v>
      </c>
      <c r="V376" s="93" t="str">
        <f>IF('1'!$H$10="-","-      ₽",R376*O376)</f>
        <v>-      ₽</v>
      </c>
      <c r="W376" s="93" t="str">
        <f>IF('1'!$H$10="-","-      ₽",R376*O376)</f>
        <v>-      ₽</v>
      </c>
      <c r="X376" s="65" t="s">
        <v>4548</v>
      </c>
      <c r="Y376" s="66" t="str">
        <f>IF(OR(Q376="",'1'!$H$10="-"),"-      %",IF(Z376="только сц",0,IF(SUM($V$685:$V$6357)&gt;=57000,(W376-T376)/W376,0)))</f>
        <v>-      %</v>
      </c>
      <c r="Z376" s="83" t="s">
        <v>375</v>
      </c>
      <c r="AA376" s="51">
        <v>1</v>
      </c>
      <c r="AB376" s="51">
        <v>4</v>
      </c>
      <c r="AC376" s="63" t="s">
        <v>3975</v>
      </c>
      <c r="AD376" s="94" t="str">
        <f>IF(OR(Q376="",'1'!$H$10="-"),"",IF(Q376&gt;R376+S376,"заказано больше наличия",""))</f>
        <v/>
      </c>
    </row>
    <row r="377" spans="1:30" s="48" customFormat="1">
      <c r="A377" s="2"/>
      <c r="B377" s="57" t="s">
        <v>2103</v>
      </c>
      <c r="C377" s="49" t="s">
        <v>2738</v>
      </c>
      <c r="D377" s="49" t="s">
        <v>2739</v>
      </c>
      <c r="E377" s="49">
        <v>5</v>
      </c>
      <c r="F377" s="49">
        <v>18</v>
      </c>
      <c r="G377" s="49" t="s">
        <v>3490</v>
      </c>
      <c r="H377" s="52" t="s">
        <v>384</v>
      </c>
      <c r="I377" s="50"/>
      <c r="J377" s="50"/>
      <c r="K377" s="90"/>
      <c r="L377" s="51">
        <v>2397</v>
      </c>
      <c r="M377" s="51">
        <v>1715</v>
      </c>
      <c r="N377" s="106">
        <f>IF('1'!$H$10="-",L377,L377)</f>
        <v>2397</v>
      </c>
      <c r="O377" s="105">
        <f>IF('1'!$H$10="-",M377,IF('1'!$H$10="в кассу предприятия",M377,IF('1'!$H$10="ИП Водакова Т.Ю.",M377*1.075,"-")))</f>
        <v>1715</v>
      </c>
      <c r="P377" s="86">
        <v>2</v>
      </c>
      <c r="Q377" s="47"/>
      <c r="R377" s="91">
        <f t="shared" si="5"/>
        <v>0</v>
      </c>
      <c r="S377" s="91" t="str">
        <f>IF('1'!$H$10="-","-      ₽",IF(Z377="только сц",IF(Q377&lt;=AA377,Q377,AA377),IF(Q377&lt;=AB377,0,IF(Q377-R377&lt;=AA377,Q377-R377,AA377))))</f>
        <v>-      ₽</v>
      </c>
      <c r="T377" s="92" t="str">
        <f>IF('1'!$H$10="-","-      ₽",IF(AND(SUM($W$10:$W$6357)&gt;=200000,AC377&lt;&gt;"без скидки"),IF(R377&gt;=100,O377*0.95*0.95*R377,O377*R377*0.95),IF(SUM($V$10:$V$6357)&gt;=57000,IF(AND(R377&gt;=100,AC377&lt;&gt;"без скидки"),O377*0.95*R377,O377*R377),M377*R377)))</f>
        <v>-      ₽</v>
      </c>
      <c r="U377" s="92" t="str">
        <f>IF('1'!$H$10="-","-      ₽",S377*M377)</f>
        <v>-      ₽</v>
      </c>
      <c r="V377" s="93" t="str">
        <f>IF('1'!$H$10="-","-      ₽",R377*O377)</f>
        <v>-      ₽</v>
      </c>
      <c r="W377" s="93" t="str">
        <f>IF('1'!$H$10="-","-      ₽",R377*O377)</f>
        <v>-      ₽</v>
      </c>
      <c r="X377" s="65" t="s">
        <v>4548</v>
      </c>
      <c r="Y377" s="66" t="str">
        <f>IF(OR(Q377="",'1'!$H$10="-"),"-      %",IF(Z377="только сц",0,IF(SUM($V$685:$V$6357)&gt;=57000,(W377-T377)/W377,0)))</f>
        <v>-      %</v>
      </c>
      <c r="Z377" s="83" t="s">
        <v>375</v>
      </c>
      <c r="AA377" s="51">
        <v>1</v>
      </c>
      <c r="AB377" s="51">
        <v>1</v>
      </c>
      <c r="AC377" s="63" t="s">
        <v>3975</v>
      </c>
      <c r="AD377" s="94" t="str">
        <f>IF(OR(Q377="",'1'!$H$10="-"),"",IF(Q377&gt;R377+S377,"заказано больше наличия",""))</f>
        <v/>
      </c>
    </row>
    <row r="378" spans="1:30" s="48" customFormat="1">
      <c r="A378" s="2"/>
      <c r="B378" s="57" t="s">
        <v>2104</v>
      </c>
      <c r="C378" s="49" t="s">
        <v>2740</v>
      </c>
      <c r="D378" s="49" t="s">
        <v>2741</v>
      </c>
      <c r="E378" s="49">
        <v>5</v>
      </c>
      <c r="F378" s="49">
        <v>18</v>
      </c>
      <c r="G378" s="49" t="s">
        <v>3491</v>
      </c>
      <c r="H378" s="52" t="s">
        <v>384</v>
      </c>
      <c r="I378" s="50"/>
      <c r="J378" s="50"/>
      <c r="K378" s="90"/>
      <c r="L378" s="51">
        <v>3213</v>
      </c>
      <c r="M378" s="51">
        <v>2410</v>
      </c>
      <c r="N378" s="106">
        <f>IF('1'!$H$10="-",L378,L378)</f>
        <v>3213</v>
      </c>
      <c r="O378" s="105">
        <f>IF('1'!$H$10="-",M378,IF('1'!$H$10="в кассу предприятия",M378,IF('1'!$H$10="ИП Водакова Т.Ю.",M378*1.075,"-")))</f>
        <v>2410</v>
      </c>
      <c r="P378" s="86">
        <v>5</v>
      </c>
      <c r="Q378" s="47"/>
      <c r="R378" s="91">
        <f t="shared" si="5"/>
        <v>0</v>
      </c>
      <c r="S378" s="91" t="str">
        <f>IF('1'!$H$10="-","-      ₽",IF(Z378="только сц",IF(Q378&lt;=AA378,Q378,AA378),IF(Q378&lt;=AB378,0,IF(Q378-R378&lt;=AA378,Q378-R378,AA378))))</f>
        <v>-      ₽</v>
      </c>
      <c r="T378" s="92" t="str">
        <f>IF('1'!$H$10="-","-      ₽",IF(AND(SUM($W$10:$W$6357)&gt;=200000,AC378&lt;&gt;"без скидки"),IF(R378&gt;=100,O378*0.95*0.95*R378,O378*R378*0.95),IF(SUM($V$10:$V$6357)&gt;=57000,IF(AND(R378&gt;=100,AC378&lt;&gt;"без скидки"),O378*0.95*R378,O378*R378),M378*R378)))</f>
        <v>-      ₽</v>
      </c>
      <c r="U378" s="92" t="str">
        <f>IF('1'!$H$10="-","-      ₽",S378*M378)</f>
        <v>-      ₽</v>
      </c>
      <c r="V378" s="93" t="str">
        <f>IF('1'!$H$10="-","-      ₽",R378*O378)</f>
        <v>-      ₽</v>
      </c>
      <c r="W378" s="93" t="str">
        <f>IF('1'!$H$10="-","-      ₽",R378*O378)</f>
        <v>-      ₽</v>
      </c>
      <c r="X378" s="65" t="s">
        <v>4548</v>
      </c>
      <c r="Y378" s="66" t="str">
        <f>IF(OR(Q378="",'1'!$H$10="-"),"-      %",IF(Z378="только сц",0,IF(SUM($V$685:$V$6357)&gt;=57000,(W378-T378)/W378,0)))</f>
        <v>-      %</v>
      </c>
      <c r="Z378" s="83" t="s">
        <v>375</v>
      </c>
      <c r="AA378" s="51">
        <v>0</v>
      </c>
      <c r="AB378" s="51">
        <v>5</v>
      </c>
      <c r="AC378" s="63" t="s">
        <v>3975</v>
      </c>
      <c r="AD378" s="94" t="str">
        <f>IF(OR(Q378="",'1'!$H$10="-"),"",IF(Q378&gt;R378+S378,"заказано больше наличия",""))</f>
        <v/>
      </c>
    </row>
    <row r="379" spans="1:30" s="48" customFormat="1">
      <c r="A379" s="2"/>
      <c r="B379" s="57" t="s">
        <v>2105</v>
      </c>
      <c r="C379" s="49" t="s">
        <v>2740</v>
      </c>
      <c r="D379" s="49" t="s">
        <v>2741</v>
      </c>
      <c r="E379" s="49">
        <v>5</v>
      </c>
      <c r="F379" s="49">
        <v>18</v>
      </c>
      <c r="G379" s="49" t="s">
        <v>3492</v>
      </c>
      <c r="H379" s="52" t="s">
        <v>384</v>
      </c>
      <c r="I379" s="50" t="s">
        <v>374</v>
      </c>
      <c r="J379" s="50"/>
      <c r="K379" s="90"/>
      <c r="L379" s="51">
        <v>2397</v>
      </c>
      <c r="M379" s="51">
        <v>1715</v>
      </c>
      <c r="N379" s="106">
        <f>IF('1'!$H$10="-",L379,L379)</f>
        <v>2397</v>
      </c>
      <c r="O379" s="105">
        <f>IF('1'!$H$10="-",M379,IF('1'!$H$10="в кассу предприятия",M379,IF('1'!$H$10="ИП Водакова Т.Ю.",M379*1.075,"-")))</f>
        <v>1715</v>
      </c>
      <c r="P379" s="86">
        <v>2</v>
      </c>
      <c r="Q379" s="47"/>
      <c r="R379" s="91">
        <f t="shared" si="5"/>
        <v>0</v>
      </c>
      <c r="S379" s="91" t="str">
        <f>IF('1'!$H$10="-","-      ₽",IF(Z379="только сц",IF(Q379&lt;=AA379,Q379,AA379),IF(Q379&lt;=AB379,0,IF(Q379-R379&lt;=AA379,Q379-R379,AA379))))</f>
        <v>-      ₽</v>
      </c>
      <c r="T379" s="92" t="str">
        <f>IF('1'!$H$10="-","-      ₽",IF(AND(SUM($W$10:$W$6357)&gt;=200000,AC379&lt;&gt;"без скидки"),IF(R379&gt;=100,O379*0.95*0.95*R379,O379*R379*0.95),IF(SUM($V$10:$V$6357)&gt;=57000,IF(AND(R379&gt;=100,AC379&lt;&gt;"без скидки"),O379*0.95*R379,O379*R379),M379*R379)))</f>
        <v>-      ₽</v>
      </c>
      <c r="U379" s="92" t="str">
        <f>IF('1'!$H$10="-","-      ₽",S379*M379)</f>
        <v>-      ₽</v>
      </c>
      <c r="V379" s="93" t="str">
        <f>IF('1'!$H$10="-","-      ₽",R379*O379)</f>
        <v>-      ₽</v>
      </c>
      <c r="W379" s="93" t="str">
        <f>IF('1'!$H$10="-","-      ₽",R379*O379)</f>
        <v>-      ₽</v>
      </c>
      <c r="X379" s="65" t="s">
        <v>4548</v>
      </c>
      <c r="Y379" s="66" t="str">
        <f>IF(OR(Q379="",'1'!$H$10="-"),"-      %",IF(Z379="только сц",0,IF(SUM($V$685:$V$6357)&gt;=57000,(W379-T379)/W379,0)))</f>
        <v>-      %</v>
      </c>
      <c r="Z379" s="83" t="s">
        <v>375</v>
      </c>
      <c r="AA379" s="51">
        <v>0</v>
      </c>
      <c r="AB379" s="51">
        <v>2</v>
      </c>
      <c r="AC379" s="63" t="s">
        <v>3975</v>
      </c>
      <c r="AD379" s="94" t="str">
        <f>IF(OR(Q379="",'1'!$H$10="-"),"",IF(Q379&gt;R379+S379,"заказано больше наличия",""))</f>
        <v/>
      </c>
    </row>
    <row r="380" spans="1:30" s="48" customFormat="1">
      <c r="A380" s="2"/>
      <c r="B380" s="57" t="s">
        <v>2106</v>
      </c>
      <c r="C380" s="49" t="s">
        <v>2742</v>
      </c>
      <c r="D380" s="49" t="s">
        <v>2741</v>
      </c>
      <c r="E380" s="49">
        <v>5</v>
      </c>
      <c r="F380" s="49">
        <v>18</v>
      </c>
      <c r="G380" s="49" t="s">
        <v>3493</v>
      </c>
      <c r="H380" s="52" t="s">
        <v>384</v>
      </c>
      <c r="I380" s="50"/>
      <c r="J380" s="50"/>
      <c r="K380" s="90"/>
      <c r="L380" s="51">
        <v>3213</v>
      </c>
      <c r="M380" s="51">
        <v>2410</v>
      </c>
      <c r="N380" s="106">
        <f>IF('1'!$H$10="-",L380,L380)</f>
        <v>3213</v>
      </c>
      <c r="O380" s="105">
        <f>IF('1'!$H$10="-",M380,IF('1'!$H$10="в кассу предприятия",M380,IF('1'!$H$10="ИП Водакова Т.Ю.",M380*1.075,"-")))</f>
        <v>2410</v>
      </c>
      <c r="P380" s="86">
        <v>13</v>
      </c>
      <c r="Q380" s="47"/>
      <c r="R380" s="91">
        <f t="shared" si="5"/>
        <v>0</v>
      </c>
      <c r="S380" s="91" t="str">
        <f>IF('1'!$H$10="-","-      ₽",IF(Z380="только сц",IF(Q380&lt;=AA380,Q380,AA380),IF(Q380&lt;=AB380,0,IF(Q380-R380&lt;=AA380,Q380-R380,AA380))))</f>
        <v>-      ₽</v>
      </c>
      <c r="T380" s="92" t="str">
        <f>IF('1'!$H$10="-","-      ₽",IF(AND(SUM($W$10:$W$6357)&gt;=200000,AC380&lt;&gt;"без скидки"),IF(R380&gt;=100,O380*0.95*0.95*R380,O380*R380*0.95),IF(SUM($V$10:$V$6357)&gt;=57000,IF(AND(R380&gt;=100,AC380&lt;&gt;"без скидки"),O380*0.95*R380,O380*R380),M380*R380)))</f>
        <v>-      ₽</v>
      </c>
      <c r="U380" s="92" t="str">
        <f>IF('1'!$H$10="-","-      ₽",S380*M380)</f>
        <v>-      ₽</v>
      </c>
      <c r="V380" s="93" t="str">
        <f>IF('1'!$H$10="-","-      ₽",R380*O380)</f>
        <v>-      ₽</v>
      </c>
      <c r="W380" s="93" t="str">
        <f>IF('1'!$H$10="-","-      ₽",R380*O380)</f>
        <v>-      ₽</v>
      </c>
      <c r="X380" s="65" t="s">
        <v>4548</v>
      </c>
      <c r="Y380" s="66" t="str">
        <f>IF(OR(Q380="",'1'!$H$10="-"),"-      %",IF(Z380="только сц",0,IF(SUM($V$685:$V$6357)&gt;=57000,(W380-T380)/W380,0)))</f>
        <v>-      %</v>
      </c>
      <c r="Z380" s="83" t="s">
        <v>375</v>
      </c>
      <c r="AA380" s="51">
        <v>0</v>
      </c>
      <c r="AB380" s="51">
        <v>13</v>
      </c>
      <c r="AC380" s="63" t="s">
        <v>3975</v>
      </c>
      <c r="AD380" s="94" t="str">
        <f>IF(OR(Q380="",'1'!$H$10="-"),"",IF(Q380&gt;R380+S380,"заказано больше наличия",""))</f>
        <v/>
      </c>
    </row>
    <row r="381" spans="1:30" s="48" customFormat="1">
      <c r="A381" s="2"/>
      <c r="B381" s="57" t="s">
        <v>4362</v>
      </c>
      <c r="C381" s="49" t="s">
        <v>2740</v>
      </c>
      <c r="D381" s="49" t="s">
        <v>2741</v>
      </c>
      <c r="E381" s="49">
        <v>5</v>
      </c>
      <c r="F381" s="49">
        <v>18</v>
      </c>
      <c r="G381" s="49" t="s">
        <v>4505</v>
      </c>
      <c r="H381" s="52" t="s">
        <v>384</v>
      </c>
      <c r="I381" s="50"/>
      <c r="J381" s="50"/>
      <c r="K381" s="90"/>
      <c r="L381" s="51">
        <v>3213</v>
      </c>
      <c r="M381" s="51">
        <v>2410</v>
      </c>
      <c r="N381" s="106">
        <f>IF('1'!$H$10="-",L381,L381)</f>
        <v>3213</v>
      </c>
      <c r="O381" s="105">
        <f>IF('1'!$H$10="-",M381,IF('1'!$H$10="в кассу предприятия",M381,IF('1'!$H$10="ИП Водакова Т.Ю.",M381*1.075,"-")))</f>
        <v>2410</v>
      </c>
      <c r="P381" s="86">
        <v>2</v>
      </c>
      <c r="Q381" s="47"/>
      <c r="R381" s="91">
        <f t="shared" si="5"/>
        <v>0</v>
      </c>
      <c r="S381" s="91" t="str">
        <f>IF('1'!$H$10="-","-      ₽",IF(Z381="только сц",IF(Q381&lt;=AA381,Q381,AA381),IF(Q381&lt;=AB381,0,IF(Q381-R381&lt;=AA381,Q381-R381,AA381))))</f>
        <v>-      ₽</v>
      </c>
      <c r="T381" s="92" t="str">
        <f>IF('1'!$H$10="-","-      ₽",IF(AND(SUM($W$10:$W$6357)&gt;=200000,AC381&lt;&gt;"без скидки"),IF(R381&gt;=100,O381*0.95*0.95*R381,O381*R381*0.95),IF(SUM($V$10:$V$6357)&gt;=57000,IF(AND(R381&gt;=100,AC381&lt;&gt;"без скидки"),O381*0.95*R381,O381*R381),M381*R381)))</f>
        <v>-      ₽</v>
      </c>
      <c r="U381" s="92" t="str">
        <f>IF('1'!$H$10="-","-      ₽",S381*M381)</f>
        <v>-      ₽</v>
      </c>
      <c r="V381" s="93" t="str">
        <f>IF('1'!$H$10="-","-      ₽",R381*O381)</f>
        <v>-      ₽</v>
      </c>
      <c r="W381" s="93" t="str">
        <f>IF('1'!$H$10="-","-      ₽",R381*O381)</f>
        <v>-      ₽</v>
      </c>
      <c r="X381" s="65" t="s">
        <v>4548</v>
      </c>
      <c r="Y381" s="66" t="str">
        <f>IF(OR(Q381="",'1'!$H$10="-"),"-      %",IF(Z381="только сц",0,IF(SUM($V$685:$V$6357)&gt;=57000,(W381-T381)/W381,0)))</f>
        <v>-      %</v>
      </c>
      <c r="Z381" s="83" t="s">
        <v>5582</v>
      </c>
      <c r="AA381" s="51">
        <v>2</v>
      </c>
      <c r="AB381" s="51">
        <v>0</v>
      </c>
      <c r="AC381" s="63" t="s">
        <v>3975</v>
      </c>
      <c r="AD381" s="94" t="str">
        <f>IF(OR(Q381="",'1'!$H$10="-"),"",IF(Q381&gt;R381+S381,"заказано больше наличия",""))</f>
        <v/>
      </c>
    </row>
    <row r="382" spans="1:30" s="48" customFormat="1">
      <c r="A382" s="2"/>
      <c r="B382" s="57" t="s">
        <v>2107</v>
      </c>
      <c r="C382" s="49" t="s">
        <v>2742</v>
      </c>
      <c r="D382" s="49" t="s">
        <v>2741</v>
      </c>
      <c r="E382" s="49">
        <v>5</v>
      </c>
      <c r="F382" s="49">
        <v>18</v>
      </c>
      <c r="G382" s="49" t="s">
        <v>3494</v>
      </c>
      <c r="H382" s="52" t="s">
        <v>384</v>
      </c>
      <c r="I382" s="50"/>
      <c r="J382" s="50"/>
      <c r="K382" s="90"/>
      <c r="L382" s="51">
        <v>3213</v>
      </c>
      <c r="M382" s="51">
        <v>2410</v>
      </c>
      <c r="N382" s="106">
        <f>IF('1'!$H$10="-",L382,L382)</f>
        <v>3213</v>
      </c>
      <c r="O382" s="105">
        <f>IF('1'!$H$10="-",M382,IF('1'!$H$10="в кассу предприятия",M382,IF('1'!$H$10="ИП Водакова Т.Ю.",M382*1.075,"-")))</f>
        <v>2410</v>
      </c>
      <c r="P382" s="86">
        <v>2</v>
      </c>
      <c r="Q382" s="47"/>
      <c r="R382" s="91">
        <f t="shared" si="5"/>
        <v>0</v>
      </c>
      <c r="S382" s="91" t="str">
        <f>IF('1'!$H$10="-","-      ₽",IF(Z382="только сц",IF(Q382&lt;=AA382,Q382,AA382),IF(Q382&lt;=AB382,0,IF(Q382-R382&lt;=AA382,Q382-R382,AA382))))</f>
        <v>-      ₽</v>
      </c>
      <c r="T382" s="92" t="str">
        <f>IF('1'!$H$10="-","-      ₽",IF(AND(SUM($W$10:$W$6357)&gt;=200000,AC382&lt;&gt;"без скидки"),IF(R382&gt;=100,O382*0.95*0.95*R382,O382*R382*0.95),IF(SUM($V$10:$V$6357)&gt;=57000,IF(AND(R382&gt;=100,AC382&lt;&gt;"без скидки"),O382*0.95*R382,O382*R382),M382*R382)))</f>
        <v>-      ₽</v>
      </c>
      <c r="U382" s="92" t="str">
        <f>IF('1'!$H$10="-","-      ₽",S382*M382)</f>
        <v>-      ₽</v>
      </c>
      <c r="V382" s="93" t="str">
        <f>IF('1'!$H$10="-","-      ₽",R382*O382)</f>
        <v>-      ₽</v>
      </c>
      <c r="W382" s="93" t="str">
        <f>IF('1'!$H$10="-","-      ₽",R382*O382)</f>
        <v>-      ₽</v>
      </c>
      <c r="X382" s="65" t="s">
        <v>4548</v>
      </c>
      <c r="Y382" s="66" t="str">
        <f>IF(OR(Q382="",'1'!$H$10="-"),"-      %",IF(Z382="только сц",0,IF(SUM($V$685:$V$6357)&gt;=57000,(W382-T382)/W382,0)))</f>
        <v>-      %</v>
      </c>
      <c r="Z382" s="83" t="s">
        <v>375</v>
      </c>
      <c r="AA382" s="51">
        <v>0</v>
      </c>
      <c r="AB382" s="51">
        <v>2</v>
      </c>
      <c r="AC382" s="63" t="s">
        <v>3975</v>
      </c>
      <c r="AD382" s="94" t="str">
        <f>IF(OR(Q382="",'1'!$H$10="-"),"",IF(Q382&gt;R382+S382,"заказано больше наличия",""))</f>
        <v/>
      </c>
    </row>
    <row r="383" spans="1:30" s="48" customFormat="1">
      <c r="A383" s="2"/>
      <c r="B383" s="57" t="s">
        <v>2108</v>
      </c>
      <c r="C383" s="49" t="s">
        <v>2740</v>
      </c>
      <c r="D383" s="49" t="s">
        <v>2741</v>
      </c>
      <c r="E383" s="49">
        <v>5</v>
      </c>
      <c r="F383" s="49">
        <v>18</v>
      </c>
      <c r="G383" s="49" t="s">
        <v>3495</v>
      </c>
      <c r="H383" s="52" t="s">
        <v>384</v>
      </c>
      <c r="I383" s="50"/>
      <c r="J383" s="50"/>
      <c r="K383" s="90"/>
      <c r="L383" s="51">
        <v>2397</v>
      </c>
      <c r="M383" s="51">
        <v>1715</v>
      </c>
      <c r="N383" s="106">
        <f>IF('1'!$H$10="-",L383,L383)</f>
        <v>2397</v>
      </c>
      <c r="O383" s="105">
        <f>IF('1'!$H$10="-",M383,IF('1'!$H$10="в кассу предприятия",M383,IF('1'!$H$10="ИП Водакова Т.Ю.",M383*1.075,"-")))</f>
        <v>1715</v>
      </c>
      <c r="P383" s="86">
        <v>10</v>
      </c>
      <c r="Q383" s="47"/>
      <c r="R383" s="91">
        <f t="shared" si="5"/>
        <v>0</v>
      </c>
      <c r="S383" s="91" t="str">
        <f>IF('1'!$H$10="-","-      ₽",IF(Z383="только сц",IF(Q383&lt;=AA383,Q383,AA383),IF(Q383&lt;=AB383,0,IF(Q383-R383&lt;=AA383,Q383-R383,AA383))))</f>
        <v>-      ₽</v>
      </c>
      <c r="T383" s="92" t="str">
        <f>IF('1'!$H$10="-","-      ₽",IF(AND(SUM($W$10:$W$6357)&gt;=200000,AC383&lt;&gt;"без скидки"),IF(R383&gt;=100,O383*0.95*0.95*R383,O383*R383*0.95),IF(SUM($V$10:$V$6357)&gt;=57000,IF(AND(R383&gt;=100,AC383&lt;&gt;"без скидки"),O383*0.95*R383,O383*R383),M383*R383)))</f>
        <v>-      ₽</v>
      </c>
      <c r="U383" s="92" t="str">
        <f>IF('1'!$H$10="-","-      ₽",S383*M383)</f>
        <v>-      ₽</v>
      </c>
      <c r="V383" s="93" t="str">
        <f>IF('1'!$H$10="-","-      ₽",R383*O383)</f>
        <v>-      ₽</v>
      </c>
      <c r="W383" s="93" t="str">
        <f>IF('1'!$H$10="-","-      ₽",R383*O383)</f>
        <v>-      ₽</v>
      </c>
      <c r="X383" s="65" t="s">
        <v>4548</v>
      </c>
      <c r="Y383" s="66" t="str">
        <f>IF(OR(Q383="",'1'!$H$10="-"),"-      %",IF(Z383="только сц",0,IF(SUM($V$685:$V$6357)&gt;=57000,(W383-T383)/W383,0)))</f>
        <v>-      %</v>
      </c>
      <c r="Z383" s="83" t="s">
        <v>375</v>
      </c>
      <c r="AA383" s="51">
        <v>0</v>
      </c>
      <c r="AB383" s="51">
        <v>10</v>
      </c>
      <c r="AC383" s="63" t="s">
        <v>3975</v>
      </c>
      <c r="AD383" s="94" t="str">
        <f>IF(OR(Q383="",'1'!$H$10="-"),"",IF(Q383&gt;R383+S383,"заказано больше наличия",""))</f>
        <v/>
      </c>
    </row>
    <row r="384" spans="1:30" s="48" customFormat="1">
      <c r="A384" s="2"/>
      <c r="B384" s="57" t="s">
        <v>2109</v>
      </c>
      <c r="C384" s="49" t="s">
        <v>2742</v>
      </c>
      <c r="D384" s="49" t="s">
        <v>2741</v>
      </c>
      <c r="E384" s="49">
        <v>5</v>
      </c>
      <c r="F384" s="49">
        <v>18</v>
      </c>
      <c r="G384" s="49" t="s">
        <v>3496</v>
      </c>
      <c r="H384" s="52" t="s">
        <v>384</v>
      </c>
      <c r="I384" s="50"/>
      <c r="J384" s="50"/>
      <c r="K384" s="90"/>
      <c r="L384" s="51">
        <v>3213</v>
      </c>
      <c r="M384" s="51">
        <v>2410</v>
      </c>
      <c r="N384" s="106">
        <f>IF('1'!$H$10="-",L384,L384)</f>
        <v>3213</v>
      </c>
      <c r="O384" s="105">
        <f>IF('1'!$H$10="-",M384,IF('1'!$H$10="в кассу предприятия",M384,IF('1'!$H$10="ИП Водакова Т.Ю.",M384*1.075,"-")))</f>
        <v>2410</v>
      </c>
      <c r="P384" s="86">
        <v>10</v>
      </c>
      <c r="Q384" s="47"/>
      <c r="R384" s="91">
        <f t="shared" si="5"/>
        <v>0</v>
      </c>
      <c r="S384" s="91" t="str">
        <f>IF('1'!$H$10="-","-      ₽",IF(Z384="только сц",IF(Q384&lt;=AA384,Q384,AA384),IF(Q384&lt;=AB384,0,IF(Q384-R384&lt;=AA384,Q384-R384,AA384))))</f>
        <v>-      ₽</v>
      </c>
      <c r="T384" s="92" t="str">
        <f>IF('1'!$H$10="-","-      ₽",IF(AND(SUM($W$10:$W$6357)&gt;=200000,AC384&lt;&gt;"без скидки"),IF(R384&gt;=100,O384*0.95*0.95*R384,O384*R384*0.95),IF(SUM($V$10:$V$6357)&gt;=57000,IF(AND(R384&gt;=100,AC384&lt;&gt;"без скидки"),O384*0.95*R384,O384*R384),M384*R384)))</f>
        <v>-      ₽</v>
      </c>
      <c r="U384" s="92" t="str">
        <f>IF('1'!$H$10="-","-      ₽",S384*M384)</f>
        <v>-      ₽</v>
      </c>
      <c r="V384" s="93" t="str">
        <f>IF('1'!$H$10="-","-      ₽",R384*O384)</f>
        <v>-      ₽</v>
      </c>
      <c r="W384" s="93" t="str">
        <f>IF('1'!$H$10="-","-      ₽",R384*O384)</f>
        <v>-      ₽</v>
      </c>
      <c r="X384" s="65" t="s">
        <v>4548</v>
      </c>
      <c r="Y384" s="66" t="str">
        <f>IF(OR(Q384="",'1'!$H$10="-"),"-      %",IF(Z384="только сц",0,IF(SUM($V$685:$V$6357)&gt;=57000,(W384-T384)/W384,0)))</f>
        <v>-      %</v>
      </c>
      <c r="Z384" s="83" t="s">
        <v>375</v>
      </c>
      <c r="AA384" s="51">
        <v>3</v>
      </c>
      <c r="AB384" s="51">
        <v>7</v>
      </c>
      <c r="AC384" s="63" t="s">
        <v>3975</v>
      </c>
      <c r="AD384" s="94" t="str">
        <f>IF(OR(Q384="",'1'!$H$10="-"),"",IF(Q384&gt;R384+S384,"заказано больше наличия",""))</f>
        <v/>
      </c>
    </row>
    <row r="385" spans="1:30" s="48" customFormat="1">
      <c r="A385" s="2"/>
      <c r="B385" s="57" t="s">
        <v>2110</v>
      </c>
      <c r="C385" s="49" t="s">
        <v>2740</v>
      </c>
      <c r="D385" s="49" t="s">
        <v>2741</v>
      </c>
      <c r="E385" s="49">
        <v>5</v>
      </c>
      <c r="F385" s="49">
        <v>18</v>
      </c>
      <c r="G385" s="49" t="s">
        <v>3497</v>
      </c>
      <c r="H385" s="52" t="s">
        <v>384</v>
      </c>
      <c r="I385" s="50"/>
      <c r="J385" s="50"/>
      <c r="K385" s="90"/>
      <c r="L385" s="51">
        <v>3213</v>
      </c>
      <c r="M385" s="51">
        <v>1715</v>
      </c>
      <c r="N385" s="106">
        <f>IF('1'!$H$10="-",L385,L385)</f>
        <v>3213</v>
      </c>
      <c r="O385" s="105">
        <f>IF('1'!$H$10="-",M385,IF('1'!$H$10="в кассу предприятия",M385,IF('1'!$H$10="ИП Водакова Т.Ю.",M385*1.075,"-")))</f>
        <v>1715</v>
      </c>
      <c r="P385" s="86">
        <v>4</v>
      </c>
      <c r="Q385" s="47"/>
      <c r="R385" s="91">
        <f t="shared" si="5"/>
        <v>0</v>
      </c>
      <c r="S385" s="91" t="str">
        <f>IF('1'!$H$10="-","-      ₽",IF(Z385="только сц",IF(Q385&lt;=AA385,Q385,AA385),IF(Q385&lt;=AB385,0,IF(Q385-R385&lt;=AA385,Q385-R385,AA385))))</f>
        <v>-      ₽</v>
      </c>
      <c r="T385" s="92" t="str">
        <f>IF('1'!$H$10="-","-      ₽",IF(AND(SUM($W$10:$W$6357)&gt;=200000,AC385&lt;&gt;"без скидки"),IF(R385&gt;=100,O385*0.95*0.95*R385,O385*R385*0.95),IF(SUM($V$10:$V$6357)&gt;=57000,IF(AND(R385&gt;=100,AC385&lt;&gt;"без скидки"),O385*0.95*R385,O385*R385),M385*R385)))</f>
        <v>-      ₽</v>
      </c>
      <c r="U385" s="92" t="str">
        <f>IF('1'!$H$10="-","-      ₽",S385*M385)</f>
        <v>-      ₽</v>
      </c>
      <c r="V385" s="93" t="str">
        <f>IF('1'!$H$10="-","-      ₽",R385*O385)</f>
        <v>-      ₽</v>
      </c>
      <c r="W385" s="93" t="str">
        <f>IF('1'!$H$10="-","-      ₽",R385*O385)</f>
        <v>-      ₽</v>
      </c>
      <c r="X385" s="65" t="s">
        <v>4548</v>
      </c>
      <c r="Y385" s="66" t="str">
        <f>IF(OR(Q385="",'1'!$H$10="-"),"-      %",IF(Z385="только сц",0,IF(SUM($V$685:$V$6357)&gt;=57000,(W385-T385)/W385,0)))</f>
        <v>-      %</v>
      </c>
      <c r="Z385" s="83" t="s">
        <v>375</v>
      </c>
      <c r="AA385" s="51">
        <v>1</v>
      </c>
      <c r="AB385" s="51">
        <v>3</v>
      </c>
      <c r="AC385" s="63" t="s">
        <v>3975</v>
      </c>
      <c r="AD385" s="94" t="str">
        <f>IF(OR(Q385="",'1'!$H$10="-"),"",IF(Q385&gt;R385+S385,"заказано больше наличия",""))</f>
        <v/>
      </c>
    </row>
    <row r="386" spans="1:30" s="48" customFormat="1">
      <c r="A386" s="2"/>
      <c r="B386" s="57" t="s">
        <v>2111</v>
      </c>
      <c r="C386" s="49" t="s">
        <v>2740</v>
      </c>
      <c r="D386" s="49" t="s">
        <v>2741</v>
      </c>
      <c r="E386" s="49">
        <v>5</v>
      </c>
      <c r="F386" s="49">
        <v>18</v>
      </c>
      <c r="G386" s="49" t="s">
        <v>3498</v>
      </c>
      <c r="H386" s="52" t="s">
        <v>384</v>
      </c>
      <c r="I386" s="50"/>
      <c r="J386" s="50"/>
      <c r="K386" s="90"/>
      <c r="L386" s="51">
        <v>2068</v>
      </c>
      <c r="M386" s="51">
        <v>1515</v>
      </c>
      <c r="N386" s="106">
        <f>IF('1'!$H$10="-",L386,L386)</f>
        <v>2068</v>
      </c>
      <c r="O386" s="105">
        <f>IF('1'!$H$10="-",M386,IF('1'!$H$10="в кассу предприятия",M386,IF('1'!$H$10="ИП Водакова Т.Ю.",M386*1.075,"-")))</f>
        <v>1515</v>
      </c>
      <c r="P386" s="86">
        <v>3</v>
      </c>
      <c r="Q386" s="47"/>
      <c r="R386" s="91">
        <f t="shared" si="5"/>
        <v>0</v>
      </c>
      <c r="S386" s="91" t="str">
        <f>IF('1'!$H$10="-","-      ₽",IF(Z386="только сц",IF(Q386&lt;=AA386,Q386,AA386),IF(Q386&lt;=AB386,0,IF(Q386-R386&lt;=AA386,Q386-R386,AA386))))</f>
        <v>-      ₽</v>
      </c>
      <c r="T386" s="92" t="str">
        <f>IF('1'!$H$10="-","-      ₽",IF(AND(SUM($W$10:$W$6357)&gt;=200000,AC386&lt;&gt;"без скидки"),IF(R386&gt;=100,O386*0.95*0.95*R386,O386*R386*0.95),IF(SUM($V$10:$V$6357)&gt;=57000,IF(AND(R386&gt;=100,AC386&lt;&gt;"без скидки"),O386*0.95*R386,O386*R386),M386*R386)))</f>
        <v>-      ₽</v>
      </c>
      <c r="U386" s="92" t="str">
        <f>IF('1'!$H$10="-","-      ₽",S386*M386)</f>
        <v>-      ₽</v>
      </c>
      <c r="V386" s="93" t="str">
        <f>IF('1'!$H$10="-","-      ₽",R386*O386)</f>
        <v>-      ₽</v>
      </c>
      <c r="W386" s="93" t="str">
        <f>IF('1'!$H$10="-","-      ₽",R386*O386)</f>
        <v>-      ₽</v>
      </c>
      <c r="X386" s="65" t="s">
        <v>4548</v>
      </c>
      <c r="Y386" s="66" t="str">
        <f>IF(OR(Q386="",'1'!$H$10="-"),"-      %",IF(Z386="только сц",0,IF(SUM($V$685:$V$6357)&gt;=57000,(W386-T386)/W386,0)))</f>
        <v>-      %</v>
      </c>
      <c r="Z386" s="83" t="s">
        <v>5582</v>
      </c>
      <c r="AA386" s="51">
        <v>3</v>
      </c>
      <c r="AB386" s="51">
        <v>0</v>
      </c>
      <c r="AC386" s="63" t="s">
        <v>3975</v>
      </c>
      <c r="AD386" s="94" t="str">
        <f>IF(OR(Q386="",'1'!$H$10="-"),"",IF(Q386&gt;R386+S386,"заказано больше наличия",""))</f>
        <v/>
      </c>
    </row>
    <row r="387" spans="1:30" s="48" customFormat="1">
      <c r="A387" s="2"/>
      <c r="B387" s="57" t="s">
        <v>2112</v>
      </c>
      <c r="C387" s="49" t="s">
        <v>2742</v>
      </c>
      <c r="D387" s="49" t="s">
        <v>2741</v>
      </c>
      <c r="E387" s="49">
        <v>5</v>
      </c>
      <c r="F387" s="49">
        <v>18</v>
      </c>
      <c r="G387" s="49" t="s">
        <v>3499</v>
      </c>
      <c r="H387" s="52" t="s">
        <v>384</v>
      </c>
      <c r="I387" s="50"/>
      <c r="J387" s="50"/>
      <c r="K387" s="90"/>
      <c r="L387" s="51">
        <v>3213</v>
      </c>
      <c r="M387" s="51">
        <v>2410</v>
      </c>
      <c r="N387" s="106">
        <f>IF('1'!$H$10="-",L387,L387)</f>
        <v>3213</v>
      </c>
      <c r="O387" s="105">
        <f>IF('1'!$H$10="-",M387,IF('1'!$H$10="в кассу предприятия",M387,IF('1'!$H$10="ИП Водакова Т.Ю.",M387*1.075,"-")))</f>
        <v>2410</v>
      </c>
      <c r="P387" s="86">
        <v>9</v>
      </c>
      <c r="Q387" s="47"/>
      <c r="R387" s="91">
        <f t="shared" si="5"/>
        <v>0</v>
      </c>
      <c r="S387" s="91" t="str">
        <f>IF('1'!$H$10="-","-      ₽",IF(Z387="только сц",IF(Q387&lt;=AA387,Q387,AA387),IF(Q387&lt;=AB387,0,IF(Q387-R387&lt;=AA387,Q387-R387,AA387))))</f>
        <v>-      ₽</v>
      </c>
      <c r="T387" s="92" t="str">
        <f>IF('1'!$H$10="-","-      ₽",IF(AND(SUM($W$10:$W$6357)&gt;=200000,AC387&lt;&gt;"без скидки"),IF(R387&gt;=100,O387*0.95*0.95*R387,O387*R387*0.95),IF(SUM($V$10:$V$6357)&gt;=57000,IF(AND(R387&gt;=100,AC387&lt;&gt;"без скидки"),O387*0.95*R387,O387*R387),M387*R387)))</f>
        <v>-      ₽</v>
      </c>
      <c r="U387" s="92" t="str">
        <f>IF('1'!$H$10="-","-      ₽",S387*M387)</f>
        <v>-      ₽</v>
      </c>
      <c r="V387" s="93" t="str">
        <f>IF('1'!$H$10="-","-      ₽",R387*O387)</f>
        <v>-      ₽</v>
      </c>
      <c r="W387" s="93" t="str">
        <f>IF('1'!$H$10="-","-      ₽",R387*O387)</f>
        <v>-      ₽</v>
      </c>
      <c r="X387" s="65" t="s">
        <v>4548</v>
      </c>
      <c r="Y387" s="66" t="str">
        <f>IF(OR(Q387="",'1'!$H$10="-"),"-      %",IF(Z387="только сц",0,IF(SUM($V$685:$V$6357)&gt;=57000,(W387-T387)/W387,0)))</f>
        <v>-      %</v>
      </c>
      <c r="Z387" s="83" t="s">
        <v>375</v>
      </c>
      <c r="AA387" s="51">
        <v>0</v>
      </c>
      <c r="AB387" s="51">
        <v>9</v>
      </c>
      <c r="AC387" s="63" t="s">
        <v>3975</v>
      </c>
      <c r="AD387" s="94" t="str">
        <f>IF(OR(Q387="",'1'!$H$10="-"),"",IF(Q387&gt;R387+S387,"заказано больше наличия",""))</f>
        <v/>
      </c>
    </row>
    <row r="388" spans="1:30" s="48" customFormat="1">
      <c r="A388" s="2"/>
      <c r="B388" s="57" t="s">
        <v>2113</v>
      </c>
      <c r="C388" s="49" t="s">
        <v>2740</v>
      </c>
      <c r="D388" s="49" t="s">
        <v>2741</v>
      </c>
      <c r="E388" s="49">
        <v>5</v>
      </c>
      <c r="F388" s="49">
        <v>18</v>
      </c>
      <c r="G388" s="49" t="s">
        <v>3500</v>
      </c>
      <c r="H388" s="52" t="s">
        <v>384</v>
      </c>
      <c r="I388" s="50"/>
      <c r="J388" s="50"/>
      <c r="K388" s="90"/>
      <c r="L388" s="51">
        <v>2134</v>
      </c>
      <c r="M388" s="51">
        <v>1526</v>
      </c>
      <c r="N388" s="106">
        <f>IF('1'!$H$10="-",L388,L388)</f>
        <v>2134</v>
      </c>
      <c r="O388" s="105">
        <f>IF('1'!$H$10="-",M388,IF('1'!$H$10="в кассу предприятия",M388,IF('1'!$H$10="ИП Водакова Т.Ю.",M388*1.075,"-")))</f>
        <v>1526</v>
      </c>
      <c r="P388" s="86">
        <v>4</v>
      </c>
      <c r="Q388" s="47"/>
      <c r="R388" s="91">
        <f t="shared" si="5"/>
        <v>0</v>
      </c>
      <c r="S388" s="91" t="str">
        <f>IF('1'!$H$10="-","-      ₽",IF(Z388="только сц",IF(Q388&lt;=AA388,Q388,AA388),IF(Q388&lt;=AB388,0,IF(Q388-R388&lt;=AA388,Q388-R388,AA388))))</f>
        <v>-      ₽</v>
      </c>
      <c r="T388" s="92" t="str">
        <f>IF('1'!$H$10="-","-      ₽",IF(AND(SUM($W$10:$W$6357)&gt;=200000,AC388&lt;&gt;"без скидки"),IF(R388&gt;=100,O388*0.95*0.95*R388,O388*R388*0.95),IF(SUM($V$10:$V$6357)&gt;=57000,IF(AND(R388&gt;=100,AC388&lt;&gt;"без скидки"),O388*0.95*R388,O388*R388),M388*R388)))</f>
        <v>-      ₽</v>
      </c>
      <c r="U388" s="92" t="str">
        <f>IF('1'!$H$10="-","-      ₽",S388*M388)</f>
        <v>-      ₽</v>
      </c>
      <c r="V388" s="93" t="str">
        <f>IF('1'!$H$10="-","-      ₽",R388*O388)</f>
        <v>-      ₽</v>
      </c>
      <c r="W388" s="93" t="str">
        <f>IF('1'!$H$10="-","-      ₽",R388*O388)</f>
        <v>-      ₽</v>
      </c>
      <c r="X388" s="65" t="s">
        <v>4548</v>
      </c>
      <c r="Y388" s="66" t="str">
        <f>IF(OR(Q388="",'1'!$H$10="-"),"-      %",IF(Z388="только сц",0,IF(SUM($V$685:$V$6357)&gt;=57000,(W388-T388)/W388,0)))</f>
        <v>-      %</v>
      </c>
      <c r="Z388" s="83" t="s">
        <v>375</v>
      </c>
      <c r="AA388" s="51">
        <v>2</v>
      </c>
      <c r="AB388" s="51">
        <v>2</v>
      </c>
      <c r="AC388" s="63" t="s">
        <v>3975</v>
      </c>
      <c r="AD388" s="94" t="str">
        <f>IF(OR(Q388="",'1'!$H$10="-"),"",IF(Q388&gt;R388+S388,"заказано больше наличия",""))</f>
        <v/>
      </c>
    </row>
    <row r="389" spans="1:30" s="48" customFormat="1">
      <c r="A389" s="2"/>
      <c r="B389" s="57" t="s">
        <v>1133</v>
      </c>
      <c r="C389" s="49" t="s">
        <v>1132</v>
      </c>
      <c r="D389" s="49" t="s">
        <v>1131</v>
      </c>
      <c r="E389" s="49">
        <v>5</v>
      </c>
      <c r="F389" s="49">
        <v>8</v>
      </c>
      <c r="G389" s="49" t="s">
        <v>1134</v>
      </c>
      <c r="H389" s="52" t="s">
        <v>288</v>
      </c>
      <c r="I389" s="50"/>
      <c r="J389" s="50"/>
      <c r="K389" s="90"/>
      <c r="L389" s="51">
        <v>1377</v>
      </c>
      <c r="M389" s="51">
        <v>930</v>
      </c>
      <c r="N389" s="106">
        <f>IF('1'!$H$10="-",L389,L389)</f>
        <v>1377</v>
      </c>
      <c r="O389" s="105">
        <f>IF('1'!$H$10="-",M389,IF('1'!$H$10="в кассу предприятия",M389,IF('1'!$H$10="ИП Водакова Т.Ю.",M389*1.075,"-")))</f>
        <v>930</v>
      </c>
      <c r="P389" s="86">
        <v>3</v>
      </c>
      <c r="Q389" s="47"/>
      <c r="R389" s="91">
        <f t="shared" si="5"/>
        <v>0</v>
      </c>
      <c r="S389" s="91" t="str">
        <f>IF('1'!$H$10="-","-      ₽",IF(Z389="только сц",IF(Q389&lt;=AA389,Q389,AA389),IF(Q389&lt;=AB389,0,IF(Q389-R389&lt;=AA389,Q389-R389,AA389))))</f>
        <v>-      ₽</v>
      </c>
      <c r="T389" s="92" t="str">
        <f>IF('1'!$H$10="-","-      ₽",IF(AND(SUM($W$10:$W$6357)&gt;=200000,AC389&lt;&gt;"без скидки"),IF(R389&gt;=100,O389*0.95*0.95*R389,O389*R389*0.95),IF(SUM($V$10:$V$6357)&gt;=57000,IF(AND(R389&gt;=100,AC389&lt;&gt;"без скидки"),O389*0.95*R389,O389*R389),M389*R389)))</f>
        <v>-      ₽</v>
      </c>
      <c r="U389" s="92" t="str">
        <f>IF('1'!$H$10="-","-      ₽",S389*M389)</f>
        <v>-      ₽</v>
      </c>
      <c r="V389" s="93" t="str">
        <f>IF('1'!$H$10="-","-      ₽",R389*O389)</f>
        <v>-      ₽</v>
      </c>
      <c r="W389" s="93" t="str">
        <f>IF('1'!$H$10="-","-      ₽",R389*O389)</f>
        <v>-      ₽</v>
      </c>
      <c r="X389" s="65" t="s">
        <v>4548</v>
      </c>
      <c r="Y389" s="66" t="str">
        <f>IF(OR(Q389="",'1'!$H$10="-"),"-      %",IF(Z389="только сц",0,IF(SUM($V$685:$V$6357)&gt;=57000,(W389-T389)/W389,0)))</f>
        <v>-      %</v>
      </c>
      <c r="Z389" s="83" t="s">
        <v>5582</v>
      </c>
      <c r="AA389" s="51">
        <v>3</v>
      </c>
      <c r="AB389" s="51">
        <v>0</v>
      </c>
      <c r="AC389" s="63" t="s">
        <v>3975</v>
      </c>
      <c r="AD389" s="94" t="str">
        <f>IF(OR(Q389="",'1'!$H$10="-"),"",IF(Q389&gt;R389+S389,"заказано больше наличия",""))</f>
        <v/>
      </c>
    </row>
    <row r="390" spans="1:30" s="48" customFormat="1">
      <c r="A390" s="2"/>
      <c r="B390" s="57" t="s">
        <v>2114</v>
      </c>
      <c r="C390" s="49" t="s">
        <v>1132</v>
      </c>
      <c r="D390" s="49" t="s">
        <v>1131</v>
      </c>
      <c r="E390" s="49">
        <v>5</v>
      </c>
      <c r="F390" s="49">
        <v>1</v>
      </c>
      <c r="G390" s="49" t="s">
        <v>3501</v>
      </c>
      <c r="H390" s="52" t="s">
        <v>75</v>
      </c>
      <c r="I390" s="50"/>
      <c r="J390" s="50"/>
      <c r="K390" s="90"/>
      <c r="L390" s="51">
        <v>368</v>
      </c>
      <c r="M390" s="51">
        <v>264</v>
      </c>
      <c r="N390" s="106">
        <f>IF('1'!$H$10="-",L390,L390)</f>
        <v>368</v>
      </c>
      <c r="O390" s="105">
        <f>IF('1'!$H$10="-",M390,IF('1'!$H$10="в кассу предприятия",M390,IF('1'!$H$10="ИП Водакова Т.Ю.",M390*1.075,"-")))</f>
        <v>264</v>
      </c>
      <c r="P390" s="86">
        <v>1</v>
      </c>
      <c r="Q390" s="47"/>
      <c r="R390" s="91">
        <f t="shared" si="5"/>
        <v>0</v>
      </c>
      <c r="S390" s="91" t="str">
        <f>IF('1'!$H$10="-","-      ₽",IF(Z390="только сц",IF(Q390&lt;=AA390,Q390,AA390),IF(Q390&lt;=AB390,0,IF(Q390-R390&lt;=AA390,Q390-R390,AA390))))</f>
        <v>-      ₽</v>
      </c>
      <c r="T390" s="92" t="str">
        <f>IF('1'!$H$10="-","-      ₽",IF(AND(SUM($W$10:$W$6357)&gt;=200000,AC390&lt;&gt;"без скидки"),IF(R390&gt;=100,O390*0.95*0.95*R390,O390*R390*0.95),IF(SUM($V$10:$V$6357)&gt;=57000,IF(AND(R390&gt;=100,AC390&lt;&gt;"без скидки"),O390*0.95*R390,O390*R390),M390*R390)))</f>
        <v>-      ₽</v>
      </c>
      <c r="U390" s="92" t="str">
        <f>IF('1'!$H$10="-","-      ₽",S390*M390)</f>
        <v>-      ₽</v>
      </c>
      <c r="V390" s="93" t="str">
        <f>IF('1'!$H$10="-","-      ₽",R390*O390)</f>
        <v>-      ₽</v>
      </c>
      <c r="W390" s="93" t="str">
        <f>IF('1'!$H$10="-","-      ₽",R390*O390)</f>
        <v>-      ₽</v>
      </c>
      <c r="X390" s="65" t="s">
        <v>4548</v>
      </c>
      <c r="Y390" s="66" t="str">
        <f>IF(OR(Q390="",'1'!$H$10="-"),"-      %",IF(Z390="только сц",0,IF(SUM($V$685:$V$6357)&gt;=57000,(W390-T390)/W390,0)))</f>
        <v>-      %</v>
      </c>
      <c r="Z390" s="83" t="s">
        <v>5582</v>
      </c>
      <c r="AA390" s="51">
        <v>1</v>
      </c>
      <c r="AB390" s="51">
        <v>0</v>
      </c>
      <c r="AC390" s="63" t="s">
        <v>3975</v>
      </c>
      <c r="AD390" s="94" t="str">
        <f>IF(OR(Q390="",'1'!$H$10="-"),"",IF(Q390&gt;R390+S390,"заказано больше наличия",""))</f>
        <v/>
      </c>
    </row>
    <row r="391" spans="1:30" s="48" customFormat="1">
      <c r="A391" s="2"/>
      <c r="B391" s="57" t="s">
        <v>1136</v>
      </c>
      <c r="C391" s="49" t="s">
        <v>1077</v>
      </c>
      <c r="D391" s="49" t="s">
        <v>1078</v>
      </c>
      <c r="E391" s="49">
        <v>5</v>
      </c>
      <c r="F391" s="49">
        <v>8</v>
      </c>
      <c r="G391" s="49" t="s">
        <v>1135</v>
      </c>
      <c r="H391" s="52" t="s">
        <v>288</v>
      </c>
      <c r="I391" s="50"/>
      <c r="J391" s="50"/>
      <c r="K391" s="90"/>
      <c r="L391" s="51">
        <v>1377</v>
      </c>
      <c r="M391" s="51">
        <v>930</v>
      </c>
      <c r="N391" s="106">
        <f>IF('1'!$H$10="-",L391,L391)</f>
        <v>1377</v>
      </c>
      <c r="O391" s="105">
        <f>IF('1'!$H$10="-",M391,IF('1'!$H$10="в кассу предприятия",M391,IF('1'!$H$10="ИП Водакова Т.Ю.",M391*1.075,"-")))</f>
        <v>930</v>
      </c>
      <c r="P391" s="86">
        <v>9</v>
      </c>
      <c r="Q391" s="47"/>
      <c r="R391" s="91">
        <f t="shared" si="5"/>
        <v>0</v>
      </c>
      <c r="S391" s="91" t="str">
        <f>IF('1'!$H$10="-","-      ₽",IF(Z391="только сц",IF(Q391&lt;=AA391,Q391,AA391),IF(Q391&lt;=AB391,0,IF(Q391-R391&lt;=AA391,Q391-R391,AA391))))</f>
        <v>-      ₽</v>
      </c>
      <c r="T391" s="92" t="str">
        <f>IF('1'!$H$10="-","-      ₽",IF(AND(SUM($W$10:$W$6357)&gt;=200000,AC391&lt;&gt;"без скидки"),IF(R391&gt;=100,O391*0.95*0.95*R391,O391*R391*0.95),IF(SUM($V$10:$V$6357)&gt;=57000,IF(AND(R391&gt;=100,AC391&lt;&gt;"без скидки"),O391*0.95*R391,O391*R391),M391*R391)))</f>
        <v>-      ₽</v>
      </c>
      <c r="U391" s="92" t="str">
        <f>IF('1'!$H$10="-","-      ₽",S391*M391)</f>
        <v>-      ₽</v>
      </c>
      <c r="V391" s="93" t="str">
        <f>IF('1'!$H$10="-","-      ₽",R391*O391)</f>
        <v>-      ₽</v>
      </c>
      <c r="W391" s="93" t="str">
        <f>IF('1'!$H$10="-","-      ₽",R391*O391)</f>
        <v>-      ₽</v>
      </c>
      <c r="X391" s="65" t="s">
        <v>4548</v>
      </c>
      <c r="Y391" s="66" t="str">
        <f>IF(OR(Q391="",'1'!$H$10="-"),"-      %",IF(Z391="только сц",0,IF(SUM($V$685:$V$6357)&gt;=57000,(W391-T391)/W391,0)))</f>
        <v>-      %</v>
      </c>
      <c r="Z391" s="83" t="s">
        <v>5582</v>
      </c>
      <c r="AA391" s="51">
        <v>9</v>
      </c>
      <c r="AB391" s="51">
        <v>0</v>
      </c>
      <c r="AC391" s="63" t="s">
        <v>3975</v>
      </c>
      <c r="AD391" s="94" t="str">
        <f>IF(OR(Q391="",'1'!$H$10="-"),"",IF(Q391&gt;R391+S391,"заказано больше наличия",""))</f>
        <v/>
      </c>
    </row>
    <row r="392" spans="1:30" s="48" customFormat="1">
      <c r="A392" s="2"/>
      <c r="B392" s="57" t="s">
        <v>2115</v>
      </c>
      <c r="C392" s="49" t="s">
        <v>1077</v>
      </c>
      <c r="D392" s="49" t="s">
        <v>1078</v>
      </c>
      <c r="E392" s="49">
        <v>5</v>
      </c>
      <c r="F392" s="49">
        <v>18</v>
      </c>
      <c r="G392" s="49" t="s">
        <v>3502</v>
      </c>
      <c r="H392" s="52" t="s">
        <v>384</v>
      </c>
      <c r="I392" s="50" t="s">
        <v>387</v>
      </c>
      <c r="J392" s="50"/>
      <c r="K392" s="90"/>
      <c r="L392" s="51">
        <v>2397</v>
      </c>
      <c r="M392" s="51">
        <v>1715</v>
      </c>
      <c r="N392" s="106">
        <f>IF('1'!$H$10="-",L392,L392)</f>
        <v>2397</v>
      </c>
      <c r="O392" s="105">
        <f>IF('1'!$H$10="-",M392,IF('1'!$H$10="в кассу предприятия",M392,IF('1'!$H$10="ИП Водакова Т.Ю.",M392*1.075,"-")))</f>
        <v>1715</v>
      </c>
      <c r="P392" s="86">
        <v>3</v>
      </c>
      <c r="Q392" s="47"/>
      <c r="R392" s="91">
        <f t="shared" si="5"/>
        <v>0</v>
      </c>
      <c r="S392" s="91" t="str">
        <f>IF('1'!$H$10="-","-      ₽",IF(Z392="только сц",IF(Q392&lt;=AA392,Q392,AA392),IF(Q392&lt;=AB392,0,IF(Q392-R392&lt;=AA392,Q392-R392,AA392))))</f>
        <v>-      ₽</v>
      </c>
      <c r="T392" s="92" t="str">
        <f>IF('1'!$H$10="-","-      ₽",IF(AND(SUM($W$10:$W$6357)&gt;=200000,AC392&lt;&gt;"без скидки"),IF(R392&gt;=100,O392*0.95*0.95*R392,O392*R392*0.95),IF(SUM($V$10:$V$6357)&gt;=57000,IF(AND(R392&gt;=100,AC392&lt;&gt;"без скидки"),O392*0.95*R392,O392*R392),M392*R392)))</f>
        <v>-      ₽</v>
      </c>
      <c r="U392" s="92" t="str">
        <f>IF('1'!$H$10="-","-      ₽",S392*M392)</f>
        <v>-      ₽</v>
      </c>
      <c r="V392" s="93" t="str">
        <f>IF('1'!$H$10="-","-      ₽",R392*O392)</f>
        <v>-      ₽</v>
      </c>
      <c r="W392" s="93" t="str">
        <f>IF('1'!$H$10="-","-      ₽",R392*O392)</f>
        <v>-      ₽</v>
      </c>
      <c r="X392" s="65" t="s">
        <v>4548</v>
      </c>
      <c r="Y392" s="66" t="str">
        <f>IF(OR(Q392="",'1'!$H$10="-"),"-      %",IF(Z392="только сц",0,IF(SUM($V$685:$V$6357)&gt;=57000,(W392-T392)/W392,0)))</f>
        <v>-      %</v>
      </c>
      <c r="Z392" s="83" t="s">
        <v>375</v>
      </c>
      <c r="AA392" s="51">
        <v>0</v>
      </c>
      <c r="AB392" s="51">
        <v>3</v>
      </c>
      <c r="AC392" s="63" t="s">
        <v>3975</v>
      </c>
      <c r="AD392" s="94" t="str">
        <f>IF(OR(Q392="",'1'!$H$10="-"),"",IF(Q392&gt;R392+S392,"заказано больше наличия",""))</f>
        <v/>
      </c>
    </row>
    <row r="393" spans="1:30" s="48" customFormat="1">
      <c r="A393" s="2"/>
      <c r="B393" s="57" t="s">
        <v>2116</v>
      </c>
      <c r="C393" s="49" t="s">
        <v>1077</v>
      </c>
      <c r="D393" s="49" t="s">
        <v>1078</v>
      </c>
      <c r="E393" s="49">
        <v>5</v>
      </c>
      <c r="F393" s="49">
        <v>18</v>
      </c>
      <c r="G393" s="49" t="s">
        <v>3503</v>
      </c>
      <c r="H393" s="52" t="s">
        <v>384</v>
      </c>
      <c r="I393" s="50"/>
      <c r="J393" s="50"/>
      <c r="K393" s="90"/>
      <c r="L393" s="51">
        <v>2964</v>
      </c>
      <c r="M393" s="51">
        <v>1515</v>
      </c>
      <c r="N393" s="106">
        <f>IF('1'!$H$10="-",L393,L393)</f>
        <v>2964</v>
      </c>
      <c r="O393" s="105">
        <f>IF('1'!$H$10="-",M393,IF('1'!$H$10="в кассу предприятия",M393,IF('1'!$H$10="ИП Водакова Т.Ю.",M393*1.075,"-")))</f>
        <v>1515</v>
      </c>
      <c r="P393" s="86">
        <v>5</v>
      </c>
      <c r="Q393" s="47"/>
      <c r="R393" s="91">
        <f t="shared" si="5"/>
        <v>0</v>
      </c>
      <c r="S393" s="91" t="str">
        <f>IF('1'!$H$10="-","-      ₽",IF(Z393="только сц",IF(Q393&lt;=AA393,Q393,AA393),IF(Q393&lt;=AB393,0,IF(Q393-R393&lt;=AA393,Q393-R393,AA393))))</f>
        <v>-      ₽</v>
      </c>
      <c r="T393" s="92" t="str">
        <f>IF('1'!$H$10="-","-      ₽",IF(AND(SUM($W$10:$W$6357)&gt;=200000,AC393&lt;&gt;"без скидки"),IF(R393&gt;=100,O393*0.95*0.95*R393,O393*R393*0.95),IF(SUM($V$10:$V$6357)&gt;=57000,IF(AND(R393&gt;=100,AC393&lt;&gt;"без скидки"),O393*0.95*R393,O393*R393),M393*R393)))</f>
        <v>-      ₽</v>
      </c>
      <c r="U393" s="92" t="str">
        <f>IF('1'!$H$10="-","-      ₽",S393*M393)</f>
        <v>-      ₽</v>
      </c>
      <c r="V393" s="93" t="str">
        <f>IF('1'!$H$10="-","-      ₽",R393*O393)</f>
        <v>-      ₽</v>
      </c>
      <c r="W393" s="93" t="str">
        <f>IF('1'!$H$10="-","-      ₽",R393*O393)</f>
        <v>-      ₽</v>
      </c>
      <c r="X393" s="65" t="s">
        <v>4548</v>
      </c>
      <c r="Y393" s="66" t="str">
        <f>IF(OR(Q393="",'1'!$H$10="-"),"-      %",IF(Z393="только сц",0,IF(SUM($V$685:$V$6357)&gt;=57000,(W393-T393)/W393,0)))</f>
        <v>-      %</v>
      </c>
      <c r="Z393" s="83" t="s">
        <v>375</v>
      </c>
      <c r="AA393" s="51">
        <v>0</v>
      </c>
      <c r="AB393" s="51">
        <v>5</v>
      </c>
      <c r="AC393" s="63" t="s">
        <v>3975</v>
      </c>
      <c r="AD393" s="94" t="str">
        <f>IF(OR(Q393="",'1'!$H$10="-"),"",IF(Q393&gt;R393+S393,"заказано больше наличия",""))</f>
        <v/>
      </c>
    </row>
    <row r="394" spans="1:30" s="48" customFormat="1">
      <c r="A394" s="2"/>
      <c r="B394" s="57" t="s">
        <v>2117</v>
      </c>
      <c r="C394" s="49" t="s">
        <v>1077</v>
      </c>
      <c r="D394" s="49" t="s">
        <v>1078</v>
      </c>
      <c r="E394" s="49">
        <v>5</v>
      </c>
      <c r="F394" s="49">
        <v>18</v>
      </c>
      <c r="G394" s="49" t="s">
        <v>3503</v>
      </c>
      <c r="H394" s="52" t="s">
        <v>384</v>
      </c>
      <c r="I394" s="50"/>
      <c r="J394" s="50"/>
      <c r="K394" s="90"/>
      <c r="L394" s="51">
        <v>2397</v>
      </c>
      <c r="M394" s="51">
        <v>1515</v>
      </c>
      <c r="N394" s="106">
        <f>IF('1'!$H$10="-",L394,L394)</f>
        <v>2397</v>
      </c>
      <c r="O394" s="105">
        <f>IF('1'!$H$10="-",M394,IF('1'!$H$10="в кассу предприятия",M394,IF('1'!$H$10="ИП Водакова Т.Ю.",M394*1.075,"-")))</f>
        <v>1515</v>
      </c>
      <c r="P394" s="86">
        <v>1</v>
      </c>
      <c r="Q394" s="47"/>
      <c r="R394" s="91">
        <f t="shared" ref="R394:R457" si="6">IF(Q394&lt;=AB394,Q394,AB394)</f>
        <v>0</v>
      </c>
      <c r="S394" s="91" t="str">
        <f>IF('1'!$H$10="-","-      ₽",IF(Z394="только сц",IF(Q394&lt;=AA394,Q394,AA394),IF(Q394&lt;=AB394,0,IF(Q394-R394&lt;=AA394,Q394-R394,AA394))))</f>
        <v>-      ₽</v>
      </c>
      <c r="T394" s="92" t="str">
        <f>IF('1'!$H$10="-","-      ₽",IF(AND(SUM($W$10:$W$6357)&gt;=200000,AC394&lt;&gt;"без скидки"),IF(R394&gt;=100,O394*0.95*0.95*R394,O394*R394*0.95),IF(SUM($V$10:$V$6357)&gt;=57000,IF(AND(R394&gt;=100,AC394&lt;&gt;"без скидки"),O394*0.95*R394,O394*R394),M394*R394)))</f>
        <v>-      ₽</v>
      </c>
      <c r="U394" s="92" t="str">
        <f>IF('1'!$H$10="-","-      ₽",S394*M394)</f>
        <v>-      ₽</v>
      </c>
      <c r="V394" s="93" t="str">
        <f>IF('1'!$H$10="-","-      ₽",R394*O394)</f>
        <v>-      ₽</v>
      </c>
      <c r="W394" s="93" t="str">
        <f>IF('1'!$H$10="-","-      ₽",R394*O394)</f>
        <v>-      ₽</v>
      </c>
      <c r="X394" s="65" t="s">
        <v>4548</v>
      </c>
      <c r="Y394" s="66" t="str">
        <f>IF(OR(Q394="",'1'!$H$10="-"),"-      %",IF(Z394="только сц",0,IF(SUM($V$685:$V$6357)&gt;=57000,(W394-T394)/W394,0)))</f>
        <v>-      %</v>
      </c>
      <c r="Z394" s="83" t="s">
        <v>5582</v>
      </c>
      <c r="AA394" s="51">
        <v>1</v>
      </c>
      <c r="AB394" s="51">
        <v>0</v>
      </c>
      <c r="AC394" s="63" t="s">
        <v>3975</v>
      </c>
      <c r="AD394" s="94" t="str">
        <f>IF(OR(Q394="",'1'!$H$10="-"),"",IF(Q394&gt;R394+S394,"заказано больше наличия",""))</f>
        <v/>
      </c>
    </row>
    <row r="395" spans="1:30" s="48" customFormat="1">
      <c r="A395" s="2"/>
      <c r="B395" s="57" t="s">
        <v>2118</v>
      </c>
      <c r="C395" s="49" t="s">
        <v>1077</v>
      </c>
      <c r="D395" s="49" t="s">
        <v>1078</v>
      </c>
      <c r="E395" s="49">
        <v>5</v>
      </c>
      <c r="F395" s="49">
        <v>29</v>
      </c>
      <c r="G395" s="49" t="s">
        <v>3503</v>
      </c>
      <c r="H395" s="52" t="s">
        <v>1070</v>
      </c>
      <c r="I395" s="50"/>
      <c r="J395" s="50"/>
      <c r="K395" s="90"/>
      <c r="L395" s="51">
        <v>6772</v>
      </c>
      <c r="M395" s="51">
        <v>4523</v>
      </c>
      <c r="N395" s="106">
        <f>IF('1'!$H$10="-",L395,L395)</f>
        <v>6772</v>
      </c>
      <c r="O395" s="105">
        <f>IF('1'!$H$10="-",M395,IF('1'!$H$10="в кассу предприятия",M395,IF('1'!$H$10="ИП Водакова Т.Ю.",M395*1.075,"-")))</f>
        <v>4523</v>
      </c>
      <c r="P395" s="86">
        <v>1</v>
      </c>
      <c r="Q395" s="47"/>
      <c r="R395" s="91">
        <f t="shared" si="6"/>
        <v>0</v>
      </c>
      <c r="S395" s="91" t="str">
        <f>IF('1'!$H$10="-","-      ₽",IF(Z395="только сц",IF(Q395&lt;=AA395,Q395,AA395),IF(Q395&lt;=AB395,0,IF(Q395-R395&lt;=AA395,Q395-R395,AA395))))</f>
        <v>-      ₽</v>
      </c>
      <c r="T395" s="92" t="str">
        <f>IF('1'!$H$10="-","-      ₽",IF(AND(SUM($W$10:$W$6357)&gt;=200000,AC395&lt;&gt;"без скидки"),IF(R395&gt;=100,O395*0.95*0.95*R395,O395*R395*0.95),IF(SUM($V$10:$V$6357)&gt;=57000,IF(AND(R395&gt;=100,AC395&lt;&gt;"без скидки"),O395*0.95*R395,O395*R395),M395*R395)))</f>
        <v>-      ₽</v>
      </c>
      <c r="U395" s="92" t="str">
        <f>IF('1'!$H$10="-","-      ₽",S395*M395)</f>
        <v>-      ₽</v>
      </c>
      <c r="V395" s="93" t="str">
        <f>IF('1'!$H$10="-","-      ₽",R395*O395)</f>
        <v>-      ₽</v>
      </c>
      <c r="W395" s="93" t="str">
        <f>IF('1'!$H$10="-","-      ₽",R395*O395)</f>
        <v>-      ₽</v>
      </c>
      <c r="X395" s="65" t="s">
        <v>4548</v>
      </c>
      <c r="Y395" s="66" t="str">
        <f>IF(OR(Q395="",'1'!$H$10="-"),"-      %",IF(Z395="только сц",0,IF(SUM($V$685:$V$6357)&gt;=57000,(W395-T395)/W395,0)))</f>
        <v>-      %</v>
      </c>
      <c r="Z395" s="83" t="s">
        <v>5582</v>
      </c>
      <c r="AA395" s="51">
        <v>1</v>
      </c>
      <c r="AB395" s="51">
        <v>0</v>
      </c>
      <c r="AC395" s="63" t="s">
        <v>3975</v>
      </c>
      <c r="AD395" s="94" t="str">
        <f>IF(OR(Q395="",'1'!$H$10="-"),"",IF(Q395&gt;R395+S395,"заказано больше наличия",""))</f>
        <v/>
      </c>
    </row>
    <row r="396" spans="1:30" s="48" customFormat="1">
      <c r="A396" s="2"/>
      <c r="B396" s="57" t="s">
        <v>4097</v>
      </c>
      <c r="C396" s="49" t="s">
        <v>1077</v>
      </c>
      <c r="D396" s="49" t="s">
        <v>1078</v>
      </c>
      <c r="E396" s="49">
        <v>5</v>
      </c>
      <c r="F396" s="49">
        <v>3</v>
      </c>
      <c r="G396" s="49" t="s">
        <v>4144</v>
      </c>
      <c r="H396" s="52" t="s">
        <v>1130</v>
      </c>
      <c r="I396" s="50"/>
      <c r="J396" s="50"/>
      <c r="K396" s="90"/>
      <c r="L396" s="51">
        <v>765</v>
      </c>
      <c r="M396" s="51">
        <v>551</v>
      </c>
      <c r="N396" s="106">
        <f>IF('1'!$H$10="-",L396,L396)</f>
        <v>765</v>
      </c>
      <c r="O396" s="105">
        <f>IF('1'!$H$10="-",M396,IF('1'!$H$10="в кассу предприятия",M396,IF('1'!$H$10="ИП Водакова Т.Ю.",M396*1.075,"-")))</f>
        <v>551</v>
      </c>
      <c r="P396" s="86">
        <v>7</v>
      </c>
      <c r="Q396" s="47"/>
      <c r="R396" s="91">
        <f t="shared" si="6"/>
        <v>0</v>
      </c>
      <c r="S396" s="91" t="str">
        <f>IF('1'!$H$10="-","-      ₽",IF(Z396="только сц",IF(Q396&lt;=AA396,Q396,AA396),IF(Q396&lt;=AB396,0,IF(Q396-R396&lt;=AA396,Q396-R396,AA396))))</f>
        <v>-      ₽</v>
      </c>
      <c r="T396" s="92" t="str">
        <f>IF('1'!$H$10="-","-      ₽",IF(AND(SUM($W$10:$W$6357)&gt;=200000,AC396&lt;&gt;"без скидки"),IF(R396&gt;=100,O396*0.95*0.95*R396,O396*R396*0.95),IF(SUM($V$10:$V$6357)&gt;=57000,IF(AND(R396&gt;=100,AC396&lt;&gt;"без скидки"),O396*0.95*R396,O396*R396),M396*R396)))</f>
        <v>-      ₽</v>
      </c>
      <c r="U396" s="92" t="str">
        <f>IF('1'!$H$10="-","-      ₽",S396*M396)</f>
        <v>-      ₽</v>
      </c>
      <c r="V396" s="93" t="str">
        <f>IF('1'!$H$10="-","-      ₽",R396*O396)</f>
        <v>-      ₽</v>
      </c>
      <c r="W396" s="93" t="str">
        <f>IF('1'!$H$10="-","-      ₽",R396*O396)</f>
        <v>-      ₽</v>
      </c>
      <c r="X396" s="65" t="s">
        <v>4548</v>
      </c>
      <c r="Y396" s="66" t="str">
        <f>IF(OR(Q396="",'1'!$H$10="-"),"-      %",IF(Z396="только сц",0,IF(SUM($V$685:$V$6357)&gt;=57000,(W396-T396)/W396,0)))</f>
        <v>-      %</v>
      </c>
      <c r="Z396" s="83" t="s">
        <v>375</v>
      </c>
      <c r="AA396" s="51">
        <v>0</v>
      </c>
      <c r="AB396" s="51">
        <v>7</v>
      </c>
      <c r="AC396" s="63" t="s">
        <v>3975</v>
      </c>
      <c r="AD396" s="94" t="str">
        <f>IF(OR(Q396="",'1'!$H$10="-"),"",IF(Q396&gt;R396+S396,"заказано больше наличия",""))</f>
        <v/>
      </c>
    </row>
    <row r="397" spans="1:30" s="48" customFormat="1">
      <c r="A397" s="2"/>
      <c r="B397" s="57" t="s">
        <v>2286</v>
      </c>
      <c r="C397" s="49" t="s">
        <v>2751</v>
      </c>
      <c r="D397" s="49" t="s">
        <v>2752</v>
      </c>
      <c r="E397" s="49">
        <v>8</v>
      </c>
      <c r="F397" s="49">
        <v>15</v>
      </c>
      <c r="G397" s="49" t="s">
        <v>3635</v>
      </c>
      <c r="H397" s="52" t="s">
        <v>57</v>
      </c>
      <c r="I397" s="50"/>
      <c r="J397" s="50"/>
      <c r="K397" s="90"/>
      <c r="L397" s="51">
        <v>402</v>
      </c>
      <c r="M397" s="51">
        <v>299</v>
      </c>
      <c r="N397" s="106">
        <f>IF('1'!$H$10="-",L397,L397)</f>
        <v>402</v>
      </c>
      <c r="O397" s="105">
        <f>IF('1'!$H$10="-",M397,IF('1'!$H$10="в кассу предприятия",M397,IF('1'!$H$10="ИП Водакова Т.Ю.",M397*1.075,"-")))</f>
        <v>299</v>
      </c>
      <c r="P397" s="86">
        <v>23</v>
      </c>
      <c r="Q397" s="47"/>
      <c r="R397" s="91">
        <f t="shared" si="6"/>
        <v>0</v>
      </c>
      <c r="S397" s="91" t="str">
        <f>IF('1'!$H$10="-","-      ₽",IF(Z397="только сц",IF(Q397&lt;=AA397,Q397,AA397),IF(Q397&lt;=AB397,0,IF(Q397-R397&lt;=AA397,Q397-R397,AA397))))</f>
        <v>-      ₽</v>
      </c>
      <c r="T397" s="92" t="str">
        <f>IF('1'!$H$10="-","-      ₽",IF(AND(SUM($W$10:$W$6357)&gt;=200000,AC397&lt;&gt;"без скидки"),IF(R397&gt;=100,O397*0.95*0.95*R397,O397*R397*0.95),IF(SUM($V$10:$V$6357)&gt;=57000,IF(AND(R397&gt;=100,AC397&lt;&gt;"без скидки"),O397*0.95*R397,O397*R397),M397*R397)))</f>
        <v>-      ₽</v>
      </c>
      <c r="U397" s="92" t="str">
        <f>IF('1'!$H$10="-","-      ₽",S397*M397)</f>
        <v>-      ₽</v>
      </c>
      <c r="V397" s="93" t="str">
        <f>IF('1'!$H$10="-","-      ₽",R397*O397)</f>
        <v>-      ₽</v>
      </c>
      <c r="W397" s="93" t="str">
        <f>IF('1'!$H$10="-","-      ₽",R397*O397)</f>
        <v>-      ₽</v>
      </c>
      <c r="X397" s="65" t="s">
        <v>4992</v>
      </c>
      <c r="Y397" s="66" t="str">
        <f>IF(OR(Q397="",'1'!$H$10="-"),"-      %",IF(Z397="только сц",0,IF(SUM($V$685:$V$6357)&gt;=57000,(W397-T397)/W397,0)))</f>
        <v>-      %</v>
      </c>
      <c r="Z397" s="83" t="s">
        <v>375</v>
      </c>
      <c r="AA397" s="51">
        <v>6</v>
      </c>
      <c r="AB397" s="51">
        <v>17</v>
      </c>
      <c r="AC397" s="63" t="s">
        <v>3975</v>
      </c>
      <c r="AD397" s="94" t="str">
        <f>IF(OR(Q397="",'1'!$H$10="-"),"",IF(Q397&gt;R397+S397,"заказано больше наличия",""))</f>
        <v/>
      </c>
    </row>
    <row r="398" spans="1:30" s="48" customFormat="1">
      <c r="A398" s="2"/>
      <c r="B398" s="57" t="s">
        <v>4810</v>
      </c>
      <c r="C398" s="49" t="s">
        <v>4895</v>
      </c>
      <c r="D398" s="49" t="s">
        <v>4896</v>
      </c>
      <c r="E398" s="49">
        <v>8</v>
      </c>
      <c r="F398" s="49">
        <v>15</v>
      </c>
      <c r="G398" s="49" t="s">
        <v>4933</v>
      </c>
      <c r="H398" s="52" t="s">
        <v>57</v>
      </c>
      <c r="I398" s="50"/>
      <c r="J398" s="50"/>
      <c r="K398" s="90"/>
      <c r="L398" s="51">
        <v>901</v>
      </c>
      <c r="M398" s="51">
        <v>585</v>
      </c>
      <c r="N398" s="106">
        <f>IF('1'!$H$10="-",L398,L398)</f>
        <v>901</v>
      </c>
      <c r="O398" s="105">
        <f>IF('1'!$H$10="-",M398,IF('1'!$H$10="в кассу предприятия",M398,IF('1'!$H$10="ИП Водакова Т.Ю.",M398*1.075,"-")))</f>
        <v>585</v>
      </c>
      <c r="P398" s="86" t="s">
        <v>5583</v>
      </c>
      <c r="Q398" s="47"/>
      <c r="R398" s="91">
        <f t="shared" si="6"/>
        <v>0</v>
      </c>
      <c r="S398" s="91" t="str">
        <f>IF('1'!$H$10="-","-      ₽",IF(Z398="только сц",IF(Q398&lt;=AA398,Q398,AA398),IF(Q398&lt;=AB398,0,IF(Q398-R398&lt;=AA398,Q398-R398,AA398))))</f>
        <v>-      ₽</v>
      </c>
      <c r="T398" s="92" t="str">
        <f>IF('1'!$H$10="-","-      ₽",IF(AND(SUM($W$10:$W$6357)&gt;=200000,AC398&lt;&gt;"без скидки"),IF(R398&gt;=100,O398*0.95*0.95*R398,O398*R398*0.95),IF(SUM($V$10:$V$6357)&gt;=57000,IF(AND(R398&gt;=100,AC398&lt;&gt;"без скидки"),O398*0.95*R398,O398*R398),M398*R398)))</f>
        <v>-      ₽</v>
      </c>
      <c r="U398" s="92" t="str">
        <f>IF('1'!$H$10="-","-      ₽",S398*M398)</f>
        <v>-      ₽</v>
      </c>
      <c r="V398" s="93" t="str">
        <f>IF('1'!$H$10="-","-      ₽",R398*O398)</f>
        <v>-      ₽</v>
      </c>
      <c r="W398" s="93" t="str">
        <f>IF('1'!$H$10="-","-      ₽",R398*O398)</f>
        <v>-      ₽</v>
      </c>
      <c r="X398" s="65" t="s">
        <v>4548</v>
      </c>
      <c r="Y398" s="66" t="str">
        <f>IF(OR(Q398="",'1'!$H$10="-"),"-      %",IF(Z398="только сц",0,IF(SUM($V$685:$V$6357)&gt;=57000,(W398-T398)/W398,0)))</f>
        <v>-      %</v>
      </c>
      <c r="Z398" s="83" t="s">
        <v>375</v>
      </c>
      <c r="AA398" s="51">
        <v>0</v>
      </c>
      <c r="AB398" s="51">
        <v>164</v>
      </c>
      <c r="AC398" s="63" t="s">
        <v>3975</v>
      </c>
      <c r="AD398" s="94" t="str">
        <f>IF(OR(Q398="",'1'!$H$10="-"),"",IF(Q398&gt;R398+S398,"заказано больше наличия",""))</f>
        <v/>
      </c>
    </row>
    <row r="399" spans="1:30" s="48" customFormat="1">
      <c r="A399" s="2"/>
      <c r="B399" s="57" t="s">
        <v>4811</v>
      </c>
      <c r="C399" s="49" t="s">
        <v>4895</v>
      </c>
      <c r="D399" s="49" t="s">
        <v>4896</v>
      </c>
      <c r="E399" s="49">
        <v>8</v>
      </c>
      <c r="F399" s="49">
        <v>15</v>
      </c>
      <c r="G399" s="49" t="s">
        <v>4934</v>
      </c>
      <c r="H399" s="52" t="s">
        <v>57</v>
      </c>
      <c r="I399" s="50"/>
      <c r="J399" s="50"/>
      <c r="K399" s="90"/>
      <c r="L399" s="51">
        <v>1554</v>
      </c>
      <c r="M399" s="51">
        <v>1117</v>
      </c>
      <c r="N399" s="106">
        <f>IF('1'!$H$10="-",L399,L399)</f>
        <v>1554</v>
      </c>
      <c r="O399" s="105">
        <f>IF('1'!$H$10="-",M399,IF('1'!$H$10="в кассу предприятия",M399,IF('1'!$H$10="ИП Водакова Т.Ю.",M399*1.075,"-")))</f>
        <v>1117</v>
      </c>
      <c r="P399" s="86">
        <v>89</v>
      </c>
      <c r="Q399" s="47"/>
      <c r="R399" s="91">
        <f t="shared" si="6"/>
        <v>0</v>
      </c>
      <c r="S399" s="91" t="str">
        <f>IF('1'!$H$10="-","-      ₽",IF(Z399="только сц",IF(Q399&lt;=AA399,Q399,AA399),IF(Q399&lt;=AB399,0,IF(Q399-R399&lt;=AA399,Q399-R399,AA399))))</f>
        <v>-      ₽</v>
      </c>
      <c r="T399" s="92" t="str">
        <f>IF('1'!$H$10="-","-      ₽",IF(AND(SUM($W$10:$W$6357)&gt;=200000,AC399&lt;&gt;"без скидки"),IF(R399&gt;=100,O399*0.95*0.95*R399,O399*R399*0.95),IF(SUM($V$10:$V$6357)&gt;=57000,IF(AND(R399&gt;=100,AC399&lt;&gt;"без скидки"),O399*0.95*R399,O399*R399),M399*R399)))</f>
        <v>-      ₽</v>
      </c>
      <c r="U399" s="92" t="str">
        <f>IF('1'!$H$10="-","-      ₽",S399*M399)</f>
        <v>-      ₽</v>
      </c>
      <c r="V399" s="93" t="str">
        <f>IF('1'!$H$10="-","-      ₽",R399*O399)</f>
        <v>-      ₽</v>
      </c>
      <c r="W399" s="93" t="str">
        <f>IF('1'!$H$10="-","-      ₽",R399*O399)</f>
        <v>-      ₽</v>
      </c>
      <c r="X399" s="65" t="s">
        <v>4548</v>
      </c>
      <c r="Y399" s="66" t="str">
        <f>IF(OR(Q399="",'1'!$H$10="-"),"-      %",IF(Z399="только сц",0,IF(SUM($V$685:$V$6357)&gt;=57000,(W399-T399)/W399,0)))</f>
        <v>-      %</v>
      </c>
      <c r="Z399" s="83" t="s">
        <v>375</v>
      </c>
      <c r="AA399" s="51">
        <v>10</v>
      </c>
      <c r="AB399" s="51">
        <v>79</v>
      </c>
      <c r="AC399" s="63" t="s">
        <v>3975</v>
      </c>
      <c r="AD399" s="94" t="str">
        <f>IF(OR(Q399="",'1'!$H$10="-"),"",IF(Q399&gt;R399+S399,"заказано больше наличия",""))</f>
        <v/>
      </c>
    </row>
    <row r="400" spans="1:30" s="48" customFormat="1">
      <c r="A400" s="2"/>
      <c r="B400" s="57" t="s">
        <v>4812</v>
      </c>
      <c r="C400" s="49" t="s">
        <v>4895</v>
      </c>
      <c r="D400" s="49" t="s">
        <v>4896</v>
      </c>
      <c r="E400" s="49">
        <v>8</v>
      </c>
      <c r="F400" s="49">
        <v>15</v>
      </c>
      <c r="G400" s="49" t="s">
        <v>4935</v>
      </c>
      <c r="H400" s="52" t="s">
        <v>57</v>
      </c>
      <c r="I400" s="50"/>
      <c r="J400" s="50"/>
      <c r="K400" s="90"/>
      <c r="L400" s="51">
        <v>1554</v>
      </c>
      <c r="M400" s="51">
        <v>1117</v>
      </c>
      <c r="N400" s="106">
        <f>IF('1'!$H$10="-",L400,L400)</f>
        <v>1554</v>
      </c>
      <c r="O400" s="105">
        <f>IF('1'!$H$10="-",M400,IF('1'!$H$10="в кассу предприятия",M400,IF('1'!$H$10="ИП Водакова Т.Ю.",M400*1.075,"-")))</f>
        <v>1117</v>
      </c>
      <c r="P400" s="86">
        <v>20</v>
      </c>
      <c r="Q400" s="47"/>
      <c r="R400" s="91">
        <f t="shared" si="6"/>
        <v>0</v>
      </c>
      <c r="S400" s="91" t="str">
        <f>IF('1'!$H$10="-","-      ₽",IF(Z400="только сц",IF(Q400&lt;=AA400,Q400,AA400),IF(Q400&lt;=AB400,0,IF(Q400-R400&lt;=AA400,Q400-R400,AA400))))</f>
        <v>-      ₽</v>
      </c>
      <c r="T400" s="92" t="str">
        <f>IF('1'!$H$10="-","-      ₽",IF(AND(SUM($W$10:$W$6357)&gt;=200000,AC400&lt;&gt;"без скидки"),IF(R400&gt;=100,O400*0.95*0.95*R400,O400*R400*0.95),IF(SUM($V$10:$V$6357)&gt;=57000,IF(AND(R400&gt;=100,AC400&lt;&gt;"без скидки"),O400*0.95*R400,O400*R400),M400*R400)))</f>
        <v>-      ₽</v>
      </c>
      <c r="U400" s="92" t="str">
        <f>IF('1'!$H$10="-","-      ₽",S400*M400)</f>
        <v>-      ₽</v>
      </c>
      <c r="V400" s="93" t="str">
        <f>IF('1'!$H$10="-","-      ₽",R400*O400)</f>
        <v>-      ₽</v>
      </c>
      <c r="W400" s="93" t="str">
        <f>IF('1'!$H$10="-","-      ₽",R400*O400)</f>
        <v>-      ₽</v>
      </c>
      <c r="X400" s="65" t="s">
        <v>4548</v>
      </c>
      <c r="Y400" s="66" t="str">
        <f>IF(OR(Q400="",'1'!$H$10="-"),"-      %",IF(Z400="только сц",0,IF(SUM($V$685:$V$6357)&gt;=57000,(W400-T400)/W400,0)))</f>
        <v>-      %</v>
      </c>
      <c r="Z400" s="83" t="s">
        <v>375</v>
      </c>
      <c r="AA400" s="51">
        <v>0</v>
      </c>
      <c r="AB400" s="51">
        <v>20</v>
      </c>
      <c r="AC400" s="63" t="s">
        <v>3975</v>
      </c>
      <c r="AD400" s="94" t="str">
        <f>IF(OR(Q400="",'1'!$H$10="-"),"",IF(Q400&gt;R400+S400,"заказано больше наличия",""))</f>
        <v/>
      </c>
    </row>
    <row r="401" spans="1:30" s="48" customFormat="1">
      <c r="A401" s="2"/>
      <c r="B401" s="57" t="s">
        <v>4813</v>
      </c>
      <c r="C401" s="49" t="s">
        <v>4895</v>
      </c>
      <c r="D401" s="49" t="s">
        <v>4896</v>
      </c>
      <c r="E401" s="49">
        <v>8</v>
      </c>
      <c r="F401" s="49">
        <v>15</v>
      </c>
      <c r="G401" s="49" t="s">
        <v>4936</v>
      </c>
      <c r="H401" s="52" t="s">
        <v>57</v>
      </c>
      <c r="I401" s="50"/>
      <c r="J401" s="50"/>
      <c r="K401" s="90"/>
      <c r="L401" s="51">
        <v>901</v>
      </c>
      <c r="M401" s="51">
        <v>587</v>
      </c>
      <c r="N401" s="106">
        <f>IF('1'!$H$10="-",L401,L401)</f>
        <v>901</v>
      </c>
      <c r="O401" s="105">
        <f>IF('1'!$H$10="-",M401,IF('1'!$H$10="в кассу предприятия",M401,IF('1'!$H$10="ИП Водакова Т.Ю.",M401*1.075,"-")))</f>
        <v>587</v>
      </c>
      <c r="P401" s="86">
        <v>20</v>
      </c>
      <c r="Q401" s="47"/>
      <c r="R401" s="91">
        <f t="shared" si="6"/>
        <v>0</v>
      </c>
      <c r="S401" s="91" t="str">
        <f>IF('1'!$H$10="-","-      ₽",IF(Z401="только сц",IF(Q401&lt;=AA401,Q401,AA401),IF(Q401&lt;=AB401,0,IF(Q401-R401&lt;=AA401,Q401-R401,AA401))))</f>
        <v>-      ₽</v>
      </c>
      <c r="T401" s="92" t="str">
        <f>IF('1'!$H$10="-","-      ₽",IF(AND(SUM($W$10:$W$6357)&gt;=200000,AC401&lt;&gt;"без скидки"),IF(R401&gt;=100,O401*0.95*0.95*R401,O401*R401*0.95),IF(SUM($V$10:$V$6357)&gt;=57000,IF(AND(R401&gt;=100,AC401&lt;&gt;"без скидки"),O401*0.95*R401,O401*R401),M401*R401)))</f>
        <v>-      ₽</v>
      </c>
      <c r="U401" s="92" t="str">
        <f>IF('1'!$H$10="-","-      ₽",S401*M401)</f>
        <v>-      ₽</v>
      </c>
      <c r="V401" s="93" t="str">
        <f>IF('1'!$H$10="-","-      ₽",R401*O401)</f>
        <v>-      ₽</v>
      </c>
      <c r="W401" s="93" t="str">
        <f>IF('1'!$H$10="-","-      ₽",R401*O401)</f>
        <v>-      ₽</v>
      </c>
      <c r="X401" s="65" t="s">
        <v>4548</v>
      </c>
      <c r="Y401" s="66" t="str">
        <f>IF(OR(Q401="",'1'!$H$10="-"),"-      %",IF(Z401="только сц",0,IF(SUM($V$685:$V$6357)&gt;=57000,(W401-T401)/W401,0)))</f>
        <v>-      %</v>
      </c>
      <c r="Z401" s="83" t="s">
        <v>375</v>
      </c>
      <c r="AA401" s="51">
        <v>0</v>
      </c>
      <c r="AB401" s="51">
        <v>20</v>
      </c>
      <c r="AC401" s="63" t="s">
        <v>3975</v>
      </c>
      <c r="AD401" s="94" t="str">
        <f>IF(OR(Q401="",'1'!$H$10="-"),"",IF(Q401&gt;R401+S401,"заказано больше наличия",""))</f>
        <v/>
      </c>
    </row>
    <row r="402" spans="1:30" s="48" customFormat="1">
      <c r="A402" s="2"/>
      <c r="B402" s="57" t="s">
        <v>4814</v>
      </c>
      <c r="C402" s="49" t="s">
        <v>4895</v>
      </c>
      <c r="D402" s="49" t="s">
        <v>4896</v>
      </c>
      <c r="E402" s="49">
        <v>8</v>
      </c>
      <c r="F402" s="49">
        <v>15</v>
      </c>
      <c r="G402" s="49" t="s">
        <v>4937</v>
      </c>
      <c r="H402" s="52" t="s">
        <v>57</v>
      </c>
      <c r="I402" s="50"/>
      <c r="J402" s="50"/>
      <c r="K402" s="90"/>
      <c r="L402" s="51">
        <v>901</v>
      </c>
      <c r="M402" s="51">
        <v>587</v>
      </c>
      <c r="N402" s="106">
        <f>IF('1'!$H$10="-",L402,L402)</f>
        <v>901</v>
      </c>
      <c r="O402" s="105">
        <f>IF('1'!$H$10="-",M402,IF('1'!$H$10="в кассу предприятия",M402,IF('1'!$H$10="ИП Водакова Т.Ю.",M402*1.075,"-")))</f>
        <v>587</v>
      </c>
      <c r="P402" s="86" t="s">
        <v>5583</v>
      </c>
      <c r="Q402" s="47"/>
      <c r="R402" s="91">
        <f t="shared" si="6"/>
        <v>0</v>
      </c>
      <c r="S402" s="91" t="str">
        <f>IF('1'!$H$10="-","-      ₽",IF(Z402="только сц",IF(Q402&lt;=AA402,Q402,AA402),IF(Q402&lt;=AB402,0,IF(Q402-R402&lt;=AA402,Q402-R402,AA402))))</f>
        <v>-      ₽</v>
      </c>
      <c r="T402" s="92" t="str">
        <f>IF('1'!$H$10="-","-      ₽",IF(AND(SUM($W$10:$W$6357)&gt;=200000,AC402&lt;&gt;"без скидки"),IF(R402&gt;=100,O402*0.95*0.95*R402,O402*R402*0.95),IF(SUM($V$10:$V$6357)&gt;=57000,IF(AND(R402&gt;=100,AC402&lt;&gt;"без скидки"),O402*0.95*R402,O402*R402),M402*R402)))</f>
        <v>-      ₽</v>
      </c>
      <c r="U402" s="92" t="str">
        <f>IF('1'!$H$10="-","-      ₽",S402*M402)</f>
        <v>-      ₽</v>
      </c>
      <c r="V402" s="93" t="str">
        <f>IF('1'!$H$10="-","-      ₽",R402*O402)</f>
        <v>-      ₽</v>
      </c>
      <c r="W402" s="93" t="str">
        <f>IF('1'!$H$10="-","-      ₽",R402*O402)</f>
        <v>-      ₽</v>
      </c>
      <c r="X402" s="65" t="s">
        <v>4548</v>
      </c>
      <c r="Y402" s="66" t="str">
        <f>IF(OR(Q402="",'1'!$H$10="-"),"-      %",IF(Z402="только сц",0,IF(SUM($V$685:$V$6357)&gt;=57000,(W402-T402)/W402,0)))</f>
        <v>-      %</v>
      </c>
      <c r="Z402" s="83" t="s">
        <v>375</v>
      </c>
      <c r="AA402" s="51">
        <v>14</v>
      </c>
      <c r="AB402" s="51">
        <v>248</v>
      </c>
      <c r="AC402" s="63" t="s">
        <v>3975</v>
      </c>
      <c r="AD402" s="94" t="str">
        <f>IF(OR(Q402="",'1'!$H$10="-"),"",IF(Q402&gt;R402+S402,"заказано больше наличия",""))</f>
        <v/>
      </c>
    </row>
    <row r="403" spans="1:30" s="48" customFormat="1">
      <c r="A403" s="2"/>
      <c r="B403" s="57" t="s">
        <v>2287</v>
      </c>
      <c r="C403" s="49" t="s">
        <v>2751</v>
      </c>
      <c r="D403" s="49" t="s">
        <v>2752</v>
      </c>
      <c r="E403" s="49">
        <v>8</v>
      </c>
      <c r="F403" s="49">
        <v>15</v>
      </c>
      <c r="G403" s="49" t="s">
        <v>3636</v>
      </c>
      <c r="H403" s="52" t="s">
        <v>57</v>
      </c>
      <c r="I403" s="50"/>
      <c r="J403" s="50"/>
      <c r="K403" s="90"/>
      <c r="L403" s="51">
        <v>402</v>
      </c>
      <c r="M403" s="51">
        <v>299</v>
      </c>
      <c r="N403" s="106">
        <f>IF('1'!$H$10="-",L403,L403)</f>
        <v>402</v>
      </c>
      <c r="O403" s="105">
        <f>IF('1'!$H$10="-",M403,IF('1'!$H$10="в кассу предприятия",M403,IF('1'!$H$10="ИП Водакова Т.Ю.",M403*1.075,"-")))</f>
        <v>299</v>
      </c>
      <c r="P403" s="86">
        <v>12</v>
      </c>
      <c r="Q403" s="47"/>
      <c r="R403" s="91">
        <f t="shared" si="6"/>
        <v>0</v>
      </c>
      <c r="S403" s="91" t="str">
        <f>IF('1'!$H$10="-","-      ₽",IF(Z403="только сц",IF(Q403&lt;=AA403,Q403,AA403),IF(Q403&lt;=AB403,0,IF(Q403-R403&lt;=AA403,Q403-R403,AA403))))</f>
        <v>-      ₽</v>
      </c>
      <c r="T403" s="92" t="str">
        <f>IF('1'!$H$10="-","-      ₽",IF(AND(SUM($W$10:$W$6357)&gt;=200000,AC403&lt;&gt;"без скидки"),IF(R403&gt;=100,O403*0.95*0.95*R403,O403*R403*0.95),IF(SUM($V$10:$V$6357)&gt;=57000,IF(AND(R403&gt;=100,AC403&lt;&gt;"без скидки"),O403*0.95*R403,O403*R403),M403*R403)))</f>
        <v>-      ₽</v>
      </c>
      <c r="U403" s="92" t="str">
        <f>IF('1'!$H$10="-","-      ₽",S403*M403)</f>
        <v>-      ₽</v>
      </c>
      <c r="V403" s="93" t="str">
        <f>IF('1'!$H$10="-","-      ₽",R403*O403)</f>
        <v>-      ₽</v>
      </c>
      <c r="W403" s="93" t="str">
        <f>IF('1'!$H$10="-","-      ₽",R403*O403)</f>
        <v>-      ₽</v>
      </c>
      <c r="X403" s="65" t="s">
        <v>4548</v>
      </c>
      <c r="Y403" s="66" t="str">
        <f>IF(OR(Q403="",'1'!$H$10="-"),"-      %",IF(Z403="только сц",0,IF(SUM($V$685:$V$6357)&gt;=57000,(W403-T403)/W403,0)))</f>
        <v>-      %</v>
      </c>
      <c r="Z403" s="83" t="s">
        <v>375</v>
      </c>
      <c r="AA403" s="51">
        <v>4</v>
      </c>
      <c r="AB403" s="51">
        <v>8</v>
      </c>
      <c r="AC403" s="63" t="s">
        <v>3975</v>
      </c>
      <c r="AD403" s="94" t="str">
        <f>IF(OR(Q403="",'1'!$H$10="-"),"",IF(Q403&gt;R403+S403,"заказано больше наличия",""))</f>
        <v/>
      </c>
    </row>
    <row r="404" spans="1:30" s="48" customFormat="1">
      <c r="A404" s="2"/>
      <c r="B404" s="57" t="s">
        <v>4815</v>
      </c>
      <c r="C404" s="49" t="s">
        <v>4895</v>
      </c>
      <c r="D404" s="49" t="s">
        <v>4896</v>
      </c>
      <c r="E404" s="49">
        <v>8</v>
      </c>
      <c r="F404" s="49">
        <v>15</v>
      </c>
      <c r="G404" s="49" t="s">
        <v>4938</v>
      </c>
      <c r="H404" s="52" t="s">
        <v>57</v>
      </c>
      <c r="I404" s="50"/>
      <c r="J404" s="50"/>
      <c r="K404" s="90"/>
      <c r="L404" s="51">
        <v>1663</v>
      </c>
      <c r="M404" s="51">
        <v>1117</v>
      </c>
      <c r="N404" s="106">
        <f>IF('1'!$H$10="-",L404,L404)</f>
        <v>1663</v>
      </c>
      <c r="O404" s="105">
        <f>IF('1'!$H$10="-",M404,IF('1'!$H$10="в кассу предприятия",M404,IF('1'!$H$10="ИП Водакова Т.Ю.",M404*1.075,"-")))</f>
        <v>1117</v>
      </c>
      <c r="P404" s="86">
        <v>2</v>
      </c>
      <c r="Q404" s="47"/>
      <c r="R404" s="91">
        <f t="shared" si="6"/>
        <v>0</v>
      </c>
      <c r="S404" s="91" t="str">
        <f>IF('1'!$H$10="-","-      ₽",IF(Z404="только сц",IF(Q404&lt;=AA404,Q404,AA404),IF(Q404&lt;=AB404,0,IF(Q404-R404&lt;=AA404,Q404-R404,AA404))))</f>
        <v>-      ₽</v>
      </c>
      <c r="T404" s="92" t="str">
        <f>IF('1'!$H$10="-","-      ₽",IF(AND(SUM($W$10:$W$6357)&gt;=200000,AC404&lt;&gt;"без скидки"),IF(R404&gt;=100,O404*0.95*0.95*R404,O404*R404*0.95),IF(SUM($V$10:$V$6357)&gt;=57000,IF(AND(R404&gt;=100,AC404&lt;&gt;"без скидки"),O404*0.95*R404,O404*R404),M404*R404)))</f>
        <v>-      ₽</v>
      </c>
      <c r="U404" s="92" t="str">
        <f>IF('1'!$H$10="-","-      ₽",S404*M404)</f>
        <v>-      ₽</v>
      </c>
      <c r="V404" s="93" t="str">
        <f>IF('1'!$H$10="-","-      ₽",R404*O404)</f>
        <v>-      ₽</v>
      </c>
      <c r="W404" s="93" t="str">
        <f>IF('1'!$H$10="-","-      ₽",R404*O404)</f>
        <v>-      ₽</v>
      </c>
      <c r="X404" s="65" t="s">
        <v>4548</v>
      </c>
      <c r="Y404" s="66" t="str">
        <f>IF(OR(Q404="",'1'!$H$10="-"),"-      %",IF(Z404="только сц",0,IF(SUM($V$685:$V$6357)&gt;=57000,(W404-T404)/W404,0)))</f>
        <v>-      %</v>
      </c>
      <c r="Z404" s="83" t="s">
        <v>5582</v>
      </c>
      <c r="AA404" s="51">
        <v>2</v>
      </c>
      <c r="AB404" s="51">
        <v>0</v>
      </c>
      <c r="AC404" s="63" t="s">
        <v>3975</v>
      </c>
      <c r="AD404" s="94" t="str">
        <f>IF(OR(Q404="",'1'!$H$10="-"),"",IF(Q404&gt;R404+S404,"заказано больше наличия",""))</f>
        <v/>
      </c>
    </row>
    <row r="405" spans="1:30" s="48" customFormat="1">
      <c r="A405" s="2"/>
      <c r="B405" s="57" t="s">
        <v>4816</v>
      </c>
      <c r="C405" s="49" t="s">
        <v>4895</v>
      </c>
      <c r="D405" s="49" t="s">
        <v>4896</v>
      </c>
      <c r="E405" s="49">
        <v>8</v>
      </c>
      <c r="F405" s="49">
        <v>15</v>
      </c>
      <c r="G405" s="49" t="s">
        <v>4939</v>
      </c>
      <c r="H405" s="52" t="s">
        <v>57</v>
      </c>
      <c r="I405" s="50"/>
      <c r="J405" s="50"/>
      <c r="K405" s="90"/>
      <c r="L405" s="51">
        <v>901</v>
      </c>
      <c r="M405" s="51">
        <v>615</v>
      </c>
      <c r="N405" s="106">
        <f>IF('1'!$H$10="-",L405,L405)</f>
        <v>901</v>
      </c>
      <c r="O405" s="105">
        <f>IF('1'!$H$10="-",M405,IF('1'!$H$10="в кассу предприятия",M405,IF('1'!$H$10="ИП Водакова Т.Ю.",M405*1.075,"-")))</f>
        <v>615</v>
      </c>
      <c r="P405" s="86">
        <v>88</v>
      </c>
      <c r="Q405" s="47"/>
      <c r="R405" s="91">
        <f t="shared" si="6"/>
        <v>0</v>
      </c>
      <c r="S405" s="91" t="str">
        <f>IF('1'!$H$10="-","-      ₽",IF(Z405="только сц",IF(Q405&lt;=AA405,Q405,AA405),IF(Q405&lt;=AB405,0,IF(Q405-R405&lt;=AA405,Q405-R405,AA405))))</f>
        <v>-      ₽</v>
      </c>
      <c r="T405" s="92" t="str">
        <f>IF('1'!$H$10="-","-      ₽",IF(AND(SUM($W$10:$W$6357)&gt;=200000,AC405&lt;&gt;"без скидки"),IF(R405&gt;=100,O405*0.95*0.95*R405,O405*R405*0.95),IF(SUM($V$10:$V$6357)&gt;=57000,IF(AND(R405&gt;=100,AC405&lt;&gt;"без скидки"),O405*0.95*R405,O405*R405),M405*R405)))</f>
        <v>-      ₽</v>
      </c>
      <c r="U405" s="92" t="str">
        <f>IF('1'!$H$10="-","-      ₽",S405*M405)</f>
        <v>-      ₽</v>
      </c>
      <c r="V405" s="93" t="str">
        <f>IF('1'!$H$10="-","-      ₽",R405*O405)</f>
        <v>-      ₽</v>
      </c>
      <c r="W405" s="93" t="str">
        <f>IF('1'!$H$10="-","-      ₽",R405*O405)</f>
        <v>-      ₽</v>
      </c>
      <c r="X405" s="65" t="s">
        <v>4548</v>
      </c>
      <c r="Y405" s="66" t="str">
        <f>IF(OR(Q405="",'1'!$H$10="-"),"-      %",IF(Z405="только сц",0,IF(SUM($V$685:$V$6357)&gt;=57000,(W405-T405)/W405,0)))</f>
        <v>-      %</v>
      </c>
      <c r="Z405" s="83" t="s">
        <v>375</v>
      </c>
      <c r="AA405" s="51">
        <v>0</v>
      </c>
      <c r="AB405" s="51">
        <v>88</v>
      </c>
      <c r="AC405" s="63" t="s">
        <v>3975</v>
      </c>
      <c r="AD405" s="94" t="str">
        <f>IF(OR(Q405="",'1'!$H$10="-"),"",IF(Q405&gt;R405+S405,"заказано больше наличия",""))</f>
        <v/>
      </c>
    </row>
    <row r="406" spans="1:30" s="48" customFormat="1">
      <c r="A406" s="2"/>
      <c r="B406" s="57" t="s">
        <v>4817</v>
      </c>
      <c r="C406" s="49" t="s">
        <v>4895</v>
      </c>
      <c r="D406" s="49" t="s">
        <v>4896</v>
      </c>
      <c r="E406" s="49">
        <v>8</v>
      </c>
      <c r="F406" s="49">
        <v>15</v>
      </c>
      <c r="G406" s="49" t="s">
        <v>4940</v>
      </c>
      <c r="H406" s="52" t="s">
        <v>57</v>
      </c>
      <c r="I406" s="50"/>
      <c r="J406" s="50"/>
      <c r="K406" s="90"/>
      <c r="L406" s="51">
        <v>1663</v>
      </c>
      <c r="M406" s="51">
        <v>1231</v>
      </c>
      <c r="N406" s="106">
        <f>IF('1'!$H$10="-",L406,L406)</f>
        <v>1663</v>
      </c>
      <c r="O406" s="105">
        <f>IF('1'!$H$10="-",M406,IF('1'!$H$10="в кассу предприятия",M406,IF('1'!$H$10="ИП Водакова Т.Ю.",M406*1.075,"-")))</f>
        <v>1231</v>
      </c>
      <c r="P406" s="86">
        <v>10</v>
      </c>
      <c r="Q406" s="47"/>
      <c r="R406" s="91">
        <f t="shared" si="6"/>
        <v>0</v>
      </c>
      <c r="S406" s="91" t="str">
        <f>IF('1'!$H$10="-","-      ₽",IF(Z406="только сц",IF(Q406&lt;=AA406,Q406,AA406),IF(Q406&lt;=AB406,0,IF(Q406-R406&lt;=AA406,Q406-R406,AA406))))</f>
        <v>-      ₽</v>
      </c>
      <c r="T406" s="92" t="str">
        <f>IF('1'!$H$10="-","-      ₽",IF(AND(SUM($W$10:$W$6357)&gt;=200000,AC406&lt;&gt;"без скидки"),IF(R406&gt;=100,O406*0.95*0.95*R406,O406*R406*0.95),IF(SUM($V$10:$V$6357)&gt;=57000,IF(AND(R406&gt;=100,AC406&lt;&gt;"без скидки"),O406*0.95*R406,O406*R406),M406*R406)))</f>
        <v>-      ₽</v>
      </c>
      <c r="U406" s="92" t="str">
        <f>IF('1'!$H$10="-","-      ₽",S406*M406)</f>
        <v>-      ₽</v>
      </c>
      <c r="V406" s="93" t="str">
        <f>IF('1'!$H$10="-","-      ₽",R406*O406)</f>
        <v>-      ₽</v>
      </c>
      <c r="W406" s="93" t="str">
        <f>IF('1'!$H$10="-","-      ₽",R406*O406)</f>
        <v>-      ₽</v>
      </c>
      <c r="X406" s="65" t="s">
        <v>4548</v>
      </c>
      <c r="Y406" s="66" t="str">
        <f>IF(OR(Q406="",'1'!$H$10="-"),"-      %",IF(Z406="только сц",0,IF(SUM($V$685:$V$6357)&gt;=57000,(W406-T406)/W406,0)))</f>
        <v>-      %</v>
      </c>
      <c r="Z406" s="83" t="s">
        <v>5582</v>
      </c>
      <c r="AA406" s="51">
        <v>10</v>
      </c>
      <c r="AB406" s="51">
        <v>0</v>
      </c>
      <c r="AC406" s="63" t="s">
        <v>3975</v>
      </c>
      <c r="AD406" s="94" t="str">
        <f>IF(OR(Q406="",'1'!$H$10="-"),"",IF(Q406&gt;R406+S406,"заказано больше наличия",""))</f>
        <v/>
      </c>
    </row>
    <row r="407" spans="1:30" s="48" customFormat="1">
      <c r="A407" s="2"/>
      <c r="B407" s="57" t="s">
        <v>4818</v>
      </c>
      <c r="C407" s="49" t="s">
        <v>4895</v>
      </c>
      <c r="D407" s="49" t="s">
        <v>4896</v>
      </c>
      <c r="E407" s="49">
        <v>8</v>
      </c>
      <c r="F407" s="49">
        <v>15</v>
      </c>
      <c r="G407" s="49" t="s">
        <v>4941</v>
      </c>
      <c r="H407" s="52" t="s">
        <v>57</v>
      </c>
      <c r="I407" s="50"/>
      <c r="J407" s="50"/>
      <c r="K407" s="90"/>
      <c r="L407" s="51">
        <v>1554</v>
      </c>
      <c r="M407" s="51">
        <v>1117</v>
      </c>
      <c r="N407" s="106">
        <f>IF('1'!$H$10="-",L407,L407)</f>
        <v>1554</v>
      </c>
      <c r="O407" s="105">
        <f>IF('1'!$H$10="-",M407,IF('1'!$H$10="в кассу предприятия",M407,IF('1'!$H$10="ИП Водакова Т.Ю.",M407*1.075,"-")))</f>
        <v>1117</v>
      </c>
      <c r="P407" s="86">
        <v>62</v>
      </c>
      <c r="Q407" s="47"/>
      <c r="R407" s="91">
        <f t="shared" si="6"/>
        <v>0</v>
      </c>
      <c r="S407" s="91" t="str">
        <f>IF('1'!$H$10="-","-      ₽",IF(Z407="только сц",IF(Q407&lt;=AA407,Q407,AA407),IF(Q407&lt;=AB407,0,IF(Q407-R407&lt;=AA407,Q407-R407,AA407))))</f>
        <v>-      ₽</v>
      </c>
      <c r="T407" s="92" t="str">
        <f>IF('1'!$H$10="-","-      ₽",IF(AND(SUM($W$10:$W$6357)&gt;=200000,AC407&lt;&gt;"без скидки"),IF(R407&gt;=100,O407*0.95*0.95*R407,O407*R407*0.95),IF(SUM($V$10:$V$6357)&gt;=57000,IF(AND(R407&gt;=100,AC407&lt;&gt;"без скидки"),O407*0.95*R407,O407*R407),M407*R407)))</f>
        <v>-      ₽</v>
      </c>
      <c r="U407" s="92" t="str">
        <f>IF('1'!$H$10="-","-      ₽",S407*M407)</f>
        <v>-      ₽</v>
      </c>
      <c r="V407" s="93" t="str">
        <f>IF('1'!$H$10="-","-      ₽",R407*O407)</f>
        <v>-      ₽</v>
      </c>
      <c r="W407" s="93" t="str">
        <f>IF('1'!$H$10="-","-      ₽",R407*O407)</f>
        <v>-      ₽</v>
      </c>
      <c r="X407" s="65" t="s">
        <v>4548</v>
      </c>
      <c r="Y407" s="66" t="str">
        <f>IF(OR(Q407="",'1'!$H$10="-"),"-      %",IF(Z407="только сц",0,IF(SUM($V$685:$V$6357)&gt;=57000,(W407-T407)/W407,0)))</f>
        <v>-      %</v>
      </c>
      <c r="Z407" s="83" t="s">
        <v>375</v>
      </c>
      <c r="AA407" s="51">
        <v>24</v>
      </c>
      <c r="AB407" s="51">
        <v>38</v>
      </c>
      <c r="AC407" s="63" t="s">
        <v>3975</v>
      </c>
      <c r="AD407" s="94" t="str">
        <f>IF(OR(Q407="",'1'!$H$10="-"),"",IF(Q407&gt;R407+S407,"заказано больше наличия",""))</f>
        <v/>
      </c>
    </row>
    <row r="408" spans="1:30" s="48" customFormat="1">
      <c r="A408" s="2"/>
      <c r="B408" s="57" t="s">
        <v>4819</v>
      </c>
      <c r="C408" s="49" t="s">
        <v>4895</v>
      </c>
      <c r="D408" s="49" t="s">
        <v>4896</v>
      </c>
      <c r="E408" s="49">
        <v>8</v>
      </c>
      <c r="F408" s="49">
        <v>15</v>
      </c>
      <c r="G408" s="49" t="s">
        <v>4942</v>
      </c>
      <c r="H408" s="52" t="s">
        <v>57</v>
      </c>
      <c r="I408" s="50"/>
      <c r="J408" s="50"/>
      <c r="K408" s="90"/>
      <c r="L408" s="51">
        <v>901</v>
      </c>
      <c r="M408" s="51">
        <v>615</v>
      </c>
      <c r="N408" s="106">
        <f>IF('1'!$H$10="-",L408,L408)</f>
        <v>901</v>
      </c>
      <c r="O408" s="105">
        <f>IF('1'!$H$10="-",M408,IF('1'!$H$10="в кассу предприятия",M408,IF('1'!$H$10="ИП Водакова Т.Ю.",M408*1.075,"-")))</f>
        <v>615</v>
      </c>
      <c r="P408" s="86">
        <v>14</v>
      </c>
      <c r="Q408" s="47"/>
      <c r="R408" s="91">
        <f t="shared" si="6"/>
        <v>0</v>
      </c>
      <c r="S408" s="91" t="str">
        <f>IF('1'!$H$10="-","-      ₽",IF(Z408="только сц",IF(Q408&lt;=AA408,Q408,AA408),IF(Q408&lt;=AB408,0,IF(Q408-R408&lt;=AA408,Q408-R408,AA408))))</f>
        <v>-      ₽</v>
      </c>
      <c r="T408" s="92" t="str">
        <f>IF('1'!$H$10="-","-      ₽",IF(AND(SUM($W$10:$W$6357)&gt;=200000,AC408&lt;&gt;"без скидки"),IF(R408&gt;=100,O408*0.95*0.95*R408,O408*R408*0.95),IF(SUM($V$10:$V$6357)&gt;=57000,IF(AND(R408&gt;=100,AC408&lt;&gt;"без скидки"),O408*0.95*R408,O408*R408),M408*R408)))</f>
        <v>-      ₽</v>
      </c>
      <c r="U408" s="92" t="str">
        <f>IF('1'!$H$10="-","-      ₽",S408*M408)</f>
        <v>-      ₽</v>
      </c>
      <c r="V408" s="93" t="str">
        <f>IF('1'!$H$10="-","-      ₽",R408*O408)</f>
        <v>-      ₽</v>
      </c>
      <c r="W408" s="93" t="str">
        <f>IF('1'!$H$10="-","-      ₽",R408*O408)</f>
        <v>-      ₽</v>
      </c>
      <c r="X408" s="65" t="s">
        <v>4548</v>
      </c>
      <c r="Y408" s="66" t="str">
        <f>IF(OR(Q408="",'1'!$H$10="-"),"-      %",IF(Z408="только сц",0,IF(SUM($V$685:$V$6357)&gt;=57000,(W408-T408)/W408,0)))</f>
        <v>-      %</v>
      </c>
      <c r="Z408" s="83" t="s">
        <v>375</v>
      </c>
      <c r="AA408" s="51">
        <v>0</v>
      </c>
      <c r="AB408" s="51">
        <v>14</v>
      </c>
      <c r="AC408" s="63" t="s">
        <v>3975</v>
      </c>
      <c r="AD408" s="94" t="str">
        <f>IF(OR(Q408="",'1'!$H$10="-"),"",IF(Q408&gt;R408+S408,"заказано больше наличия",""))</f>
        <v/>
      </c>
    </row>
    <row r="409" spans="1:30" s="48" customFormat="1">
      <c r="A409" s="2"/>
      <c r="B409" s="57" t="s">
        <v>4820</v>
      </c>
      <c r="C409" s="49" t="s">
        <v>4895</v>
      </c>
      <c r="D409" s="49" t="s">
        <v>4896</v>
      </c>
      <c r="E409" s="49">
        <v>8</v>
      </c>
      <c r="F409" s="49">
        <v>15</v>
      </c>
      <c r="G409" s="49" t="s">
        <v>4943</v>
      </c>
      <c r="H409" s="52" t="s">
        <v>57</v>
      </c>
      <c r="I409" s="50"/>
      <c r="J409" s="50"/>
      <c r="K409" s="90"/>
      <c r="L409" s="51">
        <v>901</v>
      </c>
      <c r="M409" s="51">
        <v>615</v>
      </c>
      <c r="N409" s="106">
        <f>IF('1'!$H$10="-",L409,L409)</f>
        <v>901</v>
      </c>
      <c r="O409" s="105">
        <f>IF('1'!$H$10="-",M409,IF('1'!$H$10="в кассу предприятия",M409,IF('1'!$H$10="ИП Водакова Т.Ю.",M409*1.075,"-")))</f>
        <v>615</v>
      </c>
      <c r="P409" s="86">
        <v>15</v>
      </c>
      <c r="Q409" s="47"/>
      <c r="R409" s="91">
        <f t="shared" si="6"/>
        <v>0</v>
      </c>
      <c r="S409" s="91" t="str">
        <f>IF('1'!$H$10="-","-      ₽",IF(Z409="только сц",IF(Q409&lt;=AA409,Q409,AA409),IF(Q409&lt;=AB409,0,IF(Q409-R409&lt;=AA409,Q409-R409,AA409))))</f>
        <v>-      ₽</v>
      </c>
      <c r="T409" s="92" t="str">
        <f>IF('1'!$H$10="-","-      ₽",IF(AND(SUM($W$10:$W$6357)&gt;=200000,AC409&lt;&gt;"без скидки"),IF(R409&gt;=100,O409*0.95*0.95*R409,O409*R409*0.95),IF(SUM($V$10:$V$6357)&gt;=57000,IF(AND(R409&gt;=100,AC409&lt;&gt;"без скидки"),O409*0.95*R409,O409*R409),M409*R409)))</f>
        <v>-      ₽</v>
      </c>
      <c r="U409" s="92" t="str">
        <f>IF('1'!$H$10="-","-      ₽",S409*M409)</f>
        <v>-      ₽</v>
      </c>
      <c r="V409" s="93" t="str">
        <f>IF('1'!$H$10="-","-      ₽",R409*O409)</f>
        <v>-      ₽</v>
      </c>
      <c r="W409" s="93" t="str">
        <f>IF('1'!$H$10="-","-      ₽",R409*O409)</f>
        <v>-      ₽</v>
      </c>
      <c r="X409" s="65" t="s">
        <v>4548</v>
      </c>
      <c r="Y409" s="66" t="str">
        <f>IF(OR(Q409="",'1'!$H$10="-"),"-      %",IF(Z409="только сц",0,IF(SUM($V$685:$V$6357)&gt;=57000,(W409-T409)/W409,0)))</f>
        <v>-      %</v>
      </c>
      <c r="Z409" s="83" t="s">
        <v>375</v>
      </c>
      <c r="AA409" s="51">
        <v>0</v>
      </c>
      <c r="AB409" s="51">
        <v>15</v>
      </c>
      <c r="AC409" s="63" t="s">
        <v>3975</v>
      </c>
      <c r="AD409" s="94" t="str">
        <f>IF(OR(Q409="",'1'!$H$10="-"),"",IF(Q409&gt;R409+S409,"заказано больше наличия",""))</f>
        <v/>
      </c>
    </row>
    <row r="410" spans="1:30" s="48" customFormat="1">
      <c r="A410" s="2"/>
      <c r="B410" s="57" t="s">
        <v>4821</v>
      </c>
      <c r="C410" s="49" t="s">
        <v>4895</v>
      </c>
      <c r="D410" s="49" t="s">
        <v>4896</v>
      </c>
      <c r="E410" s="49">
        <v>8</v>
      </c>
      <c r="F410" s="49">
        <v>15</v>
      </c>
      <c r="G410" s="49" t="s">
        <v>4944</v>
      </c>
      <c r="H410" s="52" t="s">
        <v>57</v>
      </c>
      <c r="I410" s="50"/>
      <c r="J410" s="50"/>
      <c r="K410" s="90"/>
      <c r="L410" s="51">
        <v>1554</v>
      </c>
      <c r="M410" s="51">
        <v>1117</v>
      </c>
      <c r="N410" s="106">
        <f>IF('1'!$H$10="-",L410,L410)</f>
        <v>1554</v>
      </c>
      <c r="O410" s="105">
        <f>IF('1'!$H$10="-",M410,IF('1'!$H$10="в кассу предприятия",M410,IF('1'!$H$10="ИП Водакова Т.Ю.",M410*1.075,"-")))</f>
        <v>1117</v>
      </c>
      <c r="P410" s="86" t="s">
        <v>5583</v>
      </c>
      <c r="Q410" s="47"/>
      <c r="R410" s="91">
        <f t="shared" si="6"/>
        <v>0</v>
      </c>
      <c r="S410" s="91" t="str">
        <f>IF('1'!$H$10="-","-      ₽",IF(Z410="только сц",IF(Q410&lt;=AA410,Q410,AA410),IF(Q410&lt;=AB410,0,IF(Q410-R410&lt;=AA410,Q410-R410,AA410))))</f>
        <v>-      ₽</v>
      </c>
      <c r="T410" s="92" t="str">
        <f>IF('1'!$H$10="-","-      ₽",IF(AND(SUM($W$10:$W$6357)&gt;=200000,AC410&lt;&gt;"без скидки"),IF(R410&gt;=100,O410*0.95*0.95*R410,O410*R410*0.95),IF(SUM($V$10:$V$6357)&gt;=57000,IF(AND(R410&gt;=100,AC410&lt;&gt;"без скидки"),O410*0.95*R410,O410*R410),M410*R410)))</f>
        <v>-      ₽</v>
      </c>
      <c r="U410" s="92" t="str">
        <f>IF('1'!$H$10="-","-      ₽",S410*M410)</f>
        <v>-      ₽</v>
      </c>
      <c r="V410" s="93" t="str">
        <f>IF('1'!$H$10="-","-      ₽",R410*O410)</f>
        <v>-      ₽</v>
      </c>
      <c r="W410" s="93" t="str">
        <f>IF('1'!$H$10="-","-      ₽",R410*O410)</f>
        <v>-      ₽</v>
      </c>
      <c r="X410" s="65" t="s">
        <v>4548</v>
      </c>
      <c r="Y410" s="66" t="str">
        <f>IF(OR(Q410="",'1'!$H$10="-"),"-      %",IF(Z410="только сц",0,IF(SUM($V$685:$V$6357)&gt;=57000,(W410-T410)/W410,0)))</f>
        <v>-      %</v>
      </c>
      <c r="Z410" s="83" t="s">
        <v>375</v>
      </c>
      <c r="AA410" s="51">
        <v>10</v>
      </c>
      <c r="AB410" s="51">
        <v>144</v>
      </c>
      <c r="AC410" s="63" t="s">
        <v>3975</v>
      </c>
      <c r="AD410" s="94" t="str">
        <f>IF(OR(Q410="",'1'!$H$10="-"),"",IF(Q410&gt;R410+S410,"заказано больше наличия",""))</f>
        <v/>
      </c>
    </row>
    <row r="411" spans="1:30" s="48" customFormat="1">
      <c r="A411" s="2"/>
      <c r="B411" s="57" t="s">
        <v>4822</v>
      </c>
      <c r="C411" s="49" t="s">
        <v>4895</v>
      </c>
      <c r="D411" s="49" t="s">
        <v>4896</v>
      </c>
      <c r="E411" s="49">
        <v>8</v>
      </c>
      <c r="F411" s="49">
        <v>15</v>
      </c>
      <c r="G411" s="49" t="s">
        <v>4945</v>
      </c>
      <c r="H411" s="52" t="s">
        <v>57</v>
      </c>
      <c r="I411" s="50"/>
      <c r="J411" s="50"/>
      <c r="K411" s="90"/>
      <c r="L411" s="51">
        <v>788</v>
      </c>
      <c r="M411" s="51">
        <v>587</v>
      </c>
      <c r="N411" s="106">
        <f>IF('1'!$H$10="-",L411,L411)</f>
        <v>788</v>
      </c>
      <c r="O411" s="105">
        <f>IF('1'!$H$10="-",M411,IF('1'!$H$10="в кассу предприятия",M411,IF('1'!$H$10="ИП Водакова Т.Ю.",M411*1.075,"-")))</f>
        <v>587</v>
      </c>
      <c r="P411" s="86">
        <v>93</v>
      </c>
      <c r="Q411" s="47"/>
      <c r="R411" s="91">
        <f t="shared" si="6"/>
        <v>0</v>
      </c>
      <c r="S411" s="91" t="str">
        <f>IF('1'!$H$10="-","-      ₽",IF(Z411="только сц",IF(Q411&lt;=AA411,Q411,AA411),IF(Q411&lt;=AB411,0,IF(Q411-R411&lt;=AA411,Q411-R411,AA411))))</f>
        <v>-      ₽</v>
      </c>
      <c r="T411" s="92" t="str">
        <f>IF('1'!$H$10="-","-      ₽",IF(AND(SUM($W$10:$W$6357)&gt;=200000,AC411&lt;&gt;"без скидки"),IF(R411&gt;=100,O411*0.95*0.95*R411,O411*R411*0.95),IF(SUM($V$10:$V$6357)&gt;=57000,IF(AND(R411&gt;=100,AC411&lt;&gt;"без скидки"),O411*0.95*R411,O411*R411),M411*R411)))</f>
        <v>-      ₽</v>
      </c>
      <c r="U411" s="92" t="str">
        <f>IF('1'!$H$10="-","-      ₽",S411*M411)</f>
        <v>-      ₽</v>
      </c>
      <c r="V411" s="93" t="str">
        <f>IF('1'!$H$10="-","-      ₽",R411*O411)</f>
        <v>-      ₽</v>
      </c>
      <c r="W411" s="93" t="str">
        <f>IF('1'!$H$10="-","-      ₽",R411*O411)</f>
        <v>-      ₽</v>
      </c>
      <c r="X411" s="65" t="s">
        <v>4548</v>
      </c>
      <c r="Y411" s="66" t="str">
        <f>IF(OR(Q411="",'1'!$H$10="-"),"-      %",IF(Z411="только сц",0,IF(SUM($V$685:$V$6357)&gt;=57000,(W411-T411)/W411,0)))</f>
        <v>-      %</v>
      </c>
      <c r="Z411" s="83" t="s">
        <v>375</v>
      </c>
      <c r="AA411" s="51">
        <v>9</v>
      </c>
      <c r="AB411" s="51">
        <v>84</v>
      </c>
      <c r="AC411" s="63" t="s">
        <v>3975</v>
      </c>
      <c r="AD411" s="94" t="str">
        <f>IF(OR(Q411="",'1'!$H$10="-"),"",IF(Q411&gt;R411+S411,"заказано больше наличия",""))</f>
        <v/>
      </c>
    </row>
    <row r="412" spans="1:30" s="48" customFormat="1">
      <c r="A412" s="2"/>
      <c r="B412" s="57" t="s">
        <v>4823</v>
      </c>
      <c r="C412" s="49" t="s">
        <v>4895</v>
      </c>
      <c r="D412" s="49" t="s">
        <v>4896</v>
      </c>
      <c r="E412" s="49">
        <v>8</v>
      </c>
      <c r="F412" s="49">
        <v>15</v>
      </c>
      <c r="G412" s="49" t="s">
        <v>4946</v>
      </c>
      <c r="H412" s="52" t="s">
        <v>57</v>
      </c>
      <c r="I412" s="50"/>
      <c r="J412" s="50"/>
      <c r="K412" s="90"/>
      <c r="L412" s="51">
        <v>901</v>
      </c>
      <c r="M412" s="51">
        <v>587</v>
      </c>
      <c r="N412" s="106">
        <f>IF('1'!$H$10="-",L412,L412)</f>
        <v>901</v>
      </c>
      <c r="O412" s="105">
        <f>IF('1'!$H$10="-",M412,IF('1'!$H$10="в кассу предприятия",M412,IF('1'!$H$10="ИП Водакова Т.Ю.",M412*1.075,"-")))</f>
        <v>587</v>
      </c>
      <c r="P412" s="86" t="s">
        <v>5583</v>
      </c>
      <c r="Q412" s="47"/>
      <c r="R412" s="91">
        <f t="shared" si="6"/>
        <v>0</v>
      </c>
      <c r="S412" s="91" t="str">
        <f>IF('1'!$H$10="-","-      ₽",IF(Z412="только сц",IF(Q412&lt;=AA412,Q412,AA412),IF(Q412&lt;=AB412,0,IF(Q412-R412&lt;=AA412,Q412-R412,AA412))))</f>
        <v>-      ₽</v>
      </c>
      <c r="T412" s="92" t="str">
        <f>IF('1'!$H$10="-","-      ₽",IF(AND(SUM($W$10:$W$6357)&gt;=200000,AC412&lt;&gt;"без скидки"),IF(R412&gt;=100,O412*0.95*0.95*R412,O412*R412*0.95),IF(SUM($V$10:$V$6357)&gt;=57000,IF(AND(R412&gt;=100,AC412&lt;&gt;"без скидки"),O412*0.95*R412,O412*R412),M412*R412)))</f>
        <v>-      ₽</v>
      </c>
      <c r="U412" s="92" t="str">
        <f>IF('1'!$H$10="-","-      ₽",S412*M412)</f>
        <v>-      ₽</v>
      </c>
      <c r="V412" s="93" t="str">
        <f>IF('1'!$H$10="-","-      ₽",R412*O412)</f>
        <v>-      ₽</v>
      </c>
      <c r="W412" s="93" t="str">
        <f>IF('1'!$H$10="-","-      ₽",R412*O412)</f>
        <v>-      ₽</v>
      </c>
      <c r="X412" s="65" t="s">
        <v>4548</v>
      </c>
      <c r="Y412" s="66" t="str">
        <f>IF(OR(Q412="",'1'!$H$10="-"),"-      %",IF(Z412="только сц",0,IF(SUM($V$685:$V$6357)&gt;=57000,(W412-T412)/W412,0)))</f>
        <v>-      %</v>
      </c>
      <c r="Z412" s="83" t="s">
        <v>375</v>
      </c>
      <c r="AA412" s="51">
        <v>19</v>
      </c>
      <c r="AB412" s="51">
        <v>190</v>
      </c>
      <c r="AC412" s="63" t="s">
        <v>3975</v>
      </c>
      <c r="AD412" s="94" t="str">
        <f>IF(OR(Q412="",'1'!$H$10="-"),"",IF(Q412&gt;R412+S412,"заказано больше наличия",""))</f>
        <v/>
      </c>
    </row>
    <row r="413" spans="1:30" s="48" customFormat="1">
      <c r="A413" s="2"/>
      <c r="B413" s="57" t="s">
        <v>4824</v>
      </c>
      <c r="C413" s="49" t="s">
        <v>4895</v>
      </c>
      <c r="D413" s="49" t="s">
        <v>4896</v>
      </c>
      <c r="E413" s="49">
        <v>8</v>
      </c>
      <c r="F413" s="49">
        <v>15</v>
      </c>
      <c r="G413" s="49" t="s">
        <v>4947</v>
      </c>
      <c r="H413" s="52" t="s">
        <v>57</v>
      </c>
      <c r="I413" s="50"/>
      <c r="J413" s="50"/>
      <c r="K413" s="90"/>
      <c r="L413" s="51">
        <v>901</v>
      </c>
      <c r="M413" s="51">
        <v>615</v>
      </c>
      <c r="N413" s="106">
        <f>IF('1'!$H$10="-",L413,L413)</f>
        <v>901</v>
      </c>
      <c r="O413" s="105">
        <f>IF('1'!$H$10="-",M413,IF('1'!$H$10="в кассу предприятия",M413,IF('1'!$H$10="ИП Водакова Т.Ю.",M413*1.075,"-")))</f>
        <v>615</v>
      </c>
      <c r="P413" s="86">
        <v>3</v>
      </c>
      <c r="Q413" s="47"/>
      <c r="R413" s="91">
        <f t="shared" si="6"/>
        <v>0</v>
      </c>
      <c r="S413" s="91" t="str">
        <f>IF('1'!$H$10="-","-      ₽",IF(Z413="только сц",IF(Q413&lt;=AA413,Q413,AA413),IF(Q413&lt;=AB413,0,IF(Q413-R413&lt;=AA413,Q413-R413,AA413))))</f>
        <v>-      ₽</v>
      </c>
      <c r="T413" s="92" t="str">
        <f>IF('1'!$H$10="-","-      ₽",IF(AND(SUM($W$10:$W$6357)&gt;=200000,AC413&lt;&gt;"без скидки"),IF(R413&gt;=100,O413*0.95*0.95*R413,O413*R413*0.95),IF(SUM($V$10:$V$6357)&gt;=57000,IF(AND(R413&gt;=100,AC413&lt;&gt;"без скидки"),O413*0.95*R413,O413*R413),M413*R413)))</f>
        <v>-      ₽</v>
      </c>
      <c r="U413" s="92" t="str">
        <f>IF('1'!$H$10="-","-      ₽",S413*M413)</f>
        <v>-      ₽</v>
      </c>
      <c r="V413" s="93" t="str">
        <f>IF('1'!$H$10="-","-      ₽",R413*O413)</f>
        <v>-      ₽</v>
      </c>
      <c r="W413" s="93" t="str">
        <f>IF('1'!$H$10="-","-      ₽",R413*O413)</f>
        <v>-      ₽</v>
      </c>
      <c r="X413" s="65" t="s">
        <v>4548</v>
      </c>
      <c r="Y413" s="66" t="str">
        <f>IF(OR(Q413="",'1'!$H$10="-"),"-      %",IF(Z413="только сц",0,IF(SUM($V$685:$V$6357)&gt;=57000,(W413-T413)/W413,0)))</f>
        <v>-      %</v>
      </c>
      <c r="Z413" s="83" t="s">
        <v>375</v>
      </c>
      <c r="AA413" s="51">
        <v>0</v>
      </c>
      <c r="AB413" s="51">
        <v>3</v>
      </c>
      <c r="AC413" s="63" t="s">
        <v>3975</v>
      </c>
      <c r="AD413" s="94" t="str">
        <f>IF(OR(Q413="",'1'!$H$10="-"),"",IF(Q413&gt;R413+S413,"заказано больше наличия",""))</f>
        <v/>
      </c>
    </row>
    <row r="414" spans="1:30" s="48" customFormat="1">
      <c r="A414" s="2"/>
      <c r="B414" s="57" t="s">
        <v>4825</v>
      </c>
      <c r="C414" s="49" t="s">
        <v>4895</v>
      </c>
      <c r="D414" s="49" t="s">
        <v>4896</v>
      </c>
      <c r="E414" s="49">
        <v>8</v>
      </c>
      <c r="F414" s="49">
        <v>15</v>
      </c>
      <c r="G414" s="49" t="s">
        <v>4948</v>
      </c>
      <c r="H414" s="52" t="s">
        <v>57</v>
      </c>
      <c r="I414" s="50"/>
      <c r="J414" s="50"/>
      <c r="K414" s="90"/>
      <c r="L414" s="51">
        <v>901</v>
      </c>
      <c r="M414" s="51">
        <v>587</v>
      </c>
      <c r="N414" s="106">
        <f>IF('1'!$H$10="-",L414,L414)</f>
        <v>901</v>
      </c>
      <c r="O414" s="105">
        <f>IF('1'!$H$10="-",M414,IF('1'!$H$10="в кассу предприятия",M414,IF('1'!$H$10="ИП Водакова Т.Ю.",M414*1.075,"-")))</f>
        <v>587</v>
      </c>
      <c r="P414" s="86">
        <v>40</v>
      </c>
      <c r="Q414" s="47"/>
      <c r="R414" s="91">
        <f t="shared" si="6"/>
        <v>0</v>
      </c>
      <c r="S414" s="91" t="str">
        <f>IF('1'!$H$10="-","-      ₽",IF(Z414="только сц",IF(Q414&lt;=AA414,Q414,AA414),IF(Q414&lt;=AB414,0,IF(Q414-R414&lt;=AA414,Q414-R414,AA414))))</f>
        <v>-      ₽</v>
      </c>
      <c r="T414" s="92" t="str">
        <f>IF('1'!$H$10="-","-      ₽",IF(AND(SUM($W$10:$W$6357)&gt;=200000,AC414&lt;&gt;"без скидки"),IF(R414&gt;=100,O414*0.95*0.95*R414,O414*R414*0.95),IF(SUM($V$10:$V$6357)&gt;=57000,IF(AND(R414&gt;=100,AC414&lt;&gt;"без скидки"),O414*0.95*R414,O414*R414),M414*R414)))</f>
        <v>-      ₽</v>
      </c>
      <c r="U414" s="92" t="str">
        <f>IF('1'!$H$10="-","-      ₽",S414*M414)</f>
        <v>-      ₽</v>
      </c>
      <c r="V414" s="93" t="str">
        <f>IF('1'!$H$10="-","-      ₽",R414*O414)</f>
        <v>-      ₽</v>
      </c>
      <c r="W414" s="93" t="str">
        <f>IF('1'!$H$10="-","-      ₽",R414*O414)</f>
        <v>-      ₽</v>
      </c>
      <c r="X414" s="65" t="s">
        <v>4548</v>
      </c>
      <c r="Y414" s="66" t="str">
        <f>IF(OR(Q414="",'1'!$H$10="-"),"-      %",IF(Z414="только сц",0,IF(SUM($V$685:$V$6357)&gt;=57000,(W414-T414)/W414,0)))</f>
        <v>-      %</v>
      </c>
      <c r="Z414" s="83" t="s">
        <v>375</v>
      </c>
      <c r="AA414" s="51">
        <v>14</v>
      </c>
      <c r="AB414" s="51">
        <v>26</v>
      </c>
      <c r="AC414" s="63" t="s">
        <v>3975</v>
      </c>
      <c r="AD414" s="94" t="str">
        <f>IF(OR(Q414="",'1'!$H$10="-"),"",IF(Q414&gt;R414+S414,"заказано больше наличия",""))</f>
        <v/>
      </c>
    </row>
    <row r="415" spans="1:30" s="48" customFormat="1">
      <c r="A415" s="2"/>
      <c r="B415" s="57" t="s">
        <v>4826</v>
      </c>
      <c r="C415" s="49" t="s">
        <v>4895</v>
      </c>
      <c r="D415" s="49" t="s">
        <v>4896</v>
      </c>
      <c r="E415" s="49">
        <v>8</v>
      </c>
      <c r="F415" s="49">
        <v>15</v>
      </c>
      <c r="G415" s="49" t="s">
        <v>4949</v>
      </c>
      <c r="H415" s="52" t="s">
        <v>57</v>
      </c>
      <c r="I415" s="50"/>
      <c r="J415" s="50"/>
      <c r="K415" s="90"/>
      <c r="L415" s="51">
        <v>1418</v>
      </c>
      <c r="M415" s="51">
        <v>1117</v>
      </c>
      <c r="N415" s="106">
        <f>IF('1'!$H$10="-",L415,L415)</f>
        <v>1418</v>
      </c>
      <c r="O415" s="105">
        <f>IF('1'!$H$10="-",M415,IF('1'!$H$10="в кассу предприятия",M415,IF('1'!$H$10="ИП Водакова Т.Ю.",M415*1.075,"-")))</f>
        <v>1117</v>
      </c>
      <c r="P415" s="86">
        <v>38</v>
      </c>
      <c r="Q415" s="47"/>
      <c r="R415" s="91">
        <f t="shared" si="6"/>
        <v>0</v>
      </c>
      <c r="S415" s="91" t="str">
        <f>IF('1'!$H$10="-","-      ₽",IF(Z415="только сц",IF(Q415&lt;=AA415,Q415,AA415),IF(Q415&lt;=AB415,0,IF(Q415-R415&lt;=AA415,Q415-R415,AA415))))</f>
        <v>-      ₽</v>
      </c>
      <c r="T415" s="92" t="str">
        <f>IF('1'!$H$10="-","-      ₽",IF(AND(SUM($W$10:$W$6357)&gt;=200000,AC415&lt;&gt;"без скидки"),IF(R415&gt;=100,O415*0.95*0.95*R415,O415*R415*0.95),IF(SUM($V$10:$V$6357)&gt;=57000,IF(AND(R415&gt;=100,AC415&lt;&gt;"без скидки"),O415*0.95*R415,O415*R415),M415*R415)))</f>
        <v>-      ₽</v>
      </c>
      <c r="U415" s="92" t="str">
        <f>IF('1'!$H$10="-","-      ₽",S415*M415)</f>
        <v>-      ₽</v>
      </c>
      <c r="V415" s="93" t="str">
        <f>IF('1'!$H$10="-","-      ₽",R415*O415)</f>
        <v>-      ₽</v>
      </c>
      <c r="W415" s="93" t="str">
        <f>IF('1'!$H$10="-","-      ₽",R415*O415)</f>
        <v>-      ₽</v>
      </c>
      <c r="X415" s="65" t="s">
        <v>4548</v>
      </c>
      <c r="Y415" s="66" t="str">
        <f>IF(OR(Q415="",'1'!$H$10="-"),"-      %",IF(Z415="только сц",0,IF(SUM($V$685:$V$6357)&gt;=57000,(W415-T415)/W415,0)))</f>
        <v>-      %</v>
      </c>
      <c r="Z415" s="83" t="s">
        <v>375</v>
      </c>
      <c r="AA415" s="51">
        <v>9</v>
      </c>
      <c r="AB415" s="51">
        <v>29</v>
      </c>
      <c r="AC415" s="63" t="s">
        <v>3975</v>
      </c>
      <c r="AD415" s="94" t="str">
        <f>IF(OR(Q415="",'1'!$H$10="-"),"",IF(Q415&gt;R415+S415,"заказано больше наличия",""))</f>
        <v/>
      </c>
    </row>
    <row r="416" spans="1:30" s="48" customFormat="1">
      <c r="A416" s="2"/>
      <c r="B416" s="57" t="s">
        <v>4827</v>
      </c>
      <c r="C416" s="49" t="s">
        <v>4895</v>
      </c>
      <c r="D416" s="49" t="s">
        <v>4896</v>
      </c>
      <c r="E416" s="49">
        <v>8</v>
      </c>
      <c r="F416" s="49">
        <v>15</v>
      </c>
      <c r="G416" s="49" t="s">
        <v>4950</v>
      </c>
      <c r="H416" s="52" t="s">
        <v>57</v>
      </c>
      <c r="I416" s="50"/>
      <c r="J416" s="50"/>
      <c r="K416" s="90"/>
      <c r="L416" s="51">
        <v>788</v>
      </c>
      <c r="M416" s="51">
        <v>587</v>
      </c>
      <c r="N416" s="106">
        <f>IF('1'!$H$10="-",L416,L416)</f>
        <v>788</v>
      </c>
      <c r="O416" s="105">
        <f>IF('1'!$H$10="-",M416,IF('1'!$H$10="в кассу предприятия",M416,IF('1'!$H$10="ИП Водакова Т.Ю.",M416*1.075,"-")))</f>
        <v>587</v>
      </c>
      <c r="P416" s="86" t="s">
        <v>5583</v>
      </c>
      <c r="Q416" s="47"/>
      <c r="R416" s="91">
        <f t="shared" si="6"/>
        <v>0</v>
      </c>
      <c r="S416" s="91" t="str">
        <f>IF('1'!$H$10="-","-      ₽",IF(Z416="только сц",IF(Q416&lt;=AA416,Q416,AA416),IF(Q416&lt;=AB416,0,IF(Q416-R416&lt;=AA416,Q416-R416,AA416))))</f>
        <v>-      ₽</v>
      </c>
      <c r="T416" s="92" t="str">
        <f>IF('1'!$H$10="-","-      ₽",IF(AND(SUM($W$10:$W$6357)&gt;=200000,AC416&lt;&gt;"без скидки"),IF(R416&gt;=100,O416*0.95*0.95*R416,O416*R416*0.95),IF(SUM($V$10:$V$6357)&gt;=57000,IF(AND(R416&gt;=100,AC416&lt;&gt;"без скидки"),O416*0.95*R416,O416*R416),M416*R416)))</f>
        <v>-      ₽</v>
      </c>
      <c r="U416" s="92" t="str">
        <f>IF('1'!$H$10="-","-      ₽",S416*M416)</f>
        <v>-      ₽</v>
      </c>
      <c r="V416" s="93" t="str">
        <f>IF('1'!$H$10="-","-      ₽",R416*O416)</f>
        <v>-      ₽</v>
      </c>
      <c r="W416" s="93" t="str">
        <f>IF('1'!$H$10="-","-      ₽",R416*O416)</f>
        <v>-      ₽</v>
      </c>
      <c r="X416" s="65" t="s">
        <v>4548</v>
      </c>
      <c r="Y416" s="66" t="str">
        <f>IF(OR(Q416="",'1'!$H$10="-"),"-      %",IF(Z416="только сц",0,IF(SUM($V$685:$V$6357)&gt;=57000,(W416-T416)/W416,0)))</f>
        <v>-      %</v>
      </c>
      <c r="Z416" s="83" t="s">
        <v>375</v>
      </c>
      <c r="AA416" s="51">
        <v>8</v>
      </c>
      <c r="AB416" s="51">
        <v>108</v>
      </c>
      <c r="AC416" s="63" t="s">
        <v>3975</v>
      </c>
      <c r="AD416" s="94" t="str">
        <f>IF(OR(Q416="",'1'!$H$10="-"),"",IF(Q416&gt;R416+S416,"заказано больше наличия",""))</f>
        <v/>
      </c>
    </row>
    <row r="417" spans="1:30" s="48" customFormat="1">
      <c r="A417" s="2"/>
      <c r="B417" s="57" t="s">
        <v>4828</v>
      </c>
      <c r="C417" s="49" t="s">
        <v>4895</v>
      </c>
      <c r="D417" s="49" t="s">
        <v>4896</v>
      </c>
      <c r="E417" s="49">
        <v>8</v>
      </c>
      <c r="F417" s="49">
        <v>15</v>
      </c>
      <c r="G417" s="49" t="s">
        <v>4951</v>
      </c>
      <c r="H417" s="52" t="s">
        <v>57</v>
      </c>
      <c r="I417" s="50"/>
      <c r="J417" s="50"/>
      <c r="K417" s="90"/>
      <c r="L417" s="51">
        <v>901</v>
      </c>
      <c r="M417" s="51">
        <v>587</v>
      </c>
      <c r="N417" s="106">
        <f>IF('1'!$H$10="-",L417,L417)</f>
        <v>901</v>
      </c>
      <c r="O417" s="105">
        <f>IF('1'!$H$10="-",M417,IF('1'!$H$10="в кассу предприятия",M417,IF('1'!$H$10="ИП Водакова Т.Ю.",M417*1.075,"-")))</f>
        <v>587</v>
      </c>
      <c r="P417" s="86">
        <v>59</v>
      </c>
      <c r="Q417" s="47"/>
      <c r="R417" s="91">
        <f t="shared" si="6"/>
        <v>0</v>
      </c>
      <c r="S417" s="91" t="str">
        <f>IF('1'!$H$10="-","-      ₽",IF(Z417="только сц",IF(Q417&lt;=AA417,Q417,AA417),IF(Q417&lt;=AB417,0,IF(Q417-R417&lt;=AA417,Q417-R417,AA417))))</f>
        <v>-      ₽</v>
      </c>
      <c r="T417" s="92" t="str">
        <f>IF('1'!$H$10="-","-      ₽",IF(AND(SUM($W$10:$W$6357)&gt;=200000,AC417&lt;&gt;"без скидки"),IF(R417&gt;=100,O417*0.95*0.95*R417,O417*R417*0.95),IF(SUM($V$10:$V$6357)&gt;=57000,IF(AND(R417&gt;=100,AC417&lt;&gt;"без скидки"),O417*0.95*R417,O417*R417),M417*R417)))</f>
        <v>-      ₽</v>
      </c>
      <c r="U417" s="92" t="str">
        <f>IF('1'!$H$10="-","-      ₽",S417*M417)</f>
        <v>-      ₽</v>
      </c>
      <c r="V417" s="93" t="str">
        <f>IF('1'!$H$10="-","-      ₽",R417*O417)</f>
        <v>-      ₽</v>
      </c>
      <c r="W417" s="93" t="str">
        <f>IF('1'!$H$10="-","-      ₽",R417*O417)</f>
        <v>-      ₽</v>
      </c>
      <c r="X417" s="65" t="s">
        <v>4548</v>
      </c>
      <c r="Y417" s="66" t="str">
        <f>IF(OR(Q417="",'1'!$H$10="-"),"-      %",IF(Z417="только сц",0,IF(SUM($V$685:$V$6357)&gt;=57000,(W417-T417)/W417,0)))</f>
        <v>-      %</v>
      </c>
      <c r="Z417" s="83" t="s">
        <v>375</v>
      </c>
      <c r="AA417" s="51">
        <v>9</v>
      </c>
      <c r="AB417" s="51">
        <v>50</v>
      </c>
      <c r="AC417" s="63" t="s">
        <v>3975</v>
      </c>
      <c r="AD417" s="94" t="str">
        <f>IF(OR(Q417="",'1'!$H$10="-"),"",IF(Q417&gt;R417+S417,"заказано больше наличия",""))</f>
        <v/>
      </c>
    </row>
    <row r="418" spans="1:30" s="48" customFormat="1">
      <c r="A418" s="2"/>
      <c r="B418" s="57" t="s">
        <v>2289</v>
      </c>
      <c r="C418" s="49" t="s">
        <v>2751</v>
      </c>
      <c r="D418" s="49" t="s">
        <v>2752</v>
      </c>
      <c r="E418" s="49">
        <v>8</v>
      </c>
      <c r="F418" s="49">
        <v>15</v>
      </c>
      <c r="G418" s="49" t="s">
        <v>3638</v>
      </c>
      <c r="H418" s="52" t="s">
        <v>57</v>
      </c>
      <c r="I418" s="50"/>
      <c r="J418" s="50"/>
      <c r="K418" s="90"/>
      <c r="L418" s="51">
        <v>402</v>
      </c>
      <c r="M418" s="51">
        <v>325</v>
      </c>
      <c r="N418" s="106">
        <f>IF('1'!$H$10="-",L418,L418)</f>
        <v>402</v>
      </c>
      <c r="O418" s="105">
        <f>IF('1'!$H$10="-",M418,IF('1'!$H$10="в кассу предприятия",M418,IF('1'!$H$10="ИП Водакова Т.Ю.",M418*1.075,"-")))</f>
        <v>325</v>
      </c>
      <c r="P418" s="86" t="s">
        <v>5583</v>
      </c>
      <c r="Q418" s="47"/>
      <c r="R418" s="91">
        <f t="shared" si="6"/>
        <v>0</v>
      </c>
      <c r="S418" s="91" t="str">
        <f>IF('1'!$H$10="-","-      ₽",IF(Z418="только сц",IF(Q418&lt;=AA418,Q418,AA418),IF(Q418&lt;=AB418,0,IF(Q418-R418&lt;=AA418,Q418-R418,AA418))))</f>
        <v>-      ₽</v>
      </c>
      <c r="T418" s="92" t="str">
        <f>IF('1'!$H$10="-","-      ₽",IF(AND(SUM($W$10:$W$6357)&gt;=200000,AC418&lt;&gt;"без скидки"),IF(R418&gt;=100,O418*0.95*0.95*R418,O418*R418*0.95),IF(SUM($V$10:$V$6357)&gt;=57000,IF(AND(R418&gt;=100,AC418&lt;&gt;"без скидки"),O418*0.95*R418,O418*R418),M418*R418)))</f>
        <v>-      ₽</v>
      </c>
      <c r="U418" s="92" t="str">
        <f>IF('1'!$H$10="-","-      ₽",S418*M418)</f>
        <v>-      ₽</v>
      </c>
      <c r="V418" s="93" t="str">
        <f>IF('1'!$H$10="-","-      ₽",R418*O418)</f>
        <v>-      ₽</v>
      </c>
      <c r="W418" s="93" t="str">
        <f>IF('1'!$H$10="-","-      ₽",R418*O418)</f>
        <v>-      ₽</v>
      </c>
      <c r="X418" s="65" t="s">
        <v>4548</v>
      </c>
      <c r="Y418" s="66" t="str">
        <f>IF(OR(Q418="",'1'!$H$10="-"),"-      %",IF(Z418="только сц",0,IF(SUM($V$685:$V$6357)&gt;=57000,(W418-T418)/W418,0)))</f>
        <v>-      %</v>
      </c>
      <c r="Z418" s="83" t="s">
        <v>375</v>
      </c>
      <c r="AA418" s="51">
        <v>0</v>
      </c>
      <c r="AB418" s="51">
        <v>113</v>
      </c>
      <c r="AC418" s="63" t="s">
        <v>3975</v>
      </c>
      <c r="AD418" s="94" t="str">
        <f>IF(OR(Q418="",'1'!$H$10="-"),"",IF(Q418&gt;R418+S418,"заказано больше наличия",""))</f>
        <v/>
      </c>
    </row>
    <row r="419" spans="1:30" s="48" customFormat="1">
      <c r="A419" s="2"/>
      <c r="B419" s="57" t="s">
        <v>4829</v>
      </c>
      <c r="C419" s="49" t="s">
        <v>4895</v>
      </c>
      <c r="D419" s="49" t="s">
        <v>4896</v>
      </c>
      <c r="E419" s="49">
        <v>8</v>
      </c>
      <c r="F419" s="49">
        <v>15</v>
      </c>
      <c r="G419" s="49" t="s">
        <v>4952</v>
      </c>
      <c r="H419" s="52" t="s">
        <v>57</v>
      </c>
      <c r="I419" s="50"/>
      <c r="J419" s="50"/>
      <c r="K419" s="90"/>
      <c r="L419" s="51">
        <v>901</v>
      </c>
      <c r="M419" s="51">
        <v>587</v>
      </c>
      <c r="N419" s="106">
        <f>IF('1'!$H$10="-",L419,L419)</f>
        <v>901</v>
      </c>
      <c r="O419" s="105">
        <f>IF('1'!$H$10="-",M419,IF('1'!$H$10="в кассу предприятия",M419,IF('1'!$H$10="ИП Водакова Т.Ю.",M419*1.075,"-")))</f>
        <v>587</v>
      </c>
      <c r="P419" s="86">
        <v>68</v>
      </c>
      <c r="Q419" s="47"/>
      <c r="R419" s="91">
        <f t="shared" si="6"/>
        <v>0</v>
      </c>
      <c r="S419" s="91" t="str">
        <f>IF('1'!$H$10="-","-      ₽",IF(Z419="только сц",IF(Q419&lt;=AA419,Q419,AA419),IF(Q419&lt;=AB419,0,IF(Q419-R419&lt;=AA419,Q419-R419,AA419))))</f>
        <v>-      ₽</v>
      </c>
      <c r="T419" s="92" t="str">
        <f>IF('1'!$H$10="-","-      ₽",IF(AND(SUM($W$10:$W$6357)&gt;=200000,AC419&lt;&gt;"без скидки"),IF(R419&gt;=100,O419*0.95*0.95*R419,O419*R419*0.95),IF(SUM($V$10:$V$6357)&gt;=57000,IF(AND(R419&gt;=100,AC419&lt;&gt;"без скидки"),O419*0.95*R419,O419*R419),M419*R419)))</f>
        <v>-      ₽</v>
      </c>
      <c r="U419" s="92" t="str">
        <f>IF('1'!$H$10="-","-      ₽",S419*M419)</f>
        <v>-      ₽</v>
      </c>
      <c r="V419" s="93" t="str">
        <f>IF('1'!$H$10="-","-      ₽",R419*O419)</f>
        <v>-      ₽</v>
      </c>
      <c r="W419" s="93" t="str">
        <f>IF('1'!$H$10="-","-      ₽",R419*O419)</f>
        <v>-      ₽</v>
      </c>
      <c r="X419" s="65" t="s">
        <v>4548</v>
      </c>
      <c r="Y419" s="66" t="str">
        <f>IF(OR(Q419="",'1'!$H$10="-"),"-      %",IF(Z419="только сц",0,IF(SUM($V$685:$V$6357)&gt;=57000,(W419-T419)/W419,0)))</f>
        <v>-      %</v>
      </c>
      <c r="Z419" s="83" t="s">
        <v>375</v>
      </c>
      <c r="AA419" s="51">
        <v>9</v>
      </c>
      <c r="AB419" s="51">
        <v>59</v>
      </c>
      <c r="AC419" s="63" t="s">
        <v>3975</v>
      </c>
      <c r="AD419" s="94" t="str">
        <f>IF(OR(Q419="",'1'!$H$10="-"),"",IF(Q419&gt;R419+S419,"заказано больше наличия",""))</f>
        <v/>
      </c>
    </row>
    <row r="420" spans="1:30" s="48" customFormat="1">
      <c r="A420" s="2"/>
      <c r="B420" s="57" t="s">
        <v>4830</v>
      </c>
      <c r="C420" s="49" t="s">
        <v>4895</v>
      </c>
      <c r="D420" s="49" t="s">
        <v>4896</v>
      </c>
      <c r="E420" s="49">
        <v>8</v>
      </c>
      <c r="F420" s="49">
        <v>15</v>
      </c>
      <c r="G420" s="49" t="s">
        <v>4953</v>
      </c>
      <c r="H420" s="52" t="s">
        <v>57</v>
      </c>
      <c r="I420" s="50"/>
      <c r="J420" s="50"/>
      <c r="K420" s="90"/>
      <c r="L420" s="51">
        <v>901</v>
      </c>
      <c r="M420" s="51">
        <v>587</v>
      </c>
      <c r="N420" s="106">
        <f>IF('1'!$H$10="-",L420,L420)</f>
        <v>901</v>
      </c>
      <c r="O420" s="105">
        <f>IF('1'!$H$10="-",M420,IF('1'!$H$10="в кассу предприятия",M420,IF('1'!$H$10="ИП Водакова Т.Ю.",M420*1.075,"-")))</f>
        <v>587</v>
      </c>
      <c r="P420" s="86">
        <v>59</v>
      </c>
      <c r="Q420" s="47"/>
      <c r="R420" s="91">
        <f t="shared" si="6"/>
        <v>0</v>
      </c>
      <c r="S420" s="91" t="str">
        <f>IF('1'!$H$10="-","-      ₽",IF(Z420="только сц",IF(Q420&lt;=AA420,Q420,AA420),IF(Q420&lt;=AB420,0,IF(Q420-R420&lt;=AA420,Q420-R420,AA420))))</f>
        <v>-      ₽</v>
      </c>
      <c r="T420" s="92" t="str">
        <f>IF('1'!$H$10="-","-      ₽",IF(AND(SUM($W$10:$W$6357)&gt;=200000,AC420&lt;&gt;"без скидки"),IF(R420&gt;=100,O420*0.95*0.95*R420,O420*R420*0.95),IF(SUM($V$10:$V$6357)&gt;=57000,IF(AND(R420&gt;=100,AC420&lt;&gt;"без скидки"),O420*0.95*R420,O420*R420),M420*R420)))</f>
        <v>-      ₽</v>
      </c>
      <c r="U420" s="92" t="str">
        <f>IF('1'!$H$10="-","-      ₽",S420*M420)</f>
        <v>-      ₽</v>
      </c>
      <c r="V420" s="93" t="str">
        <f>IF('1'!$H$10="-","-      ₽",R420*O420)</f>
        <v>-      ₽</v>
      </c>
      <c r="W420" s="93" t="str">
        <f>IF('1'!$H$10="-","-      ₽",R420*O420)</f>
        <v>-      ₽</v>
      </c>
      <c r="X420" s="65" t="s">
        <v>4548</v>
      </c>
      <c r="Y420" s="66" t="str">
        <f>IF(OR(Q420="",'1'!$H$10="-"),"-      %",IF(Z420="только сц",0,IF(SUM($V$685:$V$6357)&gt;=57000,(W420-T420)/W420,0)))</f>
        <v>-      %</v>
      </c>
      <c r="Z420" s="83" t="s">
        <v>375</v>
      </c>
      <c r="AA420" s="51">
        <v>0</v>
      </c>
      <c r="AB420" s="51">
        <v>59</v>
      </c>
      <c r="AC420" s="63" t="s">
        <v>3975</v>
      </c>
      <c r="AD420" s="94" t="str">
        <f>IF(OR(Q420="",'1'!$H$10="-"),"",IF(Q420&gt;R420+S420,"заказано больше наличия",""))</f>
        <v/>
      </c>
    </row>
    <row r="421" spans="1:30" s="48" customFormat="1">
      <c r="A421" s="2"/>
      <c r="B421" s="57" t="s">
        <v>4831</v>
      </c>
      <c r="C421" s="49" t="s">
        <v>4895</v>
      </c>
      <c r="D421" s="49" t="s">
        <v>4896</v>
      </c>
      <c r="E421" s="49">
        <v>8</v>
      </c>
      <c r="F421" s="49">
        <v>15</v>
      </c>
      <c r="G421" s="49" t="s">
        <v>4954</v>
      </c>
      <c r="H421" s="52" t="s">
        <v>57</v>
      </c>
      <c r="I421" s="50"/>
      <c r="J421" s="50"/>
      <c r="K421" s="90"/>
      <c r="L421" s="51">
        <v>1418</v>
      </c>
      <c r="M421" s="51">
        <v>1117</v>
      </c>
      <c r="N421" s="106">
        <f>IF('1'!$H$10="-",L421,L421)</f>
        <v>1418</v>
      </c>
      <c r="O421" s="105">
        <f>IF('1'!$H$10="-",M421,IF('1'!$H$10="в кассу предприятия",M421,IF('1'!$H$10="ИП Водакова Т.Ю.",M421*1.075,"-")))</f>
        <v>1117</v>
      </c>
      <c r="P421" s="86">
        <v>10</v>
      </c>
      <c r="Q421" s="47"/>
      <c r="R421" s="91">
        <f t="shared" si="6"/>
        <v>0</v>
      </c>
      <c r="S421" s="91" t="str">
        <f>IF('1'!$H$10="-","-      ₽",IF(Z421="только сц",IF(Q421&lt;=AA421,Q421,AA421),IF(Q421&lt;=AB421,0,IF(Q421-R421&lt;=AA421,Q421-R421,AA421))))</f>
        <v>-      ₽</v>
      </c>
      <c r="T421" s="92" t="str">
        <f>IF('1'!$H$10="-","-      ₽",IF(AND(SUM($W$10:$W$6357)&gt;=200000,AC421&lt;&gt;"без скидки"),IF(R421&gt;=100,O421*0.95*0.95*R421,O421*R421*0.95),IF(SUM($V$10:$V$6357)&gt;=57000,IF(AND(R421&gt;=100,AC421&lt;&gt;"без скидки"),O421*0.95*R421,O421*R421),M421*R421)))</f>
        <v>-      ₽</v>
      </c>
      <c r="U421" s="92" t="str">
        <f>IF('1'!$H$10="-","-      ₽",S421*M421)</f>
        <v>-      ₽</v>
      </c>
      <c r="V421" s="93" t="str">
        <f>IF('1'!$H$10="-","-      ₽",R421*O421)</f>
        <v>-      ₽</v>
      </c>
      <c r="W421" s="93" t="str">
        <f>IF('1'!$H$10="-","-      ₽",R421*O421)</f>
        <v>-      ₽</v>
      </c>
      <c r="X421" s="65" t="s">
        <v>4548</v>
      </c>
      <c r="Y421" s="66" t="str">
        <f>IF(OR(Q421="",'1'!$H$10="-"),"-      %",IF(Z421="только сц",0,IF(SUM($V$685:$V$6357)&gt;=57000,(W421-T421)/W421,0)))</f>
        <v>-      %</v>
      </c>
      <c r="Z421" s="83" t="s">
        <v>375</v>
      </c>
      <c r="AA421" s="51">
        <v>3</v>
      </c>
      <c r="AB421" s="51">
        <v>7</v>
      </c>
      <c r="AC421" s="63" t="s">
        <v>3975</v>
      </c>
      <c r="AD421" s="94" t="str">
        <f>IF(OR(Q421="",'1'!$H$10="-"),"",IF(Q421&gt;R421+S421,"заказано больше наличия",""))</f>
        <v/>
      </c>
    </row>
    <row r="422" spans="1:30" s="48" customFormat="1">
      <c r="A422" s="2"/>
      <c r="B422" s="57" t="s">
        <v>4832</v>
      </c>
      <c r="C422" s="49" t="s">
        <v>4895</v>
      </c>
      <c r="D422" s="49" t="s">
        <v>4896</v>
      </c>
      <c r="E422" s="49">
        <v>8</v>
      </c>
      <c r="F422" s="49">
        <v>15</v>
      </c>
      <c r="G422" s="49" t="s">
        <v>4955</v>
      </c>
      <c r="H422" s="52" t="s">
        <v>57</v>
      </c>
      <c r="I422" s="50"/>
      <c r="J422" s="50"/>
      <c r="K422" s="90"/>
      <c r="L422" s="51">
        <v>901</v>
      </c>
      <c r="M422" s="51">
        <v>587</v>
      </c>
      <c r="N422" s="106">
        <f>IF('1'!$H$10="-",L422,L422)</f>
        <v>901</v>
      </c>
      <c r="O422" s="105">
        <f>IF('1'!$H$10="-",M422,IF('1'!$H$10="в кассу предприятия",M422,IF('1'!$H$10="ИП Водакова Т.Ю.",M422*1.075,"-")))</f>
        <v>587</v>
      </c>
      <c r="P422" s="86">
        <v>21</v>
      </c>
      <c r="Q422" s="47"/>
      <c r="R422" s="91">
        <f t="shared" si="6"/>
        <v>0</v>
      </c>
      <c r="S422" s="91" t="str">
        <f>IF('1'!$H$10="-","-      ₽",IF(Z422="только сц",IF(Q422&lt;=AA422,Q422,AA422),IF(Q422&lt;=AB422,0,IF(Q422-R422&lt;=AA422,Q422-R422,AA422))))</f>
        <v>-      ₽</v>
      </c>
      <c r="T422" s="92" t="str">
        <f>IF('1'!$H$10="-","-      ₽",IF(AND(SUM($W$10:$W$6357)&gt;=200000,AC422&lt;&gt;"без скидки"),IF(R422&gt;=100,O422*0.95*0.95*R422,O422*R422*0.95),IF(SUM($V$10:$V$6357)&gt;=57000,IF(AND(R422&gt;=100,AC422&lt;&gt;"без скидки"),O422*0.95*R422,O422*R422),M422*R422)))</f>
        <v>-      ₽</v>
      </c>
      <c r="U422" s="92" t="str">
        <f>IF('1'!$H$10="-","-      ₽",S422*M422)</f>
        <v>-      ₽</v>
      </c>
      <c r="V422" s="93" t="str">
        <f>IF('1'!$H$10="-","-      ₽",R422*O422)</f>
        <v>-      ₽</v>
      </c>
      <c r="W422" s="93" t="str">
        <f>IF('1'!$H$10="-","-      ₽",R422*O422)</f>
        <v>-      ₽</v>
      </c>
      <c r="X422" s="65" t="s">
        <v>4548</v>
      </c>
      <c r="Y422" s="66" t="str">
        <f>IF(OR(Q422="",'1'!$H$10="-"),"-      %",IF(Z422="только сц",0,IF(SUM($V$685:$V$6357)&gt;=57000,(W422-T422)/W422,0)))</f>
        <v>-      %</v>
      </c>
      <c r="Z422" s="83" t="s">
        <v>375</v>
      </c>
      <c r="AA422" s="51">
        <v>0</v>
      </c>
      <c r="AB422" s="51">
        <v>21</v>
      </c>
      <c r="AC422" s="63" t="s">
        <v>3975</v>
      </c>
      <c r="AD422" s="94" t="str">
        <f>IF(OR(Q422="",'1'!$H$10="-"),"",IF(Q422&gt;R422+S422,"заказано больше наличия",""))</f>
        <v/>
      </c>
    </row>
    <row r="423" spans="1:30" s="48" customFormat="1">
      <c r="A423" s="2"/>
      <c r="B423" s="57" t="s">
        <v>4833</v>
      </c>
      <c r="C423" s="49" t="s">
        <v>4895</v>
      </c>
      <c r="D423" s="49" t="s">
        <v>4896</v>
      </c>
      <c r="E423" s="49">
        <v>8</v>
      </c>
      <c r="F423" s="49">
        <v>15</v>
      </c>
      <c r="G423" s="49" t="s">
        <v>4956</v>
      </c>
      <c r="H423" s="52" t="s">
        <v>57</v>
      </c>
      <c r="I423" s="50"/>
      <c r="J423" s="50"/>
      <c r="K423" s="90"/>
      <c r="L423" s="51">
        <v>901</v>
      </c>
      <c r="M423" s="51">
        <v>587</v>
      </c>
      <c r="N423" s="106">
        <f>IF('1'!$H$10="-",L423,L423)</f>
        <v>901</v>
      </c>
      <c r="O423" s="105">
        <f>IF('1'!$H$10="-",M423,IF('1'!$H$10="в кассу предприятия",M423,IF('1'!$H$10="ИП Водакова Т.Ю.",M423*1.075,"-")))</f>
        <v>587</v>
      </c>
      <c r="P423" s="86" t="s">
        <v>5583</v>
      </c>
      <c r="Q423" s="47"/>
      <c r="R423" s="91">
        <f t="shared" si="6"/>
        <v>0</v>
      </c>
      <c r="S423" s="91" t="str">
        <f>IF('1'!$H$10="-","-      ₽",IF(Z423="только сц",IF(Q423&lt;=AA423,Q423,AA423),IF(Q423&lt;=AB423,0,IF(Q423-R423&lt;=AA423,Q423-R423,AA423))))</f>
        <v>-      ₽</v>
      </c>
      <c r="T423" s="92" t="str">
        <f>IF('1'!$H$10="-","-      ₽",IF(AND(SUM($W$10:$W$6357)&gt;=200000,AC423&lt;&gt;"без скидки"),IF(R423&gt;=100,O423*0.95*0.95*R423,O423*R423*0.95),IF(SUM($V$10:$V$6357)&gt;=57000,IF(AND(R423&gt;=100,AC423&lt;&gt;"без скидки"),O423*0.95*R423,O423*R423),M423*R423)))</f>
        <v>-      ₽</v>
      </c>
      <c r="U423" s="92" t="str">
        <f>IF('1'!$H$10="-","-      ₽",S423*M423)</f>
        <v>-      ₽</v>
      </c>
      <c r="V423" s="93" t="str">
        <f>IF('1'!$H$10="-","-      ₽",R423*O423)</f>
        <v>-      ₽</v>
      </c>
      <c r="W423" s="93" t="str">
        <f>IF('1'!$H$10="-","-      ₽",R423*O423)</f>
        <v>-      ₽</v>
      </c>
      <c r="X423" s="65" t="s">
        <v>4548</v>
      </c>
      <c r="Y423" s="66" t="str">
        <f>IF(OR(Q423="",'1'!$H$10="-"),"-      %",IF(Z423="только сц",0,IF(SUM($V$685:$V$6357)&gt;=57000,(W423-T423)/W423,0)))</f>
        <v>-      %</v>
      </c>
      <c r="Z423" s="83" t="s">
        <v>375</v>
      </c>
      <c r="AA423" s="51">
        <v>0</v>
      </c>
      <c r="AB423" s="51">
        <v>189</v>
      </c>
      <c r="AC423" s="63" t="s">
        <v>3975</v>
      </c>
      <c r="AD423" s="94" t="str">
        <f>IF(OR(Q423="",'1'!$H$10="-"),"",IF(Q423&gt;R423+S423,"заказано больше наличия",""))</f>
        <v/>
      </c>
    </row>
    <row r="424" spans="1:30" s="48" customFormat="1">
      <c r="A424" s="2"/>
      <c r="B424" s="57" t="s">
        <v>4834</v>
      </c>
      <c r="C424" s="49" t="s">
        <v>4465</v>
      </c>
      <c r="D424" s="49" t="s">
        <v>2752</v>
      </c>
      <c r="E424" s="49">
        <v>8</v>
      </c>
      <c r="F424" s="49">
        <v>15</v>
      </c>
      <c r="G424" s="49" t="s">
        <v>4957</v>
      </c>
      <c r="H424" s="52" t="s">
        <v>57</v>
      </c>
      <c r="I424" s="50"/>
      <c r="J424" s="50"/>
      <c r="K424" s="90"/>
      <c r="L424" s="51">
        <v>901</v>
      </c>
      <c r="M424" s="51">
        <v>615</v>
      </c>
      <c r="N424" s="106">
        <f>IF('1'!$H$10="-",L424,L424)</f>
        <v>901</v>
      </c>
      <c r="O424" s="105">
        <f>IF('1'!$H$10="-",M424,IF('1'!$H$10="в кассу предприятия",M424,IF('1'!$H$10="ИП Водакова Т.Ю.",M424*1.075,"-")))</f>
        <v>615</v>
      </c>
      <c r="P424" s="86">
        <v>3</v>
      </c>
      <c r="Q424" s="47"/>
      <c r="R424" s="91">
        <f t="shared" si="6"/>
        <v>0</v>
      </c>
      <c r="S424" s="91" t="str">
        <f>IF('1'!$H$10="-","-      ₽",IF(Z424="только сц",IF(Q424&lt;=AA424,Q424,AA424),IF(Q424&lt;=AB424,0,IF(Q424-R424&lt;=AA424,Q424-R424,AA424))))</f>
        <v>-      ₽</v>
      </c>
      <c r="T424" s="92" t="str">
        <f>IF('1'!$H$10="-","-      ₽",IF(AND(SUM($W$10:$W$6357)&gt;=200000,AC424&lt;&gt;"без скидки"),IF(R424&gt;=100,O424*0.95*0.95*R424,O424*R424*0.95),IF(SUM($V$10:$V$6357)&gt;=57000,IF(AND(R424&gt;=100,AC424&lt;&gt;"без скидки"),O424*0.95*R424,O424*R424),M424*R424)))</f>
        <v>-      ₽</v>
      </c>
      <c r="U424" s="92" t="str">
        <f>IF('1'!$H$10="-","-      ₽",S424*M424)</f>
        <v>-      ₽</v>
      </c>
      <c r="V424" s="93" t="str">
        <f>IF('1'!$H$10="-","-      ₽",R424*O424)</f>
        <v>-      ₽</v>
      </c>
      <c r="W424" s="93" t="str">
        <f>IF('1'!$H$10="-","-      ₽",R424*O424)</f>
        <v>-      ₽</v>
      </c>
      <c r="X424" s="65" t="s">
        <v>4548</v>
      </c>
      <c r="Y424" s="66" t="str">
        <f>IF(OR(Q424="",'1'!$H$10="-"),"-      %",IF(Z424="только сц",0,IF(SUM($V$685:$V$6357)&gt;=57000,(W424-T424)/W424,0)))</f>
        <v>-      %</v>
      </c>
      <c r="Z424" s="83" t="s">
        <v>5582</v>
      </c>
      <c r="AA424" s="51">
        <v>3</v>
      </c>
      <c r="AB424" s="51">
        <v>0</v>
      </c>
      <c r="AC424" s="63" t="s">
        <v>3975</v>
      </c>
      <c r="AD424" s="94" t="str">
        <f>IF(OR(Q424="",'1'!$H$10="-"),"",IF(Q424&gt;R424+S424,"заказано больше наличия",""))</f>
        <v/>
      </c>
    </row>
    <row r="425" spans="1:30" s="48" customFormat="1">
      <c r="A425" s="2"/>
      <c r="B425" s="57" t="s">
        <v>2288</v>
      </c>
      <c r="C425" s="49" t="s">
        <v>2751</v>
      </c>
      <c r="D425" s="49" t="s">
        <v>2752</v>
      </c>
      <c r="E425" s="49">
        <v>8</v>
      </c>
      <c r="F425" s="49">
        <v>22</v>
      </c>
      <c r="G425" s="49" t="s">
        <v>3637</v>
      </c>
      <c r="H425" s="52" t="s">
        <v>45</v>
      </c>
      <c r="I425" s="50"/>
      <c r="J425" s="50"/>
      <c r="K425" s="90"/>
      <c r="L425" s="51">
        <v>561</v>
      </c>
      <c r="M425" s="51">
        <v>389</v>
      </c>
      <c r="N425" s="106">
        <f>IF('1'!$H$10="-",L425,L425)</f>
        <v>561</v>
      </c>
      <c r="O425" s="105">
        <f>IF('1'!$H$10="-",M425,IF('1'!$H$10="в кассу предприятия",M425,IF('1'!$H$10="ИП Водакова Т.Ю.",M425*1.075,"-")))</f>
        <v>389</v>
      </c>
      <c r="P425" s="86">
        <v>4</v>
      </c>
      <c r="Q425" s="47"/>
      <c r="R425" s="91">
        <f t="shared" si="6"/>
        <v>0</v>
      </c>
      <c r="S425" s="91" t="str">
        <f>IF('1'!$H$10="-","-      ₽",IF(Z425="только сц",IF(Q425&lt;=AA425,Q425,AA425),IF(Q425&lt;=AB425,0,IF(Q425-R425&lt;=AA425,Q425-R425,AA425))))</f>
        <v>-      ₽</v>
      </c>
      <c r="T425" s="92" t="str">
        <f>IF('1'!$H$10="-","-      ₽",IF(AND(SUM($W$10:$W$6357)&gt;=200000,AC425&lt;&gt;"без скидки"),IF(R425&gt;=100,O425*0.95*0.95*R425,O425*R425*0.95),IF(SUM($V$10:$V$6357)&gt;=57000,IF(AND(R425&gt;=100,AC425&lt;&gt;"без скидки"),O425*0.95*R425,O425*R425),M425*R425)))</f>
        <v>-      ₽</v>
      </c>
      <c r="U425" s="92" t="str">
        <f>IF('1'!$H$10="-","-      ₽",S425*M425)</f>
        <v>-      ₽</v>
      </c>
      <c r="V425" s="93" t="str">
        <f>IF('1'!$H$10="-","-      ₽",R425*O425)</f>
        <v>-      ₽</v>
      </c>
      <c r="W425" s="93" t="str">
        <f>IF('1'!$H$10="-","-      ₽",R425*O425)</f>
        <v>-      ₽</v>
      </c>
      <c r="X425" s="65" t="s">
        <v>4548</v>
      </c>
      <c r="Y425" s="66" t="str">
        <f>IF(OR(Q425="",'1'!$H$10="-"),"-      %",IF(Z425="только сц",0,IF(SUM($V$685:$V$6357)&gt;=57000,(W425-T425)/W425,0)))</f>
        <v>-      %</v>
      </c>
      <c r="Z425" s="83" t="s">
        <v>5582</v>
      </c>
      <c r="AA425" s="51">
        <v>4</v>
      </c>
      <c r="AB425" s="51">
        <v>0</v>
      </c>
      <c r="AC425" s="63" t="s">
        <v>3975</v>
      </c>
      <c r="AD425" s="94" t="str">
        <f>IF(OR(Q425="",'1'!$H$10="-"),"",IF(Q425&gt;R425+S425,"заказано больше наличия",""))</f>
        <v/>
      </c>
    </row>
    <row r="426" spans="1:30" s="48" customFormat="1">
      <c r="A426" s="2"/>
      <c r="B426" s="57" t="s">
        <v>4835</v>
      </c>
      <c r="C426" s="49" t="s">
        <v>4465</v>
      </c>
      <c r="D426" s="49" t="s">
        <v>2752</v>
      </c>
      <c r="E426" s="49">
        <v>8</v>
      </c>
      <c r="F426" s="49">
        <v>15</v>
      </c>
      <c r="G426" s="49" t="s">
        <v>4958</v>
      </c>
      <c r="H426" s="52" t="s">
        <v>57</v>
      </c>
      <c r="I426" s="50"/>
      <c r="J426" s="50"/>
      <c r="K426" s="90"/>
      <c r="L426" s="51">
        <v>1663</v>
      </c>
      <c r="M426" s="51">
        <v>1117</v>
      </c>
      <c r="N426" s="106">
        <f>IF('1'!$H$10="-",L426,L426)</f>
        <v>1663</v>
      </c>
      <c r="O426" s="105">
        <f>IF('1'!$H$10="-",M426,IF('1'!$H$10="в кассу предприятия",M426,IF('1'!$H$10="ИП Водакова Т.Ю.",M426*1.075,"-")))</f>
        <v>1117</v>
      </c>
      <c r="P426" s="86">
        <v>2</v>
      </c>
      <c r="Q426" s="47"/>
      <c r="R426" s="91">
        <f t="shared" si="6"/>
        <v>0</v>
      </c>
      <c r="S426" s="91" t="str">
        <f>IF('1'!$H$10="-","-      ₽",IF(Z426="только сц",IF(Q426&lt;=AA426,Q426,AA426),IF(Q426&lt;=AB426,0,IF(Q426-R426&lt;=AA426,Q426-R426,AA426))))</f>
        <v>-      ₽</v>
      </c>
      <c r="T426" s="92" t="str">
        <f>IF('1'!$H$10="-","-      ₽",IF(AND(SUM($W$10:$W$6357)&gt;=200000,AC426&lt;&gt;"без скидки"),IF(R426&gt;=100,O426*0.95*0.95*R426,O426*R426*0.95),IF(SUM($V$10:$V$6357)&gt;=57000,IF(AND(R426&gt;=100,AC426&lt;&gt;"без скидки"),O426*0.95*R426,O426*R426),M426*R426)))</f>
        <v>-      ₽</v>
      </c>
      <c r="U426" s="92" t="str">
        <f>IF('1'!$H$10="-","-      ₽",S426*M426)</f>
        <v>-      ₽</v>
      </c>
      <c r="V426" s="93" t="str">
        <f>IF('1'!$H$10="-","-      ₽",R426*O426)</f>
        <v>-      ₽</v>
      </c>
      <c r="W426" s="93" t="str">
        <f>IF('1'!$H$10="-","-      ₽",R426*O426)</f>
        <v>-      ₽</v>
      </c>
      <c r="X426" s="65" t="s">
        <v>4548</v>
      </c>
      <c r="Y426" s="66" t="str">
        <f>IF(OR(Q426="",'1'!$H$10="-"),"-      %",IF(Z426="только сц",0,IF(SUM($V$685:$V$6357)&gt;=57000,(W426-T426)/W426,0)))</f>
        <v>-      %</v>
      </c>
      <c r="Z426" s="83" t="s">
        <v>5582</v>
      </c>
      <c r="AA426" s="51">
        <v>2</v>
      </c>
      <c r="AB426" s="51">
        <v>0</v>
      </c>
      <c r="AC426" s="63" t="s">
        <v>3975</v>
      </c>
      <c r="AD426" s="94" t="str">
        <f>IF(OR(Q426="",'1'!$H$10="-"),"",IF(Q426&gt;R426+S426,"заказано больше наличия",""))</f>
        <v/>
      </c>
    </row>
    <row r="427" spans="1:30" s="48" customFormat="1">
      <c r="A427" s="2"/>
      <c r="B427" s="57" t="s">
        <v>2290</v>
      </c>
      <c r="C427" s="49" t="s">
        <v>2753</v>
      </c>
      <c r="D427" s="49" t="s">
        <v>2754</v>
      </c>
      <c r="E427" s="49">
        <v>8</v>
      </c>
      <c r="F427" s="49">
        <v>15</v>
      </c>
      <c r="G427" s="49" t="s">
        <v>3639</v>
      </c>
      <c r="H427" s="52" t="s">
        <v>57</v>
      </c>
      <c r="I427" s="50"/>
      <c r="J427" s="50"/>
      <c r="K427" s="90"/>
      <c r="L427" s="51">
        <v>901</v>
      </c>
      <c r="M427" s="51">
        <v>615</v>
      </c>
      <c r="N427" s="106">
        <f>IF('1'!$H$10="-",L427,L427)</f>
        <v>901</v>
      </c>
      <c r="O427" s="105">
        <f>IF('1'!$H$10="-",M427,IF('1'!$H$10="в кассу предприятия",M427,IF('1'!$H$10="ИП Водакова Т.Ю.",M427*1.075,"-")))</f>
        <v>615</v>
      </c>
      <c r="P427" s="86">
        <v>21</v>
      </c>
      <c r="Q427" s="47"/>
      <c r="R427" s="91">
        <f t="shared" si="6"/>
        <v>0</v>
      </c>
      <c r="S427" s="91" t="str">
        <f>IF('1'!$H$10="-","-      ₽",IF(Z427="только сц",IF(Q427&lt;=AA427,Q427,AA427),IF(Q427&lt;=AB427,0,IF(Q427-R427&lt;=AA427,Q427-R427,AA427))))</f>
        <v>-      ₽</v>
      </c>
      <c r="T427" s="92" t="str">
        <f>IF('1'!$H$10="-","-      ₽",IF(AND(SUM($W$10:$W$6357)&gt;=200000,AC427&lt;&gt;"без скидки"),IF(R427&gt;=100,O427*0.95*0.95*R427,O427*R427*0.95),IF(SUM($V$10:$V$6357)&gt;=57000,IF(AND(R427&gt;=100,AC427&lt;&gt;"без скидки"),O427*0.95*R427,O427*R427),M427*R427)))</f>
        <v>-      ₽</v>
      </c>
      <c r="U427" s="92" t="str">
        <f>IF('1'!$H$10="-","-      ₽",S427*M427)</f>
        <v>-      ₽</v>
      </c>
      <c r="V427" s="93" t="str">
        <f>IF('1'!$H$10="-","-      ₽",R427*O427)</f>
        <v>-      ₽</v>
      </c>
      <c r="W427" s="93" t="str">
        <f>IF('1'!$H$10="-","-      ₽",R427*O427)</f>
        <v>-      ₽</v>
      </c>
      <c r="X427" s="65" t="s">
        <v>4548</v>
      </c>
      <c r="Y427" s="66" t="str">
        <f>IF(OR(Q427="",'1'!$H$10="-"),"-      %",IF(Z427="только сц",0,IF(SUM($V$685:$V$6357)&gt;=57000,(W427-T427)/W427,0)))</f>
        <v>-      %</v>
      </c>
      <c r="Z427" s="83" t="s">
        <v>375</v>
      </c>
      <c r="AA427" s="51">
        <v>10</v>
      </c>
      <c r="AB427" s="51">
        <v>11</v>
      </c>
      <c r="AC427" s="63" t="s">
        <v>3975</v>
      </c>
      <c r="AD427" s="94" t="str">
        <f>IF(OR(Q427="",'1'!$H$10="-"),"",IF(Q427&gt;R427+S427,"заказано больше наличия",""))</f>
        <v/>
      </c>
    </row>
    <row r="428" spans="1:30" s="48" customFormat="1">
      <c r="A428" s="2"/>
      <c r="B428" s="57" t="s">
        <v>2291</v>
      </c>
      <c r="C428" s="49" t="s">
        <v>2753</v>
      </c>
      <c r="D428" s="49" t="s">
        <v>2754</v>
      </c>
      <c r="E428" s="49">
        <v>8</v>
      </c>
      <c r="F428" s="49">
        <v>15</v>
      </c>
      <c r="G428" s="49" t="s">
        <v>3640</v>
      </c>
      <c r="H428" s="52" t="s">
        <v>57</v>
      </c>
      <c r="I428" s="50"/>
      <c r="J428" s="50"/>
      <c r="K428" s="90"/>
      <c r="L428" s="51">
        <v>901</v>
      </c>
      <c r="M428" s="51">
        <v>615</v>
      </c>
      <c r="N428" s="106">
        <f>IF('1'!$H$10="-",L428,L428)</f>
        <v>901</v>
      </c>
      <c r="O428" s="105">
        <f>IF('1'!$H$10="-",M428,IF('1'!$H$10="в кассу предприятия",M428,IF('1'!$H$10="ИП Водакова Т.Ю.",M428*1.075,"-")))</f>
        <v>615</v>
      </c>
      <c r="P428" s="86">
        <v>7</v>
      </c>
      <c r="Q428" s="47"/>
      <c r="R428" s="91">
        <f t="shared" si="6"/>
        <v>0</v>
      </c>
      <c r="S428" s="91" t="str">
        <f>IF('1'!$H$10="-","-      ₽",IF(Z428="только сц",IF(Q428&lt;=AA428,Q428,AA428),IF(Q428&lt;=AB428,0,IF(Q428-R428&lt;=AA428,Q428-R428,AA428))))</f>
        <v>-      ₽</v>
      </c>
      <c r="T428" s="92" t="str">
        <f>IF('1'!$H$10="-","-      ₽",IF(AND(SUM($W$10:$W$6357)&gt;=200000,AC428&lt;&gt;"без скидки"),IF(R428&gt;=100,O428*0.95*0.95*R428,O428*R428*0.95),IF(SUM($V$10:$V$6357)&gt;=57000,IF(AND(R428&gt;=100,AC428&lt;&gt;"без скидки"),O428*0.95*R428,O428*R428),M428*R428)))</f>
        <v>-      ₽</v>
      </c>
      <c r="U428" s="92" t="str">
        <f>IF('1'!$H$10="-","-      ₽",S428*M428)</f>
        <v>-      ₽</v>
      </c>
      <c r="V428" s="93" t="str">
        <f>IF('1'!$H$10="-","-      ₽",R428*O428)</f>
        <v>-      ₽</v>
      </c>
      <c r="W428" s="93" t="str">
        <f>IF('1'!$H$10="-","-      ₽",R428*O428)</f>
        <v>-      ₽</v>
      </c>
      <c r="X428" s="65" t="s">
        <v>4548</v>
      </c>
      <c r="Y428" s="66" t="str">
        <f>IF(OR(Q428="",'1'!$H$10="-"),"-      %",IF(Z428="только сц",0,IF(SUM($V$685:$V$6357)&gt;=57000,(W428-T428)/W428,0)))</f>
        <v>-      %</v>
      </c>
      <c r="Z428" s="83" t="s">
        <v>375</v>
      </c>
      <c r="AA428" s="51">
        <v>5</v>
      </c>
      <c r="AB428" s="51">
        <v>2</v>
      </c>
      <c r="AC428" s="63" t="s">
        <v>3975</v>
      </c>
      <c r="AD428" s="94" t="str">
        <f>IF(OR(Q428="",'1'!$H$10="-"),"",IF(Q428&gt;R428+S428,"заказано больше наличия",""))</f>
        <v/>
      </c>
    </row>
    <row r="429" spans="1:30" s="48" customFormat="1">
      <c r="A429" s="2"/>
      <c r="B429" s="57" t="s">
        <v>2292</v>
      </c>
      <c r="C429" s="49" t="s">
        <v>2753</v>
      </c>
      <c r="D429" s="49" t="s">
        <v>2754</v>
      </c>
      <c r="E429" s="49">
        <v>8</v>
      </c>
      <c r="F429" s="49">
        <v>15</v>
      </c>
      <c r="G429" s="49" t="s">
        <v>3641</v>
      </c>
      <c r="H429" s="52" t="s">
        <v>57</v>
      </c>
      <c r="I429" s="50"/>
      <c r="J429" s="50"/>
      <c r="K429" s="90"/>
      <c r="L429" s="51">
        <v>901</v>
      </c>
      <c r="M429" s="51">
        <v>615</v>
      </c>
      <c r="N429" s="106">
        <f>IF('1'!$H$10="-",L429,L429)</f>
        <v>901</v>
      </c>
      <c r="O429" s="105">
        <f>IF('1'!$H$10="-",M429,IF('1'!$H$10="в кассу предприятия",M429,IF('1'!$H$10="ИП Водакова Т.Ю.",M429*1.075,"-")))</f>
        <v>615</v>
      </c>
      <c r="P429" s="86">
        <v>24</v>
      </c>
      <c r="Q429" s="47"/>
      <c r="R429" s="91">
        <f t="shared" si="6"/>
        <v>0</v>
      </c>
      <c r="S429" s="91" t="str">
        <f>IF('1'!$H$10="-","-      ₽",IF(Z429="только сц",IF(Q429&lt;=AA429,Q429,AA429),IF(Q429&lt;=AB429,0,IF(Q429-R429&lt;=AA429,Q429-R429,AA429))))</f>
        <v>-      ₽</v>
      </c>
      <c r="T429" s="92" t="str">
        <f>IF('1'!$H$10="-","-      ₽",IF(AND(SUM($W$10:$W$6357)&gt;=200000,AC429&lt;&gt;"без скидки"),IF(R429&gt;=100,O429*0.95*0.95*R429,O429*R429*0.95),IF(SUM($V$10:$V$6357)&gt;=57000,IF(AND(R429&gt;=100,AC429&lt;&gt;"без скидки"),O429*0.95*R429,O429*R429),M429*R429)))</f>
        <v>-      ₽</v>
      </c>
      <c r="U429" s="92" t="str">
        <f>IF('1'!$H$10="-","-      ₽",S429*M429)</f>
        <v>-      ₽</v>
      </c>
      <c r="V429" s="93" t="str">
        <f>IF('1'!$H$10="-","-      ₽",R429*O429)</f>
        <v>-      ₽</v>
      </c>
      <c r="W429" s="93" t="str">
        <f>IF('1'!$H$10="-","-      ₽",R429*O429)</f>
        <v>-      ₽</v>
      </c>
      <c r="X429" s="65" t="s">
        <v>4548</v>
      </c>
      <c r="Y429" s="66" t="str">
        <f>IF(OR(Q429="",'1'!$H$10="-"),"-      %",IF(Z429="только сц",0,IF(SUM($V$685:$V$6357)&gt;=57000,(W429-T429)/W429,0)))</f>
        <v>-      %</v>
      </c>
      <c r="Z429" s="83" t="s">
        <v>375</v>
      </c>
      <c r="AA429" s="51">
        <v>13</v>
      </c>
      <c r="AB429" s="51">
        <v>11</v>
      </c>
      <c r="AC429" s="63" t="s">
        <v>3975</v>
      </c>
      <c r="AD429" s="94" t="str">
        <f>IF(OR(Q429="",'1'!$H$10="-"),"",IF(Q429&gt;R429+S429,"заказано больше наличия",""))</f>
        <v/>
      </c>
    </row>
    <row r="430" spans="1:30" s="48" customFormat="1">
      <c r="A430" s="2"/>
      <c r="B430" s="57" t="s">
        <v>2293</v>
      </c>
      <c r="C430" s="49" t="s">
        <v>2753</v>
      </c>
      <c r="D430" s="49" t="s">
        <v>2754</v>
      </c>
      <c r="E430" s="49">
        <v>8</v>
      </c>
      <c r="F430" s="49">
        <v>15</v>
      </c>
      <c r="G430" s="49" t="s">
        <v>3642</v>
      </c>
      <c r="H430" s="52" t="s">
        <v>57</v>
      </c>
      <c r="I430" s="50"/>
      <c r="J430" s="50"/>
      <c r="K430" s="90"/>
      <c r="L430" s="51">
        <v>901</v>
      </c>
      <c r="M430" s="51">
        <v>615</v>
      </c>
      <c r="N430" s="106">
        <f>IF('1'!$H$10="-",L430,L430)</f>
        <v>901</v>
      </c>
      <c r="O430" s="105">
        <f>IF('1'!$H$10="-",M430,IF('1'!$H$10="в кассу предприятия",M430,IF('1'!$H$10="ИП Водакова Т.Ю.",M430*1.075,"-")))</f>
        <v>615</v>
      </c>
      <c r="P430" s="86">
        <v>1</v>
      </c>
      <c r="Q430" s="47"/>
      <c r="R430" s="91">
        <f t="shared" si="6"/>
        <v>0</v>
      </c>
      <c r="S430" s="91" t="str">
        <f>IF('1'!$H$10="-","-      ₽",IF(Z430="только сц",IF(Q430&lt;=AA430,Q430,AA430),IF(Q430&lt;=AB430,0,IF(Q430-R430&lt;=AA430,Q430-R430,AA430))))</f>
        <v>-      ₽</v>
      </c>
      <c r="T430" s="92" t="str">
        <f>IF('1'!$H$10="-","-      ₽",IF(AND(SUM($W$10:$W$6357)&gt;=200000,AC430&lt;&gt;"без скидки"),IF(R430&gt;=100,O430*0.95*0.95*R430,O430*R430*0.95),IF(SUM($V$10:$V$6357)&gt;=57000,IF(AND(R430&gt;=100,AC430&lt;&gt;"без скидки"),O430*0.95*R430,O430*R430),M430*R430)))</f>
        <v>-      ₽</v>
      </c>
      <c r="U430" s="92" t="str">
        <f>IF('1'!$H$10="-","-      ₽",S430*M430)</f>
        <v>-      ₽</v>
      </c>
      <c r="V430" s="93" t="str">
        <f>IF('1'!$H$10="-","-      ₽",R430*O430)</f>
        <v>-      ₽</v>
      </c>
      <c r="W430" s="93" t="str">
        <f>IF('1'!$H$10="-","-      ₽",R430*O430)</f>
        <v>-      ₽</v>
      </c>
      <c r="X430" s="65" t="s">
        <v>4548</v>
      </c>
      <c r="Y430" s="66" t="str">
        <f>IF(OR(Q430="",'1'!$H$10="-"),"-      %",IF(Z430="только сц",0,IF(SUM($V$685:$V$6357)&gt;=57000,(W430-T430)/W430,0)))</f>
        <v>-      %</v>
      </c>
      <c r="Z430" s="83" t="s">
        <v>375</v>
      </c>
      <c r="AA430" s="51">
        <v>0</v>
      </c>
      <c r="AB430" s="51">
        <v>1</v>
      </c>
      <c r="AC430" s="63" t="s">
        <v>3975</v>
      </c>
      <c r="AD430" s="94" t="str">
        <f>IF(OR(Q430="",'1'!$H$10="-"),"",IF(Q430&gt;R430+S430,"заказано больше наличия",""))</f>
        <v/>
      </c>
    </row>
    <row r="431" spans="1:30" s="48" customFormat="1">
      <c r="A431" s="2"/>
      <c r="B431" s="57" t="s">
        <v>4409</v>
      </c>
      <c r="C431" s="49" t="s">
        <v>4466</v>
      </c>
      <c r="D431" s="49" t="s">
        <v>4467</v>
      </c>
      <c r="E431" s="49">
        <v>8</v>
      </c>
      <c r="F431" s="49">
        <v>11</v>
      </c>
      <c r="G431" s="49" t="s">
        <v>4540</v>
      </c>
      <c r="H431" s="52" t="s">
        <v>52</v>
      </c>
      <c r="I431" s="50"/>
      <c r="J431" s="50"/>
      <c r="K431" s="90"/>
      <c r="L431" s="51">
        <v>1113</v>
      </c>
      <c r="M431" s="51">
        <v>717</v>
      </c>
      <c r="N431" s="106">
        <f>IF('1'!$H$10="-",L431,L431)</f>
        <v>1113</v>
      </c>
      <c r="O431" s="105">
        <f>IF('1'!$H$10="-",M431,IF('1'!$H$10="в кассу предприятия",M431,IF('1'!$H$10="ИП Водакова Т.Ю.",M431*1.075,"-")))</f>
        <v>717</v>
      </c>
      <c r="P431" s="86">
        <v>3</v>
      </c>
      <c r="Q431" s="47"/>
      <c r="R431" s="91">
        <f t="shared" si="6"/>
        <v>0</v>
      </c>
      <c r="S431" s="91" t="str">
        <f>IF('1'!$H$10="-","-      ₽",IF(Z431="только сц",IF(Q431&lt;=AA431,Q431,AA431),IF(Q431&lt;=AB431,0,IF(Q431-R431&lt;=AA431,Q431-R431,AA431))))</f>
        <v>-      ₽</v>
      </c>
      <c r="T431" s="92" t="str">
        <f>IF('1'!$H$10="-","-      ₽",IF(AND(SUM($W$10:$W$6357)&gt;=200000,AC431&lt;&gt;"без скидки"),IF(R431&gt;=100,O431*0.95*0.95*R431,O431*R431*0.95),IF(SUM($V$10:$V$6357)&gt;=57000,IF(AND(R431&gt;=100,AC431&lt;&gt;"без скидки"),O431*0.95*R431,O431*R431),M431*R431)))</f>
        <v>-      ₽</v>
      </c>
      <c r="U431" s="92" t="str">
        <f>IF('1'!$H$10="-","-      ₽",S431*M431)</f>
        <v>-      ₽</v>
      </c>
      <c r="V431" s="93" t="str">
        <f>IF('1'!$H$10="-","-      ₽",R431*O431)</f>
        <v>-      ₽</v>
      </c>
      <c r="W431" s="93" t="str">
        <f>IF('1'!$H$10="-","-      ₽",R431*O431)</f>
        <v>-      ₽</v>
      </c>
      <c r="X431" s="65" t="s">
        <v>4548</v>
      </c>
      <c r="Y431" s="66" t="str">
        <f>IF(OR(Q431="",'1'!$H$10="-"),"-      %",IF(Z431="только сц",0,IF(SUM($V$685:$V$6357)&gt;=57000,(W431-T431)/W431,0)))</f>
        <v>-      %</v>
      </c>
      <c r="Z431" s="83" t="s">
        <v>5582</v>
      </c>
      <c r="AA431" s="51">
        <v>3</v>
      </c>
      <c r="AB431" s="51">
        <v>0</v>
      </c>
      <c r="AC431" s="63" t="s">
        <v>3975</v>
      </c>
      <c r="AD431" s="94" t="str">
        <f>IF(OR(Q431="",'1'!$H$10="-"),"",IF(Q431&gt;R431+S431,"заказано больше наличия",""))</f>
        <v/>
      </c>
    </row>
    <row r="432" spans="1:30" s="48" customFormat="1">
      <c r="A432" s="2"/>
      <c r="B432" s="57" t="s">
        <v>4836</v>
      </c>
      <c r="C432" s="49" t="s">
        <v>4897</v>
      </c>
      <c r="D432" s="49" t="s">
        <v>2756</v>
      </c>
      <c r="E432" s="49">
        <v>8</v>
      </c>
      <c r="F432" s="49">
        <v>15</v>
      </c>
      <c r="G432" s="49" t="s">
        <v>4959</v>
      </c>
      <c r="H432" s="52" t="s">
        <v>57</v>
      </c>
      <c r="I432" s="50"/>
      <c r="J432" s="50"/>
      <c r="K432" s="90"/>
      <c r="L432" s="51">
        <v>457</v>
      </c>
      <c r="M432" s="51">
        <v>299</v>
      </c>
      <c r="N432" s="106">
        <f>IF('1'!$H$10="-",L432,L432)</f>
        <v>457</v>
      </c>
      <c r="O432" s="105">
        <f>IF('1'!$H$10="-",M432,IF('1'!$H$10="в кассу предприятия",M432,IF('1'!$H$10="ИП Водакова Т.Ю.",M432*1.075,"-")))</f>
        <v>299</v>
      </c>
      <c r="P432" s="86">
        <v>60</v>
      </c>
      <c r="Q432" s="47"/>
      <c r="R432" s="91">
        <f t="shared" si="6"/>
        <v>0</v>
      </c>
      <c r="S432" s="91" t="str">
        <f>IF('1'!$H$10="-","-      ₽",IF(Z432="только сц",IF(Q432&lt;=AA432,Q432,AA432),IF(Q432&lt;=AB432,0,IF(Q432-R432&lt;=AA432,Q432-R432,AA432))))</f>
        <v>-      ₽</v>
      </c>
      <c r="T432" s="92" t="str">
        <f>IF('1'!$H$10="-","-      ₽",IF(AND(SUM($W$10:$W$6357)&gt;=200000,AC432&lt;&gt;"без скидки"),IF(R432&gt;=100,O432*0.95*0.95*R432,O432*R432*0.95),IF(SUM($V$10:$V$6357)&gt;=57000,IF(AND(R432&gt;=100,AC432&lt;&gt;"без скидки"),O432*0.95*R432,O432*R432),M432*R432)))</f>
        <v>-      ₽</v>
      </c>
      <c r="U432" s="92" t="str">
        <f>IF('1'!$H$10="-","-      ₽",S432*M432)</f>
        <v>-      ₽</v>
      </c>
      <c r="V432" s="93" t="str">
        <f>IF('1'!$H$10="-","-      ₽",R432*O432)</f>
        <v>-      ₽</v>
      </c>
      <c r="W432" s="93" t="str">
        <f>IF('1'!$H$10="-","-      ₽",R432*O432)</f>
        <v>-      ₽</v>
      </c>
      <c r="X432" s="65" t="s">
        <v>4548</v>
      </c>
      <c r="Y432" s="66" t="str">
        <f>IF(OR(Q432="",'1'!$H$10="-"),"-      %",IF(Z432="только сц",0,IF(SUM($V$685:$V$6357)&gt;=57000,(W432-T432)/W432,0)))</f>
        <v>-      %</v>
      </c>
      <c r="Z432" s="83" t="s">
        <v>375</v>
      </c>
      <c r="AA432" s="51">
        <v>22</v>
      </c>
      <c r="AB432" s="51">
        <v>38</v>
      </c>
      <c r="AC432" s="63" t="s">
        <v>3975</v>
      </c>
      <c r="AD432" s="94" t="str">
        <f>IF(OR(Q432="",'1'!$H$10="-"),"",IF(Q432&gt;R432+S432,"заказано больше наличия",""))</f>
        <v/>
      </c>
    </row>
    <row r="433" spans="1:30" s="48" customFormat="1">
      <c r="A433" s="2"/>
      <c r="B433" s="57" t="s">
        <v>2294</v>
      </c>
      <c r="C433" s="49" t="s">
        <v>2755</v>
      </c>
      <c r="D433" s="49" t="s">
        <v>2756</v>
      </c>
      <c r="E433" s="49">
        <v>8</v>
      </c>
      <c r="F433" s="49">
        <v>15</v>
      </c>
      <c r="G433" s="49" t="s">
        <v>3643</v>
      </c>
      <c r="H433" s="52" t="s">
        <v>57</v>
      </c>
      <c r="I433" s="50"/>
      <c r="J433" s="50"/>
      <c r="K433" s="90"/>
      <c r="L433" s="51">
        <v>402</v>
      </c>
      <c r="M433" s="51">
        <v>299</v>
      </c>
      <c r="N433" s="106">
        <f>IF('1'!$H$10="-",L433,L433)</f>
        <v>402</v>
      </c>
      <c r="O433" s="105">
        <f>IF('1'!$H$10="-",M433,IF('1'!$H$10="в кассу предприятия",M433,IF('1'!$H$10="ИП Водакова Т.Ю.",M433*1.075,"-")))</f>
        <v>299</v>
      </c>
      <c r="P433" s="86">
        <v>10</v>
      </c>
      <c r="Q433" s="47"/>
      <c r="R433" s="91">
        <f t="shared" si="6"/>
        <v>0</v>
      </c>
      <c r="S433" s="91" t="str">
        <f>IF('1'!$H$10="-","-      ₽",IF(Z433="только сц",IF(Q433&lt;=AA433,Q433,AA433),IF(Q433&lt;=AB433,0,IF(Q433-R433&lt;=AA433,Q433-R433,AA433))))</f>
        <v>-      ₽</v>
      </c>
      <c r="T433" s="92" t="str">
        <f>IF('1'!$H$10="-","-      ₽",IF(AND(SUM($W$10:$W$6357)&gt;=200000,AC433&lt;&gt;"без скидки"),IF(R433&gt;=100,O433*0.95*0.95*R433,O433*R433*0.95),IF(SUM($V$10:$V$6357)&gt;=57000,IF(AND(R433&gt;=100,AC433&lt;&gt;"без скидки"),O433*0.95*R433,O433*R433),M433*R433)))</f>
        <v>-      ₽</v>
      </c>
      <c r="U433" s="92" t="str">
        <f>IF('1'!$H$10="-","-      ₽",S433*M433)</f>
        <v>-      ₽</v>
      </c>
      <c r="V433" s="93" t="str">
        <f>IF('1'!$H$10="-","-      ₽",R433*O433)</f>
        <v>-      ₽</v>
      </c>
      <c r="W433" s="93" t="str">
        <f>IF('1'!$H$10="-","-      ₽",R433*O433)</f>
        <v>-      ₽</v>
      </c>
      <c r="X433" s="65" t="s">
        <v>4548</v>
      </c>
      <c r="Y433" s="66" t="str">
        <f>IF(OR(Q433="",'1'!$H$10="-"),"-      %",IF(Z433="только сц",0,IF(SUM($V$685:$V$6357)&gt;=57000,(W433-T433)/W433,0)))</f>
        <v>-      %</v>
      </c>
      <c r="Z433" s="83" t="s">
        <v>375</v>
      </c>
      <c r="AA433" s="51">
        <v>0</v>
      </c>
      <c r="AB433" s="51">
        <v>10</v>
      </c>
      <c r="AC433" s="63" t="s">
        <v>3975</v>
      </c>
      <c r="AD433" s="94" t="str">
        <f>IF(OR(Q433="",'1'!$H$10="-"),"",IF(Q433&gt;R433+S433,"заказано больше наличия",""))</f>
        <v/>
      </c>
    </row>
    <row r="434" spans="1:30" s="48" customFormat="1">
      <c r="A434" s="2"/>
      <c r="B434" s="57" t="s">
        <v>2295</v>
      </c>
      <c r="C434" s="49" t="s">
        <v>2755</v>
      </c>
      <c r="D434" s="49" t="s">
        <v>2756</v>
      </c>
      <c r="E434" s="49">
        <v>8</v>
      </c>
      <c r="F434" s="49">
        <v>15</v>
      </c>
      <c r="G434" s="49" t="s">
        <v>3644</v>
      </c>
      <c r="H434" s="52" t="s">
        <v>57</v>
      </c>
      <c r="I434" s="50"/>
      <c r="J434" s="50"/>
      <c r="K434" s="90"/>
      <c r="L434" s="51">
        <v>402</v>
      </c>
      <c r="M434" s="51">
        <v>299</v>
      </c>
      <c r="N434" s="106">
        <f>IF('1'!$H$10="-",L434,L434)</f>
        <v>402</v>
      </c>
      <c r="O434" s="105">
        <f>IF('1'!$H$10="-",M434,IF('1'!$H$10="в кассу предприятия",M434,IF('1'!$H$10="ИП Водакова Т.Ю.",M434*1.075,"-")))</f>
        <v>299</v>
      </c>
      <c r="P434" s="86">
        <v>69</v>
      </c>
      <c r="Q434" s="47"/>
      <c r="R434" s="91">
        <f t="shared" si="6"/>
        <v>0</v>
      </c>
      <c r="S434" s="91" t="str">
        <f>IF('1'!$H$10="-","-      ₽",IF(Z434="только сц",IF(Q434&lt;=AA434,Q434,AA434),IF(Q434&lt;=AB434,0,IF(Q434-R434&lt;=AA434,Q434-R434,AA434))))</f>
        <v>-      ₽</v>
      </c>
      <c r="T434" s="92" t="str">
        <f>IF('1'!$H$10="-","-      ₽",IF(AND(SUM($W$10:$W$6357)&gt;=200000,AC434&lt;&gt;"без скидки"),IF(R434&gt;=100,O434*0.95*0.95*R434,O434*R434*0.95),IF(SUM($V$10:$V$6357)&gt;=57000,IF(AND(R434&gt;=100,AC434&lt;&gt;"без скидки"),O434*0.95*R434,O434*R434),M434*R434)))</f>
        <v>-      ₽</v>
      </c>
      <c r="U434" s="92" t="str">
        <f>IF('1'!$H$10="-","-      ₽",S434*M434)</f>
        <v>-      ₽</v>
      </c>
      <c r="V434" s="93" t="str">
        <f>IF('1'!$H$10="-","-      ₽",R434*O434)</f>
        <v>-      ₽</v>
      </c>
      <c r="W434" s="93" t="str">
        <f>IF('1'!$H$10="-","-      ₽",R434*O434)</f>
        <v>-      ₽</v>
      </c>
      <c r="X434" s="65" t="s">
        <v>4548</v>
      </c>
      <c r="Y434" s="66" t="str">
        <f>IF(OR(Q434="",'1'!$H$10="-"),"-      %",IF(Z434="только сц",0,IF(SUM($V$685:$V$6357)&gt;=57000,(W434-T434)/W434,0)))</f>
        <v>-      %</v>
      </c>
      <c r="Z434" s="83" t="s">
        <v>375</v>
      </c>
      <c r="AA434" s="51">
        <v>0</v>
      </c>
      <c r="AB434" s="51">
        <v>69</v>
      </c>
      <c r="AC434" s="63" t="s">
        <v>3975</v>
      </c>
      <c r="AD434" s="94" t="str">
        <f>IF(OR(Q434="",'1'!$H$10="-"),"",IF(Q434&gt;R434+S434,"заказано больше наличия",""))</f>
        <v/>
      </c>
    </row>
    <row r="435" spans="1:30" s="48" customFormat="1">
      <c r="A435" s="2"/>
      <c r="B435" s="57" t="s">
        <v>4837</v>
      </c>
      <c r="C435" s="49" t="s">
        <v>4897</v>
      </c>
      <c r="D435" s="49" t="s">
        <v>2756</v>
      </c>
      <c r="E435" s="49">
        <v>8</v>
      </c>
      <c r="F435" s="49">
        <v>15</v>
      </c>
      <c r="G435" s="49" t="s">
        <v>4960</v>
      </c>
      <c r="H435" s="52" t="s">
        <v>57</v>
      </c>
      <c r="I435" s="50"/>
      <c r="J435" s="50"/>
      <c r="K435" s="90"/>
      <c r="L435" s="51">
        <v>457</v>
      </c>
      <c r="M435" s="51">
        <v>299</v>
      </c>
      <c r="N435" s="106">
        <f>IF('1'!$H$10="-",L435,L435)</f>
        <v>457</v>
      </c>
      <c r="O435" s="105">
        <f>IF('1'!$H$10="-",M435,IF('1'!$H$10="в кассу предприятия",M435,IF('1'!$H$10="ИП Водакова Т.Ю.",M435*1.075,"-")))</f>
        <v>299</v>
      </c>
      <c r="P435" s="86">
        <v>34</v>
      </c>
      <c r="Q435" s="47"/>
      <c r="R435" s="91">
        <f t="shared" si="6"/>
        <v>0</v>
      </c>
      <c r="S435" s="91" t="str">
        <f>IF('1'!$H$10="-","-      ₽",IF(Z435="только сц",IF(Q435&lt;=AA435,Q435,AA435),IF(Q435&lt;=AB435,0,IF(Q435-R435&lt;=AA435,Q435-R435,AA435))))</f>
        <v>-      ₽</v>
      </c>
      <c r="T435" s="92" t="str">
        <f>IF('1'!$H$10="-","-      ₽",IF(AND(SUM($W$10:$W$6357)&gt;=200000,AC435&lt;&gt;"без скидки"),IF(R435&gt;=100,O435*0.95*0.95*R435,O435*R435*0.95),IF(SUM($V$10:$V$6357)&gt;=57000,IF(AND(R435&gt;=100,AC435&lt;&gt;"без скидки"),O435*0.95*R435,O435*R435),M435*R435)))</f>
        <v>-      ₽</v>
      </c>
      <c r="U435" s="92" t="str">
        <f>IF('1'!$H$10="-","-      ₽",S435*M435)</f>
        <v>-      ₽</v>
      </c>
      <c r="V435" s="93" t="str">
        <f>IF('1'!$H$10="-","-      ₽",R435*O435)</f>
        <v>-      ₽</v>
      </c>
      <c r="W435" s="93" t="str">
        <f>IF('1'!$H$10="-","-      ₽",R435*O435)</f>
        <v>-      ₽</v>
      </c>
      <c r="X435" s="65" t="s">
        <v>4548</v>
      </c>
      <c r="Y435" s="66" t="str">
        <f>IF(OR(Q435="",'1'!$H$10="-"),"-      %",IF(Z435="только сц",0,IF(SUM($V$685:$V$6357)&gt;=57000,(W435-T435)/W435,0)))</f>
        <v>-      %</v>
      </c>
      <c r="Z435" s="83" t="s">
        <v>375</v>
      </c>
      <c r="AA435" s="51">
        <v>18</v>
      </c>
      <c r="AB435" s="51">
        <v>16</v>
      </c>
      <c r="AC435" s="63" t="s">
        <v>3975</v>
      </c>
      <c r="AD435" s="94" t="str">
        <f>IF(OR(Q435="",'1'!$H$10="-"),"",IF(Q435&gt;R435+S435,"заказано больше наличия",""))</f>
        <v/>
      </c>
    </row>
    <row r="436" spans="1:30" s="48" customFormat="1">
      <c r="A436" s="2"/>
      <c r="B436" s="57" t="s">
        <v>2296</v>
      </c>
      <c r="C436" s="49" t="s">
        <v>2755</v>
      </c>
      <c r="D436" s="49" t="s">
        <v>2756</v>
      </c>
      <c r="E436" s="49">
        <v>8</v>
      </c>
      <c r="F436" s="49">
        <v>11</v>
      </c>
      <c r="G436" s="49" t="s">
        <v>3645</v>
      </c>
      <c r="H436" s="52" t="s">
        <v>52</v>
      </c>
      <c r="I436" s="50"/>
      <c r="J436" s="50"/>
      <c r="K436" s="90"/>
      <c r="L436" s="51">
        <v>402</v>
      </c>
      <c r="M436" s="51">
        <v>325</v>
      </c>
      <c r="N436" s="106">
        <f>IF('1'!$H$10="-",L436,L436)</f>
        <v>402</v>
      </c>
      <c r="O436" s="105">
        <f>IF('1'!$H$10="-",M436,IF('1'!$H$10="в кассу предприятия",M436,IF('1'!$H$10="ИП Водакова Т.Ю.",M436*1.075,"-")))</f>
        <v>325</v>
      </c>
      <c r="P436" s="86">
        <v>9</v>
      </c>
      <c r="Q436" s="47"/>
      <c r="R436" s="91">
        <f t="shared" si="6"/>
        <v>0</v>
      </c>
      <c r="S436" s="91" t="str">
        <f>IF('1'!$H$10="-","-      ₽",IF(Z436="только сц",IF(Q436&lt;=AA436,Q436,AA436),IF(Q436&lt;=AB436,0,IF(Q436-R436&lt;=AA436,Q436-R436,AA436))))</f>
        <v>-      ₽</v>
      </c>
      <c r="T436" s="92" t="str">
        <f>IF('1'!$H$10="-","-      ₽",IF(AND(SUM($W$10:$W$6357)&gt;=200000,AC436&lt;&gt;"без скидки"),IF(R436&gt;=100,O436*0.95*0.95*R436,O436*R436*0.95),IF(SUM($V$10:$V$6357)&gt;=57000,IF(AND(R436&gt;=100,AC436&lt;&gt;"без скидки"),O436*0.95*R436,O436*R436),M436*R436)))</f>
        <v>-      ₽</v>
      </c>
      <c r="U436" s="92" t="str">
        <f>IF('1'!$H$10="-","-      ₽",S436*M436)</f>
        <v>-      ₽</v>
      </c>
      <c r="V436" s="93" t="str">
        <f>IF('1'!$H$10="-","-      ₽",R436*O436)</f>
        <v>-      ₽</v>
      </c>
      <c r="W436" s="93" t="str">
        <f>IF('1'!$H$10="-","-      ₽",R436*O436)</f>
        <v>-      ₽</v>
      </c>
      <c r="X436" s="65" t="s">
        <v>4548</v>
      </c>
      <c r="Y436" s="66" t="str">
        <f>IF(OR(Q436="",'1'!$H$10="-"),"-      %",IF(Z436="только сц",0,IF(SUM($V$685:$V$6357)&gt;=57000,(W436-T436)/W436,0)))</f>
        <v>-      %</v>
      </c>
      <c r="Z436" s="83" t="s">
        <v>375</v>
      </c>
      <c r="AA436" s="51">
        <v>0</v>
      </c>
      <c r="AB436" s="51">
        <v>9</v>
      </c>
      <c r="AC436" s="63" t="s">
        <v>3975</v>
      </c>
      <c r="AD436" s="94" t="str">
        <f>IF(OR(Q436="",'1'!$H$10="-"),"",IF(Q436&gt;R436+S436,"заказано больше наличия",""))</f>
        <v/>
      </c>
    </row>
    <row r="437" spans="1:30" s="48" customFormat="1">
      <c r="A437" s="2"/>
      <c r="B437" s="57" t="s">
        <v>2297</v>
      </c>
      <c r="C437" s="49" t="s">
        <v>2755</v>
      </c>
      <c r="D437" s="49" t="s">
        <v>2756</v>
      </c>
      <c r="E437" s="49">
        <v>8</v>
      </c>
      <c r="F437" s="49">
        <v>15</v>
      </c>
      <c r="G437" s="49" t="s">
        <v>3646</v>
      </c>
      <c r="H437" s="52" t="s">
        <v>57</v>
      </c>
      <c r="I437" s="50"/>
      <c r="J437" s="50"/>
      <c r="K437" s="90"/>
      <c r="L437" s="51">
        <v>402</v>
      </c>
      <c r="M437" s="51">
        <v>299</v>
      </c>
      <c r="N437" s="106">
        <f>IF('1'!$H$10="-",L437,L437)</f>
        <v>402</v>
      </c>
      <c r="O437" s="105">
        <f>IF('1'!$H$10="-",M437,IF('1'!$H$10="в кассу предприятия",M437,IF('1'!$H$10="ИП Водакова Т.Ю.",M437*1.075,"-")))</f>
        <v>299</v>
      </c>
      <c r="P437" s="86">
        <v>4</v>
      </c>
      <c r="Q437" s="47"/>
      <c r="R437" s="91">
        <f t="shared" si="6"/>
        <v>0</v>
      </c>
      <c r="S437" s="91" t="str">
        <f>IF('1'!$H$10="-","-      ₽",IF(Z437="только сц",IF(Q437&lt;=AA437,Q437,AA437),IF(Q437&lt;=AB437,0,IF(Q437-R437&lt;=AA437,Q437-R437,AA437))))</f>
        <v>-      ₽</v>
      </c>
      <c r="T437" s="92" t="str">
        <f>IF('1'!$H$10="-","-      ₽",IF(AND(SUM($W$10:$W$6357)&gt;=200000,AC437&lt;&gt;"без скидки"),IF(R437&gt;=100,O437*0.95*0.95*R437,O437*R437*0.95),IF(SUM($V$10:$V$6357)&gt;=57000,IF(AND(R437&gt;=100,AC437&lt;&gt;"без скидки"),O437*0.95*R437,O437*R437),M437*R437)))</f>
        <v>-      ₽</v>
      </c>
      <c r="U437" s="92" t="str">
        <f>IF('1'!$H$10="-","-      ₽",S437*M437)</f>
        <v>-      ₽</v>
      </c>
      <c r="V437" s="93" t="str">
        <f>IF('1'!$H$10="-","-      ₽",R437*O437)</f>
        <v>-      ₽</v>
      </c>
      <c r="W437" s="93" t="str">
        <f>IF('1'!$H$10="-","-      ₽",R437*O437)</f>
        <v>-      ₽</v>
      </c>
      <c r="X437" s="65" t="s">
        <v>4548</v>
      </c>
      <c r="Y437" s="66" t="str">
        <f>IF(OR(Q437="",'1'!$H$10="-"),"-      %",IF(Z437="только сц",0,IF(SUM($V$685:$V$6357)&gt;=57000,(W437-T437)/W437,0)))</f>
        <v>-      %</v>
      </c>
      <c r="Z437" s="83" t="s">
        <v>5582</v>
      </c>
      <c r="AA437" s="51">
        <v>4</v>
      </c>
      <c r="AB437" s="51">
        <v>0</v>
      </c>
      <c r="AC437" s="63" t="s">
        <v>3975</v>
      </c>
      <c r="AD437" s="94" t="str">
        <f>IF(OR(Q437="",'1'!$H$10="-"),"",IF(Q437&gt;R437+S437,"заказано больше наличия",""))</f>
        <v/>
      </c>
    </row>
    <row r="438" spans="1:30" s="48" customFormat="1">
      <c r="A438" s="2"/>
      <c r="B438" s="57" t="s">
        <v>4838</v>
      </c>
      <c r="C438" s="49" t="s">
        <v>4897</v>
      </c>
      <c r="D438" s="49" t="s">
        <v>2756</v>
      </c>
      <c r="E438" s="49">
        <v>8</v>
      </c>
      <c r="F438" s="49">
        <v>23</v>
      </c>
      <c r="G438" s="49" t="s">
        <v>4961</v>
      </c>
      <c r="H438" s="52" t="s">
        <v>29</v>
      </c>
      <c r="I438" s="50"/>
      <c r="J438" s="50"/>
      <c r="K438" s="90" t="s">
        <v>2804</v>
      </c>
      <c r="L438" s="51">
        <v>2159</v>
      </c>
      <c r="M438" s="51">
        <v>1551</v>
      </c>
      <c r="N438" s="106">
        <f>IF('1'!$H$10="-",L438,L438)</f>
        <v>2159</v>
      </c>
      <c r="O438" s="105">
        <f>IF('1'!$H$10="-",M438,IF('1'!$H$10="в кассу предприятия",M438,IF('1'!$H$10="ИП Водакова Т.Ю.",M438*1.075,"-")))</f>
        <v>1551</v>
      </c>
      <c r="P438" s="86">
        <v>10</v>
      </c>
      <c r="Q438" s="47"/>
      <c r="R438" s="91">
        <f t="shared" si="6"/>
        <v>0</v>
      </c>
      <c r="S438" s="91" t="str">
        <f>IF('1'!$H$10="-","-      ₽",IF(Z438="только сц",IF(Q438&lt;=AA438,Q438,AA438),IF(Q438&lt;=AB438,0,IF(Q438-R438&lt;=AA438,Q438-R438,AA438))))</f>
        <v>-      ₽</v>
      </c>
      <c r="T438" s="92" t="str">
        <f>IF('1'!$H$10="-","-      ₽",IF(AND(SUM($W$10:$W$6357)&gt;=200000,AC438&lt;&gt;"без скидки"),IF(R438&gt;=100,O438*0.95*0.95*R438,O438*R438*0.95),IF(SUM($V$10:$V$6357)&gt;=57000,IF(AND(R438&gt;=100,AC438&lt;&gt;"без скидки"),O438*0.95*R438,O438*R438),M438*R438)))</f>
        <v>-      ₽</v>
      </c>
      <c r="U438" s="92" t="str">
        <f>IF('1'!$H$10="-","-      ₽",S438*M438)</f>
        <v>-      ₽</v>
      </c>
      <c r="V438" s="93" t="str">
        <f>IF('1'!$H$10="-","-      ₽",R438*O438)</f>
        <v>-      ₽</v>
      </c>
      <c r="W438" s="93" t="str">
        <f>IF('1'!$H$10="-","-      ₽",R438*O438)</f>
        <v>-      ₽</v>
      </c>
      <c r="X438" s="65" t="s">
        <v>4548</v>
      </c>
      <c r="Y438" s="66" t="str">
        <f>IF(OR(Q438="",'1'!$H$10="-"),"-      %",IF(Z438="только сц",0,IF(SUM($V$685:$V$6357)&gt;=57000,(W438-T438)/W438,0)))</f>
        <v>-      %</v>
      </c>
      <c r="Z438" s="83" t="s">
        <v>5582</v>
      </c>
      <c r="AA438" s="51">
        <v>10</v>
      </c>
      <c r="AB438" s="51">
        <v>0</v>
      </c>
      <c r="AC438" s="63" t="s">
        <v>3975</v>
      </c>
      <c r="AD438" s="94" t="str">
        <f>IF(OR(Q438="",'1'!$H$10="-"),"",IF(Q438&gt;R438+S438,"заказано больше наличия",""))</f>
        <v/>
      </c>
    </row>
    <row r="439" spans="1:30" s="48" customFormat="1">
      <c r="A439" s="2"/>
      <c r="B439" s="57" t="s">
        <v>4839</v>
      </c>
      <c r="C439" s="49" t="s">
        <v>4897</v>
      </c>
      <c r="D439" s="49" t="s">
        <v>4898</v>
      </c>
      <c r="E439" s="49">
        <v>8</v>
      </c>
      <c r="F439" s="49">
        <v>15</v>
      </c>
      <c r="G439" s="49" t="s">
        <v>3647</v>
      </c>
      <c r="H439" s="52" t="s">
        <v>57</v>
      </c>
      <c r="I439" s="50"/>
      <c r="J439" s="50"/>
      <c r="K439" s="90"/>
      <c r="L439" s="51">
        <v>402</v>
      </c>
      <c r="M439" s="51">
        <v>299</v>
      </c>
      <c r="N439" s="106">
        <f>IF('1'!$H$10="-",L439,L439)</f>
        <v>402</v>
      </c>
      <c r="O439" s="105">
        <f>IF('1'!$H$10="-",M439,IF('1'!$H$10="в кассу предприятия",M439,IF('1'!$H$10="ИП Водакова Т.Ю.",M439*1.075,"-")))</f>
        <v>299</v>
      </c>
      <c r="P439" s="86" t="s">
        <v>5583</v>
      </c>
      <c r="Q439" s="47"/>
      <c r="R439" s="91">
        <f t="shared" si="6"/>
        <v>0</v>
      </c>
      <c r="S439" s="91" t="str">
        <f>IF('1'!$H$10="-","-      ₽",IF(Z439="только сц",IF(Q439&lt;=AA439,Q439,AA439),IF(Q439&lt;=AB439,0,IF(Q439-R439&lt;=AA439,Q439-R439,AA439))))</f>
        <v>-      ₽</v>
      </c>
      <c r="T439" s="92" t="str">
        <f>IF('1'!$H$10="-","-      ₽",IF(AND(SUM($W$10:$W$6357)&gt;=200000,AC439&lt;&gt;"без скидки"),IF(R439&gt;=100,O439*0.95*0.95*R439,O439*R439*0.95),IF(SUM($V$10:$V$6357)&gt;=57000,IF(AND(R439&gt;=100,AC439&lt;&gt;"без скидки"),O439*0.95*R439,O439*R439),M439*R439)))</f>
        <v>-      ₽</v>
      </c>
      <c r="U439" s="92" t="str">
        <f>IF('1'!$H$10="-","-      ₽",S439*M439)</f>
        <v>-      ₽</v>
      </c>
      <c r="V439" s="93" t="str">
        <f>IF('1'!$H$10="-","-      ₽",R439*O439)</f>
        <v>-      ₽</v>
      </c>
      <c r="W439" s="93" t="str">
        <f>IF('1'!$H$10="-","-      ₽",R439*O439)</f>
        <v>-      ₽</v>
      </c>
      <c r="X439" s="65" t="s">
        <v>4548</v>
      </c>
      <c r="Y439" s="66" t="str">
        <f>IF(OR(Q439="",'1'!$H$10="-"),"-      %",IF(Z439="только сц",0,IF(SUM($V$685:$V$6357)&gt;=57000,(W439-T439)/W439,0)))</f>
        <v>-      %</v>
      </c>
      <c r="Z439" s="83" t="s">
        <v>375</v>
      </c>
      <c r="AA439" s="51">
        <v>27</v>
      </c>
      <c r="AB439" s="51">
        <v>128</v>
      </c>
      <c r="AC439" s="63" t="s">
        <v>3975</v>
      </c>
      <c r="AD439" s="94" t="str">
        <f>IF(OR(Q439="",'1'!$H$10="-"),"",IF(Q439&gt;R439+S439,"заказано больше наличия",""))</f>
        <v/>
      </c>
    </row>
    <row r="440" spans="1:30" s="48" customFormat="1">
      <c r="A440" s="2"/>
      <c r="B440" s="57" t="s">
        <v>4840</v>
      </c>
      <c r="C440" s="49" t="s">
        <v>4897</v>
      </c>
      <c r="D440" s="49" t="s">
        <v>2756</v>
      </c>
      <c r="E440" s="49">
        <v>8</v>
      </c>
      <c r="F440" s="49">
        <v>15</v>
      </c>
      <c r="G440" s="49" t="s">
        <v>4962</v>
      </c>
      <c r="H440" s="52" t="s">
        <v>57</v>
      </c>
      <c r="I440" s="50"/>
      <c r="J440" s="50"/>
      <c r="K440" s="90"/>
      <c r="L440" s="51">
        <v>457</v>
      </c>
      <c r="M440" s="51">
        <v>325</v>
      </c>
      <c r="N440" s="106">
        <f>IF('1'!$H$10="-",L440,L440)</f>
        <v>457</v>
      </c>
      <c r="O440" s="105">
        <f>IF('1'!$H$10="-",M440,IF('1'!$H$10="в кассу предприятия",M440,IF('1'!$H$10="ИП Водакова Т.Ю.",M440*1.075,"-")))</f>
        <v>325</v>
      </c>
      <c r="P440" s="86">
        <v>21</v>
      </c>
      <c r="Q440" s="47"/>
      <c r="R440" s="91">
        <f t="shared" si="6"/>
        <v>0</v>
      </c>
      <c r="S440" s="91" t="str">
        <f>IF('1'!$H$10="-","-      ₽",IF(Z440="только сц",IF(Q440&lt;=AA440,Q440,AA440),IF(Q440&lt;=AB440,0,IF(Q440-R440&lt;=AA440,Q440-R440,AA440))))</f>
        <v>-      ₽</v>
      </c>
      <c r="T440" s="92" t="str">
        <f>IF('1'!$H$10="-","-      ₽",IF(AND(SUM($W$10:$W$6357)&gt;=200000,AC440&lt;&gt;"без скидки"),IF(R440&gt;=100,O440*0.95*0.95*R440,O440*R440*0.95),IF(SUM($V$10:$V$6357)&gt;=57000,IF(AND(R440&gt;=100,AC440&lt;&gt;"без скидки"),O440*0.95*R440,O440*R440),M440*R440)))</f>
        <v>-      ₽</v>
      </c>
      <c r="U440" s="92" t="str">
        <f>IF('1'!$H$10="-","-      ₽",S440*M440)</f>
        <v>-      ₽</v>
      </c>
      <c r="V440" s="93" t="str">
        <f>IF('1'!$H$10="-","-      ₽",R440*O440)</f>
        <v>-      ₽</v>
      </c>
      <c r="W440" s="93" t="str">
        <f>IF('1'!$H$10="-","-      ₽",R440*O440)</f>
        <v>-      ₽</v>
      </c>
      <c r="X440" s="65" t="s">
        <v>4548</v>
      </c>
      <c r="Y440" s="66" t="str">
        <f>IF(OR(Q440="",'1'!$H$10="-"),"-      %",IF(Z440="только сц",0,IF(SUM($V$685:$V$6357)&gt;=57000,(W440-T440)/W440,0)))</f>
        <v>-      %</v>
      </c>
      <c r="Z440" s="83" t="s">
        <v>375</v>
      </c>
      <c r="AA440" s="51">
        <v>0</v>
      </c>
      <c r="AB440" s="51">
        <v>21</v>
      </c>
      <c r="AC440" s="63" t="s">
        <v>3975</v>
      </c>
      <c r="AD440" s="94" t="str">
        <f>IF(OR(Q440="",'1'!$H$10="-"),"",IF(Q440&gt;R440+S440,"заказано больше наличия",""))</f>
        <v/>
      </c>
    </row>
    <row r="441" spans="1:30" s="48" customFormat="1">
      <c r="A441" s="2"/>
      <c r="B441" s="57" t="s">
        <v>2298</v>
      </c>
      <c r="C441" s="49" t="s">
        <v>2755</v>
      </c>
      <c r="D441" s="49" t="s">
        <v>2756</v>
      </c>
      <c r="E441" s="49">
        <v>8</v>
      </c>
      <c r="F441" s="49">
        <v>15</v>
      </c>
      <c r="G441" s="49" t="s">
        <v>3648</v>
      </c>
      <c r="H441" s="52" t="s">
        <v>57</v>
      </c>
      <c r="I441" s="50"/>
      <c r="J441" s="50"/>
      <c r="K441" s="90"/>
      <c r="L441" s="51">
        <v>402</v>
      </c>
      <c r="M441" s="51">
        <v>299</v>
      </c>
      <c r="N441" s="106">
        <f>IF('1'!$H$10="-",L441,L441)</f>
        <v>402</v>
      </c>
      <c r="O441" s="105">
        <f>IF('1'!$H$10="-",M441,IF('1'!$H$10="в кассу предприятия",M441,IF('1'!$H$10="ИП Водакова Т.Ю.",M441*1.075,"-")))</f>
        <v>299</v>
      </c>
      <c r="P441" s="86" t="s">
        <v>5583</v>
      </c>
      <c r="Q441" s="47"/>
      <c r="R441" s="91">
        <f t="shared" si="6"/>
        <v>0</v>
      </c>
      <c r="S441" s="91" t="str">
        <f>IF('1'!$H$10="-","-      ₽",IF(Z441="только сц",IF(Q441&lt;=AA441,Q441,AA441),IF(Q441&lt;=AB441,0,IF(Q441-R441&lt;=AA441,Q441-R441,AA441))))</f>
        <v>-      ₽</v>
      </c>
      <c r="T441" s="92" t="str">
        <f>IF('1'!$H$10="-","-      ₽",IF(AND(SUM($W$10:$W$6357)&gt;=200000,AC441&lt;&gt;"без скидки"),IF(R441&gt;=100,O441*0.95*0.95*R441,O441*R441*0.95),IF(SUM($V$10:$V$6357)&gt;=57000,IF(AND(R441&gt;=100,AC441&lt;&gt;"без скидки"),O441*0.95*R441,O441*R441),M441*R441)))</f>
        <v>-      ₽</v>
      </c>
      <c r="U441" s="92" t="str">
        <f>IF('1'!$H$10="-","-      ₽",S441*M441)</f>
        <v>-      ₽</v>
      </c>
      <c r="V441" s="93" t="str">
        <f>IF('1'!$H$10="-","-      ₽",R441*O441)</f>
        <v>-      ₽</v>
      </c>
      <c r="W441" s="93" t="str">
        <f>IF('1'!$H$10="-","-      ₽",R441*O441)</f>
        <v>-      ₽</v>
      </c>
      <c r="X441" s="65" t="s">
        <v>4548</v>
      </c>
      <c r="Y441" s="66" t="str">
        <f>IF(OR(Q441="",'1'!$H$10="-"),"-      %",IF(Z441="только сц",0,IF(SUM($V$685:$V$6357)&gt;=57000,(W441-T441)/W441,0)))</f>
        <v>-      %</v>
      </c>
      <c r="Z441" s="83" t="s">
        <v>375</v>
      </c>
      <c r="AA441" s="51">
        <v>14</v>
      </c>
      <c r="AB441" s="51">
        <v>158</v>
      </c>
      <c r="AC441" s="63" t="s">
        <v>3975</v>
      </c>
      <c r="AD441" s="94" t="str">
        <f>IF(OR(Q441="",'1'!$H$10="-"),"",IF(Q441&gt;R441+S441,"заказано больше наличия",""))</f>
        <v/>
      </c>
    </row>
    <row r="442" spans="1:30" s="48" customFormat="1">
      <c r="A442" s="2"/>
      <c r="B442" s="57" t="s">
        <v>2299</v>
      </c>
      <c r="C442" s="49" t="s">
        <v>2755</v>
      </c>
      <c r="D442" s="49" t="s">
        <v>2756</v>
      </c>
      <c r="E442" s="49">
        <v>8</v>
      </c>
      <c r="F442" s="49">
        <v>15</v>
      </c>
      <c r="G442" s="49" t="s">
        <v>3649</v>
      </c>
      <c r="H442" s="52" t="s">
        <v>57</v>
      </c>
      <c r="I442" s="50"/>
      <c r="J442" s="50"/>
      <c r="K442" s="90"/>
      <c r="L442" s="51">
        <v>402</v>
      </c>
      <c r="M442" s="51">
        <v>325</v>
      </c>
      <c r="N442" s="106">
        <f>IF('1'!$H$10="-",L442,L442)</f>
        <v>402</v>
      </c>
      <c r="O442" s="105">
        <f>IF('1'!$H$10="-",M442,IF('1'!$H$10="в кассу предприятия",M442,IF('1'!$H$10="ИП Водакова Т.Ю.",M442*1.075,"-")))</f>
        <v>325</v>
      </c>
      <c r="P442" s="86">
        <v>77</v>
      </c>
      <c r="Q442" s="47"/>
      <c r="R442" s="91">
        <f t="shared" si="6"/>
        <v>0</v>
      </c>
      <c r="S442" s="91" t="str">
        <f>IF('1'!$H$10="-","-      ₽",IF(Z442="только сц",IF(Q442&lt;=AA442,Q442,AA442),IF(Q442&lt;=AB442,0,IF(Q442-R442&lt;=AA442,Q442-R442,AA442))))</f>
        <v>-      ₽</v>
      </c>
      <c r="T442" s="92" t="str">
        <f>IF('1'!$H$10="-","-      ₽",IF(AND(SUM($W$10:$W$6357)&gt;=200000,AC442&lt;&gt;"без скидки"),IF(R442&gt;=100,O442*0.95*0.95*R442,O442*R442*0.95),IF(SUM($V$10:$V$6357)&gt;=57000,IF(AND(R442&gt;=100,AC442&lt;&gt;"без скидки"),O442*0.95*R442,O442*R442),M442*R442)))</f>
        <v>-      ₽</v>
      </c>
      <c r="U442" s="92" t="str">
        <f>IF('1'!$H$10="-","-      ₽",S442*M442)</f>
        <v>-      ₽</v>
      </c>
      <c r="V442" s="93" t="str">
        <f>IF('1'!$H$10="-","-      ₽",R442*O442)</f>
        <v>-      ₽</v>
      </c>
      <c r="W442" s="93" t="str">
        <f>IF('1'!$H$10="-","-      ₽",R442*O442)</f>
        <v>-      ₽</v>
      </c>
      <c r="X442" s="65" t="s">
        <v>4548</v>
      </c>
      <c r="Y442" s="66" t="str">
        <f>IF(OR(Q442="",'1'!$H$10="-"),"-      %",IF(Z442="только сц",0,IF(SUM($V$685:$V$6357)&gt;=57000,(W442-T442)/W442,0)))</f>
        <v>-      %</v>
      </c>
      <c r="Z442" s="83" t="s">
        <v>375</v>
      </c>
      <c r="AA442" s="51">
        <v>19</v>
      </c>
      <c r="AB442" s="51">
        <v>58</v>
      </c>
      <c r="AC442" s="63" t="s">
        <v>3975</v>
      </c>
      <c r="AD442" s="94" t="str">
        <f>IF(OR(Q442="",'1'!$H$10="-"),"",IF(Q442&gt;R442+S442,"заказано больше наличия",""))</f>
        <v/>
      </c>
    </row>
    <row r="443" spans="1:30" s="48" customFormat="1">
      <c r="A443" s="2"/>
      <c r="B443" s="57" t="s">
        <v>2300</v>
      </c>
      <c r="C443" s="49" t="s">
        <v>2757</v>
      </c>
      <c r="D443" s="49" t="s">
        <v>2758</v>
      </c>
      <c r="E443" s="49">
        <v>8</v>
      </c>
      <c r="F443" s="49">
        <v>15</v>
      </c>
      <c r="G443" s="49" t="s">
        <v>3650</v>
      </c>
      <c r="H443" s="52" t="s">
        <v>57</v>
      </c>
      <c r="I443" s="50"/>
      <c r="J443" s="50"/>
      <c r="K443" s="90"/>
      <c r="L443" s="51">
        <v>901</v>
      </c>
      <c r="M443" s="51">
        <v>615</v>
      </c>
      <c r="N443" s="106">
        <f>IF('1'!$H$10="-",L443,L443)</f>
        <v>901</v>
      </c>
      <c r="O443" s="105">
        <f>IF('1'!$H$10="-",M443,IF('1'!$H$10="в кассу предприятия",M443,IF('1'!$H$10="ИП Водакова Т.Ю.",M443*1.075,"-")))</f>
        <v>615</v>
      </c>
      <c r="P443" s="86">
        <v>18</v>
      </c>
      <c r="Q443" s="47"/>
      <c r="R443" s="91">
        <f t="shared" si="6"/>
        <v>0</v>
      </c>
      <c r="S443" s="91" t="str">
        <f>IF('1'!$H$10="-","-      ₽",IF(Z443="только сц",IF(Q443&lt;=AA443,Q443,AA443),IF(Q443&lt;=AB443,0,IF(Q443-R443&lt;=AA443,Q443-R443,AA443))))</f>
        <v>-      ₽</v>
      </c>
      <c r="T443" s="92" t="str">
        <f>IF('1'!$H$10="-","-      ₽",IF(AND(SUM($W$10:$W$6357)&gt;=200000,AC443&lt;&gt;"без скидки"),IF(R443&gt;=100,O443*0.95*0.95*R443,O443*R443*0.95),IF(SUM($V$10:$V$6357)&gt;=57000,IF(AND(R443&gt;=100,AC443&lt;&gt;"без скидки"),O443*0.95*R443,O443*R443),M443*R443)))</f>
        <v>-      ₽</v>
      </c>
      <c r="U443" s="92" t="str">
        <f>IF('1'!$H$10="-","-      ₽",S443*M443)</f>
        <v>-      ₽</v>
      </c>
      <c r="V443" s="93" t="str">
        <f>IF('1'!$H$10="-","-      ₽",R443*O443)</f>
        <v>-      ₽</v>
      </c>
      <c r="W443" s="93" t="str">
        <f>IF('1'!$H$10="-","-      ₽",R443*O443)</f>
        <v>-      ₽</v>
      </c>
      <c r="X443" s="65" t="s">
        <v>4548</v>
      </c>
      <c r="Y443" s="66" t="str">
        <f>IF(OR(Q443="",'1'!$H$10="-"),"-      %",IF(Z443="только сц",0,IF(SUM($V$685:$V$6357)&gt;=57000,(W443-T443)/W443,0)))</f>
        <v>-      %</v>
      </c>
      <c r="Z443" s="83" t="s">
        <v>375</v>
      </c>
      <c r="AA443" s="51">
        <v>0</v>
      </c>
      <c r="AB443" s="51">
        <v>18</v>
      </c>
      <c r="AC443" s="63" t="s">
        <v>3975</v>
      </c>
      <c r="AD443" s="94" t="str">
        <f>IF(OR(Q443="",'1'!$H$10="-"),"",IF(Q443&gt;R443+S443,"заказано больше наличия",""))</f>
        <v/>
      </c>
    </row>
    <row r="444" spans="1:30" s="48" customFormat="1">
      <c r="A444" s="2"/>
      <c r="B444" s="57" t="s">
        <v>2301</v>
      </c>
      <c r="C444" s="49" t="s">
        <v>2757</v>
      </c>
      <c r="D444" s="49" t="s">
        <v>2758</v>
      </c>
      <c r="E444" s="49">
        <v>8</v>
      </c>
      <c r="F444" s="49">
        <v>15</v>
      </c>
      <c r="G444" s="49" t="s">
        <v>3651</v>
      </c>
      <c r="H444" s="52" t="s">
        <v>57</v>
      </c>
      <c r="I444" s="50"/>
      <c r="J444" s="50"/>
      <c r="K444" s="90"/>
      <c r="L444" s="51">
        <v>901</v>
      </c>
      <c r="M444" s="51">
        <v>615</v>
      </c>
      <c r="N444" s="106">
        <f>IF('1'!$H$10="-",L444,L444)</f>
        <v>901</v>
      </c>
      <c r="O444" s="105">
        <f>IF('1'!$H$10="-",M444,IF('1'!$H$10="в кассу предприятия",M444,IF('1'!$H$10="ИП Водакова Т.Ю.",M444*1.075,"-")))</f>
        <v>615</v>
      </c>
      <c r="P444" s="86">
        <v>27</v>
      </c>
      <c r="Q444" s="47"/>
      <c r="R444" s="91">
        <f t="shared" si="6"/>
        <v>0</v>
      </c>
      <c r="S444" s="91" t="str">
        <f>IF('1'!$H$10="-","-      ₽",IF(Z444="только сц",IF(Q444&lt;=AA444,Q444,AA444),IF(Q444&lt;=AB444,0,IF(Q444-R444&lt;=AA444,Q444-R444,AA444))))</f>
        <v>-      ₽</v>
      </c>
      <c r="T444" s="92" t="str">
        <f>IF('1'!$H$10="-","-      ₽",IF(AND(SUM($W$10:$W$6357)&gt;=200000,AC444&lt;&gt;"без скидки"),IF(R444&gt;=100,O444*0.95*0.95*R444,O444*R444*0.95),IF(SUM($V$10:$V$6357)&gt;=57000,IF(AND(R444&gt;=100,AC444&lt;&gt;"без скидки"),O444*0.95*R444,O444*R444),M444*R444)))</f>
        <v>-      ₽</v>
      </c>
      <c r="U444" s="92" t="str">
        <f>IF('1'!$H$10="-","-      ₽",S444*M444)</f>
        <v>-      ₽</v>
      </c>
      <c r="V444" s="93" t="str">
        <f>IF('1'!$H$10="-","-      ₽",R444*O444)</f>
        <v>-      ₽</v>
      </c>
      <c r="W444" s="93" t="str">
        <f>IF('1'!$H$10="-","-      ₽",R444*O444)</f>
        <v>-      ₽</v>
      </c>
      <c r="X444" s="65" t="s">
        <v>4548</v>
      </c>
      <c r="Y444" s="66" t="str">
        <f>IF(OR(Q444="",'1'!$H$10="-"),"-      %",IF(Z444="только сц",0,IF(SUM($V$685:$V$6357)&gt;=57000,(W444-T444)/W444,0)))</f>
        <v>-      %</v>
      </c>
      <c r="Z444" s="83" t="s">
        <v>375</v>
      </c>
      <c r="AA444" s="51">
        <v>0</v>
      </c>
      <c r="AB444" s="51">
        <v>27</v>
      </c>
      <c r="AC444" s="63" t="s">
        <v>3975</v>
      </c>
      <c r="AD444" s="94" t="str">
        <f>IF(OR(Q444="",'1'!$H$10="-"),"",IF(Q444&gt;R444+S444,"заказано больше наличия",""))</f>
        <v/>
      </c>
    </row>
    <row r="445" spans="1:30" s="48" customFormat="1">
      <c r="A445" s="2"/>
      <c r="B445" s="57" t="s">
        <v>2302</v>
      </c>
      <c r="C445" s="49" t="s">
        <v>2759</v>
      </c>
      <c r="D445" s="49" t="s">
        <v>2760</v>
      </c>
      <c r="E445" s="49">
        <v>8</v>
      </c>
      <c r="F445" s="49">
        <v>11</v>
      </c>
      <c r="G445" s="49" t="s">
        <v>3652</v>
      </c>
      <c r="H445" s="52" t="s">
        <v>52</v>
      </c>
      <c r="I445" s="50"/>
      <c r="J445" s="50"/>
      <c r="K445" s="90"/>
      <c r="L445" s="51">
        <v>470</v>
      </c>
      <c r="M445" s="51">
        <v>325</v>
      </c>
      <c r="N445" s="106">
        <f>IF('1'!$H$10="-",L445,L445)</f>
        <v>470</v>
      </c>
      <c r="O445" s="105">
        <f>IF('1'!$H$10="-",M445,IF('1'!$H$10="в кассу предприятия",M445,IF('1'!$H$10="ИП Водакова Т.Ю.",M445*1.075,"-")))</f>
        <v>325</v>
      </c>
      <c r="P445" s="86">
        <v>16</v>
      </c>
      <c r="Q445" s="47"/>
      <c r="R445" s="91">
        <f t="shared" si="6"/>
        <v>0</v>
      </c>
      <c r="S445" s="91" t="str">
        <f>IF('1'!$H$10="-","-      ₽",IF(Z445="только сц",IF(Q445&lt;=AA445,Q445,AA445),IF(Q445&lt;=AB445,0,IF(Q445-R445&lt;=AA445,Q445-R445,AA445))))</f>
        <v>-      ₽</v>
      </c>
      <c r="T445" s="92" t="str">
        <f>IF('1'!$H$10="-","-      ₽",IF(AND(SUM($W$10:$W$6357)&gt;=200000,AC445&lt;&gt;"без скидки"),IF(R445&gt;=100,O445*0.95*0.95*R445,O445*R445*0.95),IF(SUM($V$10:$V$6357)&gt;=57000,IF(AND(R445&gt;=100,AC445&lt;&gt;"без скидки"),O445*0.95*R445,O445*R445),M445*R445)))</f>
        <v>-      ₽</v>
      </c>
      <c r="U445" s="92" t="str">
        <f>IF('1'!$H$10="-","-      ₽",S445*M445)</f>
        <v>-      ₽</v>
      </c>
      <c r="V445" s="93" t="str">
        <f>IF('1'!$H$10="-","-      ₽",R445*O445)</f>
        <v>-      ₽</v>
      </c>
      <c r="W445" s="93" t="str">
        <f>IF('1'!$H$10="-","-      ₽",R445*O445)</f>
        <v>-      ₽</v>
      </c>
      <c r="X445" s="65" t="s">
        <v>4548</v>
      </c>
      <c r="Y445" s="66" t="str">
        <f>IF(OR(Q445="",'1'!$H$10="-"),"-      %",IF(Z445="только сц",0,IF(SUM($V$685:$V$6357)&gt;=57000,(W445-T445)/W445,0)))</f>
        <v>-      %</v>
      </c>
      <c r="Z445" s="83" t="s">
        <v>375</v>
      </c>
      <c r="AA445" s="51">
        <v>6</v>
      </c>
      <c r="AB445" s="51">
        <v>10</v>
      </c>
      <c r="AC445" s="63" t="s">
        <v>3975</v>
      </c>
      <c r="AD445" s="94" t="str">
        <f>IF(OR(Q445="",'1'!$H$10="-"),"",IF(Q445&gt;R445+S445,"заказано больше наличия",""))</f>
        <v/>
      </c>
    </row>
    <row r="446" spans="1:30" s="48" customFormat="1">
      <c r="A446" s="2"/>
      <c r="B446" s="57" t="s">
        <v>2303</v>
      </c>
      <c r="C446" s="49" t="s">
        <v>2759</v>
      </c>
      <c r="D446" s="49" t="s">
        <v>2760</v>
      </c>
      <c r="E446" s="49">
        <v>8</v>
      </c>
      <c r="F446" s="49">
        <v>15</v>
      </c>
      <c r="G446" s="49" t="s">
        <v>3652</v>
      </c>
      <c r="H446" s="52" t="s">
        <v>57</v>
      </c>
      <c r="I446" s="50"/>
      <c r="J446" s="50"/>
      <c r="K446" s="90"/>
      <c r="L446" s="51">
        <v>470</v>
      </c>
      <c r="M446" s="51">
        <v>325</v>
      </c>
      <c r="N446" s="106">
        <f>IF('1'!$H$10="-",L446,L446)</f>
        <v>470</v>
      </c>
      <c r="O446" s="105">
        <f>IF('1'!$H$10="-",M446,IF('1'!$H$10="в кассу предприятия",M446,IF('1'!$H$10="ИП Водакова Т.Ю.",M446*1.075,"-")))</f>
        <v>325</v>
      </c>
      <c r="P446" s="86">
        <v>97</v>
      </c>
      <c r="Q446" s="47"/>
      <c r="R446" s="91">
        <f t="shared" si="6"/>
        <v>0</v>
      </c>
      <c r="S446" s="91" t="str">
        <f>IF('1'!$H$10="-","-      ₽",IF(Z446="только сц",IF(Q446&lt;=AA446,Q446,AA446),IF(Q446&lt;=AB446,0,IF(Q446-R446&lt;=AA446,Q446-R446,AA446))))</f>
        <v>-      ₽</v>
      </c>
      <c r="T446" s="92" t="str">
        <f>IF('1'!$H$10="-","-      ₽",IF(AND(SUM($W$10:$W$6357)&gt;=200000,AC446&lt;&gt;"без скидки"),IF(R446&gt;=100,O446*0.95*0.95*R446,O446*R446*0.95),IF(SUM($V$10:$V$6357)&gt;=57000,IF(AND(R446&gt;=100,AC446&lt;&gt;"без скидки"),O446*0.95*R446,O446*R446),M446*R446)))</f>
        <v>-      ₽</v>
      </c>
      <c r="U446" s="92" t="str">
        <f>IF('1'!$H$10="-","-      ₽",S446*M446)</f>
        <v>-      ₽</v>
      </c>
      <c r="V446" s="93" t="str">
        <f>IF('1'!$H$10="-","-      ₽",R446*O446)</f>
        <v>-      ₽</v>
      </c>
      <c r="W446" s="93" t="str">
        <f>IF('1'!$H$10="-","-      ₽",R446*O446)</f>
        <v>-      ₽</v>
      </c>
      <c r="X446" s="65" t="s">
        <v>4548</v>
      </c>
      <c r="Y446" s="66" t="str">
        <f>IF(OR(Q446="",'1'!$H$10="-"),"-      %",IF(Z446="только сц",0,IF(SUM($V$685:$V$6357)&gt;=57000,(W446-T446)/W446,0)))</f>
        <v>-      %</v>
      </c>
      <c r="Z446" s="83" t="s">
        <v>375</v>
      </c>
      <c r="AA446" s="51">
        <v>0</v>
      </c>
      <c r="AB446" s="51">
        <v>97</v>
      </c>
      <c r="AC446" s="63" t="s">
        <v>3975</v>
      </c>
      <c r="AD446" s="94" t="str">
        <f>IF(OR(Q446="",'1'!$H$10="-"),"",IF(Q446&gt;R446+S446,"заказано больше наличия",""))</f>
        <v/>
      </c>
    </row>
    <row r="447" spans="1:30" s="48" customFormat="1">
      <c r="A447" s="2"/>
      <c r="B447" s="57" t="s">
        <v>4841</v>
      </c>
      <c r="C447" s="49" t="s">
        <v>3937</v>
      </c>
      <c r="D447" s="49" t="s">
        <v>2760</v>
      </c>
      <c r="E447" s="49">
        <v>8</v>
      </c>
      <c r="F447" s="49">
        <v>15</v>
      </c>
      <c r="G447" s="49" t="s">
        <v>4963</v>
      </c>
      <c r="H447" s="52" t="s">
        <v>57</v>
      </c>
      <c r="I447" s="50"/>
      <c r="J447" s="50"/>
      <c r="K447" s="90"/>
      <c r="L447" s="51">
        <v>561</v>
      </c>
      <c r="M447" s="51">
        <v>359</v>
      </c>
      <c r="N447" s="106">
        <f>IF('1'!$H$10="-",L447,L447)</f>
        <v>561</v>
      </c>
      <c r="O447" s="105">
        <f>IF('1'!$H$10="-",M447,IF('1'!$H$10="в кассу предприятия",M447,IF('1'!$H$10="ИП Водакова Т.Ю.",M447*1.075,"-")))</f>
        <v>359</v>
      </c>
      <c r="P447" s="86">
        <v>9</v>
      </c>
      <c r="Q447" s="47"/>
      <c r="R447" s="91">
        <f t="shared" si="6"/>
        <v>0</v>
      </c>
      <c r="S447" s="91" t="str">
        <f>IF('1'!$H$10="-","-      ₽",IF(Z447="только сц",IF(Q447&lt;=AA447,Q447,AA447),IF(Q447&lt;=AB447,0,IF(Q447-R447&lt;=AA447,Q447-R447,AA447))))</f>
        <v>-      ₽</v>
      </c>
      <c r="T447" s="92" t="str">
        <f>IF('1'!$H$10="-","-      ₽",IF(AND(SUM($W$10:$W$6357)&gt;=200000,AC447&lt;&gt;"без скидки"),IF(R447&gt;=100,O447*0.95*0.95*R447,O447*R447*0.95),IF(SUM($V$10:$V$6357)&gt;=57000,IF(AND(R447&gt;=100,AC447&lt;&gt;"без скидки"),O447*0.95*R447,O447*R447),M447*R447)))</f>
        <v>-      ₽</v>
      </c>
      <c r="U447" s="92" t="str">
        <f>IF('1'!$H$10="-","-      ₽",S447*M447)</f>
        <v>-      ₽</v>
      </c>
      <c r="V447" s="93" t="str">
        <f>IF('1'!$H$10="-","-      ₽",R447*O447)</f>
        <v>-      ₽</v>
      </c>
      <c r="W447" s="93" t="str">
        <f>IF('1'!$H$10="-","-      ₽",R447*O447)</f>
        <v>-      ₽</v>
      </c>
      <c r="X447" s="65" t="s">
        <v>4548</v>
      </c>
      <c r="Y447" s="66" t="str">
        <f>IF(OR(Q447="",'1'!$H$10="-"),"-      %",IF(Z447="только сц",0,IF(SUM($V$685:$V$6357)&gt;=57000,(W447-T447)/W447,0)))</f>
        <v>-      %</v>
      </c>
      <c r="Z447" s="83" t="s">
        <v>375</v>
      </c>
      <c r="AA447" s="51">
        <v>7</v>
      </c>
      <c r="AB447" s="51">
        <v>2</v>
      </c>
      <c r="AC447" s="63" t="s">
        <v>3975</v>
      </c>
      <c r="AD447" s="94" t="str">
        <f>IF(OR(Q447="",'1'!$H$10="-"),"",IF(Q447&gt;R447+S447,"заказано больше наличия",""))</f>
        <v/>
      </c>
    </row>
    <row r="448" spans="1:30" s="48" customFormat="1">
      <c r="A448" s="2"/>
      <c r="B448" s="57" t="s">
        <v>2304</v>
      </c>
      <c r="C448" s="49" t="s">
        <v>2759</v>
      </c>
      <c r="D448" s="49" t="s">
        <v>2760</v>
      </c>
      <c r="E448" s="49">
        <v>8</v>
      </c>
      <c r="F448" s="49">
        <v>15</v>
      </c>
      <c r="G448" s="49" t="s">
        <v>3653</v>
      </c>
      <c r="H448" s="52" t="s">
        <v>57</v>
      </c>
      <c r="I448" s="50"/>
      <c r="J448" s="50"/>
      <c r="K448" s="90"/>
      <c r="L448" s="51">
        <v>470</v>
      </c>
      <c r="M448" s="51">
        <v>359</v>
      </c>
      <c r="N448" s="106">
        <f>IF('1'!$H$10="-",L448,L448)</f>
        <v>470</v>
      </c>
      <c r="O448" s="105">
        <f>IF('1'!$H$10="-",M448,IF('1'!$H$10="в кассу предприятия",M448,IF('1'!$H$10="ИП Водакова Т.Ю.",M448*1.075,"-")))</f>
        <v>359</v>
      </c>
      <c r="P448" s="86">
        <v>21</v>
      </c>
      <c r="Q448" s="47"/>
      <c r="R448" s="91">
        <f t="shared" si="6"/>
        <v>0</v>
      </c>
      <c r="S448" s="91" t="str">
        <f>IF('1'!$H$10="-","-      ₽",IF(Z448="только сц",IF(Q448&lt;=AA448,Q448,AA448),IF(Q448&lt;=AB448,0,IF(Q448-R448&lt;=AA448,Q448-R448,AA448))))</f>
        <v>-      ₽</v>
      </c>
      <c r="T448" s="92" t="str">
        <f>IF('1'!$H$10="-","-      ₽",IF(AND(SUM($W$10:$W$6357)&gt;=200000,AC448&lt;&gt;"без скидки"),IF(R448&gt;=100,O448*0.95*0.95*R448,O448*R448*0.95),IF(SUM($V$10:$V$6357)&gt;=57000,IF(AND(R448&gt;=100,AC448&lt;&gt;"без скидки"),O448*0.95*R448,O448*R448),M448*R448)))</f>
        <v>-      ₽</v>
      </c>
      <c r="U448" s="92" t="str">
        <f>IF('1'!$H$10="-","-      ₽",S448*M448)</f>
        <v>-      ₽</v>
      </c>
      <c r="V448" s="93" t="str">
        <f>IF('1'!$H$10="-","-      ₽",R448*O448)</f>
        <v>-      ₽</v>
      </c>
      <c r="W448" s="93" t="str">
        <f>IF('1'!$H$10="-","-      ₽",R448*O448)</f>
        <v>-      ₽</v>
      </c>
      <c r="X448" s="65" t="s">
        <v>4548</v>
      </c>
      <c r="Y448" s="66" t="str">
        <f>IF(OR(Q448="",'1'!$H$10="-"),"-      %",IF(Z448="только сц",0,IF(SUM($V$685:$V$6357)&gt;=57000,(W448-T448)/W448,0)))</f>
        <v>-      %</v>
      </c>
      <c r="Z448" s="83" t="s">
        <v>375</v>
      </c>
      <c r="AA448" s="51">
        <v>7</v>
      </c>
      <c r="AB448" s="51">
        <v>14</v>
      </c>
      <c r="AC448" s="63" t="s">
        <v>3975</v>
      </c>
      <c r="AD448" s="94" t="str">
        <f>IF(OR(Q448="",'1'!$H$10="-"),"",IF(Q448&gt;R448+S448,"заказано больше наличия",""))</f>
        <v/>
      </c>
    </row>
    <row r="449" spans="1:30" s="48" customFormat="1">
      <c r="A449" s="2"/>
      <c r="B449" s="57" t="s">
        <v>2305</v>
      </c>
      <c r="C449" s="49" t="s">
        <v>2759</v>
      </c>
      <c r="D449" s="49" t="s">
        <v>2760</v>
      </c>
      <c r="E449" s="49">
        <v>8</v>
      </c>
      <c r="F449" s="49">
        <v>15</v>
      </c>
      <c r="G449" s="49" t="s">
        <v>3654</v>
      </c>
      <c r="H449" s="52" t="s">
        <v>57</v>
      </c>
      <c r="I449" s="50"/>
      <c r="J449" s="50"/>
      <c r="K449" s="90"/>
      <c r="L449" s="51">
        <v>470</v>
      </c>
      <c r="M449" s="51">
        <v>359</v>
      </c>
      <c r="N449" s="106">
        <f>IF('1'!$H$10="-",L449,L449)</f>
        <v>470</v>
      </c>
      <c r="O449" s="105">
        <f>IF('1'!$H$10="-",M449,IF('1'!$H$10="в кассу предприятия",M449,IF('1'!$H$10="ИП Водакова Т.Ю.",M449*1.075,"-")))</f>
        <v>359</v>
      </c>
      <c r="P449" s="86">
        <v>69</v>
      </c>
      <c r="Q449" s="47"/>
      <c r="R449" s="91">
        <f t="shared" si="6"/>
        <v>0</v>
      </c>
      <c r="S449" s="91" t="str">
        <f>IF('1'!$H$10="-","-      ₽",IF(Z449="только сц",IF(Q449&lt;=AA449,Q449,AA449),IF(Q449&lt;=AB449,0,IF(Q449-R449&lt;=AA449,Q449-R449,AA449))))</f>
        <v>-      ₽</v>
      </c>
      <c r="T449" s="92" t="str">
        <f>IF('1'!$H$10="-","-      ₽",IF(AND(SUM($W$10:$W$6357)&gt;=200000,AC449&lt;&gt;"без скидки"),IF(R449&gt;=100,O449*0.95*0.95*R449,O449*R449*0.95),IF(SUM($V$10:$V$6357)&gt;=57000,IF(AND(R449&gt;=100,AC449&lt;&gt;"без скидки"),O449*0.95*R449,O449*R449),M449*R449)))</f>
        <v>-      ₽</v>
      </c>
      <c r="U449" s="92" t="str">
        <f>IF('1'!$H$10="-","-      ₽",S449*M449)</f>
        <v>-      ₽</v>
      </c>
      <c r="V449" s="93" t="str">
        <f>IF('1'!$H$10="-","-      ₽",R449*O449)</f>
        <v>-      ₽</v>
      </c>
      <c r="W449" s="93" t="str">
        <f>IF('1'!$H$10="-","-      ₽",R449*O449)</f>
        <v>-      ₽</v>
      </c>
      <c r="X449" s="65" t="s">
        <v>4548</v>
      </c>
      <c r="Y449" s="66" t="str">
        <f>IF(OR(Q449="",'1'!$H$10="-"),"-      %",IF(Z449="только сц",0,IF(SUM($V$685:$V$6357)&gt;=57000,(W449-T449)/W449,0)))</f>
        <v>-      %</v>
      </c>
      <c r="Z449" s="83" t="s">
        <v>375</v>
      </c>
      <c r="AA449" s="51">
        <v>19</v>
      </c>
      <c r="AB449" s="51">
        <v>50</v>
      </c>
      <c r="AC449" s="63" t="s">
        <v>3975</v>
      </c>
      <c r="AD449" s="94" t="str">
        <f>IF(OR(Q449="",'1'!$H$10="-"),"",IF(Q449&gt;R449+S449,"заказано больше наличия",""))</f>
        <v/>
      </c>
    </row>
    <row r="450" spans="1:30" s="48" customFormat="1">
      <c r="A450" s="2"/>
      <c r="B450" s="57" t="s">
        <v>2306</v>
      </c>
      <c r="C450" s="49" t="s">
        <v>2759</v>
      </c>
      <c r="D450" s="49" t="s">
        <v>2760</v>
      </c>
      <c r="E450" s="49">
        <v>8</v>
      </c>
      <c r="F450" s="49">
        <v>11</v>
      </c>
      <c r="G450" s="49" t="s">
        <v>3655</v>
      </c>
      <c r="H450" s="52" t="s">
        <v>52</v>
      </c>
      <c r="I450" s="50"/>
      <c r="J450" s="50"/>
      <c r="K450" s="90"/>
      <c r="L450" s="51">
        <v>470</v>
      </c>
      <c r="M450" s="51">
        <v>325</v>
      </c>
      <c r="N450" s="106">
        <f>IF('1'!$H$10="-",L450,L450)</f>
        <v>470</v>
      </c>
      <c r="O450" s="105">
        <f>IF('1'!$H$10="-",M450,IF('1'!$H$10="в кассу предприятия",M450,IF('1'!$H$10="ИП Водакова Т.Ю.",M450*1.075,"-")))</f>
        <v>325</v>
      </c>
      <c r="P450" s="86">
        <v>33</v>
      </c>
      <c r="Q450" s="47"/>
      <c r="R450" s="91">
        <f t="shared" si="6"/>
        <v>0</v>
      </c>
      <c r="S450" s="91" t="str">
        <f>IF('1'!$H$10="-","-      ₽",IF(Z450="только сц",IF(Q450&lt;=AA450,Q450,AA450),IF(Q450&lt;=AB450,0,IF(Q450-R450&lt;=AA450,Q450-R450,AA450))))</f>
        <v>-      ₽</v>
      </c>
      <c r="T450" s="92" t="str">
        <f>IF('1'!$H$10="-","-      ₽",IF(AND(SUM($W$10:$W$6357)&gt;=200000,AC450&lt;&gt;"без скидки"),IF(R450&gt;=100,O450*0.95*0.95*R450,O450*R450*0.95),IF(SUM($V$10:$V$6357)&gt;=57000,IF(AND(R450&gt;=100,AC450&lt;&gt;"без скидки"),O450*0.95*R450,O450*R450),M450*R450)))</f>
        <v>-      ₽</v>
      </c>
      <c r="U450" s="92" t="str">
        <f>IF('1'!$H$10="-","-      ₽",S450*M450)</f>
        <v>-      ₽</v>
      </c>
      <c r="V450" s="93" t="str">
        <f>IF('1'!$H$10="-","-      ₽",R450*O450)</f>
        <v>-      ₽</v>
      </c>
      <c r="W450" s="93" t="str">
        <f>IF('1'!$H$10="-","-      ₽",R450*O450)</f>
        <v>-      ₽</v>
      </c>
      <c r="X450" s="65" t="s">
        <v>4548</v>
      </c>
      <c r="Y450" s="66" t="str">
        <f>IF(OR(Q450="",'1'!$H$10="-"),"-      %",IF(Z450="только сц",0,IF(SUM($V$685:$V$6357)&gt;=57000,(W450-T450)/W450,0)))</f>
        <v>-      %</v>
      </c>
      <c r="Z450" s="83" t="s">
        <v>375</v>
      </c>
      <c r="AA450" s="51">
        <v>0</v>
      </c>
      <c r="AB450" s="51">
        <v>33</v>
      </c>
      <c r="AC450" s="63" t="s">
        <v>3975</v>
      </c>
      <c r="AD450" s="94" t="str">
        <f>IF(OR(Q450="",'1'!$H$10="-"),"",IF(Q450&gt;R450+S450,"заказано больше наличия",""))</f>
        <v/>
      </c>
    </row>
    <row r="451" spans="1:30" s="48" customFormat="1">
      <c r="A451" s="2"/>
      <c r="B451" s="57" t="s">
        <v>4842</v>
      </c>
      <c r="C451" s="49" t="s">
        <v>3937</v>
      </c>
      <c r="D451" s="49" t="s">
        <v>2760</v>
      </c>
      <c r="E451" s="49">
        <v>8</v>
      </c>
      <c r="F451" s="49">
        <v>15</v>
      </c>
      <c r="G451" s="49" t="s">
        <v>4964</v>
      </c>
      <c r="H451" s="52" t="s">
        <v>57</v>
      </c>
      <c r="I451" s="50"/>
      <c r="J451" s="50"/>
      <c r="K451" s="90"/>
      <c r="L451" s="51">
        <v>561</v>
      </c>
      <c r="M451" s="51">
        <v>425</v>
      </c>
      <c r="N451" s="106">
        <f>IF('1'!$H$10="-",L451,L451)</f>
        <v>561</v>
      </c>
      <c r="O451" s="105">
        <f>IF('1'!$H$10="-",M451,IF('1'!$H$10="в кассу предприятия",M451,IF('1'!$H$10="ИП Водакова Т.Ю.",M451*1.075,"-")))</f>
        <v>425</v>
      </c>
      <c r="P451" s="86">
        <v>10</v>
      </c>
      <c r="Q451" s="47"/>
      <c r="R451" s="91">
        <f t="shared" si="6"/>
        <v>0</v>
      </c>
      <c r="S451" s="91" t="str">
        <f>IF('1'!$H$10="-","-      ₽",IF(Z451="только сц",IF(Q451&lt;=AA451,Q451,AA451),IF(Q451&lt;=AB451,0,IF(Q451-R451&lt;=AA451,Q451-R451,AA451))))</f>
        <v>-      ₽</v>
      </c>
      <c r="T451" s="92" t="str">
        <f>IF('1'!$H$10="-","-      ₽",IF(AND(SUM($W$10:$W$6357)&gt;=200000,AC451&lt;&gt;"без скидки"),IF(R451&gt;=100,O451*0.95*0.95*R451,O451*R451*0.95),IF(SUM($V$10:$V$6357)&gt;=57000,IF(AND(R451&gt;=100,AC451&lt;&gt;"без скидки"),O451*0.95*R451,O451*R451),M451*R451)))</f>
        <v>-      ₽</v>
      </c>
      <c r="U451" s="92" t="str">
        <f>IF('1'!$H$10="-","-      ₽",S451*M451)</f>
        <v>-      ₽</v>
      </c>
      <c r="V451" s="93" t="str">
        <f>IF('1'!$H$10="-","-      ₽",R451*O451)</f>
        <v>-      ₽</v>
      </c>
      <c r="W451" s="93" t="str">
        <f>IF('1'!$H$10="-","-      ₽",R451*O451)</f>
        <v>-      ₽</v>
      </c>
      <c r="X451" s="65" t="s">
        <v>4548</v>
      </c>
      <c r="Y451" s="66" t="str">
        <f>IF(OR(Q451="",'1'!$H$10="-"),"-      %",IF(Z451="только сц",0,IF(SUM($V$685:$V$6357)&gt;=57000,(W451-T451)/W451,0)))</f>
        <v>-      %</v>
      </c>
      <c r="Z451" s="83" t="s">
        <v>5582</v>
      </c>
      <c r="AA451" s="51">
        <v>10</v>
      </c>
      <c r="AB451" s="51">
        <v>0</v>
      </c>
      <c r="AC451" s="63" t="s">
        <v>3975</v>
      </c>
      <c r="AD451" s="94" t="str">
        <f>IF(OR(Q451="",'1'!$H$10="-"),"",IF(Q451&gt;R451+S451,"заказано больше наличия",""))</f>
        <v/>
      </c>
    </row>
    <row r="452" spans="1:30" s="48" customFormat="1">
      <c r="A452" s="2"/>
      <c r="B452" s="57" t="s">
        <v>2307</v>
      </c>
      <c r="C452" s="49" t="s">
        <v>2759</v>
      </c>
      <c r="D452" s="49" t="s">
        <v>2760</v>
      </c>
      <c r="E452" s="49">
        <v>8</v>
      </c>
      <c r="F452" s="49">
        <v>15</v>
      </c>
      <c r="G452" s="49" t="s">
        <v>3656</v>
      </c>
      <c r="H452" s="52" t="s">
        <v>57</v>
      </c>
      <c r="I452" s="50"/>
      <c r="J452" s="50"/>
      <c r="K452" s="90"/>
      <c r="L452" s="51">
        <v>561</v>
      </c>
      <c r="M452" s="51">
        <v>359</v>
      </c>
      <c r="N452" s="106">
        <f>IF('1'!$H$10="-",L452,L452)</f>
        <v>561</v>
      </c>
      <c r="O452" s="105">
        <f>IF('1'!$H$10="-",M452,IF('1'!$H$10="в кассу предприятия",M452,IF('1'!$H$10="ИП Водакова Т.Ю.",M452*1.075,"-")))</f>
        <v>359</v>
      </c>
      <c r="P452" s="86">
        <v>24</v>
      </c>
      <c r="Q452" s="47"/>
      <c r="R452" s="91">
        <f t="shared" si="6"/>
        <v>0</v>
      </c>
      <c r="S452" s="91" t="str">
        <f>IF('1'!$H$10="-","-      ₽",IF(Z452="только сц",IF(Q452&lt;=AA452,Q452,AA452),IF(Q452&lt;=AB452,0,IF(Q452-R452&lt;=AA452,Q452-R452,AA452))))</f>
        <v>-      ₽</v>
      </c>
      <c r="T452" s="92" t="str">
        <f>IF('1'!$H$10="-","-      ₽",IF(AND(SUM($W$10:$W$6357)&gt;=200000,AC452&lt;&gt;"без скидки"),IF(R452&gt;=100,O452*0.95*0.95*R452,O452*R452*0.95),IF(SUM($V$10:$V$6357)&gt;=57000,IF(AND(R452&gt;=100,AC452&lt;&gt;"без скидки"),O452*0.95*R452,O452*R452),M452*R452)))</f>
        <v>-      ₽</v>
      </c>
      <c r="U452" s="92" t="str">
        <f>IF('1'!$H$10="-","-      ₽",S452*M452)</f>
        <v>-      ₽</v>
      </c>
      <c r="V452" s="93" t="str">
        <f>IF('1'!$H$10="-","-      ₽",R452*O452)</f>
        <v>-      ₽</v>
      </c>
      <c r="W452" s="93" t="str">
        <f>IF('1'!$H$10="-","-      ₽",R452*O452)</f>
        <v>-      ₽</v>
      </c>
      <c r="X452" s="65" t="s">
        <v>4548</v>
      </c>
      <c r="Y452" s="66" t="str">
        <f>IF(OR(Q452="",'1'!$H$10="-"),"-      %",IF(Z452="только сц",0,IF(SUM($V$685:$V$6357)&gt;=57000,(W452-T452)/W452,0)))</f>
        <v>-      %</v>
      </c>
      <c r="Z452" s="83" t="s">
        <v>375</v>
      </c>
      <c r="AA452" s="51">
        <v>10</v>
      </c>
      <c r="AB452" s="51">
        <v>14</v>
      </c>
      <c r="AC452" s="63" t="s">
        <v>3975</v>
      </c>
      <c r="AD452" s="94" t="str">
        <f>IF(OR(Q452="",'1'!$H$10="-"),"",IF(Q452&gt;R452+S452,"заказано больше наличия",""))</f>
        <v/>
      </c>
    </row>
    <row r="453" spans="1:30" s="48" customFormat="1">
      <c r="A453" s="2"/>
      <c r="B453" s="57" t="s">
        <v>2308</v>
      </c>
      <c r="C453" s="49" t="s">
        <v>2759</v>
      </c>
      <c r="D453" s="49" t="s">
        <v>2760</v>
      </c>
      <c r="E453" s="49">
        <v>8</v>
      </c>
      <c r="F453" s="49">
        <v>15</v>
      </c>
      <c r="G453" s="49" t="s">
        <v>3657</v>
      </c>
      <c r="H453" s="52" t="s">
        <v>57</v>
      </c>
      <c r="I453" s="50"/>
      <c r="J453" s="50"/>
      <c r="K453" s="90"/>
      <c r="L453" s="51">
        <v>561</v>
      </c>
      <c r="M453" s="51">
        <v>389</v>
      </c>
      <c r="N453" s="106">
        <f>IF('1'!$H$10="-",L453,L453)</f>
        <v>561</v>
      </c>
      <c r="O453" s="105">
        <f>IF('1'!$H$10="-",M453,IF('1'!$H$10="в кассу предприятия",M453,IF('1'!$H$10="ИП Водакова Т.Ю.",M453*1.075,"-")))</f>
        <v>389</v>
      </c>
      <c r="P453" s="86">
        <v>3</v>
      </c>
      <c r="Q453" s="47"/>
      <c r="R453" s="91">
        <f t="shared" si="6"/>
        <v>0</v>
      </c>
      <c r="S453" s="91" t="str">
        <f>IF('1'!$H$10="-","-      ₽",IF(Z453="только сц",IF(Q453&lt;=AA453,Q453,AA453),IF(Q453&lt;=AB453,0,IF(Q453-R453&lt;=AA453,Q453-R453,AA453))))</f>
        <v>-      ₽</v>
      </c>
      <c r="T453" s="92" t="str">
        <f>IF('1'!$H$10="-","-      ₽",IF(AND(SUM($W$10:$W$6357)&gt;=200000,AC453&lt;&gt;"без скидки"),IF(R453&gt;=100,O453*0.95*0.95*R453,O453*R453*0.95),IF(SUM($V$10:$V$6357)&gt;=57000,IF(AND(R453&gt;=100,AC453&lt;&gt;"без скидки"),O453*0.95*R453,O453*R453),M453*R453)))</f>
        <v>-      ₽</v>
      </c>
      <c r="U453" s="92" t="str">
        <f>IF('1'!$H$10="-","-      ₽",S453*M453)</f>
        <v>-      ₽</v>
      </c>
      <c r="V453" s="93" t="str">
        <f>IF('1'!$H$10="-","-      ₽",R453*O453)</f>
        <v>-      ₽</v>
      </c>
      <c r="W453" s="93" t="str">
        <f>IF('1'!$H$10="-","-      ₽",R453*O453)</f>
        <v>-      ₽</v>
      </c>
      <c r="X453" s="65" t="s">
        <v>4548</v>
      </c>
      <c r="Y453" s="66" t="str">
        <f>IF(OR(Q453="",'1'!$H$10="-"),"-      %",IF(Z453="только сц",0,IF(SUM($V$685:$V$6357)&gt;=57000,(W453-T453)/W453,0)))</f>
        <v>-      %</v>
      </c>
      <c r="Z453" s="83" t="s">
        <v>375</v>
      </c>
      <c r="AA453" s="51">
        <v>0</v>
      </c>
      <c r="AB453" s="51">
        <v>3</v>
      </c>
      <c r="AC453" s="63" t="s">
        <v>3975</v>
      </c>
      <c r="AD453" s="94" t="str">
        <f>IF(OR(Q453="",'1'!$H$10="-"),"",IF(Q453&gt;R453+S453,"заказано больше наличия",""))</f>
        <v/>
      </c>
    </row>
    <row r="454" spans="1:30" s="48" customFormat="1">
      <c r="A454" s="2"/>
      <c r="B454" s="57" t="s">
        <v>4235</v>
      </c>
      <c r="C454" s="49" t="s">
        <v>3937</v>
      </c>
      <c r="D454" s="49" t="s">
        <v>2760</v>
      </c>
      <c r="E454" s="49">
        <v>8</v>
      </c>
      <c r="F454" s="49">
        <v>15</v>
      </c>
      <c r="G454" s="49" t="s">
        <v>4273</v>
      </c>
      <c r="H454" s="52" t="s">
        <v>57</v>
      </c>
      <c r="I454" s="50"/>
      <c r="J454" s="50"/>
      <c r="K454" s="90"/>
      <c r="L454" s="51">
        <v>561</v>
      </c>
      <c r="M454" s="51">
        <v>325</v>
      </c>
      <c r="N454" s="106">
        <f>IF('1'!$H$10="-",L454,L454)</f>
        <v>561</v>
      </c>
      <c r="O454" s="105">
        <f>IF('1'!$H$10="-",M454,IF('1'!$H$10="в кассу предприятия",M454,IF('1'!$H$10="ИП Водакова Т.Ю.",M454*1.075,"-")))</f>
        <v>325</v>
      </c>
      <c r="P454" s="86">
        <v>1</v>
      </c>
      <c r="Q454" s="47"/>
      <c r="R454" s="91">
        <f t="shared" si="6"/>
        <v>0</v>
      </c>
      <c r="S454" s="91" t="str">
        <f>IF('1'!$H$10="-","-      ₽",IF(Z454="только сц",IF(Q454&lt;=AA454,Q454,AA454),IF(Q454&lt;=AB454,0,IF(Q454-R454&lt;=AA454,Q454-R454,AA454))))</f>
        <v>-      ₽</v>
      </c>
      <c r="T454" s="92" t="str">
        <f>IF('1'!$H$10="-","-      ₽",IF(AND(SUM($W$10:$W$6357)&gt;=200000,AC454&lt;&gt;"без скидки"),IF(R454&gt;=100,O454*0.95*0.95*R454,O454*R454*0.95),IF(SUM($V$10:$V$6357)&gt;=57000,IF(AND(R454&gt;=100,AC454&lt;&gt;"без скидки"),O454*0.95*R454,O454*R454),M454*R454)))</f>
        <v>-      ₽</v>
      </c>
      <c r="U454" s="92" t="str">
        <f>IF('1'!$H$10="-","-      ₽",S454*M454)</f>
        <v>-      ₽</v>
      </c>
      <c r="V454" s="93" t="str">
        <f>IF('1'!$H$10="-","-      ₽",R454*O454)</f>
        <v>-      ₽</v>
      </c>
      <c r="W454" s="93" t="str">
        <f>IF('1'!$H$10="-","-      ₽",R454*O454)</f>
        <v>-      ₽</v>
      </c>
      <c r="X454" s="65" t="s">
        <v>4548</v>
      </c>
      <c r="Y454" s="66" t="str">
        <f>IF(OR(Q454="",'1'!$H$10="-"),"-      %",IF(Z454="только сц",0,IF(SUM($V$685:$V$6357)&gt;=57000,(W454-T454)/W454,0)))</f>
        <v>-      %</v>
      </c>
      <c r="Z454" s="83" t="s">
        <v>5582</v>
      </c>
      <c r="AA454" s="51">
        <v>1</v>
      </c>
      <c r="AB454" s="51">
        <v>0</v>
      </c>
      <c r="AC454" s="63" t="s">
        <v>3975</v>
      </c>
      <c r="AD454" s="94" t="str">
        <f>IF(OR(Q454="",'1'!$H$10="-"),"",IF(Q454&gt;R454+S454,"заказано больше наличия",""))</f>
        <v/>
      </c>
    </row>
    <row r="455" spans="1:30" s="48" customFormat="1">
      <c r="A455" s="2"/>
      <c r="B455" s="57" t="s">
        <v>2309</v>
      </c>
      <c r="C455" s="49" t="s">
        <v>2759</v>
      </c>
      <c r="D455" s="49" t="s">
        <v>2760</v>
      </c>
      <c r="E455" s="49">
        <v>8</v>
      </c>
      <c r="F455" s="49">
        <v>11</v>
      </c>
      <c r="G455" s="49" t="s">
        <v>3658</v>
      </c>
      <c r="H455" s="52" t="s">
        <v>52</v>
      </c>
      <c r="I455" s="50"/>
      <c r="J455" s="50"/>
      <c r="K455" s="90"/>
      <c r="L455" s="51">
        <v>402</v>
      </c>
      <c r="M455" s="51">
        <v>325</v>
      </c>
      <c r="N455" s="106">
        <f>IF('1'!$H$10="-",L455,L455)</f>
        <v>402</v>
      </c>
      <c r="O455" s="105">
        <f>IF('1'!$H$10="-",M455,IF('1'!$H$10="в кассу предприятия",M455,IF('1'!$H$10="ИП Водакова Т.Ю.",M455*1.075,"-")))</f>
        <v>325</v>
      </c>
      <c r="P455" s="86">
        <v>11</v>
      </c>
      <c r="Q455" s="47"/>
      <c r="R455" s="91">
        <f t="shared" si="6"/>
        <v>0</v>
      </c>
      <c r="S455" s="91" t="str">
        <f>IF('1'!$H$10="-","-      ₽",IF(Z455="только сц",IF(Q455&lt;=AA455,Q455,AA455),IF(Q455&lt;=AB455,0,IF(Q455-R455&lt;=AA455,Q455-R455,AA455))))</f>
        <v>-      ₽</v>
      </c>
      <c r="T455" s="92" t="str">
        <f>IF('1'!$H$10="-","-      ₽",IF(AND(SUM($W$10:$W$6357)&gt;=200000,AC455&lt;&gt;"без скидки"),IF(R455&gt;=100,O455*0.95*0.95*R455,O455*R455*0.95),IF(SUM($V$10:$V$6357)&gt;=57000,IF(AND(R455&gt;=100,AC455&lt;&gt;"без скидки"),O455*0.95*R455,O455*R455),M455*R455)))</f>
        <v>-      ₽</v>
      </c>
      <c r="U455" s="92" t="str">
        <f>IF('1'!$H$10="-","-      ₽",S455*M455)</f>
        <v>-      ₽</v>
      </c>
      <c r="V455" s="93" t="str">
        <f>IF('1'!$H$10="-","-      ₽",R455*O455)</f>
        <v>-      ₽</v>
      </c>
      <c r="W455" s="93" t="str">
        <f>IF('1'!$H$10="-","-      ₽",R455*O455)</f>
        <v>-      ₽</v>
      </c>
      <c r="X455" s="65" t="s">
        <v>4548</v>
      </c>
      <c r="Y455" s="66" t="str">
        <f>IF(OR(Q455="",'1'!$H$10="-"),"-      %",IF(Z455="только сц",0,IF(SUM($V$685:$V$6357)&gt;=57000,(W455-T455)/W455,0)))</f>
        <v>-      %</v>
      </c>
      <c r="Z455" s="83" t="s">
        <v>375</v>
      </c>
      <c r="AA455" s="51">
        <v>2</v>
      </c>
      <c r="AB455" s="51">
        <v>9</v>
      </c>
      <c r="AC455" s="63" t="s">
        <v>3975</v>
      </c>
      <c r="AD455" s="94" t="str">
        <f>IF(OR(Q455="",'1'!$H$10="-"),"",IF(Q455&gt;R455+S455,"заказано больше наличия",""))</f>
        <v/>
      </c>
    </row>
    <row r="456" spans="1:30" s="48" customFormat="1">
      <c r="A456" s="2"/>
      <c r="B456" s="57" t="s">
        <v>2310</v>
      </c>
      <c r="C456" s="49" t="s">
        <v>2759</v>
      </c>
      <c r="D456" s="49" t="s">
        <v>2760</v>
      </c>
      <c r="E456" s="49">
        <v>8</v>
      </c>
      <c r="F456" s="49">
        <v>15</v>
      </c>
      <c r="G456" s="49" t="s">
        <v>3659</v>
      </c>
      <c r="H456" s="52" t="s">
        <v>57</v>
      </c>
      <c r="I456" s="50"/>
      <c r="J456" s="50"/>
      <c r="K456" s="90"/>
      <c r="L456" s="51">
        <v>470</v>
      </c>
      <c r="M456" s="51">
        <v>325</v>
      </c>
      <c r="N456" s="106">
        <f>IF('1'!$H$10="-",L456,L456)</f>
        <v>470</v>
      </c>
      <c r="O456" s="105">
        <f>IF('1'!$H$10="-",M456,IF('1'!$H$10="в кассу предприятия",M456,IF('1'!$H$10="ИП Водакова Т.Ю.",M456*1.075,"-")))</f>
        <v>325</v>
      </c>
      <c r="P456" s="86">
        <v>64</v>
      </c>
      <c r="Q456" s="47"/>
      <c r="R456" s="91">
        <f t="shared" si="6"/>
        <v>0</v>
      </c>
      <c r="S456" s="91" t="str">
        <f>IF('1'!$H$10="-","-      ₽",IF(Z456="только сц",IF(Q456&lt;=AA456,Q456,AA456),IF(Q456&lt;=AB456,0,IF(Q456-R456&lt;=AA456,Q456-R456,AA456))))</f>
        <v>-      ₽</v>
      </c>
      <c r="T456" s="92" t="str">
        <f>IF('1'!$H$10="-","-      ₽",IF(AND(SUM($W$10:$W$6357)&gt;=200000,AC456&lt;&gt;"без скидки"),IF(R456&gt;=100,O456*0.95*0.95*R456,O456*R456*0.95),IF(SUM($V$10:$V$6357)&gt;=57000,IF(AND(R456&gt;=100,AC456&lt;&gt;"без скидки"),O456*0.95*R456,O456*R456),M456*R456)))</f>
        <v>-      ₽</v>
      </c>
      <c r="U456" s="92" t="str">
        <f>IF('1'!$H$10="-","-      ₽",S456*M456)</f>
        <v>-      ₽</v>
      </c>
      <c r="V456" s="93" t="str">
        <f>IF('1'!$H$10="-","-      ₽",R456*O456)</f>
        <v>-      ₽</v>
      </c>
      <c r="W456" s="93" t="str">
        <f>IF('1'!$H$10="-","-      ₽",R456*O456)</f>
        <v>-      ₽</v>
      </c>
      <c r="X456" s="65" t="s">
        <v>4548</v>
      </c>
      <c r="Y456" s="66" t="str">
        <f>IF(OR(Q456="",'1'!$H$10="-"),"-      %",IF(Z456="только сц",0,IF(SUM($V$685:$V$6357)&gt;=57000,(W456-T456)/W456,0)))</f>
        <v>-      %</v>
      </c>
      <c r="Z456" s="83" t="s">
        <v>375</v>
      </c>
      <c r="AA456" s="51">
        <v>0</v>
      </c>
      <c r="AB456" s="51">
        <v>64</v>
      </c>
      <c r="AC456" s="63" t="s">
        <v>3975</v>
      </c>
      <c r="AD456" s="94" t="str">
        <f>IF(OR(Q456="",'1'!$H$10="-"),"",IF(Q456&gt;R456+S456,"заказано больше наличия",""))</f>
        <v/>
      </c>
    </row>
    <row r="457" spans="1:30" s="48" customFormat="1">
      <c r="A457" s="2"/>
      <c r="B457" s="57" t="s">
        <v>4410</v>
      </c>
      <c r="C457" s="49" t="s">
        <v>3937</v>
      </c>
      <c r="D457" s="49" t="s">
        <v>4468</v>
      </c>
      <c r="E457" s="49">
        <v>8</v>
      </c>
      <c r="F457" s="49">
        <v>11</v>
      </c>
      <c r="G457" s="49" t="s">
        <v>4541</v>
      </c>
      <c r="H457" s="52" t="s">
        <v>52</v>
      </c>
      <c r="I457" s="50"/>
      <c r="J457" s="50"/>
      <c r="K457" s="90"/>
      <c r="L457" s="51">
        <v>466</v>
      </c>
      <c r="M457" s="51">
        <v>325</v>
      </c>
      <c r="N457" s="106">
        <f>IF('1'!$H$10="-",L457,L457)</f>
        <v>466</v>
      </c>
      <c r="O457" s="105">
        <f>IF('1'!$H$10="-",M457,IF('1'!$H$10="в кассу предприятия",M457,IF('1'!$H$10="ИП Водакова Т.Ю.",M457*1.075,"-")))</f>
        <v>325</v>
      </c>
      <c r="P457" s="86">
        <v>4</v>
      </c>
      <c r="Q457" s="47"/>
      <c r="R457" s="91">
        <f t="shared" si="6"/>
        <v>0</v>
      </c>
      <c r="S457" s="91" t="str">
        <f>IF('1'!$H$10="-","-      ₽",IF(Z457="только сц",IF(Q457&lt;=AA457,Q457,AA457),IF(Q457&lt;=AB457,0,IF(Q457-R457&lt;=AA457,Q457-R457,AA457))))</f>
        <v>-      ₽</v>
      </c>
      <c r="T457" s="92" t="str">
        <f>IF('1'!$H$10="-","-      ₽",IF(AND(SUM($W$10:$W$6357)&gt;=200000,AC457&lt;&gt;"без скидки"),IF(R457&gt;=100,O457*0.95*0.95*R457,O457*R457*0.95),IF(SUM($V$10:$V$6357)&gt;=57000,IF(AND(R457&gt;=100,AC457&lt;&gt;"без скидки"),O457*0.95*R457,O457*R457),M457*R457)))</f>
        <v>-      ₽</v>
      </c>
      <c r="U457" s="92" t="str">
        <f>IF('1'!$H$10="-","-      ₽",S457*M457)</f>
        <v>-      ₽</v>
      </c>
      <c r="V457" s="93" t="str">
        <f>IF('1'!$H$10="-","-      ₽",R457*O457)</f>
        <v>-      ₽</v>
      </c>
      <c r="W457" s="93" t="str">
        <f>IF('1'!$H$10="-","-      ₽",R457*O457)</f>
        <v>-      ₽</v>
      </c>
      <c r="X457" s="65" t="s">
        <v>4548</v>
      </c>
      <c r="Y457" s="66" t="str">
        <f>IF(OR(Q457="",'1'!$H$10="-"),"-      %",IF(Z457="только сц",0,IF(SUM($V$685:$V$6357)&gt;=57000,(W457-T457)/W457,0)))</f>
        <v>-      %</v>
      </c>
      <c r="Z457" s="83" t="s">
        <v>5582</v>
      </c>
      <c r="AA457" s="51">
        <v>4</v>
      </c>
      <c r="AB457" s="51">
        <v>0</v>
      </c>
      <c r="AC457" s="63" t="s">
        <v>3975</v>
      </c>
      <c r="AD457" s="94" t="str">
        <f>IF(OR(Q457="",'1'!$H$10="-"),"",IF(Q457&gt;R457+S457,"заказано больше наличия",""))</f>
        <v/>
      </c>
    </row>
    <row r="458" spans="1:30" s="48" customFormat="1">
      <c r="A458" s="2"/>
      <c r="B458" s="57" t="s">
        <v>2311</v>
      </c>
      <c r="C458" s="49" t="s">
        <v>2759</v>
      </c>
      <c r="D458" s="49" t="s">
        <v>2760</v>
      </c>
      <c r="E458" s="49">
        <v>8</v>
      </c>
      <c r="F458" s="49">
        <v>15</v>
      </c>
      <c r="G458" s="49" t="s">
        <v>3660</v>
      </c>
      <c r="H458" s="52" t="s">
        <v>57</v>
      </c>
      <c r="I458" s="50"/>
      <c r="J458" s="50"/>
      <c r="K458" s="90"/>
      <c r="L458" s="51">
        <v>470</v>
      </c>
      <c r="M458" s="51">
        <v>359</v>
      </c>
      <c r="N458" s="106">
        <f>IF('1'!$H$10="-",L458,L458)</f>
        <v>470</v>
      </c>
      <c r="O458" s="105">
        <f>IF('1'!$H$10="-",M458,IF('1'!$H$10="в кассу предприятия",M458,IF('1'!$H$10="ИП Водакова Т.Ю.",M458*1.075,"-")))</f>
        <v>359</v>
      </c>
      <c r="P458" s="86">
        <v>14</v>
      </c>
      <c r="Q458" s="47"/>
      <c r="R458" s="91">
        <f t="shared" ref="R458:R521" si="7">IF(Q458&lt;=AB458,Q458,AB458)</f>
        <v>0</v>
      </c>
      <c r="S458" s="91" t="str">
        <f>IF('1'!$H$10="-","-      ₽",IF(Z458="только сц",IF(Q458&lt;=AA458,Q458,AA458),IF(Q458&lt;=AB458,0,IF(Q458-R458&lt;=AA458,Q458-R458,AA458))))</f>
        <v>-      ₽</v>
      </c>
      <c r="T458" s="92" t="str">
        <f>IF('1'!$H$10="-","-      ₽",IF(AND(SUM($W$10:$W$6357)&gt;=200000,AC458&lt;&gt;"без скидки"),IF(R458&gt;=100,O458*0.95*0.95*R458,O458*R458*0.95),IF(SUM($V$10:$V$6357)&gt;=57000,IF(AND(R458&gt;=100,AC458&lt;&gt;"без скидки"),O458*0.95*R458,O458*R458),M458*R458)))</f>
        <v>-      ₽</v>
      </c>
      <c r="U458" s="92" t="str">
        <f>IF('1'!$H$10="-","-      ₽",S458*M458)</f>
        <v>-      ₽</v>
      </c>
      <c r="V458" s="93" t="str">
        <f>IF('1'!$H$10="-","-      ₽",R458*O458)</f>
        <v>-      ₽</v>
      </c>
      <c r="W458" s="93" t="str">
        <f>IF('1'!$H$10="-","-      ₽",R458*O458)</f>
        <v>-      ₽</v>
      </c>
      <c r="X458" s="65" t="s">
        <v>4548</v>
      </c>
      <c r="Y458" s="66" t="str">
        <f>IF(OR(Q458="",'1'!$H$10="-"),"-      %",IF(Z458="только сц",0,IF(SUM($V$685:$V$6357)&gt;=57000,(W458-T458)/W458,0)))</f>
        <v>-      %</v>
      </c>
      <c r="Z458" s="83" t="s">
        <v>375</v>
      </c>
      <c r="AA458" s="51">
        <v>0</v>
      </c>
      <c r="AB458" s="51">
        <v>14</v>
      </c>
      <c r="AC458" s="63" t="s">
        <v>3975</v>
      </c>
      <c r="AD458" s="94" t="str">
        <f>IF(OR(Q458="",'1'!$H$10="-"),"",IF(Q458&gt;R458+S458,"заказано больше наличия",""))</f>
        <v/>
      </c>
    </row>
    <row r="459" spans="1:30" s="48" customFormat="1">
      <c r="A459" s="2"/>
      <c r="B459" s="57" t="s">
        <v>2312</v>
      </c>
      <c r="C459" s="49" t="s">
        <v>2759</v>
      </c>
      <c r="D459" s="49" t="s">
        <v>2760</v>
      </c>
      <c r="E459" s="49">
        <v>8</v>
      </c>
      <c r="F459" s="49">
        <v>15</v>
      </c>
      <c r="G459" s="49" t="s">
        <v>3661</v>
      </c>
      <c r="H459" s="52" t="s">
        <v>57</v>
      </c>
      <c r="I459" s="50"/>
      <c r="J459" s="50"/>
      <c r="K459" s="90"/>
      <c r="L459" s="51">
        <v>470</v>
      </c>
      <c r="M459" s="51">
        <v>325</v>
      </c>
      <c r="N459" s="106">
        <f>IF('1'!$H$10="-",L459,L459)</f>
        <v>470</v>
      </c>
      <c r="O459" s="105">
        <f>IF('1'!$H$10="-",M459,IF('1'!$H$10="в кассу предприятия",M459,IF('1'!$H$10="ИП Водакова Т.Ю.",M459*1.075,"-")))</f>
        <v>325</v>
      </c>
      <c r="P459" s="86">
        <v>10</v>
      </c>
      <c r="Q459" s="47"/>
      <c r="R459" s="91">
        <f t="shared" si="7"/>
        <v>0</v>
      </c>
      <c r="S459" s="91" t="str">
        <f>IF('1'!$H$10="-","-      ₽",IF(Z459="только сц",IF(Q459&lt;=AA459,Q459,AA459),IF(Q459&lt;=AB459,0,IF(Q459-R459&lt;=AA459,Q459-R459,AA459))))</f>
        <v>-      ₽</v>
      </c>
      <c r="T459" s="92" t="str">
        <f>IF('1'!$H$10="-","-      ₽",IF(AND(SUM($W$10:$W$6357)&gt;=200000,AC459&lt;&gt;"без скидки"),IF(R459&gt;=100,O459*0.95*0.95*R459,O459*R459*0.95),IF(SUM($V$10:$V$6357)&gt;=57000,IF(AND(R459&gt;=100,AC459&lt;&gt;"без скидки"),O459*0.95*R459,O459*R459),M459*R459)))</f>
        <v>-      ₽</v>
      </c>
      <c r="U459" s="92" t="str">
        <f>IF('1'!$H$10="-","-      ₽",S459*M459)</f>
        <v>-      ₽</v>
      </c>
      <c r="V459" s="93" t="str">
        <f>IF('1'!$H$10="-","-      ₽",R459*O459)</f>
        <v>-      ₽</v>
      </c>
      <c r="W459" s="93" t="str">
        <f>IF('1'!$H$10="-","-      ₽",R459*O459)</f>
        <v>-      ₽</v>
      </c>
      <c r="X459" s="65" t="s">
        <v>4548</v>
      </c>
      <c r="Y459" s="66" t="str">
        <f>IF(OR(Q459="",'1'!$H$10="-"),"-      %",IF(Z459="только сц",0,IF(SUM($V$685:$V$6357)&gt;=57000,(W459-T459)/W459,0)))</f>
        <v>-      %</v>
      </c>
      <c r="Z459" s="83" t="s">
        <v>375</v>
      </c>
      <c r="AA459" s="51">
        <v>0</v>
      </c>
      <c r="AB459" s="51">
        <v>10</v>
      </c>
      <c r="AC459" s="63" t="s">
        <v>3975</v>
      </c>
      <c r="AD459" s="94" t="str">
        <f>IF(OR(Q459="",'1'!$H$10="-"),"",IF(Q459&gt;R459+S459,"заказано больше наличия",""))</f>
        <v/>
      </c>
    </row>
    <row r="460" spans="1:30" s="48" customFormat="1">
      <c r="A460" s="2"/>
      <c r="B460" s="57" t="s">
        <v>4843</v>
      </c>
      <c r="C460" s="49" t="s">
        <v>4899</v>
      </c>
      <c r="D460" s="49" t="s">
        <v>2760</v>
      </c>
      <c r="E460" s="49">
        <v>8</v>
      </c>
      <c r="F460" s="49">
        <v>15</v>
      </c>
      <c r="G460" s="49" t="s">
        <v>4965</v>
      </c>
      <c r="H460" s="52" t="s">
        <v>57</v>
      </c>
      <c r="I460" s="50"/>
      <c r="J460" s="50"/>
      <c r="K460" s="90"/>
      <c r="L460" s="51">
        <v>561</v>
      </c>
      <c r="M460" s="51">
        <v>359</v>
      </c>
      <c r="N460" s="106">
        <f>IF('1'!$H$10="-",L460,L460)</f>
        <v>561</v>
      </c>
      <c r="O460" s="105">
        <f>IF('1'!$H$10="-",M460,IF('1'!$H$10="в кассу предприятия",M460,IF('1'!$H$10="ИП Водакова Т.Ю.",M460*1.075,"-")))</f>
        <v>359</v>
      </c>
      <c r="P460" s="86">
        <v>15</v>
      </c>
      <c r="Q460" s="47"/>
      <c r="R460" s="91">
        <f t="shared" si="7"/>
        <v>0</v>
      </c>
      <c r="S460" s="91" t="str">
        <f>IF('1'!$H$10="-","-      ₽",IF(Z460="только сц",IF(Q460&lt;=AA460,Q460,AA460),IF(Q460&lt;=AB460,0,IF(Q460-R460&lt;=AA460,Q460-R460,AA460))))</f>
        <v>-      ₽</v>
      </c>
      <c r="T460" s="92" t="str">
        <f>IF('1'!$H$10="-","-      ₽",IF(AND(SUM($W$10:$W$6357)&gt;=200000,AC460&lt;&gt;"без скидки"),IF(R460&gt;=100,O460*0.95*0.95*R460,O460*R460*0.95),IF(SUM($V$10:$V$6357)&gt;=57000,IF(AND(R460&gt;=100,AC460&lt;&gt;"без скидки"),O460*0.95*R460,O460*R460),M460*R460)))</f>
        <v>-      ₽</v>
      </c>
      <c r="U460" s="92" t="str">
        <f>IF('1'!$H$10="-","-      ₽",S460*M460)</f>
        <v>-      ₽</v>
      </c>
      <c r="V460" s="93" t="str">
        <f>IF('1'!$H$10="-","-      ₽",R460*O460)</f>
        <v>-      ₽</v>
      </c>
      <c r="W460" s="93" t="str">
        <f>IF('1'!$H$10="-","-      ₽",R460*O460)</f>
        <v>-      ₽</v>
      </c>
      <c r="X460" s="65" t="s">
        <v>4548</v>
      </c>
      <c r="Y460" s="66" t="str">
        <f>IF(OR(Q460="",'1'!$H$10="-"),"-      %",IF(Z460="только сц",0,IF(SUM($V$685:$V$6357)&gt;=57000,(W460-T460)/W460,0)))</f>
        <v>-      %</v>
      </c>
      <c r="Z460" s="83" t="s">
        <v>375</v>
      </c>
      <c r="AA460" s="51">
        <v>0</v>
      </c>
      <c r="AB460" s="51">
        <v>15</v>
      </c>
      <c r="AC460" s="63" t="s">
        <v>3975</v>
      </c>
      <c r="AD460" s="94" t="str">
        <f>IF(OR(Q460="",'1'!$H$10="-"),"",IF(Q460&gt;R460+S460,"заказано больше наличия",""))</f>
        <v/>
      </c>
    </row>
    <row r="461" spans="1:30" s="48" customFormat="1">
      <c r="A461" s="2"/>
      <c r="B461" s="57" t="s">
        <v>4844</v>
      </c>
      <c r="C461" s="49" t="s">
        <v>4899</v>
      </c>
      <c r="D461" s="49" t="s">
        <v>2760</v>
      </c>
      <c r="E461" s="49">
        <v>8</v>
      </c>
      <c r="F461" s="49">
        <v>11</v>
      </c>
      <c r="G461" s="49" t="s">
        <v>4966</v>
      </c>
      <c r="H461" s="52" t="s">
        <v>52</v>
      </c>
      <c r="I461" s="50"/>
      <c r="J461" s="50"/>
      <c r="K461" s="90"/>
      <c r="L461" s="51">
        <v>561</v>
      </c>
      <c r="M461" s="51">
        <v>359</v>
      </c>
      <c r="N461" s="106">
        <f>IF('1'!$H$10="-",L461,L461)</f>
        <v>561</v>
      </c>
      <c r="O461" s="105">
        <f>IF('1'!$H$10="-",M461,IF('1'!$H$10="в кассу предприятия",M461,IF('1'!$H$10="ИП Водакова Т.Ю.",M461*1.075,"-")))</f>
        <v>359</v>
      </c>
      <c r="P461" s="86">
        <v>61</v>
      </c>
      <c r="Q461" s="47"/>
      <c r="R461" s="91">
        <f t="shared" si="7"/>
        <v>0</v>
      </c>
      <c r="S461" s="91" t="str">
        <f>IF('1'!$H$10="-","-      ₽",IF(Z461="только сц",IF(Q461&lt;=AA461,Q461,AA461),IF(Q461&lt;=AB461,0,IF(Q461-R461&lt;=AA461,Q461-R461,AA461))))</f>
        <v>-      ₽</v>
      </c>
      <c r="T461" s="92" t="str">
        <f>IF('1'!$H$10="-","-      ₽",IF(AND(SUM($W$10:$W$6357)&gt;=200000,AC461&lt;&gt;"без скидки"),IF(R461&gt;=100,O461*0.95*0.95*R461,O461*R461*0.95),IF(SUM($V$10:$V$6357)&gt;=57000,IF(AND(R461&gt;=100,AC461&lt;&gt;"без скидки"),O461*0.95*R461,O461*R461),M461*R461)))</f>
        <v>-      ₽</v>
      </c>
      <c r="U461" s="92" t="str">
        <f>IF('1'!$H$10="-","-      ₽",S461*M461)</f>
        <v>-      ₽</v>
      </c>
      <c r="V461" s="93" t="str">
        <f>IF('1'!$H$10="-","-      ₽",R461*O461)</f>
        <v>-      ₽</v>
      </c>
      <c r="W461" s="93" t="str">
        <f>IF('1'!$H$10="-","-      ₽",R461*O461)</f>
        <v>-      ₽</v>
      </c>
      <c r="X461" s="65" t="s">
        <v>4548</v>
      </c>
      <c r="Y461" s="66" t="str">
        <f>IF(OR(Q461="",'1'!$H$10="-"),"-      %",IF(Z461="только сц",0,IF(SUM($V$685:$V$6357)&gt;=57000,(W461-T461)/W461,0)))</f>
        <v>-      %</v>
      </c>
      <c r="Z461" s="83" t="s">
        <v>375</v>
      </c>
      <c r="AA461" s="51">
        <v>0</v>
      </c>
      <c r="AB461" s="51">
        <v>61</v>
      </c>
      <c r="AC461" s="63" t="s">
        <v>3975</v>
      </c>
      <c r="AD461" s="94" t="str">
        <f>IF(OR(Q461="",'1'!$H$10="-"),"",IF(Q461&gt;R461+S461,"заказано больше наличия",""))</f>
        <v/>
      </c>
    </row>
    <row r="462" spans="1:30" s="48" customFormat="1">
      <c r="A462" s="2"/>
      <c r="B462" s="57" t="s">
        <v>2313</v>
      </c>
      <c r="C462" s="49" t="s">
        <v>3937</v>
      </c>
      <c r="D462" s="49" t="s">
        <v>2760</v>
      </c>
      <c r="E462" s="49">
        <v>8</v>
      </c>
      <c r="F462" s="49">
        <v>11</v>
      </c>
      <c r="G462" s="49" t="s">
        <v>3662</v>
      </c>
      <c r="H462" s="52" t="s">
        <v>52</v>
      </c>
      <c r="I462" s="50"/>
      <c r="J462" s="50"/>
      <c r="K462" s="90"/>
      <c r="L462" s="51">
        <v>402</v>
      </c>
      <c r="M462" s="51">
        <v>325</v>
      </c>
      <c r="N462" s="106">
        <f>IF('1'!$H$10="-",L462,L462)</f>
        <v>402</v>
      </c>
      <c r="O462" s="105">
        <f>IF('1'!$H$10="-",M462,IF('1'!$H$10="в кассу предприятия",M462,IF('1'!$H$10="ИП Водакова Т.Ю.",M462*1.075,"-")))</f>
        <v>325</v>
      </c>
      <c r="P462" s="86">
        <v>7</v>
      </c>
      <c r="Q462" s="47"/>
      <c r="R462" s="91">
        <f t="shared" si="7"/>
        <v>0</v>
      </c>
      <c r="S462" s="91" t="str">
        <f>IF('1'!$H$10="-","-      ₽",IF(Z462="только сц",IF(Q462&lt;=AA462,Q462,AA462),IF(Q462&lt;=AB462,0,IF(Q462-R462&lt;=AA462,Q462-R462,AA462))))</f>
        <v>-      ₽</v>
      </c>
      <c r="T462" s="92" t="str">
        <f>IF('1'!$H$10="-","-      ₽",IF(AND(SUM($W$10:$W$6357)&gt;=200000,AC462&lt;&gt;"без скидки"),IF(R462&gt;=100,O462*0.95*0.95*R462,O462*R462*0.95),IF(SUM($V$10:$V$6357)&gt;=57000,IF(AND(R462&gt;=100,AC462&lt;&gt;"без скидки"),O462*0.95*R462,O462*R462),M462*R462)))</f>
        <v>-      ₽</v>
      </c>
      <c r="U462" s="92" t="str">
        <f>IF('1'!$H$10="-","-      ₽",S462*M462)</f>
        <v>-      ₽</v>
      </c>
      <c r="V462" s="93" t="str">
        <f>IF('1'!$H$10="-","-      ₽",R462*O462)</f>
        <v>-      ₽</v>
      </c>
      <c r="W462" s="93" t="str">
        <f>IF('1'!$H$10="-","-      ₽",R462*O462)</f>
        <v>-      ₽</v>
      </c>
      <c r="X462" s="65" t="s">
        <v>4548</v>
      </c>
      <c r="Y462" s="66" t="str">
        <f>IF(OR(Q462="",'1'!$H$10="-"),"-      %",IF(Z462="только сц",0,IF(SUM($V$685:$V$6357)&gt;=57000,(W462-T462)/W462,0)))</f>
        <v>-      %</v>
      </c>
      <c r="Z462" s="83" t="s">
        <v>5582</v>
      </c>
      <c r="AA462" s="51">
        <v>7</v>
      </c>
      <c r="AB462" s="51">
        <v>0</v>
      </c>
      <c r="AC462" s="63" t="s">
        <v>3975</v>
      </c>
      <c r="AD462" s="94" t="str">
        <f>IF(OR(Q462="",'1'!$H$10="-"),"",IF(Q462&gt;R462+S462,"заказано больше наличия",""))</f>
        <v/>
      </c>
    </row>
    <row r="463" spans="1:30" s="48" customFormat="1">
      <c r="A463" s="2"/>
      <c r="B463" s="57" t="s">
        <v>2314</v>
      </c>
      <c r="C463" s="49" t="s">
        <v>2759</v>
      </c>
      <c r="D463" s="49" t="s">
        <v>2760</v>
      </c>
      <c r="E463" s="49">
        <v>8</v>
      </c>
      <c r="F463" s="49">
        <v>15</v>
      </c>
      <c r="G463" s="49" t="s">
        <v>3662</v>
      </c>
      <c r="H463" s="52" t="s">
        <v>57</v>
      </c>
      <c r="I463" s="50"/>
      <c r="J463" s="50"/>
      <c r="K463" s="90"/>
      <c r="L463" s="51">
        <v>470</v>
      </c>
      <c r="M463" s="51">
        <v>359</v>
      </c>
      <c r="N463" s="106">
        <f>IF('1'!$H$10="-",L463,L463)</f>
        <v>470</v>
      </c>
      <c r="O463" s="105">
        <f>IF('1'!$H$10="-",M463,IF('1'!$H$10="в кассу предприятия",M463,IF('1'!$H$10="ИП Водакова Т.Ю.",M463*1.075,"-")))</f>
        <v>359</v>
      </c>
      <c r="P463" s="86">
        <v>19</v>
      </c>
      <c r="Q463" s="47"/>
      <c r="R463" s="91">
        <f t="shared" si="7"/>
        <v>0</v>
      </c>
      <c r="S463" s="91" t="str">
        <f>IF('1'!$H$10="-","-      ₽",IF(Z463="только сц",IF(Q463&lt;=AA463,Q463,AA463),IF(Q463&lt;=AB463,0,IF(Q463-R463&lt;=AA463,Q463-R463,AA463))))</f>
        <v>-      ₽</v>
      </c>
      <c r="T463" s="92" t="str">
        <f>IF('1'!$H$10="-","-      ₽",IF(AND(SUM($W$10:$W$6357)&gt;=200000,AC463&lt;&gt;"без скидки"),IF(R463&gt;=100,O463*0.95*0.95*R463,O463*R463*0.95),IF(SUM($V$10:$V$6357)&gt;=57000,IF(AND(R463&gt;=100,AC463&lt;&gt;"без скидки"),O463*0.95*R463,O463*R463),M463*R463)))</f>
        <v>-      ₽</v>
      </c>
      <c r="U463" s="92" t="str">
        <f>IF('1'!$H$10="-","-      ₽",S463*M463)</f>
        <v>-      ₽</v>
      </c>
      <c r="V463" s="93" t="str">
        <f>IF('1'!$H$10="-","-      ₽",R463*O463)</f>
        <v>-      ₽</v>
      </c>
      <c r="W463" s="93" t="str">
        <f>IF('1'!$H$10="-","-      ₽",R463*O463)</f>
        <v>-      ₽</v>
      </c>
      <c r="X463" s="65" t="s">
        <v>4548</v>
      </c>
      <c r="Y463" s="66" t="str">
        <f>IF(OR(Q463="",'1'!$H$10="-"),"-      %",IF(Z463="только сц",0,IF(SUM($V$685:$V$6357)&gt;=57000,(W463-T463)/W463,0)))</f>
        <v>-      %</v>
      </c>
      <c r="Z463" s="83" t="s">
        <v>375</v>
      </c>
      <c r="AA463" s="51">
        <v>0</v>
      </c>
      <c r="AB463" s="51">
        <v>19</v>
      </c>
      <c r="AC463" s="63" t="s">
        <v>3975</v>
      </c>
      <c r="AD463" s="94" t="str">
        <f>IF(OR(Q463="",'1'!$H$10="-"),"",IF(Q463&gt;R463+S463,"заказано больше наличия",""))</f>
        <v/>
      </c>
    </row>
    <row r="464" spans="1:30" s="48" customFormat="1">
      <c r="A464" s="2"/>
      <c r="B464" s="57" t="s">
        <v>2315</v>
      </c>
      <c r="C464" s="49" t="s">
        <v>2759</v>
      </c>
      <c r="D464" s="49" t="s">
        <v>2760</v>
      </c>
      <c r="E464" s="49">
        <v>8</v>
      </c>
      <c r="F464" s="49">
        <v>15</v>
      </c>
      <c r="G464" s="49" t="s">
        <v>3663</v>
      </c>
      <c r="H464" s="52" t="s">
        <v>57</v>
      </c>
      <c r="I464" s="50"/>
      <c r="J464" s="50"/>
      <c r="K464" s="90"/>
      <c r="L464" s="51">
        <v>470</v>
      </c>
      <c r="M464" s="51">
        <v>359</v>
      </c>
      <c r="N464" s="106">
        <f>IF('1'!$H$10="-",L464,L464)</f>
        <v>470</v>
      </c>
      <c r="O464" s="105">
        <f>IF('1'!$H$10="-",M464,IF('1'!$H$10="в кассу предприятия",M464,IF('1'!$H$10="ИП Водакова Т.Ю.",M464*1.075,"-")))</f>
        <v>359</v>
      </c>
      <c r="P464" s="86">
        <v>14</v>
      </c>
      <c r="Q464" s="47"/>
      <c r="R464" s="91">
        <f t="shared" si="7"/>
        <v>0</v>
      </c>
      <c r="S464" s="91" t="str">
        <f>IF('1'!$H$10="-","-      ₽",IF(Z464="только сц",IF(Q464&lt;=AA464,Q464,AA464),IF(Q464&lt;=AB464,0,IF(Q464-R464&lt;=AA464,Q464-R464,AA464))))</f>
        <v>-      ₽</v>
      </c>
      <c r="T464" s="92" t="str">
        <f>IF('1'!$H$10="-","-      ₽",IF(AND(SUM($W$10:$W$6357)&gt;=200000,AC464&lt;&gt;"без скидки"),IF(R464&gt;=100,O464*0.95*0.95*R464,O464*R464*0.95),IF(SUM($V$10:$V$6357)&gt;=57000,IF(AND(R464&gt;=100,AC464&lt;&gt;"без скидки"),O464*0.95*R464,O464*R464),M464*R464)))</f>
        <v>-      ₽</v>
      </c>
      <c r="U464" s="92" t="str">
        <f>IF('1'!$H$10="-","-      ₽",S464*M464)</f>
        <v>-      ₽</v>
      </c>
      <c r="V464" s="93" t="str">
        <f>IF('1'!$H$10="-","-      ₽",R464*O464)</f>
        <v>-      ₽</v>
      </c>
      <c r="W464" s="93" t="str">
        <f>IF('1'!$H$10="-","-      ₽",R464*O464)</f>
        <v>-      ₽</v>
      </c>
      <c r="X464" s="65" t="s">
        <v>4548</v>
      </c>
      <c r="Y464" s="66" t="str">
        <f>IF(OR(Q464="",'1'!$H$10="-"),"-      %",IF(Z464="только сц",0,IF(SUM($V$685:$V$6357)&gt;=57000,(W464-T464)/W464,0)))</f>
        <v>-      %</v>
      </c>
      <c r="Z464" s="83" t="s">
        <v>375</v>
      </c>
      <c r="AA464" s="51">
        <v>0</v>
      </c>
      <c r="AB464" s="51">
        <v>14</v>
      </c>
      <c r="AC464" s="63" t="s">
        <v>3975</v>
      </c>
      <c r="AD464" s="94" t="str">
        <f>IF(OR(Q464="",'1'!$H$10="-"),"",IF(Q464&gt;R464+S464,"заказано больше наличия",""))</f>
        <v/>
      </c>
    </row>
    <row r="465" spans="1:30" s="48" customFormat="1">
      <c r="A465" s="2"/>
      <c r="B465" s="57" t="s">
        <v>2316</v>
      </c>
      <c r="C465" s="49" t="s">
        <v>3937</v>
      </c>
      <c r="D465" s="49" t="s">
        <v>2760</v>
      </c>
      <c r="E465" s="49">
        <v>8</v>
      </c>
      <c r="F465" s="49">
        <v>11</v>
      </c>
      <c r="G465" s="49" t="s">
        <v>3664</v>
      </c>
      <c r="H465" s="52" t="s">
        <v>52</v>
      </c>
      <c r="I465" s="50"/>
      <c r="J465" s="50"/>
      <c r="K465" s="90"/>
      <c r="L465" s="51">
        <v>402</v>
      </c>
      <c r="M465" s="51">
        <v>325</v>
      </c>
      <c r="N465" s="106">
        <f>IF('1'!$H$10="-",L465,L465)</f>
        <v>402</v>
      </c>
      <c r="O465" s="105">
        <f>IF('1'!$H$10="-",M465,IF('1'!$H$10="в кассу предприятия",M465,IF('1'!$H$10="ИП Водакова Т.Ю.",M465*1.075,"-")))</f>
        <v>325</v>
      </c>
      <c r="P465" s="86">
        <v>1</v>
      </c>
      <c r="Q465" s="47"/>
      <c r="R465" s="91">
        <f t="shared" si="7"/>
        <v>0</v>
      </c>
      <c r="S465" s="91" t="str">
        <f>IF('1'!$H$10="-","-      ₽",IF(Z465="только сц",IF(Q465&lt;=AA465,Q465,AA465),IF(Q465&lt;=AB465,0,IF(Q465-R465&lt;=AA465,Q465-R465,AA465))))</f>
        <v>-      ₽</v>
      </c>
      <c r="T465" s="92" t="str">
        <f>IF('1'!$H$10="-","-      ₽",IF(AND(SUM($W$10:$W$6357)&gt;=200000,AC465&lt;&gt;"без скидки"),IF(R465&gt;=100,O465*0.95*0.95*R465,O465*R465*0.95),IF(SUM($V$10:$V$6357)&gt;=57000,IF(AND(R465&gt;=100,AC465&lt;&gt;"без скидки"),O465*0.95*R465,O465*R465),M465*R465)))</f>
        <v>-      ₽</v>
      </c>
      <c r="U465" s="92" t="str">
        <f>IF('1'!$H$10="-","-      ₽",S465*M465)</f>
        <v>-      ₽</v>
      </c>
      <c r="V465" s="93" t="str">
        <f>IF('1'!$H$10="-","-      ₽",R465*O465)</f>
        <v>-      ₽</v>
      </c>
      <c r="W465" s="93" t="str">
        <f>IF('1'!$H$10="-","-      ₽",R465*O465)</f>
        <v>-      ₽</v>
      </c>
      <c r="X465" s="65" t="s">
        <v>4548</v>
      </c>
      <c r="Y465" s="66" t="str">
        <f>IF(OR(Q465="",'1'!$H$10="-"),"-      %",IF(Z465="только сц",0,IF(SUM($V$685:$V$6357)&gt;=57000,(W465-T465)/W465,0)))</f>
        <v>-      %</v>
      </c>
      <c r="Z465" s="83" t="s">
        <v>5582</v>
      </c>
      <c r="AA465" s="51">
        <v>1</v>
      </c>
      <c r="AB465" s="51">
        <v>0</v>
      </c>
      <c r="AC465" s="63" t="s">
        <v>3975</v>
      </c>
      <c r="AD465" s="94" t="str">
        <f>IF(OR(Q465="",'1'!$H$10="-"),"",IF(Q465&gt;R465+S465,"заказано больше наличия",""))</f>
        <v/>
      </c>
    </row>
    <row r="466" spans="1:30" s="48" customFormat="1">
      <c r="A466" s="2"/>
      <c r="B466" s="57" t="s">
        <v>2317</v>
      </c>
      <c r="C466" s="49" t="s">
        <v>2759</v>
      </c>
      <c r="D466" s="49" t="s">
        <v>2760</v>
      </c>
      <c r="E466" s="49">
        <v>8</v>
      </c>
      <c r="F466" s="49">
        <v>15</v>
      </c>
      <c r="G466" s="49" t="s">
        <v>3664</v>
      </c>
      <c r="H466" s="52" t="s">
        <v>57</v>
      </c>
      <c r="I466" s="50"/>
      <c r="J466" s="50"/>
      <c r="K466" s="90"/>
      <c r="L466" s="51">
        <v>470</v>
      </c>
      <c r="M466" s="51">
        <v>359</v>
      </c>
      <c r="N466" s="106">
        <f>IF('1'!$H$10="-",L466,L466)</f>
        <v>470</v>
      </c>
      <c r="O466" s="105">
        <f>IF('1'!$H$10="-",M466,IF('1'!$H$10="в кассу предприятия",M466,IF('1'!$H$10="ИП Водакова Т.Ю.",M466*1.075,"-")))</f>
        <v>359</v>
      </c>
      <c r="P466" s="86" t="s">
        <v>5583</v>
      </c>
      <c r="Q466" s="47"/>
      <c r="R466" s="91">
        <f t="shared" si="7"/>
        <v>0</v>
      </c>
      <c r="S466" s="91" t="str">
        <f>IF('1'!$H$10="-","-      ₽",IF(Z466="только сц",IF(Q466&lt;=AA466,Q466,AA466),IF(Q466&lt;=AB466,0,IF(Q466-R466&lt;=AA466,Q466-R466,AA466))))</f>
        <v>-      ₽</v>
      </c>
      <c r="T466" s="92" t="str">
        <f>IF('1'!$H$10="-","-      ₽",IF(AND(SUM($W$10:$W$6357)&gt;=200000,AC466&lt;&gt;"без скидки"),IF(R466&gt;=100,O466*0.95*0.95*R466,O466*R466*0.95),IF(SUM($V$10:$V$6357)&gt;=57000,IF(AND(R466&gt;=100,AC466&lt;&gt;"без скидки"),O466*0.95*R466,O466*R466),M466*R466)))</f>
        <v>-      ₽</v>
      </c>
      <c r="U466" s="92" t="str">
        <f>IF('1'!$H$10="-","-      ₽",S466*M466)</f>
        <v>-      ₽</v>
      </c>
      <c r="V466" s="93" t="str">
        <f>IF('1'!$H$10="-","-      ₽",R466*O466)</f>
        <v>-      ₽</v>
      </c>
      <c r="W466" s="93" t="str">
        <f>IF('1'!$H$10="-","-      ₽",R466*O466)</f>
        <v>-      ₽</v>
      </c>
      <c r="X466" s="65" t="s">
        <v>4548</v>
      </c>
      <c r="Y466" s="66" t="str">
        <f>IF(OR(Q466="",'1'!$H$10="-"),"-      %",IF(Z466="только сц",0,IF(SUM($V$685:$V$6357)&gt;=57000,(W466-T466)/W466,0)))</f>
        <v>-      %</v>
      </c>
      <c r="Z466" s="83" t="s">
        <v>375</v>
      </c>
      <c r="AA466" s="51">
        <v>4</v>
      </c>
      <c r="AB466" s="51">
        <v>241</v>
      </c>
      <c r="AC466" s="63" t="s">
        <v>3975</v>
      </c>
      <c r="AD466" s="94" t="str">
        <f>IF(OR(Q466="",'1'!$H$10="-"),"",IF(Q466&gt;R466+S466,"заказано больше наличия",""))</f>
        <v/>
      </c>
    </row>
    <row r="467" spans="1:30" s="48" customFormat="1">
      <c r="A467" s="2"/>
      <c r="B467" s="57" t="s">
        <v>2318</v>
      </c>
      <c r="C467" s="49" t="s">
        <v>2759</v>
      </c>
      <c r="D467" s="49" t="s">
        <v>2760</v>
      </c>
      <c r="E467" s="49">
        <v>8</v>
      </c>
      <c r="F467" s="49">
        <v>15</v>
      </c>
      <c r="G467" s="49" t="s">
        <v>3665</v>
      </c>
      <c r="H467" s="52" t="s">
        <v>57</v>
      </c>
      <c r="I467" s="50"/>
      <c r="J467" s="50"/>
      <c r="K467" s="90"/>
      <c r="L467" s="51">
        <v>470</v>
      </c>
      <c r="M467" s="51">
        <v>359</v>
      </c>
      <c r="N467" s="106">
        <f>IF('1'!$H$10="-",L467,L467)</f>
        <v>470</v>
      </c>
      <c r="O467" s="105">
        <f>IF('1'!$H$10="-",M467,IF('1'!$H$10="в кассу предприятия",M467,IF('1'!$H$10="ИП Водакова Т.Ю.",M467*1.075,"-")))</f>
        <v>359</v>
      </c>
      <c r="P467" s="86">
        <v>21</v>
      </c>
      <c r="Q467" s="47"/>
      <c r="R467" s="91">
        <f t="shared" si="7"/>
        <v>0</v>
      </c>
      <c r="S467" s="91" t="str">
        <f>IF('1'!$H$10="-","-      ₽",IF(Z467="только сц",IF(Q467&lt;=AA467,Q467,AA467),IF(Q467&lt;=AB467,0,IF(Q467-R467&lt;=AA467,Q467-R467,AA467))))</f>
        <v>-      ₽</v>
      </c>
      <c r="T467" s="92" t="str">
        <f>IF('1'!$H$10="-","-      ₽",IF(AND(SUM($W$10:$W$6357)&gt;=200000,AC467&lt;&gt;"без скидки"),IF(R467&gt;=100,O467*0.95*0.95*R467,O467*R467*0.95),IF(SUM($V$10:$V$6357)&gt;=57000,IF(AND(R467&gt;=100,AC467&lt;&gt;"без скидки"),O467*0.95*R467,O467*R467),M467*R467)))</f>
        <v>-      ₽</v>
      </c>
      <c r="U467" s="92" t="str">
        <f>IF('1'!$H$10="-","-      ₽",S467*M467)</f>
        <v>-      ₽</v>
      </c>
      <c r="V467" s="93" t="str">
        <f>IF('1'!$H$10="-","-      ₽",R467*O467)</f>
        <v>-      ₽</v>
      </c>
      <c r="W467" s="93" t="str">
        <f>IF('1'!$H$10="-","-      ₽",R467*O467)</f>
        <v>-      ₽</v>
      </c>
      <c r="X467" s="65" t="s">
        <v>4548</v>
      </c>
      <c r="Y467" s="66" t="str">
        <f>IF(OR(Q467="",'1'!$H$10="-"),"-      %",IF(Z467="только сц",0,IF(SUM($V$685:$V$6357)&gt;=57000,(W467-T467)/W467,0)))</f>
        <v>-      %</v>
      </c>
      <c r="Z467" s="83" t="s">
        <v>375</v>
      </c>
      <c r="AA467" s="51">
        <v>0</v>
      </c>
      <c r="AB467" s="51">
        <v>21</v>
      </c>
      <c r="AC467" s="63" t="s">
        <v>3975</v>
      </c>
      <c r="AD467" s="94" t="str">
        <f>IF(OR(Q467="",'1'!$H$10="-"),"",IF(Q467&gt;R467+S467,"заказано больше наличия",""))</f>
        <v/>
      </c>
    </row>
    <row r="468" spans="1:30" s="48" customFormat="1">
      <c r="A468" s="2"/>
      <c r="B468" s="57" t="s">
        <v>4411</v>
      </c>
      <c r="C468" s="49" t="s">
        <v>3937</v>
      </c>
      <c r="D468" s="49" t="s">
        <v>4468</v>
      </c>
      <c r="E468" s="49">
        <v>8</v>
      </c>
      <c r="F468" s="49">
        <v>11</v>
      </c>
      <c r="G468" s="49" t="s">
        <v>3666</v>
      </c>
      <c r="H468" s="52" t="s">
        <v>52</v>
      </c>
      <c r="I468" s="50"/>
      <c r="J468" s="50"/>
      <c r="K468" s="90"/>
      <c r="L468" s="51">
        <v>466</v>
      </c>
      <c r="M468" s="51">
        <v>359</v>
      </c>
      <c r="N468" s="106">
        <f>IF('1'!$H$10="-",L468,L468)</f>
        <v>466</v>
      </c>
      <c r="O468" s="105">
        <f>IF('1'!$H$10="-",M468,IF('1'!$H$10="в кассу предприятия",M468,IF('1'!$H$10="ИП Водакова Т.Ю.",M468*1.075,"-")))</f>
        <v>359</v>
      </c>
      <c r="P468" s="86">
        <v>2</v>
      </c>
      <c r="Q468" s="47"/>
      <c r="R468" s="91">
        <f t="shared" si="7"/>
        <v>0</v>
      </c>
      <c r="S468" s="91" t="str">
        <f>IF('1'!$H$10="-","-      ₽",IF(Z468="только сц",IF(Q468&lt;=AA468,Q468,AA468),IF(Q468&lt;=AB468,0,IF(Q468-R468&lt;=AA468,Q468-R468,AA468))))</f>
        <v>-      ₽</v>
      </c>
      <c r="T468" s="92" t="str">
        <f>IF('1'!$H$10="-","-      ₽",IF(AND(SUM($W$10:$W$6357)&gt;=200000,AC468&lt;&gt;"без скидки"),IF(R468&gt;=100,O468*0.95*0.95*R468,O468*R468*0.95),IF(SUM($V$10:$V$6357)&gt;=57000,IF(AND(R468&gt;=100,AC468&lt;&gt;"без скидки"),O468*0.95*R468,O468*R468),M468*R468)))</f>
        <v>-      ₽</v>
      </c>
      <c r="U468" s="92" t="str">
        <f>IF('1'!$H$10="-","-      ₽",S468*M468)</f>
        <v>-      ₽</v>
      </c>
      <c r="V468" s="93" t="str">
        <f>IF('1'!$H$10="-","-      ₽",R468*O468)</f>
        <v>-      ₽</v>
      </c>
      <c r="W468" s="93" t="str">
        <f>IF('1'!$H$10="-","-      ₽",R468*O468)</f>
        <v>-      ₽</v>
      </c>
      <c r="X468" s="65" t="s">
        <v>4548</v>
      </c>
      <c r="Y468" s="66" t="str">
        <f>IF(OR(Q468="",'1'!$H$10="-"),"-      %",IF(Z468="только сц",0,IF(SUM($V$685:$V$6357)&gt;=57000,(W468-T468)/W468,0)))</f>
        <v>-      %</v>
      </c>
      <c r="Z468" s="83" t="s">
        <v>5582</v>
      </c>
      <c r="AA468" s="51">
        <v>2</v>
      </c>
      <c r="AB468" s="51">
        <v>0</v>
      </c>
      <c r="AC468" s="63" t="s">
        <v>3975</v>
      </c>
      <c r="AD468" s="94" t="str">
        <f>IF(OR(Q468="",'1'!$H$10="-"),"",IF(Q468&gt;R468+S468,"заказано больше наличия",""))</f>
        <v/>
      </c>
    </row>
    <row r="469" spans="1:30" s="48" customFormat="1">
      <c r="A469" s="2"/>
      <c r="B469" s="57" t="s">
        <v>2319</v>
      </c>
      <c r="C469" s="49" t="s">
        <v>2759</v>
      </c>
      <c r="D469" s="49" t="s">
        <v>2760</v>
      </c>
      <c r="E469" s="49">
        <v>8</v>
      </c>
      <c r="F469" s="49">
        <v>15</v>
      </c>
      <c r="G469" s="49" t="s">
        <v>3666</v>
      </c>
      <c r="H469" s="52" t="s">
        <v>57</v>
      </c>
      <c r="I469" s="50"/>
      <c r="J469" s="50"/>
      <c r="K469" s="90"/>
      <c r="L469" s="51">
        <v>470</v>
      </c>
      <c r="M469" s="51">
        <v>359</v>
      </c>
      <c r="N469" s="106">
        <f>IF('1'!$H$10="-",L469,L469)</f>
        <v>470</v>
      </c>
      <c r="O469" s="105">
        <f>IF('1'!$H$10="-",M469,IF('1'!$H$10="в кассу предприятия",M469,IF('1'!$H$10="ИП Водакова Т.Ю.",M469*1.075,"-")))</f>
        <v>359</v>
      </c>
      <c r="P469" s="86">
        <v>62</v>
      </c>
      <c r="Q469" s="47"/>
      <c r="R469" s="91">
        <f t="shared" si="7"/>
        <v>0</v>
      </c>
      <c r="S469" s="91" t="str">
        <f>IF('1'!$H$10="-","-      ₽",IF(Z469="только сц",IF(Q469&lt;=AA469,Q469,AA469),IF(Q469&lt;=AB469,0,IF(Q469-R469&lt;=AA469,Q469-R469,AA469))))</f>
        <v>-      ₽</v>
      </c>
      <c r="T469" s="92" t="str">
        <f>IF('1'!$H$10="-","-      ₽",IF(AND(SUM($W$10:$W$6357)&gt;=200000,AC469&lt;&gt;"без скидки"),IF(R469&gt;=100,O469*0.95*0.95*R469,O469*R469*0.95),IF(SUM($V$10:$V$6357)&gt;=57000,IF(AND(R469&gt;=100,AC469&lt;&gt;"без скидки"),O469*0.95*R469,O469*R469),M469*R469)))</f>
        <v>-      ₽</v>
      </c>
      <c r="U469" s="92" t="str">
        <f>IF('1'!$H$10="-","-      ₽",S469*M469)</f>
        <v>-      ₽</v>
      </c>
      <c r="V469" s="93" t="str">
        <f>IF('1'!$H$10="-","-      ₽",R469*O469)</f>
        <v>-      ₽</v>
      </c>
      <c r="W469" s="93" t="str">
        <f>IF('1'!$H$10="-","-      ₽",R469*O469)</f>
        <v>-      ₽</v>
      </c>
      <c r="X469" s="65" t="s">
        <v>4548</v>
      </c>
      <c r="Y469" s="66" t="str">
        <f>IF(OR(Q469="",'1'!$H$10="-"),"-      %",IF(Z469="только сц",0,IF(SUM($V$685:$V$6357)&gt;=57000,(W469-T469)/W469,0)))</f>
        <v>-      %</v>
      </c>
      <c r="Z469" s="83" t="s">
        <v>375</v>
      </c>
      <c r="AA469" s="51">
        <v>0</v>
      </c>
      <c r="AB469" s="51">
        <v>62</v>
      </c>
      <c r="AC469" s="63" t="s">
        <v>3975</v>
      </c>
      <c r="AD469" s="94" t="str">
        <f>IF(OR(Q469="",'1'!$H$10="-"),"",IF(Q469&gt;R469+S469,"заказано больше наличия",""))</f>
        <v/>
      </c>
    </row>
    <row r="470" spans="1:30" s="48" customFormat="1">
      <c r="A470" s="2"/>
      <c r="B470" s="57" t="s">
        <v>2320</v>
      </c>
      <c r="C470" s="49" t="s">
        <v>1080</v>
      </c>
      <c r="D470" s="49" t="s">
        <v>1081</v>
      </c>
      <c r="E470" s="49">
        <v>8</v>
      </c>
      <c r="F470" s="49">
        <v>15</v>
      </c>
      <c r="G470" s="49" t="s">
        <v>3667</v>
      </c>
      <c r="H470" s="52" t="s">
        <v>57</v>
      </c>
      <c r="I470" s="50"/>
      <c r="J470" s="50"/>
      <c r="K470" s="90"/>
      <c r="L470" s="51">
        <v>470</v>
      </c>
      <c r="M470" s="51">
        <v>299</v>
      </c>
      <c r="N470" s="106">
        <f>IF('1'!$H$10="-",L470,L470)</f>
        <v>470</v>
      </c>
      <c r="O470" s="105">
        <f>IF('1'!$H$10="-",M470,IF('1'!$H$10="в кассу предприятия",M470,IF('1'!$H$10="ИП Водакова Т.Ю.",M470*1.075,"-")))</f>
        <v>299</v>
      </c>
      <c r="P470" s="86">
        <v>1</v>
      </c>
      <c r="Q470" s="47"/>
      <c r="R470" s="91">
        <f t="shared" si="7"/>
        <v>0</v>
      </c>
      <c r="S470" s="91" t="str">
        <f>IF('1'!$H$10="-","-      ₽",IF(Z470="только сц",IF(Q470&lt;=AA470,Q470,AA470),IF(Q470&lt;=AB470,0,IF(Q470-R470&lt;=AA470,Q470-R470,AA470))))</f>
        <v>-      ₽</v>
      </c>
      <c r="T470" s="92" t="str">
        <f>IF('1'!$H$10="-","-      ₽",IF(AND(SUM($W$10:$W$6357)&gt;=200000,AC470&lt;&gt;"без скидки"),IF(R470&gt;=100,O470*0.95*0.95*R470,O470*R470*0.95),IF(SUM($V$10:$V$6357)&gt;=57000,IF(AND(R470&gt;=100,AC470&lt;&gt;"без скидки"),O470*0.95*R470,O470*R470),M470*R470)))</f>
        <v>-      ₽</v>
      </c>
      <c r="U470" s="92" t="str">
        <f>IF('1'!$H$10="-","-      ₽",S470*M470)</f>
        <v>-      ₽</v>
      </c>
      <c r="V470" s="93" t="str">
        <f>IF('1'!$H$10="-","-      ₽",R470*O470)</f>
        <v>-      ₽</v>
      </c>
      <c r="W470" s="93" t="str">
        <f>IF('1'!$H$10="-","-      ₽",R470*O470)</f>
        <v>-      ₽</v>
      </c>
      <c r="X470" s="65" t="s">
        <v>4548</v>
      </c>
      <c r="Y470" s="66" t="str">
        <f>IF(OR(Q470="",'1'!$H$10="-"),"-      %",IF(Z470="только сц",0,IF(SUM($V$685:$V$6357)&gt;=57000,(W470-T470)/W470,0)))</f>
        <v>-      %</v>
      </c>
      <c r="Z470" s="83" t="s">
        <v>5582</v>
      </c>
      <c r="AA470" s="51">
        <v>1</v>
      </c>
      <c r="AB470" s="51">
        <v>0</v>
      </c>
      <c r="AC470" s="63" t="s">
        <v>3975</v>
      </c>
      <c r="AD470" s="94" t="str">
        <f>IF(OR(Q470="",'1'!$H$10="-"),"",IF(Q470&gt;R470+S470,"заказано больше наличия",""))</f>
        <v/>
      </c>
    </row>
    <row r="471" spans="1:30" s="48" customFormat="1">
      <c r="A471" s="2"/>
      <c r="B471" s="57" t="s">
        <v>4845</v>
      </c>
      <c r="C471" s="49" t="s">
        <v>4469</v>
      </c>
      <c r="D471" s="49" t="s">
        <v>1081</v>
      </c>
      <c r="E471" s="49">
        <v>8</v>
      </c>
      <c r="F471" s="49">
        <v>15</v>
      </c>
      <c r="G471" s="49" t="s">
        <v>4967</v>
      </c>
      <c r="H471" s="52" t="s">
        <v>57</v>
      </c>
      <c r="I471" s="50"/>
      <c r="J471" s="50"/>
      <c r="K471" s="90"/>
      <c r="L471" s="51">
        <v>402</v>
      </c>
      <c r="M471" s="51">
        <v>299</v>
      </c>
      <c r="N471" s="106">
        <f>IF('1'!$H$10="-",L471,L471)</f>
        <v>402</v>
      </c>
      <c r="O471" s="105">
        <f>IF('1'!$H$10="-",M471,IF('1'!$H$10="в кассу предприятия",M471,IF('1'!$H$10="ИП Водакова Т.Ю.",M471*1.075,"-")))</f>
        <v>299</v>
      </c>
      <c r="P471" s="86">
        <v>3</v>
      </c>
      <c r="Q471" s="47"/>
      <c r="R471" s="91">
        <f t="shared" si="7"/>
        <v>0</v>
      </c>
      <c r="S471" s="91" t="str">
        <f>IF('1'!$H$10="-","-      ₽",IF(Z471="только сц",IF(Q471&lt;=AA471,Q471,AA471),IF(Q471&lt;=AB471,0,IF(Q471-R471&lt;=AA471,Q471-R471,AA471))))</f>
        <v>-      ₽</v>
      </c>
      <c r="T471" s="92" t="str">
        <f>IF('1'!$H$10="-","-      ₽",IF(AND(SUM($W$10:$W$6357)&gt;=200000,AC471&lt;&gt;"без скидки"),IF(R471&gt;=100,O471*0.95*0.95*R471,O471*R471*0.95),IF(SUM($V$10:$V$6357)&gt;=57000,IF(AND(R471&gt;=100,AC471&lt;&gt;"без скидки"),O471*0.95*R471,O471*R471),M471*R471)))</f>
        <v>-      ₽</v>
      </c>
      <c r="U471" s="92" t="str">
        <f>IF('1'!$H$10="-","-      ₽",S471*M471)</f>
        <v>-      ₽</v>
      </c>
      <c r="V471" s="93" t="str">
        <f>IF('1'!$H$10="-","-      ₽",R471*O471)</f>
        <v>-      ₽</v>
      </c>
      <c r="W471" s="93" t="str">
        <f>IF('1'!$H$10="-","-      ₽",R471*O471)</f>
        <v>-      ₽</v>
      </c>
      <c r="X471" s="65" t="s">
        <v>4548</v>
      </c>
      <c r="Y471" s="66" t="str">
        <f>IF(OR(Q471="",'1'!$H$10="-"),"-      %",IF(Z471="только сц",0,IF(SUM($V$685:$V$6357)&gt;=57000,(W471-T471)/W471,0)))</f>
        <v>-      %</v>
      </c>
      <c r="Z471" s="83" t="s">
        <v>375</v>
      </c>
      <c r="AA471" s="51">
        <v>2</v>
      </c>
      <c r="AB471" s="51">
        <v>1</v>
      </c>
      <c r="AC471" s="63" t="s">
        <v>3975</v>
      </c>
      <c r="AD471" s="94" t="str">
        <f>IF(OR(Q471="",'1'!$H$10="-"),"",IF(Q471&gt;R471+S471,"заказано больше наличия",""))</f>
        <v/>
      </c>
    </row>
    <row r="472" spans="1:30" s="48" customFormat="1">
      <c r="A472" s="2"/>
      <c r="B472" s="57" t="s">
        <v>2321</v>
      </c>
      <c r="C472" s="49" t="s">
        <v>1080</v>
      </c>
      <c r="D472" s="49" t="s">
        <v>1081</v>
      </c>
      <c r="E472" s="49">
        <v>8</v>
      </c>
      <c r="F472" s="49">
        <v>15</v>
      </c>
      <c r="G472" s="49" t="s">
        <v>3668</v>
      </c>
      <c r="H472" s="52" t="s">
        <v>57</v>
      </c>
      <c r="I472" s="50"/>
      <c r="J472" s="50"/>
      <c r="K472" s="90"/>
      <c r="L472" s="51">
        <v>788</v>
      </c>
      <c r="M472" s="51">
        <v>359</v>
      </c>
      <c r="N472" s="106">
        <f>IF('1'!$H$10="-",L472,L472)</f>
        <v>788</v>
      </c>
      <c r="O472" s="105">
        <f>IF('1'!$H$10="-",M472,IF('1'!$H$10="в кассу предприятия",M472,IF('1'!$H$10="ИП Водакова Т.Ю.",M472*1.075,"-")))</f>
        <v>359</v>
      </c>
      <c r="P472" s="86">
        <v>34</v>
      </c>
      <c r="Q472" s="47"/>
      <c r="R472" s="91">
        <f t="shared" si="7"/>
        <v>0</v>
      </c>
      <c r="S472" s="91" t="str">
        <f>IF('1'!$H$10="-","-      ₽",IF(Z472="только сц",IF(Q472&lt;=AA472,Q472,AA472),IF(Q472&lt;=AB472,0,IF(Q472-R472&lt;=AA472,Q472-R472,AA472))))</f>
        <v>-      ₽</v>
      </c>
      <c r="T472" s="92" t="str">
        <f>IF('1'!$H$10="-","-      ₽",IF(AND(SUM($W$10:$W$6357)&gt;=200000,AC472&lt;&gt;"без скидки"),IF(R472&gt;=100,O472*0.95*0.95*R472,O472*R472*0.95),IF(SUM($V$10:$V$6357)&gt;=57000,IF(AND(R472&gt;=100,AC472&lt;&gt;"без скидки"),O472*0.95*R472,O472*R472),M472*R472)))</f>
        <v>-      ₽</v>
      </c>
      <c r="U472" s="92" t="str">
        <f>IF('1'!$H$10="-","-      ₽",S472*M472)</f>
        <v>-      ₽</v>
      </c>
      <c r="V472" s="93" t="str">
        <f>IF('1'!$H$10="-","-      ₽",R472*O472)</f>
        <v>-      ₽</v>
      </c>
      <c r="W472" s="93" t="str">
        <f>IF('1'!$H$10="-","-      ₽",R472*O472)</f>
        <v>-      ₽</v>
      </c>
      <c r="X472" s="65" t="s">
        <v>4992</v>
      </c>
      <c r="Y472" s="66" t="str">
        <f>IF(OR(Q472="",'1'!$H$10="-"),"-      %",IF(Z472="только сц",0,IF(SUM($V$685:$V$6357)&gt;=57000,(W472-T472)/W472,0)))</f>
        <v>-      %</v>
      </c>
      <c r="Z472" s="83" t="s">
        <v>375</v>
      </c>
      <c r="AA472" s="51">
        <v>14</v>
      </c>
      <c r="AB472" s="51">
        <v>20</v>
      </c>
      <c r="AC472" s="63" t="s">
        <v>3975</v>
      </c>
      <c r="AD472" s="94" t="str">
        <f>IF(OR(Q472="",'1'!$H$10="-"),"",IF(Q472&gt;R472+S472,"заказано больше наличия",""))</f>
        <v/>
      </c>
    </row>
    <row r="473" spans="1:30" s="48" customFormat="1">
      <c r="A473" s="2"/>
      <c r="B473" s="57" t="s">
        <v>4846</v>
      </c>
      <c r="C473" s="49" t="s">
        <v>4469</v>
      </c>
      <c r="D473" s="49" t="s">
        <v>1081</v>
      </c>
      <c r="E473" s="49">
        <v>8</v>
      </c>
      <c r="F473" s="49">
        <v>15</v>
      </c>
      <c r="G473" s="49" t="s">
        <v>4968</v>
      </c>
      <c r="H473" s="52" t="s">
        <v>57</v>
      </c>
      <c r="I473" s="50"/>
      <c r="J473" s="50"/>
      <c r="K473" s="90"/>
      <c r="L473" s="51">
        <v>402</v>
      </c>
      <c r="M473" s="51">
        <v>299</v>
      </c>
      <c r="N473" s="106">
        <f>IF('1'!$H$10="-",L473,L473)</f>
        <v>402</v>
      </c>
      <c r="O473" s="105">
        <f>IF('1'!$H$10="-",M473,IF('1'!$H$10="в кассу предприятия",M473,IF('1'!$H$10="ИП Водакова Т.Ю.",M473*1.075,"-")))</f>
        <v>299</v>
      </c>
      <c r="P473" s="86">
        <v>86</v>
      </c>
      <c r="Q473" s="47"/>
      <c r="R473" s="91">
        <f t="shared" si="7"/>
        <v>0</v>
      </c>
      <c r="S473" s="91" t="str">
        <f>IF('1'!$H$10="-","-      ₽",IF(Z473="только сц",IF(Q473&lt;=AA473,Q473,AA473),IF(Q473&lt;=AB473,0,IF(Q473-R473&lt;=AA473,Q473-R473,AA473))))</f>
        <v>-      ₽</v>
      </c>
      <c r="T473" s="92" t="str">
        <f>IF('1'!$H$10="-","-      ₽",IF(AND(SUM($W$10:$W$6357)&gt;=200000,AC473&lt;&gt;"без скидки"),IF(R473&gt;=100,O473*0.95*0.95*R473,O473*R473*0.95),IF(SUM($V$10:$V$6357)&gt;=57000,IF(AND(R473&gt;=100,AC473&lt;&gt;"без скидки"),O473*0.95*R473,O473*R473),M473*R473)))</f>
        <v>-      ₽</v>
      </c>
      <c r="U473" s="92" t="str">
        <f>IF('1'!$H$10="-","-      ₽",S473*M473)</f>
        <v>-      ₽</v>
      </c>
      <c r="V473" s="93" t="str">
        <f>IF('1'!$H$10="-","-      ₽",R473*O473)</f>
        <v>-      ₽</v>
      </c>
      <c r="W473" s="93" t="str">
        <f>IF('1'!$H$10="-","-      ₽",R473*O473)</f>
        <v>-      ₽</v>
      </c>
      <c r="X473" s="65" t="s">
        <v>4548</v>
      </c>
      <c r="Y473" s="66" t="str">
        <f>IF(OR(Q473="",'1'!$H$10="-"),"-      %",IF(Z473="только сц",0,IF(SUM($V$685:$V$6357)&gt;=57000,(W473-T473)/W473,0)))</f>
        <v>-      %</v>
      </c>
      <c r="Z473" s="83" t="s">
        <v>375</v>
      </c>
      <c r="AA473" s="51">
        <v>19</v>
      </c>
      <c r="AB473" s="51">
        <v>67</v>
      </c>
      <c r="AC473" s="63" t="s">
        <v>3975</v>
      </c>
      <c r="AD473" s="94" t="str">
        <f>IF(OR(Q473="",'1'!$H$10="-"),"",IF(Q473&gt;R473+S473,"заказано больше наличия",""))</f>
        <v/>
      </c>
    </row>
    <row r="474" spans="1:30" s="48" customFormat="1">
      <c r="A474" s="2"/>
      <c r="B474" s="57" t="s">
        <v>4847</v>
      </c>
      <c r="C474" s="49" t="s">
        <v>4469</v>
      </c>
      <c r="D474" s="49" t="s">
        <v>1081</v>
      </c>
      <c r="E474" s="49">
        <v>8</v>
      </c>
      <c r="F474" s="49">
        <v>15</v>
      </c>
      <c r="G474" s="49" t="s">
        <v>4969</v>
      </c>
      <c r="H474" s="52" t="s">
        <v>57</v>
      </c>
      <c r="I474" s="50"/>
      <c r="J474" s="50"/>
      <c r="K474" s="90"/>
      <c r="L474" s="51">
        <v>470</v>
      </c>
      <c r="M474" s="51">
        <v>359</v>
      </c>
      <c r="N474" s="106">
        <f>IF('1'!$H$10="-",L474,L474)</f>
        <v>470</v>
      </c>
      <c r="O474" s="105">
        <f>IF('1'!$H$10="-",M474,IF('1'!$H$10="в кассу предприятия",M474,IF('1'!$H$10="ИП Водакова Т.Ю.",M474*1.075,"-")))</f>
        <v>359</v>
      </c>
      <c r="P474" s="86">
        <v>17</v>
      </c>
      <c r="Q474" s="47"/>
      <c r="R474" s="91">
        <f t="shared" si="7"/>
        <v>0</v>
      </c>
      <c r="S474" s="91" t="str">
        <f>IF('1'!$H$10="-","-      ₽",IF(Z474="только сц",IF(Q474&lt;=AA474,Q474,AA474),IF(Q474&lt;=AB474,0,IF(Q474-R474&lt;=AA474,Q474-R474,AA474))))</f>
        <v>-      ₽</v>
      </c>
      <c r="T474" s="92" t="str">
        <f>IF('1'!$H$10="-","-      ₽",IF(AND(SUM($W$10:$W$6357)&gt;=200000,AC474&lt;&gt;"без скидки"),IF(R474&gt;=100,O474*0.95*0.95*R474,O474*R474*0.95),IF(SUM($V$10:$V$6357)&gt;=57000,IF(AND(R474&gt;=100,AC474&lt;&gt;"без скидки"),O474*0.95*R474,O474*R474),M474*R474)))</f>
        <v>-      ₽</v>
      </c>
      <c r="U474" s="92" t="str">
        <f>IF('1'!$H$10="-","-      ₽",S474*M474)</f>
        <v>-      ₽</v>
      </c>
      <c r="V474" s="93" t="str">
        <f>IF('1'!$H$10="-","-      ₽",R474*O474)</f>
        <v>-      ₽</v>
      </c>
      <c r="W474" s="93" t="str">
        <f>IF('1'!$H$10="-","-      ₽",R474*O474)</f>
        <v>-      ₽</v>
      </c>
      <c r="X474" s="65" t="s">
        <v>4548</v>
      </c>
      <c r="Y474" s="66" t="str">
        <f>IF(OR(Q474="",'1'!$H$10="-"),"-      %",IF(Z474="только сц",0,IF(SUM($V$685:$V$6357)&gt;=57000,(W474-T474)/W474,0)))</f>
        <v>-      %</v>
      </c>
      <c r="Z474" s="83" t="s">
        <v>375</v>
      </c>
      <c r="AA474" s="51">
        <v>15</v>
      </c>
      <c r="AB474" s="51">
        <v>2</v>
      </c>
      <c r="AC474" s="63" t="s">
        <v>3975</v>
      </c>
      <c r="AD474" s="94" t="str">
        <f>IF(OR(Q474="",'1'!$H$10="-"),"",IF(Q474&gt;R474+S474,"заказано больше наличия",""))</f>
        <v/>
      </c>
    </row>
    <row r="475" spans="1:30" s="48" customFormat="1">
      <c r="A475" s="2"/>
      <c r="B475" s="57" t="s">
        <v>2322</v>
      </c>
      <c r="C475" s="49" t="s">
        <v>1080</v>
      </c>
      <c r="D475" s="49" t="s">
        <v>1081</v>
      </c>
      <c r="E475" s="49">
        <v>8</v>
      </c>
      <c r="F475" s="49">
        <v>15</v>
      </c>
      <c r="G475" s="49" t="s">
        <v>3669</v>
      </c>
      <c r="H475" s="52" t="s">
        <v>57</v>
      </c>
      <c r="I475" s="50"/>
      <c r="J475" s="50"/>
      <c r="K475" s="90"/>
      <c r="L475" s="51">
        <v>470</v>
      </c>
      <c r="M475" s="51">
        <v>299</v>
      </c>
      <c r="N475" s="106">
        <f>IF('1'!$H$10="-",L475,L475)</f>
        <v>470</v>
      </c>
      <c r="O475" s="105">
        <f>IF('1'!$H$10="-",M475,IF('1'!$H$10="в кассу предприятия",M475,IF('1'!$H$10="ИП Водакова Т.Ю.",M475*1.075,"-")))</f>
        <v>299</v>
      </c>
      <c r="P475" s="86">
        <v>22</v>
      </c>
      <c r="Q475" s="47"/>
      <c r="R475" s="91">
        <f t="shared" si="7"/>
        <v>0</v>
      </c>
      <c r="S475" s="91" t="str">
        <f>IF('1'!$H$10="-","-      ₽",IF(Z475="только сц",IF(Q475&lt;=AA475,Q475,AA475),IF(Q475&lt;=AB475,0,IF(Q475-R475&lt;=AA475,Q475-R475,AA475))))</f>
        <v>-      ₽</v>
      </c>
      <c r="T475" s="92" t="str">
        <f>IF('1'!$H$10="-","-      ₽",IF(AND(SUM($W$10:$W$6357)&gt;=200000,AC475&lt;&gt;"без скидки"),IF(R475&gt;=100,O475*0.95*0.95*R475,O475*R475*0.95),IF(SUM($V$10:$V$6357)&gt;=57000,IF(AND(R475&gt;=100,AC475&lt;&gt;"без скидки"),O475*0.95*R475,O475*R475),M475*R475)))</f>
        <v>-      ₽</v>
      </c>
      <c r="U475" s="92" t="str">
        <f>IF('1'!$H$10="-","-      ₽",S475*M475)</f>
        <v>-      ₽</v>
      </c>
      <c r="V475" s="93" t="str">
        <f>IF('1'!$H$10="-","-      ₽",R475*O475)</f>
        <v>-      ₽</v>
      </c>
      <c r="W475" s="93" t="str">
        <f>IF('1'!$H$10="-","-      ₽",R475*O475)</f>
        <v>-      ₽</v>
      </c>
      <c r="X475" s="65" t="s">
        <v>4548</v>
      </c>
      <c r="Y475" s="66" t="str">
        <f>IF(OR(Q475="",'1'!$H$10="-"),"-      %",IF(Z475="только сц",0,IF(SUM($V$685:$V$6357)&gt;=57000,(W475-T475)/W475,0)))</f>
        <v>-      %</v>
      </c>
      <c r="Z475" s="83" t="s">
        <v>375</v>
      </c>
      <c r="AA475" s="51">
        <v>0</v>
      </c>
      <c r="AB475" s="51">
        <v>22</v>
      </c>
      <c r="AC475" s="63" t="s">
        <v>3975</v>
      </c>
      <c r="AD475" s="94" t="str">
        <f>IF(OR(Q475="",'1'!$H$10="-"),"",IF(Q475&gt;R475+S475,"заказано больше наличия",""))</f>
        <v/>
      </c>
    </row>
    <row r="476" spans="1:30" s="48" customFormat="1">
      <c r="A476" s="2"/>
      <c r="B476" s="57" t="s">
        <v>4848</v>
      </c>
      <c r="C476" s="49" t="s">
        <v>1080</v>
      </c>
      <c r="D476" s="49" t="s">
        <v>1081</v>
      </c>
      <c r="E476" s="49">
        <v>8</v>
      </c>
      <c r="F476" s="49">
        <v>15</v>
      </c>
      <c r="G476" s="49" t="s">
        <v>4970</v>
      </c>
      <c r="H476" s="52" t="s">
        <v>57</v>
      </c>
      <c r="I476" s="50"/>
      <c r="J476" s="50"/>
      <c r="K476" s="90"/>
      <c r="L476" s="51">
        <v>470</v>
      </c>
      <c r="M476" s="51">
        <v>299</v>
      </c>
      <c r="N476" s="106">
        <f>IF('1'!$H$10="-",L476,L476)</f>
        <v>470</v>
      </c>
      <c r="O476" s="105">
        <f>IF('1'!$H$10="-",M476,IF('1'!$H$10="в кассу предприятия",M476,IF('1'!$H$10="ИП Водакова Т.Ю.",M476*1.075,"-")))</f>
        <v>299</v>
      </c>
      <c r="P476" s="86">
        <v>13</v>
      </c>
      <c r="Q476" s="47"/>
      <c r="R476" s="91">
        <f t="shared" si="7"/>
        <v>0</v>
      </c>
      <c r="S476" s="91" t="str">
        <f>IF('1'!$H$10="-","-      ₽",IF(Z476="только сц",IF(Q476&lt;=AA476,Q476,AA476),IF(Q476&lt;=AB476,0,IF(Q476-R476&lt;=AA476,Q476-R476,AA476))))</f>
        <v>-      ₽</v>
      </c>
      <c r="T476" s="92" t="str">
        <f>IF('1'!$H$10="-","-      ₽",IF(AND(SUM($W$10:$W$6357)&gt;=200000,AC476&lt;&gt;"без скидки"),IF(R476&gt;=100,O476*0.95*0.95*R476,O476*R476*0.95),IF(SUM($V$10:$V$6357)&gt;=57000,IF(AND(R476&gt;=100,AC476&lt;&gt;"без скидки"),O476*0.95*R476,O476*R476),M476*R476)))</f>
        <v>-      ₽</v>
      </c>
      <c r="U476" s="92" t="str">
        <f>IF('1'!$H$10="-","-      ₽",S476*M476)</f>
        <v>-      ₽</v>
      </c>
      <c r="V476" s="93" t="str">
        <f>IF('1'!$H$10="-","-      ₽",R476*O476)</f>
        <v>-      ₽</v>
      </c>
      <c r="W476" s="93" t="str">
        <f>IF('1'!$H$10="-","-      ₽",R476*O476)</f>
        <v>-      ₽</v>
      </c>
      <c r="X476" s="65" t="s">
        <v>4548</v>
      </c>
      <c r="Y476" s="66" t="str">
        <f>IF(OR(Q476="",'1'!$H$10="-"),"-      %",IF(Z476="только сц",0,IF(SUM($V$685:$V$6357)&gt;=57000,(W476-T476)/W476,0)))</f>
        <v>-      %</v>
      </c>
      <c r="Z476" s="83" t="s">
        <v>375</v>
      </c>
      <c r="AA476" s="51">
        <v>9</v>
      </c>
      <c r="AB476" s="51">
        <v>4</v>
      </c>
      <c r="AC476" s="63" t="s">
        <v>3975</v>
      </c>
      <c r="AD476" s="94" t="str">
        <f>IF(OR(Q476="",'1'!$H$10="-"),"",IF(Q476&gt;R476+S476,"заказано больше наличия",""))</f>
        <v/>
      </c>
    </row>
    <row r="477" spans="1:30" s="48" customFormat="1">
      <c r="A477" s="2"/>
      <c r="B477" s="57" t="s">
        <v>2323</v>
      </c>
      <c r="C477" s="49" t="s">
        <v>1080</v>
      </c>
      <c r="D477" s="49" t="s">
        <v>1081</v>
      </c>
      <c r="E477" s="49">
        <v>8</v>
      </c>
      <c r="F477" s="49">
        <v>15</v>
      </c>
      <c r="G477" s="49" t="s">
        <v>3670</v>
      </c>
      <c r="H477" s="52" t="s">
        <v>57</v>
      </c>
      <c r="I477" s="50"/>
      <c r="J477" s="50"/>
      <c r="K477" s="90"/>
      <c r="L477" s="51">
        <v>470</v>
      </c>
      <c r="M477" s="51">
        <v>359</v>
      </c>
      <c r="N477" s="106">
        <f>IF('1'!$H$10="-",L477,L477)</f>
        <v>470</v>
      </c>
      <c r="O477" s="105">
        <f>IF('1'!$H$10="-",M477,IF('1'!$H$10="в кассу предприятия",M477,IF('1'!$H$10="ИП Водакова Т.Ю.",M477*1.075,"-")))</f>
        <v>359</v>
      </c>
      <c r="P477" s="86">
        <v>5</v>
      </c>
      <c r="Q477" s="47"/>
      <c r="R477" s="91">
        <f t="shared" si="7"/>
        <v>0</v>
      </c>
      <c r="S477" s="91" t="str">
        <f>IF('1'!$H$10="-","-      ₽",IF(Z477="только сц",IF(Q477&lt;=AA477,Q477,AA477),IF(Q477&lt;=AB477,0,IF(Q477-R477&lt;=AA477,Q477-R477,AA477))))</f>
        <v>-      ₽</v>
      </c>
      <c r="T477" s="92" t="str">
        <f>IF('1'!$H$10="-","-      ₽",IF(AND(SUM($W$10:$W$6357)&gt;=200000,AC477&lt;&gt;"без скидки"),IF(R477&gt;=100,O477*0.95*0.95*R477,O477*R477*0.95),IF(SUM($V$10:$V$6357)&gt;=57000,IF(AND(R477&gt;=100,AC477&lt;&gt;"без скидки"),O477*0.95*R477,O477*R477),M477*R477)))</f>
        <v>-      ₽</v>
      </c>
      <c r="U477" s="92" t="str">
        <f>IF('1'!$H$10="-","-      ₽",S477*M477)</f>
        <v>-      ₽</v>
      </c>
      <c r="V477" s="93" t="str">
        <f>IF('1'!$H$10="-","-      ₽",R477*O477)</f>
        <v>-      ₽</v>
      </c>
      <c r="W477" s="93" t="str">
        <f>IF('1'!$H$10="-","-      ₽",R477*O477)</f>
        <v>-      ₽</v>
      </c>
      <c r="X477" s="65" t="s">
        <v>4548</v>
      </c>
      <c r="Y477" s="66" t="str">
        <f>IF(OR(Q477="",'1'!$H$10="-"),"-      %",IF(Z477="только сц",0,IF(SUM($V$685:$V$6357)&gt;=57000,(W477-T477)/W477,0)))</f>
        <v>-      %</v>
      </c>
      <c r="Z477" s="83" t="s">
        <v>375</v>
      </c>
      <c r="AA477" s="51">
        <v>0</v>
      </c>
      <c r="AB477" s="51">
        <v>5</v>
      </c>
      <c r="AC477" s="63" t="s">
        <v>3975</v>
      </c>
      <c r="AD477" s="94" t="str">
        <f>IF(OR(Q477="",'1'!$H$10="-"),"",IF(Q477&gt;R477+S477,"заказано больше наличия",""))</f>
        <v/>
      </c>
    </row>
    <row r="478" spans="1:30" s="48" customFormat="1">
      <c r="A478" s="2"/>
      <c r="B478" s="57" t="s">
        <v>2324</v>
      </c>
      <c r="C478" s="49" t="s">
        <v>1080</v>
      </c>
      <c r="D478" s="49" t="s">
        <v>1081</v>
      </c>
      <c r="E478" s="49">
        <v>8</v>
      </c>
      <c r="F478" s="49">
        <v>15</v>
      </c>
      <c r="G478" s="49" t="s">
        <v>3671</v>
      </c>
      <c r="H478" s="52" t="s">
        <v>57</v>
      </c>
      <c r="I478" s="50"/>
      <c r="J478" s="50"/>
      <c r="K478" s="90"/>
      <c r="L478" s="51">
        <v>788</v>
      </c>
      <c r="M478" s="51">
        <v>587</v>
      </c>
      <c r="N478" s="106">
        <f>IF('1'!$H$10="-",L478,L478)</f>
        <v>788</v>
      </c>
      <c r="O478" s="105">
        <f>IF('1'!$H$10="-",M478,IF('1'!$H$10="в кассу предприятия",M478,IF('1'!$H$10="ИП Водакова Т.Ю.",M478*1.075,"-")))</f>
        <v>587</v>
      </c>
      <c r="P478" s="86">
        <v>1</v>
      </c>
      <c r="Q478" s="47"/>
      <c r="R478" s="91">
        <f t="shared" si="7"/>
        <v>0</v>
      </c>
      <c r="S478" s="91" t="str">
        <f>IF('1'!$H$10="-","-      ₽",IF(Z478="только сц",IF(Q478&lt;=AA478,Q478,AA478),IF(Q478&lt;=AB478,0,IF(Q478-R478&lt;=AA478,Q478-R478,AA478))))</f>
        <v>-      ₽</v>
      </c>
      <c r="T478" s="92" t="str">
        <f>IF('1'!$H$10="-","-      ₽",IF(AND(SUM($W$10:$W$6357)&gt;=200000,AC478&lt;&gt;"без скидки"),IF(R478&gt;=100,O478*0.95*0.95*R478,O478*R478*0.95),IF(SUM($V$10:$V$6357)&gt;=57000,IF(AND(R478&gt;=100,AC478&lt;&gt;"без скидки"),O478*0.95*R478,O478*R478),M478*R478)))</f>
        <v>-      ₽</v>
      </c>
      <c r="U478" s="92" t="str">
        <f>IF('1'!$H$10="-","-      ₽",S478*M478)</f>
        <v>-      ₽</v>
      </c>
      <c r="V478" s="93" t="str">
        <f>IF('1'!$H$10="-","-      ₽",R478*O478)</f>
        <v>-      ₽</v>
      </c>
      <c r="W478" s="93" t="str">
        <f>IF('1'!$H$10="-","-      ₽",R478*O478)</f>
        <v>-      ₽</v>
      </c>
      <c r="X478" s="65" t="s">
        <v>4548</v>
      </c>
      <c r="Y478" s="66" t="str">
        <f>IF(OR(Q478="",'1'!$H$10="-"),"-      %",IF(Z478="только сц",0,IF(SUM($V$685:$V$6357)&gt;=57000,(W478-T478)/W478,0)))</f>
        <v>-      %</v>
      </c>
      <c r="Z478" s="83" t="s">
        <v>375</v>
      </c>
      <c r="AA478" s="51">
        <v>0</v>
      </c>
      <c r="AB478" s="51">
        <v>1</v>
      </c>
      <c r="AC478" s="63" t="s">
        <v>3975</v>
      </c>
      <c r="AD478" s="94" t="str">
        <f>IF(OR(Q478="",'1'!$H$10="-"),"",IF(Q478&gt;R478+S478,"заказано больше наличия",""))</f>
        <v/>
      </c>
    </row>
    <row r="479" spans="1:30" s="48" customFormat="1">
      <c r="A479" s="2"/>
      <c r="B479" s="57" t="s">
        <v>1079</v>
      </c>
      <c r="C479" s="49" t="s">
        <v>1080</v>
      </c>
      <c r="D479" s="49" t="s">
        <v>1081</v>
      </c>
      <c r="E479" s="49">
        <v>8</v>
      </c>
      <c r="F479" s="49">
        <v>15</v>
      </c>
      <c r="G479" s="49" t="s">
        <v>1082</v>
      </c>
      <c r="H479" s="52" t="s">
        <v>57</v>
      </c>
      <c r="I479" s="50"/>
      <c r="J479" s="50"/>
      <c r="K479" s="90"/>
      <c r="L479" s="51">
        <v>470</v>
      </c>
      <c r="M479" s="51">
        <v>299</v>
      </c>
      <c r="N479" s="106">
        <f>IF('1'!$H$10="-",L479,L479)</f>
        <v>470</v>
      </c>
      <c r="O479" s="105">
        <f>IF('1'!$H$10="-",M479,IF('1'!$H$10="в кассу предприятия",M479,IF('1'!$H$10="ИП Водакова Т.Ю.",M479*1.075,"-")))</f>
        <v>299</v>
      </c>
      <c r="P479" s="86">
        <v>6</v>
      </c>
      <c r="Q479" s="47"/>
      <c r="R479" s="91">
        <f t="shared" si="7"/>
        <v>0</v>
      </c>
      <c r="S479" s="91" t="str">
        <f>IF('1'!$H$10="-","-      ₽",IF(Z479="только сц",IF(Q479&lt;=AA479,Q479,AA479),IF(Q479&lt;=AB479,0,IF(Q479-R479&lt;=AA479,Q479-R479,AA479))))</f>
        <v>-      ₽</v>
      </c>
      <c r="T479" s="92" t="str">
        <f>IF('1'!$H$10="-","-      ₽",IF(AND(SUM($W$10:$W$6357)&gt;=200000,AC479&lt;&gt;"без скидки"),IF(R479&gt;=100,O479*0.95*0.95*R479,O479*R479*0.95),IF(SUM($V$10:$V$6357)&gt;=57000,IF(AND(R479&gt;=100,AC479&lt;&gt;"без скидки"),O479*0.95*R479,O479*R479),M479*R479)))</f>
        <v>-      ₽</v>
      </c>
      <c r="U479" s="92" t="str">
        <f>IF('1'!$H$10="-","-      ₽",S479*M479)</f>
        <v>-      ₽</v>
      </c>
      <c r="V479" s="93" t="str">
        <f>IF('1'!$H$10="-","-      ₽",R479*O479)</f>
        <v>-      ₽</v>
      </c>
      <c r="W479" s="93" t="str">
        <f>IF('1'!$H$10="-","-      ₽",R479*O479)</f>
        <v>-      ₽</v>
      </c>
      <c r="X479" s="65" t="s">
        <v>4548</v>
      </c>
      <c r="Y479" s="66" t="str">
        <f>IF(OR(Q479="",'1'!$H$10="-"),"-      %",IF(Z479="только сц",0,IF(SUM($V$685:$V$6357)&gt;=57000,(W479-T479)/W479,0)))</f>
        <v>-      %</v>
      </c>
      <c r="Z479" s="83" t="s">
        <v>375</v>
      </c>
      <c r="AA479" s="51">
        <v>5</v>
      </c>
      <c r="AB479" s="51">
        <v>1</v>
      </c>
      <c r="AC479" s="63" t="s">
        <v>3975</v>
      </c>
      <c r="AD479" s="94" t="str">
        <f>IF(OR(Q479="",'1'!$H$10="-"),"",IF(Q479&gt;R479+S479,"заказано больше наличия",""))</f>
        <v/>
      </c>
    </row>
    <row r="480" spans="1:30" s="48" customFormat="1">
      <c r="A480" s="2"/>
      <c r="B480" s="57" t="s">
        <v>2325</v>
      </c>
      <c r="C480" s="49" t="s">
        <v>1080</v>
      </c>
      <c r="D480" s="49" t="s">
        <v>1081</v>
      </c>
      <c r="E480" s="49">
        <v>8</v>
      </c>
      <c r="F480" s="49">
        <v>15</v>
      </c>
      <c r="G480" s="49" t="s">
        <v>3672</v>
      </c>
      <c r="H480" s="52" t="s">
        <v>57</v>
      </c>
      <c r="I480" s="50"/>
      <c r="J480" s="50"/>
      <c r="K480" s="90"/>
      <c r="L480" s="51">
        <v>470</v>
      </c>
      <c r="M480" s="51">
        <v>299</v>
      </c>
      <c r="N480" s="106">
        <f>IF('1'!$H$10="-",L480,L480)</f>
        <v>470</v>
      </c>
      <c r="O480" s="105">
        <f>IF('1'!$H$10="-",M480,IF('1'!$H$10="в кассу предприятия",M480,IF('1'!$H$10="ИП Водакова Т.Ю.",M480*1.075,"-")))</f>
        <v>299</v>
      </c>
      <c r="P480" s="86">
        <v>11</v>
      </c>
      <c r="Q480" s="47"/>
      <c r="R480" s="91">
        <f t="shared" si="7"/>
        <v>0</v>
      </c>
      <c r="S480" s="91" t="str">
        <f>IF('1'!$H$10="-","-      ₽",IF(Z480="только сц",IF(Q480&lt;=AA480,Q480,AA480),IF(Q480&lt;=AB480,0,IF(Q480-R480&lt;=AA480,Q480-R480,AA480))))</f>
        <v>-      ₽</v>
      </c>
      <c r="T480" s="92" t="str">
        <f>IF('1'!$H$10="-","-      ₽",IF(AND(SUM($W$10:$W$6357)&gt;=200000,AC480&lt;&gt;"без скидки"),IF(R480&gt;=100,O480*0.95*0.95*R480,O480*R480*0.95),IF(SUM($V$10:$V$6357)&gt;=57000,IF(AND(R480&gt;=100,AC480&lt;&gt;"без скидки"),O480*0.95*R480,O480*R480),M480*R480)))</f>
        <v>-      ₽</v>
      </c>
      <c r="U480" s="92" t="str">
        <f>IF('1'!$H$10="-","-      ₽",S480*M480)</f>
        <v>-      ₽</v>
      </c>
      <c r="V480" s="93" t="str">
        <f>IF('1'!$H$10="-","-      ₽",R480*O480)</f>
        <v>-      ₽</v>
      </c>
      <c r="W480" s="93" t="str">
        <f>IF('1'!$H$10="-","-      ₽",R480*O480)</f>
        <v>-      ₽</v>
      </c>
      <c r="X480" s="65" t="s">
        <v>4548</v>
      </c>
      <c r="Y480" s="66" t="str">
        <f>IF(OR(Q480="",'1'!$H$10="-"),"-      %",IF(Z480="только сц",0,IF(SUM($V$685:$V$6357)&gt;=57000,(W480-T480)/W480,0)))</f>
        <v>-      %</v>
      </c>
      <c r="Z480" s="83" t="s">
        <v>375</v>
      </c>
      <c r="AA480" s="51">
        <v>1</v>
      </c>
      <c r="AB480" s="51">
        <v>10</v>
      </c>
      <c r="AC480" s="63" t="s">
        <v>3975</v>
      </c>
      <c r="AD480" s="94" t="str">
        <f>IF(OR(Q480="",'1'!$H$10="-"),"",IF(Q480&gt;R480+S480,"заказано больше наличия",""))</f>
        <v/>
      </c>
    </row>
    <row r="481" spans="1:30" s="48" customFormat="1">
      <c r="A481" s="2"/>
      <c r="B481" s="57" t="s">
        <v>4849</v>
      </c>
      <c r="C481" s="49" t="s">
        <v>4469</v>
      </c>
      <c r="D481" s="49" t="s">
        <v>1081</v>
      </c>
      <c r="E481" s="49">
        <v>8</v>
      </c>
      <c r="F481" s="49">
        <v>15</v>
      </c>
      <c r="G481" s="49" t="s">
        <v>4971</v>
      </c>
      <c r="H481" s="52" t="s">
        <v>57</v>
      </c>
      <c r="I481" s="50"/>
      <c r="J481" s="50"/>
      <c r="K481" s="90"/>
      <c r="L481" s="51">
        <v>470</v>
      </c>
      <c r="M481" s="51">
        <v>299</v>
      </c>
      <c r="N481" s="106">
        <f>IF('1'!$H$10="-",L481,L481)</f>
        <v>470</v>
      </c>
      <c r="O481" s="105">
        <f>IF('1'!$H$10="-",M481,IF('1'!$H$10="в кассу предприятия",M481,IF('1'!$H$10="ИП Водакова Т.Ю.",M481*1.075,"-")))</f>
        <v>299</v>
      </c>
      <c r="P481" s="86">
        <v>8</v>
      </c>
      <c r="Q481" s="47"/>
      <c r="R481" s="91">
        <f t="shared" si="7"/>
        <v>0</v>
      </c>
      <c r="S481" s="91" t="str">
        <f>IF('1'!$H$10="-","-      ₽",IF(Z481="только сц",IF(Q481&lt;=AA481,Q481,AA481),IF(Q481&lt;=AB481,0,IF(Q481-R481&lt;=AA481,Q481-R481,AA481))))</f>
        <v>-      ₽</v>
      </c>
      <c r="T481" s="92" t="str">
        <f>IF('1'!$H$10="-","-      ₽",IF(AND(SUM($W$10:$W$6357)&gt;=200000,AC481&lt;&gt;"без скидки"),IF(R481&gt;=100,O481*0.95*0.95*R481,O481*R481*0.95),IF(SUM($V$10:$V$6357)&gt;=57000,IF(AND(R481&gt;=100,AC481&lt;&gt;"без скидки"),O481*0.95*R481,O481*R481),M481*R481)))</f>
        <v>-      ₽</v>
      </c>
      <c r="U481" s="92" t="str">
        <f>IF('1'!$H$10="-","-      ₽",S481*M481)</f>
        <v>-      ₽</v>
      </c>
      <c r="V481" s="93" t="str">
        <f>IF('1'!$H$10="-","-      ₽",R481*O481)</f>
        <v>-      ₽</v>
      </c>
      <c r="W481" s="93" t="str">
        <f>IF('1'!$H$10="-","-      ₽",R481*O481)</f>
        <v>-      ₽</v>
      </c>
      <c r="X481" s="65" t="s">
        <v>4548</v>
      </c>
      <c r="Y481" s="66" t="str">
        <f>IF(OR(Q481="",'1'!$H$10="-"),"-      %",IF(Z481="только сц",0,IF(SUM($V$685:$V$6357)&gt;=57000,(W481-T481)/W481,0)))</f>
        <v>-      %</v>
      </c>
      <c r="Z481" s="83" t="s">
        <v>375</v>
      </c>
      <c r="AA481" s="51">
        <v>0</v>
      </c>
      <c r="AB481" s="51">
        <v>8</v>
      </c>
      <c r="AC481" s="63" t="s">
        <v>3975</v>
      </c>
      <c r="AD481" s="94" t="str">
        <f>IF(OR(Q481="",'1'!$H$10="-"),"",IF(Q481&gt;R481+S481,"заказано больше наличия",""))</f>
        <v/>
      </c>
    </row>
    <row r="482" spans="1:30" s="48" customFormat="1">
      <c r="A482" s="2"/>
      <c r="B482" s="57" t="s">
        <v>4412</v>
      </c>
      <c r="C482" s="49" t="s">
        <v>4469</v>
      </c>
      <c r="D482" s="49" t="s">
        <v>4470</v>
      </c>
      <c r="E482" s="49">
        <v>8</v>
      </c>
      <c r="F482" s="49">
        <v>8</v>
      </c>
      <c r="G482" s="49" t="s">
        <v>1082</v>
      </c>
      <c r="H482" s="52" t="s">
        <v>288</v>
      </c>
      <c r="I482" s="50"/>
      <c r="J482" s="50"/>
      <c r="K482" s="90"/>
      <c r="L482" s="51">
        <v>402</v>
      </c>
      <c r="M482" s="51">
        <v>271</v>
      </c>
      <c r="N482" s="106">
        <f>IF('1'!$H$10="-",L482,L482)</f>
        <v>402</v>
      </c>
      <c r="O482" s="105">
        <f>IF('1'!$H$10="-",M482,IF('1'!$H$10="в кассу предприятия",M482,IF('1'!$H$10="ИП Водакова Т.Ю.",M482*1.075,"-")))</f>
        <v>271</v>
      </c>
      <c r="P482" s="86">
        <v>6</v>
      </c>
      <c r="Q482" s="47"/>
      <c r="R482" s="91">
        <f t="shared" si="7"/>
        <v>0</v>
      </c>
      <c r="S482" s="91" t="str">
        <f>IF('1'!$H$10="-","-      ₽",IF(Z482="только сц",IF(Q482&lt;=AA482,Q482,AA482),IF(Q482&lt;=AB482,0,IF(Q482-R482&lt;=AA482,Q482-R482,AA482))))</f>
        <v>-      ₽</v>
      </c>
      <c r="T482" s="92" t="str">
        <f>IF('1'!$H$10="-","-      ₽",IF(AND(SUM($W$10:$W$6357)&gt;=200000,AC482&lt;&gt;"без скидки"),IF(R482&gt;=100,O482*0.95*0.95*R482,O482*R482*0.95),IF(SUM($V$10:$V$6357)&gt;=57000,IF(AND(R482&gt;=100,AC482&lt;&gt;"без скидки"),O482*0.95*R482,O482*R482),M482*R482)))</f>
        <v>-      ₽</v>
      </c>
      <c r="U482" s="92" t="str">
        <f>IF('1'!$H$10="-","-      ₽",S482*M482)</f>
        <v>-      ₽</v>
      </c>
      <c r="V482" s="93" t="str">
        <f>IF('1'!$H$10="-","-      ₽",R482*O482)</f>
        <v>-      ₽</v>
      </c>
      <c r="W482" s="93" t="str">
        <f>IF('1'!$H$10="-","-      ₽",R482*O482)</f>
        <v>-      ₽</v>
      </c>
      <c r="X482" s="65" t="s">
        <v>4548</v>
      </c>
      <c r="Y482" s="66" t="str">
        <f>IF(OR(Q482="",'1'!$H$10="-"),"-      %",IF(Z482="только сц",0,IF(SUM($V$685:$V$6357)&gt;=57000,(W482-T482)/W482,0)))</f>
        <v>-      %</v>
      </c>
      <c r="Z482" s="83" t="s">
        <v>375</v>
      </c>
      <c r="AA482" s="51">
        <v>0</v>
      </c>
      <c r="AB482" s="51">
        <v>6</v>
      </c>
      <c r="AC482" s="63" t="s">
        <v>3975</v>
      </c>
      <c r="AD482" s="94" t="str">
        <f>IF(OR(Q482="",'1'!$H$10="-"),"",IF(Q482&gt;R482+S482,"заказано больше наличия",""))</f>
        <v/>
      </c>
    </row>
    <row r="483" spans="1:30" s="48" customFormat="1">
      <c r="A483" s="2"/>
      <c r="B483" s="57" t="s">
        <v>2326</v>
      </c>
      <c r="C483" s="49" t="s">
        <v>2761</v>
      </c>
      <c r="D483" s="49" t="s">
        <v>2762</v>
      </c>
      <c r="E483" s="49">
        <v>8</v>
      </c>
      <c r="F483" s="49">
        <v>11</v>
      </c>
      <c r="G483" s="49"/>
      <c r="H483" s="52" t="s">
        <v>52</v>
      </c>
      <c r="I483" s="50" t="s">
        <v>298</v>
      </c>
      <c r="J483" s="50"/>
      <c r="K483" s="90"/>
      <c r="L483" s="51">
        <v>334</v>
      </c>
      <c r="M483" s="51">
        <v>225</v>
      </c>
      <c r="N483" s="106">
        <f>IF('1'!$H$10="-",L483,L483)</f>
        <v>334</v>
      </c>
      <c r="O483" s="105">
        <f>IF('1'!$H$10="-",M483,IF('1'!$H$10="в кассу предприятия",M483,IF('1'!$H$10="ИП Водакова Т.Ю.",M483*1.075,"-")))</f>
        <v>225</v>
      </c>
      <c r="P483" s="86">
        <v>20</v>
      </c>
      <c r="Q483" s="47"/>
      <c r="R483" s="91">
        <f t="shared" si="7"/>
        <v>0</v>
      </c>
      <c r="S483" s="91" t="str">
        <f>IF('1'!$H$10="-","-      ₽",IF(Z483="только сц",IF(Q483&lt;=AA483,Q483,AA483),IF(Q483&lt;=AB483,0,IF(Q483-R483&lt;=AA483,Q483-R483,AA483))))</f>
        <v>-      ₽</v>
      </c>
      <c r="T483" s="92" t="str">
        <f>IF('1'!$H$10="-","-      ₽",IF(AND(SUM($W$10:$W$6357)&gt;=200000,AC483&lt;&gt;"без скидки"),IF(R483&gt;=100,O483*0.95*0.95*R483,O483*R483*0.95),IF(SUM($V$10:$V$6357)&gt;=57000,IF(AND(R483&gt;=100,AC483&lt;&gt;"без скидки"),O483*0.95*R483,O483*R483),M483*R483)))</f>
        <v>-      ₽</v>
      </c>
      <c r="U483" s="92" t="str">
        <f>IF('1'!$H$10="-","-      ₽",S483*M483)</f>
        <v>-      ₽</v>
      </c>
      <c r="V483" s="93" t="str">
        <f>IF('1'!$H$10="-","-      ₽",R483*O483)</f>
        <v>-      ₽</v>
      </c>
      <c r="W483" s="93" t="str">
        <f>IF('1'!$H$10="-","-      ₽",R483*O483)</f>
        <v>-      ₽</v>
      </c>
      <c r="X483" s="65" t="s">
        <v>4548</v>
      </c>
      <c r="Y483" s="66" t="str">
        <f>IF(OR(Q483="",'1'!$H$10="-"),"-      %",IF(Z483="только сц",0,IF(SUM($V$685:$V$6357)&gt;=57000,(W483-T483)/W483,0)))</f>
        <v>-      %</v>
      </c>
      <c r="Z483" s="83" t="s">
        <v>375</v>
      </c>
      <c r="AA483" s="51">
        <v>16</v>
      </c>
      <c r="AB483" s="51">
        <v>4</v>
      </c>
      <c r="AC483" s="63" t="s">
        <v>3975</v>
      </c>
      <c r="AD483" s="94" t="str">
        <f>IF(OR(Q483="",'1'!$H$10="-"),"",IF(Q483&gt;R483+S483,"заказано больше наличия",""))</f>
        <v/>
      </c>
    </row>
    <row r="484" spans="1:30" s="48" customFormat="1">
      <c r="A484" s="2"/>
      <c r="B484" s="57" t="s">
        <v>1092</v>
      </c>
      <c r="C484" s="49" t="s">
        <v>1093</v>
      </c>
      <c r="D484" s="49" t="s">
        <v>1094</v>
      </c>
      <c r="E484" s="49">
        <v>8</v>
      </c>
      <c r="F484" s="49">
        <v>15</v>
      </c>
      <c r="G484" s="49" t="s">
        <v>1095</v>
      </c>
      <c r="H484" s="52" t="s">
        <v>57</v>
      </c>
      <c r="I484" s="50"/>
      <c r="J484" s="50"/>
      <c r="K484" s="90"/>
      <c r="L484" s="51">
        <v>901</v>
      </c>
      <c r="M484" s="51">
        <v>615</v>
      </c>
      <c r="N484" s="106">
        <f>IF('1'!$H$10="-",L484,L484)</f>
        <v>901</v>
      </c>
      <c r="O484" s="105">
        <f>IF('1'!$H$10="-",M484,IF('1'!$H$10="в кассу предприятия",M484,IF('1'!$H$10="ИП Водакова Т.Ю.",M484*1.075,"-")))</f>
        <v>615</v>
      </c>
      <c r="P484" s="86">
        <v>2</v>
      </c>
      <c r="Q484" s="47"/>
      <c r="R484" s="91">
        <f t="shared" si="7"/>
        <v>0</v>
      </c>
      <c r="S484" s="91" t="str">
        <f>IF('1'!$H$10="-","-      ₽",IF(Z484="только сц",IF(Q484&lt;=AA484,Q484,AA484),IF(Q484&lt;=AB484,0,IF(Q484-R484&lt;=AA484,Q484-R484,AA484))))</f>
        <v>-      ₽</v>
      </c>
      <c r="T484" s="92" t="str">
        <f>IF('1'!$H$10="-","-      ₽",IF(AND(SUM($W$10:$W$6357)&gt;=200000,AC484&lt;&gt;"без скидки"),IF(R484&gt;=100,O484*0.95*0.95*R484,O484*R484*0.95),IF(SUM($V$10:$V$6357)&gt;=57000,IF(AND(R484&gt;=100,AC484&lt;&gt;"без скидки"),O484*0.95*R484,O484*R484),M484*R484)))</f>
        <v>-      ₽</v>
      </c>
      <c r="U484" s="92" t="str">
        <f>IF('1'!$H$10="-","-      ₽",S484*M484)</f>
        <v>-      ₽</v>
      </c>
      <c r="V484" s="93" t="str">
        <f>IF('1'!$H$10="-","-      ₽",R484*O484)</f>
        <v>-      ₽</v>
      </c>
      <c r="W484" s="93" t="str">
        <f>IF('1'!$H$10="-","-      ₽",R484*O484)</f>
        <v>-      ₽</v>
      </c>
      <c r="X484" s="65" t="s">
        <v>4548</v>
      </c>
      <c r="Y484" s="66" t="str">
        <f>IF(OR(Q484="",'1'!$H$10="-"),"-      %",IF(Z484="только сц",0,IF(SUM($V$685:$V$6357)&gt;=57000,(W484-T484)/W484,0)))</f>
        <v>-      %</v>
      </c>
      <c r="Z484" s="83" t="s">
        <v>5582</v>
      </c>
      <c r="AA484" s="51">
        <v>2</v>
      </c>
      <c r="AB484" s="51">
        <v>0</v>
      </c>
      <c r="AC484" s="63" t="s">
        <v>3975</v>
      </c>
      <c r="AD484" s="94" t="str">
        <f>IF(OR(Q484="",'1'!$H$10="-"),"",IF(Q484&gt;R484+S484,"заказано больше наличия",""))</f>
        <v/>
      </c>
    </row>
    <row r="485" spans="1:30" s="48" customFormat="1">
      <c r="A485" s="2"/>
      <c r="B485" s="57" t="s">
        <v>2338</v>
      </c>
      <c r="C485" s="49" t="s">
        <v>2764</v>
      </c>
      <c r="D485" s="49" t="s">
        <v>2765</v>
      </c>
      <c r="E485" s="49">
        <v>8</v>
      </c>
      <c r="F485" s="49">
        <v>15</v>
      </c>
      <c r="G485" s="49" t="s">
        <v>3680</v>
      </c>
      <c r="H485" s="52" t="s">
        <v>57</v>
      </c>
      <c r="I485" s="50"/>
      <c r="J485" s="50"/>
      <c r="K485" s="90"/>
      <c r="L485" s="51">
        <v>1014</v>
      </c>
      <c r="M485" s="51">
        <v>717</v>
      </c>
      <c r="N485" s="106">
        <f>IF('1'!$H$10="-",L485,L485)</f>
        <v>1014</v>
      </c>
      <c r="O485" s="105">
        <f>IF('1'!$H$10="-",M485,IF('1'!$H$10="в кассу предприятия",M485,IF('1'!$H$10="ИП Водакова Т.Ю.",M485*1.075,"-")))</f>
        <v>717</v>
      </c>
      <c r="P485" s="86">
        <v>6</v>
      </c>
      <c r="Q485" s="47"/>
      <c r="R485" s="91">
        <f t="shared" si="7"/>
        <v>0</v>
      </c>
      <c r="S485" s="91" t="str">
        <f>IF('1'!$H$10="-","-      ₽",IF(Z485="только сц",IF(Q485&lt;=AA485,Q485,AA485),IF(Q485&lt;=AB485,0,IF(Q485-R485&lt;=AA485,Q485-R485,AA485))))</f>
        <v>-      ₽</v>
      </c>
      <c r="T485" s="92" t="str">
        <f>IF('1'!$H$10="-","-      ₽",IF(AND(SUM($W$10:$W$6357)&gt;=200000,AC485&lt;&gt;"без скидки"),IF(R485&gt;=100,O485*0.95*0.95*R485,O485*R485*0.95),IF(SUM($V$10:$V$6357)&gt;=57000,IF(AND(R485&gt;=100,AC485&lt;&gt;"без скидки"),O485*0.95*R485,O485*R485),M485*R485)))</f>
        <v>-      ₽</v>
      </c>
      <c r="U485" s="92" t="str">
        <f>IF('1'!$H$10="-","-      ₽",S485*M485)</f>
        <v>-      ₽</v>
      </c>
      <c r="V485" s="93" t="str">
        <f>IF('1'!$H$10="-","-      ₽",R485*O485)</f>
        <v>-      ₽</v>
      </c>
      <c r="W485" s="93" t="str">
        <f>IF('1'!$H$10="-","-      ₽",R485*O485)</f>
        <v>-      ₽</v>
      </c>
      <c r="X485" s="65" t="s">
        <v>4548</v>
      </c>
      <c r="Y485" s="66" t="str">
        <f>IF(OR(Q485="",'1'!$H$10="-"),"-      %",IF(Z485="только сц",0,IF(SUM($V$685:$V$6357)&gt;=57000,(W485-T485)/W485,0)))</f>
        <v>-      %</v>
      </c>
      <c r="Z485" s="83" t="s">
        <v>375</v>
      </c>
      <c r="AA485" s="51">
        <v>0</v>
      </c>
      <c r="AB485" s="51">
        <v>6</v>
      </c>
      <c r="AC485" s="63" t="s">
        <v>3975</v>
      </c>
      <c r="AD485" s="94" t="str">
        <f>IF(OR(Q485="",'1'!$H$10="-"),"",IF(Q485&gt;R485+S485,"заказано больше наличия",""))</f>
        <v/>
      </c>
    </row>
    <row r="486" spans="1:30" s="48" customFormat="1">
      <c r="A486" s="2"/>
      <c r="B486" s="57" t="s">
        <v>2339</v>
      </c>
      <c r="C486" s="49" t="s">
        <v>2766</v>
      </c>
      <c r="D486" s="49" t="s">
        <v>2767</v>
      </c>
      <c r="E486" s="49">
        <v>8</v>
      </c>
      <c r="F486" s="49">
        <v>23</v>
      </c>
      <c r="G486" s="49" t="s">
        <v>3681</v>
      </c>
      <c r="H486" s="52" t="s">
        <v>29</v>
      </c>
      <c r="I486" s="50"/>
      <c r="J486" s="50"/>
      <c r="K486" s="90" t="s">
        <v>2871</v>
      </c>
      <c r="L486" s="51">
        <v>3111</v>
      </c>
      <c r="M486" s="51">
        <v>2100</v>
      </c>
      <c r="N486" s="106">
        <f>IF('1'!$H$10="-",L486,L486)</f>
        <v>3111</v>
      </c>
      <c r="O486" s="105">
        <f>IF('1'!$H$10="-",M486,IF('1'!$H$10="в кассу предприятия",M486,IF('1'!$H$10="ИП Водакова Т.Ю.",M486*1.075,"-")))</f>
        <v>2100</v>
      </c>
      <c r="P486" s="86">
        <v>6</v>
      </c>
      <c r="Q486" s="47"/>
      <c r="R486" s="91">
        <f t="shared" si="7"/>
        <v>0</v>
      </c>
      <c r="S486" s="91" t="str">
        <f>IF('1'!$H$10="-","-      ₽",IF(Z486="только сц",IF(Q486&lt;=AA486,Q486,AA486),IF(Q486&lt;=AB486,0,IF(Q486-R486&lt;=AA486,Q486-R486,AA486))))</f>
        <v>-      ₽</v>
      </c>
      <c r="T486" s="92" t="str">
        <f>IF('1'!$H$10="-","-      ₽",IF(AND(SUM($W$10:$W$6357)&gt;=200000,AC486&lt;&gt;"без скидки"),IF(R486&gt;=100,O486*0.95*0.95*R486,O486*R486*0.95),IF(SUM($V$10:$V$6357)&gt;=57000,IF(AND(R486&gt;=100,AC486&lt;&gt;"без скидки"),O486*0.95*R486,O486*R486),M486*R486)))</f>
        <v>-      ₽</v>
      </c>
      <c r="U486" s="92" t="str">
        <f>IF('1'!$H$10="-","-      ₽",S486*M486)</f>
        <v>-      ₽</v>
      </c>
      <c r="V486" s="93" t="str">
        <f>IF('1'!$H$10="-","-      ₽",R486*O486)</f>
        <v>-      ₽</v>
      </c>
      <c r="W486" s="93" t="str">
        <f>IF('1'!$H$10="-","-      ₽",R486*O486)</f>
        <v>-      ₽</v>
      </c>
      <c r="X486" s="65" t="s">
        <v>4548</v>
      </c>
      <c r="Y486" s="66" t="str">
        <f>IF(OR(Q486="",'1'!$H$10="-"),"-      %",IF(Z486="только сц",0,IF(SUM($V$685:$V$6357)&gt;=57000,(W486-T486)/W486,0)))</f>
        <v>-      %</v>
      </c>
      <c r="Z486" s="83" t="s">
        <v>375</v>
      </c>
      <c r="AA486" s="51">
        <v>0</v>
      </c>
      <c r="AB486" s="51">
        <v>6</v>
      </c>
      <c r="AC486" s="63" t="s">
        <v>3975</v>
      </c>
      <c r="AD486" s="94" t="str">
        <f>IF(OR(Q486="",'1'!$H$10="-"),"",IF(Q486&gt;R486+S486,"заказано больше наличия",""))</f>
        <v/>
      </c>
    </row>
    <row r="487" spans="1:30" s="48" customFormat="1">
      <c r="A487" s="2"/>
      <c r="B487" s="57" t="s">
        <v>2340</v>
      </c>
      <c r="C487" s="49" t="s">
        <v>2768</v>
      </c>
      <c r="D487" s="49" t="s">
        <v>2769</v>
      </c>
      <c r="E487" s="49">
        <v>8</v>
      </c>
      <c r="F487" s="49">
        <v>15</v>
      </c>
      <c r="G487" s="49" t="s">
        <v>3682</v>
      </c>
      <c r="H487" s="52" t="s">
        <v>57</v>
      </c>
      <c r="I487" s="50"/>
      <c r="J487" s="50"/>
      <c r="K487" s="90"/>
      <c r="L487" s="51">
        <v>901</v>
      </c>
      <c r="M487" s="51">
        <v>587</v>
      </c>
      <c r="N487" s="106">
        <f>IF('1'!$H$10="-",L487,L487)</f>
        <v>901</v>
      </c>
      <c r="O487" s="105">
        <f>IF('1'!$H$10="-",M487,IF('1'!$H$10="в кассу предприятия",M487,IF('1'!$H$10="ИП Водакова Т.Ю.",M487*1.075,"-")))</f>
        <v>587</v>
      </c>
      <c r="P487" s="86">
        <v>2</v>
      </c>
      <c r="Q487" s="47"/>
      <c r="R487" s="91">
        <f t="shared" si="7"/>
        <v>0</v>
      </c>
      <c r="S487" s="91" t="str">
        <f>IF('1'!$H$10="-","-      ₽",IF(Z487="только сц",IF(Q487&lt;=AA487,Q487,AA487),IF(Q487&lt;=AB487,0,IF(Q487-R487&lt;=AA487,Q487-R487,AA487))))</f>
        <v>-      ₽</v>
      </c>
      <c r="T487" s="92" t="str">
        <f>IF('1'!$H$10="-","-      ₽",IF(AND(SUM($W$10:$W$6357)&gt;=200000,AC487&lt;&gt;"без скидки"),IF(R487&gt;=100,O487*0.95*0.95*R487,O487*R487*0.95),IF(SUM($V$10:$V$6357)&gt;=57000,IF(AND(R487&gt;=100,AC487&lt;&gt;"без скидки"),O487*0.95*R487,O487*R487),M487*R487)))</f>
        <v>-      ₽</v>
      </c>
      <c r="U487" s="92" t="str">
        <f>IF('1'!$H$10="-","-      ₽",S487*M487)</f>
        <v>-      ₽</v>
      </c>
      <c r="V487" s="93" t="str">
        <f>IF('1'!$H$10="-","-      ₽",R487*O487)</f>
        <v>-      ₽</v>
      </c>
      <c r="W487" s="93" t="str">
        <f>IF('1'!$H$10="-","-      ₽",R487*O487)</f>
        <v>-      ₽</v>
      </c>
      <c r="X487" s="65" t="s">
        <v>4548</v>
      </c>
      <c r="Y487" s="66" t="str">
        <f>IF(OR(Q487="",'1'!$H$10="-"),"-      %",IF(Z487="только сц",0,IF(SUM($V$685:$V$6357)&gt;=57000,(W487-T487)/W487,0)))</f>
        <v>-      %</v>
      </c>
      <c r="Z487" s="83" t="s">
        <v>375</v>
      </c>
      <c r="AA487" s="51">
        <v>0</v>
      </c>
      <c r="AB487" s="51">
        <v>2</v>
      </c>
      <c r="AC487" s="63" t="s">
        <v>3975</v>
      </c>
      <c r="AD487" s="94" t="str">
        <f>IF(OR(Q487="",'1'!$H$10="-"),"",IF(Q487&gt;R487+S487,"заказано больше наличия",""))</f>
        <v/>
      </c>
    </row>
    <row r="488" spans="1:30" s="48" customFormat="1">
      <c r="A488" s="2"/>
      <c r="B488" s="57" t="s">
        <v>4850</v>
      </c>
      <c r="C488" s="49" t="s">
        <v>2768</v>
      </c>
      <c r="D488" s="49" t="s">
        <v>2769</v>
      </c>
      <c r="E488" s="49">
        <v>8</v>
      </c>
      <c r="F488" s="49">
        <v>15</v>
      </c>
      <c r="G488" s="49" t="s">
        <v>3178</v>
      </c>
      <c r="H488" s="52" t="s">
        <v>57</v>
      </c>
      <c r="I488" s="50"/>
      <c r="J488" s="50"/>
      <c r="K488" s="90"/>
      <c r="L488" s="51">
        <v>470</v>
      </c>
      <c r="M488" s="51">
        <v>299</v>
      </c>
      <c r="N488" s="106">
        <f>IF('1'!$H$10="-",L488,L488)</f>
        <v>470</v>
      </c>
      <c r="O488" s="105">
        <f>IF('1'!$H$10="-",M488,IF('1'!$H$10="в кассу предприятия",M488,IF('1'!$H$10="ИП Водакова Т.Ю.",M488*1.075,"-")))</f>
        <v>299</v>
      </c>
      <c r="P488" s="86">
        <v>1</v>
      </c>
      <c r="Q488" s="47"/>
      <c r="R488" s="91">
        <f t="shared" si="7"/>
        <v>0</v>
      </c>
      <c r="S488" s="91" t="str">
        <f>IF('1'!$H$10="-","-      ₽",IF(Z488="только сц",IF(Q488&lt;=AA488,Q488,AA488),IF(Q488&lt;=AB488,0,IF(Q488-R488&lt;=AA488,Q488-R488,AA488))))</f>
        <v>-      ₽</v>
      </c>
      <c r="T488" s="92" t="str">
        <f>IF('1'!$H$10="-","-      ₽",IF(AND(SUM($W$10:$W$6357)&gt;=200000,AC488&lt;&gt;"без скидки"),IF(R488&gt;=100,O488*0.95*0.95*R488,O488*R488*0.95),IF(SUM($V$10:$V$6357)&gt;=57000,IF(AND(R488&gt;=100,AC488&lt;&gt;"без скидки"),O488*0.95*R488,O488*R488),M488*R488)))</f>
        <v>-      ₽</v>
      </c>
      <c r="U488" s="92" t="str">
        <f>IF('1'!$H$10="-","-      ₽",S488*M488)</f>
        <v>-      ₽</v>
      </c>
      <c r="V488" s="93" t="str">
        <f>IF('1'!$H$10="-","-      ₽",R488*O488)</f>
        <v>-      ₽</v>
      </c>
      <c r="W488" s="93" t="str">
        <f>IF('1'!$H$10="-","-      ₽",R488*O488)</f>
        <v>-      ₽</v>
      </c>
      <c r="X488" s="65" t="s">
        <v>4548</v>
      </c>
      <c r="Y488" s="66" t="str">
        <f>IF(OR(Q488="",'1'!$H$10="-"),"-      %",IF(Z488="только сц",0,IF(SUM($V$685:$V$6357)&gt;=57000,(W488-T488)/W488,0)))</f>
        <v>-      %</v>
      </c>
      <c r="Z488" s="83" t="s">
        <v>5582</v>
      </c>
      <c r="AA488" s="51">
        <v>1</v>
      </c>
      <c r="AB488" s="51">
        <v>0</v>
      </c>
      <c r="AC488" s="63" t="s">
        <v>3975</v>
      </c>
      <c r="AD488" s="94" t="str">
        <f>IF(OR(Q488="",'1'!$H$10="-"),"",IF(Q488&gt;R488+S488,"заказано больше наличия",""))</f>
        <v/>
      </c>
    </row>
    <row r="489" spans="1:30" s="48" customFormat="1">
      <c r="A489" s="2"/>
      <c r="B489" s="57" t="s">
        <v>2341</v>
      </c>
      <c r="C489" s="49" t="s">
        <v>2768</v>
      </c>
      <c r="D489" s="49" t="s">
        <v>2769</v>
      </c>
      <c r="E489" s="49">
        <v>8</v>
      </c>
      <c r="F489" s="49">
        <v>15</v>
      </c>
      <c r="G489" s="49" t="s">
        <v>3683</v>
      </c>
      <c r="H489" s="52" t="s">
        <v>57</v>
      </c>
      <c r="I489" s="50"/>
      <c r="J489" s="50"/>
      <c r="K489" s="90"/>
      <c r="L489" s="51">
        <v>788</v>
      </c>
      <c r="M489" s="51">
        <v>491</v>
      </c>
      <c r="N489" s="106">
        <f>IF('1'!$H$10="-",L489,L489)</f>
        <v>788</v>
      </c>
      <c r="O489" s="105">
        <f>IF('1'!$H$10="-",M489,IF('1'!$H$10="в кассу предприятия",M489,IF('1'!$H$10="ИП Водакова Т.Ю.",M489*1.075,"-")))</f>
        <v>491</v>
      </c>
      <c r="P489" s="86">
        <v>1</v>
      </c>
      <c r="Q489" s="47"/>
      <c r="R489" s="91">
        <f t="shared" si="7"/>
        <v>0</v>
      </c>
      <c r="S489" s="91" t="str">
        <f>IF('1'!$H$10="-","-      ₽",IF(Z489="только сц",IF(Q489&lt;=AA489,Q489,AA489),IF(Q489&lt;=AB489,0,IF(Q489-R489&lt;=AA489,Q489-R489,AA489))))</f>
        <v>-      ₽</v>
      </c>
      <c r="T489" s="92" t="str">
        <f>IF('1'!$H$10="-","-      ₽",IF(AND(SUM($W$10:$W$6357)&gt;=200000,AC489&lt;&gt;"без скидки"),IF(R489&gt;=100,O489*0.95*0.95*R489,O489*R489*0.95),IF(SUM($V$10:$V$6357)&gt;=57000,IF(AND(R489&gt;=100,AC489&lt;&gt;"без скидки"),O489*0.95*R489,O489*R489),M489*R489)))</f>
        <v>-      ₽</v>
      </c>
      <c r="U489" s="92" t="str">
        <f>IF('1'!$H$10="-","-      ₽",S489*M489)</f>
        <v>-      ₽</v>
      </c>
      <c r="V489" s="93" t="str">
        <f>IF('1'!$H$10="-","-      ₽",R489*O489)</f>
        <v>-      ₽</v>
      </c>
      <c r="W489" s="93" t="str">
        <f>IF('1'!$H$10="-","-      ₽",R489*O489)</f>
        <v>-      ₽</v>
      </c>
      <c r="X489" s="65" t="s">
        <v>4548</v>
      </c>
      <c r="Y489" s="66" t="str">
        <f>IF(OR(Q489="",'1'!$H$10="-"),"-      %",IF(Z489="только сц",0,IF(SUM($V$685:$V$6357)&gt;=57000,(W489-T489)/W489,0)))</f>
        <v>-      %</v>
      </c>
      <c r="Z489" s="83" t="s">
        <v>375</v>
      </c>
      <c r="AA489" s="51">
        <v>0</v>
      </c>
      <c r="AB489" s="51">
        <v>1</v>
      </c>
      <c r="AC489" s="63" t="s">
        <v>3975</v>
      </c>
      <c r="AD489" s="94" t="str">
        <f>IF(OR(Q489="",'1'!$H$10="-"),"",IF(Q489&gt;R489+S489,"заказано больше наличия",""))</f>
        <v/>
      </c>
    </row>
    <row r="490" spans="1:30" s="48" customFormat="1">
      <c r="A490" s="2"/>
      <c r="B490" s="57" t="s">
        <v>2342</v>
      </c>
      <c r="C490" s="49" t="s">
        <v>2768</v>
      </c>
      <c r="D490" s="49" t="s">
        <v>2769</v>
      </c>
      <c r="E490" s="49">
        <v>8</v>
      </c>
      <c r="F490" s="49">
        <v>15</v>
      </c>
      <c r="G490" s="49" t="s">
        <v>3684</v>
      </c>
      <c r="H490" s="52" t="s">
        <v>57</v>
      </c>
      <c r="I490" s="50"/>
      <c r="J490" s="50"/>
      <c r="K490" s="90"/>
      <c r="L490" s="51">
        <v>901</v>
      </c>
      <c r="M490" s="51">
        <v>615</v>
      </c>
      <c r="N490" s="106">
        <f>IF('1'!$H$10="-",L490,L490)</f>
        <v>901</v>
      </c>
      <c r="O490" s="105">
        <f>IF('1'!$H$10="-",M490,IF('1'!$H$10="в кассу предприятия",M490,IF('1'!$H$10="ИП Водакова Т.Ю.",M490*1.075,"-")))</f>
        <v>615</v>
      </c>
      <c r="P490" s="86">
        <v>9</v>
      </c>
      <c r="Q490" s="47"/>
      <c r="R490" s="91">
        <f t="shared" si="7"/>
        <v>0</v>
      </c>
      <c r="S490" s="91" t="str">
        <f>IF('1'!$H$10="-","-      ₽",IF(Z490="только сц",IF(Q490&lt;=AA490,Q490,AA490),IF(Q490&lt;=AB490,0,IF(Q490-R490&lt;=AA490,Q490-R490,AA490))))</f>
        <v>-      ₽</v>
      </c>
      <c r="T490" s="92" t="str">
        <f>IF('1'!$H$10="-","-      ₽",IF(AND(SUM($W$10:$W$6357)&gt;=200000,AC490&lt;&gt;"без скидки"),IF(R490&gt;=100,O490*0.95*0.95*R490,O490*R490*0.95),IF(SUM($V$10:$V$6357)&gt;=57000,IF(AND(R490&gt;=100,AC490&lt;&gt;"без скидки"),O490*0.95*R490,O490*R490),M490*R490)))</f>
        <v>-      ₽</v>
      </c>
      <c r="U490" s="92" t="str">
        <f>IF('1'!$H$10="-","-      ₽",S490*M490)</f>
        <v>-      ₽</v>
      </c>
      <c r="V490" s="93" t="str">
        <f>IF('1'!$H$10="-","-      ₽",R490*O490)</f>
        <v>-      ₽</v>
      </c>
      <c r="W490" s="93" t="str">
        <f>IF('1'!$H$10="-","-      ₽",R490*O490)</f>
        <v>-      ₽</v>
      </c>
      <c r="X490" s="65" t="s">
        <v>4548</v>
      </c>
      <c r="Y490" s="66" t="str">
        <f>IF(OR(Q490="",'1'!$H$10="-"),"-      %",IF(Z490="только сц",0,IF(SUM($V$685:$V$6357)&gt;=57000,(W490-T490)/W490,0)))</f>
        <v>-      %</v>
      </c>
      <c r="Z490" s="83" t="s">
        <v>375</v>
      </c>
      <c r="AA490" s="51">
        <v>3</v>
      </c>
      <c r="AB490" s="51">
        <v>6</v>
      </c>
      <c r="AC490" s="63" t="s">
        <v>3975</v>
      </c>
      <c r="AD490" s="94" t="str">
        <f>IF(OR(Q490="",'1'!$H$10="-"),"",IF(Q490&gt;R490+S490,"заказано больше наличия",""))</f>
        <v/>
      </c>
    </row>
    <row r="491" spans="1:30" s="48" customFormat="1">
      <c r="A491" s="2"/>
      <c r="B491" s="57" t="s">
        <v>2343</v>
      </c>
      <c r="C491" s="49" t="s">
        <v>2768</v>
      </c>
      <c r="D491" s="49" t="s">
        <v>2769</v>
      </c>
      <c r="E491" s="49">
        <v>8</v>
      </c>
      <c r="F491" s="49">
        <v>15</v>
      </c>
      <c r="G491" s="49" t="s">
        <v>3685</v>
      </c>
      <c r="H491" s="52" t="s">
        <v>57</v>
      </c>
      <c r="I491" s="50"/>
      <c r="J491" s="50"/>
      <c r="K491" s="90"/>
      <c r="L491" s="51">
        <v>470</v>
      </c>
      <c r="M491" s="51">
        <v>299</v>
      </c>
      <c r="N491" s="106">
        <f>IF('1'!$H$10="-",L491,L491)</f>
        <v>470</v>
      </c>
      <c r="O491" s="105">
        <f>IF('1'!$H$10="-",M491,IF('1'!$H$10="в кассу предприятия",M491,IF('1'!$H$10="ИП Водакова Т.Ю.",M491*1.075,"-")))</f>
        <v>299</v>
      </c>
      <c r="P491" s="86">
        <v>18</v>
      </c>
      <c r="Q491" s="47"/>
      <c r="R491" s="91">
        <f t="shared" si="7"/>
        <v>0</v>
      </c>
      <c r="S491" s="91" t="str">
        <f>IF('1'!$H$10="-","-      ₽",IF(Z491="только сц",IF(Q491&lt;=AA491,Q491,AA491),IF(Q491&lt;=AB491,0,IF(Q491-R491&lt;=AA491,Q491-R491,AA491))))</f>
        <v>-      ₽</v>
      </c>
      <c r="T491" s="92" t="str">
        <f>IF('1'!$H$10="-","-      ₽",IF(AND(SUM($W$10:$W$6357)&gt;=200000,AC491&lt;&gt;"без скидки"),IF(R491&gt;=100,O491*0.95*0.95*R491,O491*R491*0.95),IF(SUM($V$10:$V$6357)&gt;=57000,IF(AND(R491&gt;=100,AC491&lt;&gt;"без скидки"),O491*0.95*R491,O491*R491),M491*R491)))</f>
        <v>-      ₽</v>
      </c>
      <c r="U491" s="92" t="str">
        <f>IF('1'!$H$10="-","-      ₽",S491*M491)</f>
        <v>-      ₽</v>
      </c>
      <c r="V491" s="93" t="str">
        <f>IF('1'!$H$10="-","-      ₽",R491*O491)</f>
        <v>-      ₽</v>
      </c>
      <c r="W491" s="93" t="str">
        <f>IF('1'!$H$10="-","-      ₽",R491*O491)</f>
        <v>-      ₽</v>
      </c>
      <c r="X491" s="65" t="s">
        <v>4548</v>
      </c>
      <c r="Y491" s="66" t="str">
        <f>IF(OR(Q491="",'1'!$H$10="-"),"-      %",IF(Z491="только сц",0,IF(SUM($V$685:$V$6357)&gt;=57000,(W491-T491)/W491,0)))</f>
        <v>-      %</v>
      </c>
      <c r="Z491" s="83" t="s">
        <v>375</v>
      </c>
      <c r="AA491" s="51">
        <v>0</v>
      </c>
      <c r="AB491" s="51">
        <v>18</v>
      </c>
      <c r="AC491" s="63" t="s">
        <v>3975</v>
      </c>
      <c r="AD491" s="94" t="str">
        <f>IF(OR(Q491="",'1'!$H$10="-"),"",IF(Q491&gt;R491+S491,"заказано больше наличия",""))</f>
        <v/>
      </c>
    </row>
    <row r="492" spans="1:30" s="48" customFormat="1">
      <c r="A492" s="2"/>
      <c r="B492" s="57" t="s">
        <v>2344</v>
      </c>
      <c r="C492" s="49" t="s">
        <v>2768</v>
      </c>
      <c r="D492" s="49" t="s">
        <v>2769</v>
      </c>
      <c r="E492" s="49">
        <v>8</v>
      </c>
      <c r="F492" s="49">
        <v>15</v>
      </c>
      <c r="G492" s="49" t="s">
        <v>3686</v>
      </c>
      <c r="H492" s="52" t="s">
        <v>57</v>
      </c>
      <c r="I492" s="50"/>
      <c r="J492" s="50"/>
      <c r="K492" s="90"/>
      <c r="L492" s="51">
        <v>470</v>
      </c>
      <c r="M492" s="51">
        <v>271</v>
      </c>
      <c r="N492" s="106">
        <f>IF('1'!$H$10="-",L492,L492)</f>
        <v>470</v>
      </c>
      <c r="O492" s="105">
        <f>IF('1'!$H$10="-",M492,IF('1'!$H$10="в кассу предприятия",M492,IF('1'!$H$10="ИП Водакова Т.Ю.",M492*1.075,"-")))</f>
        <v>271</v>
      </c>
      <c r="P492" s="86">
        <v>2</v>
      </c>
      <c r="Q492" s="47"/>
      <c r="R492" s="91">
        <f t="shared" si="7"/>
        <v>0</v>
      </c>
      <c r="S492" s="91" t="str">
        <f>IF('1'!$H$10="-","-      ₽",IF(Z492="только сц",IF(Q492&lt;=AA492,Q492,AA492),IF(Q492&lt;=AB492,0,IF(Q492-R492&lt;=AA492,Q492-R492,AA492))))</f>
        <v>-      ₽</v>
      </c>
      <c r="T492" s="92" t="str">
        <f>IF('1'!$H$10="-","-      ₽",IF(AND(SUM($W$10:$W$6357)&gt;=200000,AC492&lt;&gt;"без скидки"),IF(R492&gt;=100,O492*0.95*0.95*R492,O492*R492*0.95),IF(SUM($V$10:$V$6357)&gt;=57000,IF(AND(R492&gt;=100,AC492&lt;&gt;"без скидки"),O492*0.95*R492,O492*R492),M492*R492)))</f>
        <v>-      ₽</v>
      </c>
      <c r="U492" s="92" t="str">
        <f>IF('1'!$H$10="-","-      ₽",S492*M492)</f>
        <v>-      ₽</v>
      </c>
      <c r="V492" s="93" t="str">
        <f>IF('1'!$H$10="-","-      ₽",R492*O492)</f>
        <v>-      ₽</v>
      </c>
      <c r="W492" s="93" t="str">
        <f>IF('1'!$H$10="-","-      ₽",R492*O492)</f>
        <v>-      ₽</v>
      </c>
      <c r="X492" s="65" t="s">
        <v>4548</v>
      </c>
      <c r="Y492" s="66" t="str">
        <f>IF(OR(Q492="",'1'!$H$10="-"),"-      %",IF(Z492="только сц",0,IF(SUM($V$685:$V$6357)&gt;=57000,(W492-T492)/W492,0)))</f>
        <v>-      %</v>
      </c>
      <c r="Z492" s="83" t="s">
        <v>375</v>
      </c>
      <c r="AA492" s="51">
        <v>0</v>
      </c>
      <c r="AB492" s="51">
        <v>2</v>
      </c>
      <c r="AC492" s="63" t="s">
        <v>3975</v>
      </c>
      <c r="AD492" s="94" t="str">
        <f>IF(OR(Q492="",'1'!$H$10="-"),"",IF(Q492&gt;R492+S492,"заказано больше наличия",""))</f>
        <v/>
      </c>
    </row>
    <row r="493" spans="1:30" s="48" customFormat="1">
      <c r="A493" s="2"/>
      <c r="B493" s="57" t="s">
        <v>2345</v>
      </c>
      <c r="C493" s="49" t="s">
        <v>2768</v>
      </c>
      <c r="D493" s="49" t="s">
        <v>2769</v>
      </c>
      <c r="E493" s="49">
        <v>8</v>
      </c>
      <c r="F493" s="49">
        <v>15</v>
      </c>
      <c r="G493" s="49" t="s">
        <v>3687</v>
      </c>
      <c r="H493" s="52" t="s">
        <v>57</v>
      </c>
      <c r="I493" s="50"/>
      <c r="J493" s="50"/>
      <c r="K493" s="90"/>
      <c r="L493" s="51">
        <v>407</v>
      </c>
      <c r="M493" s="51">
        <v>299</v>
      </c>
      <c r="N493" s="106">
        <f>IF('1'!$H$10="-",L493,L493)</f>
        <v>407</v>
      </c>
      <c r="O493" s="105">
        <f>IF('1'!$H$10="-",M493,IF('1'!$H$10="в кассу предприятия",M493,IF('1'!$H$10="ИП Водакова Т.Ю.",M493*1.075,"-")))</f>
        <v>299</v>
      </c>
      <c r="P493" s="86">
        <v>5</v>
      </c>
      <c r="Q493" s="47"/>
      <c r="R493" s="91">
        <f t="shared" si="7"/>
        <v>0</v>
      </c>
      <c r="S493" s="91" t="str">
        <f>IF('1'!$H$10="-","-      ₽",IF(Z493="только сц",IF(Q493&lt;=AA493,Q493,AA493),IF(Q493&lt;=AB493,0,IF(Q493-R493&lt;=AA493,Q493-R493,AA493))))</f>
        <v>-      ₽</v>
      </c>
      <c r="T493" s="92" t="str">
        <f>IF('1'!$H$10="-","-      ₽",IF(AND(SUM($W$10:$W$6357)&gt;=200000,AC493&lt;&gt;"без скидки"),IF(R493&gt;=100,O493*0.95*0.95*R493,O493*R493*0.95),IF(SUM($V$10:$V$6357)&gt;=57000,IF(AND(R493&gt;=100,AC493&lt;&gt;"без скидки"),O493*0.95*R493,O493*R493),M493*R493)))</f>
        <v>-      ₽</v>
      </c>
      <c r="U493" s="92" t="str">
        <f>IF('1'!$H$10="-","-      ₽",S493*M493)</f>
        <v>-      ₽</v>
      </c>
      <c r="V493" s="93" t="str">
        <f>IF('1'!$H$10="-","-      ₽",R493*O493)</f>
        <v>-      ₽</v>
      </c>
      <c r="W493" s="93" t="str">
        <f>IF('1'!$H$10="-","-      ₽",R493*O493)</f>
        <v>-      ₽</v>
      </c>
      <c r="X493" s="65" t="s">
        <v>4548</v>
      </c>
      <c r="Y493" s="66" t="str">
        <f>IF(OR(Q493="",'1'!$H$10="-"),"-      %",IF(Z493="только сц",0,IF(SUM($V$685:$V$6357)&gt;=57000,(W493-T493)/W493,0)))</f>
        <v>-      %</v>
      </c>
      <c r="Z493" s="83" t="s">
        <v>375</v>
      </c>
      <c r="AA493" s="51">
        <v>0</v>
      </c>
      <c r="AB493" s="51">
        <v>5</v>
      </c>
      <c r="AC493" s="63" t="s">
        <v>3975</v>
      </c>
      <c r="AD493" s="94" t="str">
        <f>IF(OR(Q493="",'1'!$H$10="-"),"",IF(Q493&gt;R493+S493,"заказано больше наличия",""))</f>
        <v/>
      </c>
    </row>
    <row r="494" spans="1:30" s="48" customFormat="1">
      <c r="A494" s="2"/>
      <c r="B494" s="57" t="s">
        <v>2346</v>
      </c>
      <c r="C494" s="49" t="s">
        <v>2768</v>
      </c>
      <c r="D494" s="49" t="s">
        <v>2769</v>
      </c>
      <c r="E494" s="49">
        <v>8</v>
      </c>
      <c r="F494" s="49">
        <v>15</v>
      </c>
      <c r="G494" s="49" t="s">
        <v>3688</v>
      </c>
      <c r="H494" s="52" t="s">
        <v>57</v>
      </c>
      <c r="I494" s="50"/>
      <c r="J494" s="50"/>
      <c r="K494" s="90"/>
      <c r="L494" s="51">
        <v>470</v>
      </c>
      <c r="M494" s="51">
        <v>359</v>
      </c>
      <c r="N494" s="106">
        <f>IF('1'!$H$10="-",L494,L494)</f>
        <v>470</v>
      </c>
      <c r="O494" s="105">
        <f>IF('1'!$H$10="-",M494,IF('1'!$H$10="в кассу предприятия",M494,IF('1'!$H$10="ИП Водакова Т.Ю.",M494*1.075,"-")))</f>
        <v>359</v>
      </c>
      <c r="P494" s="86">
        <v>8</v>
      </c>
      <c r="Q494" s="47"/>
      <c r="R494" s="91">
        <f t="shared" si="7"/>
        <v>0</v>
      </c>
      <c r="S494" s="91" t="str">
        <f>IF('1'!$H$10="-","-      ₽",IF(Z494="только сц",IF(Q494&lt;=AA494,Q494,AA494),IF(Q494&lt;=AB494,0,IF(Q494-R494&lt;=AA494,Q494-R494,AA494))))</f>
        <v>-      ₽</v>
      </c>
      <c r="T494" s="92" t="str">
        <f>IF('1'!$H$10="-","-      ₽",IF(AND(SUM($W$10:$W$6357)&gt;=200000,AC494&lt;&gt;"без скидки"),IF(R494&gt;=100,O494*0.95*0.95*R494,O494*R494*0.95),IF(SUM($V$10:$V$6357)&gt;=57000,IF(AND(R494&gt;=100,AC494&lt;&gt;"без скидки"),O494*0.95*R494,O494*R494),M494*R494)))</f>
        <v>-      ₽</v>
      </c>
      <c r="U494" s="92" t="str">
        <f>IF('1'!$H$10="-","-      ₽",S494*M494)</f>
        <v>-      ₽</v>
      </c>
      <c r="V494" s="93" t="str">
        <f>IF('1'!$H$10="-","-      ₽",R494*O494)</f>
        <v>-      ₽</v>
      </c>
      <c r="W494" s="93" t="str">
        <f>IF('1'!$H$10="-","-      ₽",R494*O494)</f>
        <v>-      ₽</v>
      </c>
      <c r="X494" s="65" t="s">
        <v>4548</v>
      </c>
      <c r="Y494" s="66" t="str">
        <f>IF(OR(Q494="",'1'!$H$10="-"),"-      %",IF(Z494="только сц",0,IF(SUM($V$685:$V$6357)&gt;=57000,(W494-T494)/W494,0)))</f>
        <v>-      %</v>
      </c>
      <c r="Z494" s="83" t="s">
        <v>375</v>
      </c>
      <c r="AA494" s="51">
        <v>0</v>
      </c>
      <c r="AB494" s="51">
        <v>8</v>
      </c>
      <c r="AC494" s="63" t="s">
        <v>3975</v>
      </c>
      <c r="AD494" s="94" t="str">
        <f>IF(OR(Q494="",'1'!$H$10="-"),"",IF(Q494&gt;R494+S494,"заказано больше наличия",""))</f>
        <v/>
      </c>
    </row>
    <row r="495" spans="1:30" s="48" customFormat="1">
      <c r="A495" s="2"/>
      <c r="B495" s="57" t="s">
        <v>2347</v>
      </c>
      <c r="C495" s="49" t="s">
        <v>2768</v>
      </c>
      <c r="D495" s="49" t="s">
        <v>2769</v>
      </c>
      <c r="E495" s="49">
        <v>8</v>
      </c>
      <c r="F495" s="49">
        <v>15</v>
      </c>
      <c r="G495" s="49" t="s">
        <v>3689</v>
      </c>
      <c r="H495" s="52" t="s">
        <v>57</v>
      </c>
      <c r="I495" s="50"/>
      <c r="J495" s="50"/>
      <c r="K495" s="90"/>
      <c r="L495" s="51">
        <v>407</v>
      </c>
      <c r="M495" s="51">
        <v>271</v>
      </c>
      <c r="N495" s="106">
        <f>IF('1'!$H$10="-",L495,L495)</f>
        <v>407</v>
      </c>
      <c r="O495" s="105">
        <f>IF('1'!$H$10="-",M495,IF('1'!$H$10="в кассу предприятия",M495,IF('1'!$H$10="ИП Водакова Т.Ю.",M495*1.075,"-")))</f>
        <v>271</v>
      </c>
      <c r="P495" s="86">
        <v>4</v>
      </c>
      <c r="Q495" s="47"/>
      <c r="R495" s="91">
        <f t="shared" si="7"/>
        <v>0</v>
      </c>
      <c r="S495" s="91" t="str">
        <f>IF('1'!$H$10="-","-      ₽",IF(Z495="только сц",IF(Q495&lt;=AA495,Q495,AA495),IF(Q495&lt;=AB495,0,IF(Q495-R495&lt;=AA495,Q495-R495,AA495))))</f>
        <v>-      ₽</v>
      </c>
      <c r="T495" s="92" t="str">
        <f>IF('1'!$H$10="-","-      ₽",IF(AND(SUM($W$10:$W$6357)&gt;=200000,AC495&lt;&gt;"без скидки"),IF(R495&gt;=100,O495*0.95*0.95*R495,O495*R495*0.95),IF(SUM($V$10:$V$6357)&gt;=57000,IF(AND(R495&gt;=100,AC495&lt;&gt;"без скидки"),O495*0.95*R495,O495*R495),M495*R495)))</f>
        <v>-      ₽</v>
      </c>
      <c r="U495" s="92" t="str">
        <f>IF('1'!$H$10="-","-      ₽",S495*M495)</f>
        <v>-      ₽</v>
      </c>
      <c r="V495" s="93" t="str">
        <f>IF('1'!$H$10="-","-      ₽",R495*O495)</f>
        <v>-      ₽</v>
      </c>
      <c r="W495" s="93" t="str">
        <f>IF('1'!$H$10="-","-      ₽",R495*O495)</f>
        <v>-      ₽</v>
      </c>
      <c r="X495" s="65" t="s">
        <v>4548</v>
      </c>
      <c r="Y495" s="66" t="str">
        <f>IF(OR(Q495="",'1'!$H$10="-"),"-      %",IF(Z495="только сц",0,IF(SUM($V$685:$V$6357)&gt;=57000,(W495-T495)/W495,0)))</f>
        <v>-      %</v>
      </c>
      <c r="Z495" s="83" t="s">
        <v>375</v>
      </c>
      <c r="AA495" s="51">
        <v>0</v>
      </c>
      <c r="AB495" s="51">
        <v>4</v>
      </c>
      <c r="AC495" s="63" t="s">
        <v>3975</v>
      </c>
      <c r="AD495" s="94" t="str">
        <f>IF(OR(Q495="",'1'!$H$10="-"),"",IF(Q495&gt;R495+S495,"заказано больше наличия",""))</f>
        <v/>
      </c>
    </row>
    <row r="496" spans="1:30" s="48" customFormat="1">
      <c r="A496" s="2"/>
      <c r="B496" s="57" t="s">
        <v>2348</v>
      </c>
      <c r="C496" s="49" t="s">
        <v>2768</v>
      </c>
      <c r="D496" s="49" t="s">
        <v>2769</v>
      </c>
      <c r="E496" s="49">
        <v>8</v>
      </c>
      <c r="F496" s="49">
        <v>15</v>
      </c>
      <c r="G496" s="49" t="s">
        <v>3690</v>
      </c>
      <c r="H496" s="52" t="s">
        <v>57</v>
      </c>
      <c r="I496" s="50"/>
      <c r="J496" s="50"/>
      <c r="K496" s="90"/>
      <c r="L496" s="51">
        <v>407</v>
      </c>
      <c r="M496" s="51">
        <v>271</v>
      </c>
      <c r="N496" s="106">
        <f>IF('1'!$H$10="-",L496,L496)</f>
        <v>407</v>
      </c>
      <c r="O496" s="105">
        <f>IF('1'!$H$10="-",M496,IF('1'!$H$10="в кассу предприятия",M496,IF('1'!$H$10="ИП Водакова Т.Ю.",M496*1.075,"-")))</f>
        <v>271</v>
      </c>
      <c r="P496" s="86">
        <v>5</v>
      </c>
      <c r="Q496" s="47"/>
      <c r="R496" s="91">
        <f t="shared" si="7"/>
        <v>0</v>
      </c>
      <c r="S496" s="91" t="str">
        <f>IF('1'!$H$10="-","-      ₽",IF(Z496="только сц",IF(Q496&lt;=AA496,Q496,AA496),IF(Q496&lt;=AB496,0,IF(Q496-R496&lt;=AA496,Q496-R496,AA496))))</f>
        <v>-      ₽</v>
      </c>
      <c r="T496" s="92" t="str">
        <f>IF('1'!$H$10="-","-      ₽",IF(AND(SUM($W$10:$W$6357)&gt;=200000,AC496&lt;&gt;"без скидки"),IF(R496&gt;=100,O496*0.95*0.95*R496,O496*R496*0.95),IF(SUM($V$10:$V$6357)&gt;=57000,IF(AND(R496&gt;=100,AC496&lt;&gt;"без скидки"),O496*0.95*R496,O496*R496),M496*R496)))</f>
        <v>-      ₽</v>
      </c>
      <c r="U496" s="92" t="str">
        <f>IF('1'!$H$10="-","-      ₽",S496*M496)</f>
        <v>-      ₽</v>
      </c>
      <c r="V496" s="93" t="str">
        <f>IF('1'!$H$10="-","-      ₽",R496*O496)</f>
        <v>-      ₽</v>
      </c>
      <c r="W496" s="93" t="str">
        <f>IF('1'!$H$10="-","-      ₽",R496*O496)</f>
        <v>-      ₽</v>
      </c>
      <c r="X496" s="65" t="s">
        <v>4548</v>
      </c>
      <c r="Y496" s="66" t="str">
        <f>IF(OR(Q496="",'1'!$H$10="-"),"-      %",IF(Z496="только сц",0,IF(SUM($V$685:$V$6357)&gt;=57000,(W496-T496)/W496,0)))</f>
        <v>-      %</v>
      </c>
      <c r="Z496" s="83" t="s">
        <v>375</v>
      </c>
      <c r="AA496" s="51">
        <v>0</v>
      </c>
      <c r="AB496" s="51">
        <v>5</v>
      </c>
      <c r="AC496" s="63" t="s">
        <v>3975</v>
      </c>
      <c r="AD496" s="94" t="str">
        <f>IF(OR(Q496="",'1'!$H$10="-"),"",IF(Q496&gt;R496+S496,"заказано больше наличия",""))</f>
        <v/>
      </c>
    </row>
    <row r="497" spans="1:30" s="48" customFormat="1">
      <c r="A497" s="2"/>
      <c r="B497" s="57" t="s">
        <v>4851</v>
      </c>
      <c r="C497" s="49" t="s">
        <v>3938</v>
      </c>
      <c r="D497" s="49" t="s">
        <v>2769</v>
      </c>
      <c r="E497" s="49">
        <v>8</v>
      </c>
      <c r="F497" s="49">
        <v>15</v>
      </c>
      <c r="G497" s="49" t="s">
        <v>4972</v>
      </c>
      <c r="H497" s="52" t="s">
        <v>57</v>
      </c>
      <c r="I497" s="50"/>
      <c r="J497" s="50"/>
      <c r="K497" s="90"/>
      <c r="L497" s="51">
        <v>470</v>
      </c>
      <c r="M497" s="51">
        <v>299</v>
      </c>
      <c r="N497" s="106">
        <f>IF('1'!$H$10="-",L497,L497)</f>
        <v>470</v>
      </c>
      <c r="O497" s="105">
        <f>IF('1'!$H$10="-",M497,IF('1'!$H$10="в кассу предприятия",M497,IF('1'!$H$10="ИП Водакова Т.Ю.",M497*1.075,"-")))</f>
        <v>299</v>
      </c>
      <c r="P497" s="86">
        <v>20</v>
      </c>
      <c r="Q497" s="47"/>
      <c r="R497" s="91">
        <f t="shared" si="7"/>
        <v>0</v>
      </c>
      <c r="S497" s="91" t="str">
        <f>IF('1'!$H$10="-","-      ₽",IF(Z497="только сц",IF(Q497&lt;=AA497,Q497,AA497),IF(Q497&lt;=AB497,0,IF(Q497-R497&lt;=AA497,Q497-R497,AA497))))</f>
        <v>-      ₽</v>
      </c>
      <c r="T497" s="92" t="str">
        <f>IF('1'!$H$10="-","-      ₽",IF(AND(SUM($W$10:$W$6357)&gt;=200000,AC497&lt;&gt;"без скидки"),IF(R497&gt;=100,O497*0.95*0.95*R497,O497*R497*0.95),IF(SUM($V$10:$V$6357)&gt;=57000,IF(AND(R497&gt;=100,AC497&lt;&gt;"без скидки"),O497*0.95*R497,O497*R497),M497*R497)))</f>
        <v>-      ₽</v>
      </c>
      <c r="U497" s="92" t="str">
        <f>IF('1'!$H$10="-","-      ₽",S497*M497)</f>
        <v>-      ₽</v>
      </c>
      <c r="V497" s="93" t="str">
        <f>IF('1'!$H$10="-","-      ₽",R497*O497)</f>
        <v>-      ₽</v>
      </c>
      <c r="W497" s="93" t="str">
        <f>IF('1'!$H$10="-","-      ₽",R497*O497)</f>
        <v>-      ₽</v>
      </c>
      <c r="X497" s="65" t="s">
        <v>4548</v>
      </c>
      <c r="Y497" s="66" t="str">
        <f>IF(OR(Q497="",'1'!$H$10="-"),"-      %",IF(Z497="только сц",0,IF(SUM($V$685:$V$6357)&gt;=57000,(W497-T497)/W497,0)))</f>
        <v>-      %</v>
      </c>
      <c r="Z497" s="83" t="s">
        <v>375</v>
      </c>
      <c r="AA497" s="51">
        <v>19</v>
      </c>
      <c r="AB497" s="51">
        <v>1</v>
      </c>
      <c r="AC497" s="63" t="s">
        <v>3975</v>
      </c>
      <c r="AD497" s="94" t="str">
        <f>IF(OR(Q497="",'1'!$H$10="-"),"",IF(Q497&gt;R497+S497,"заказано больше наличия",""))</f>
        <v/>
      </c>
    </row>
    <row r="498" spans="1:30" s="48" customFormat="1">
      <c r="A498" s="2"/>
      <c r="B498" s="57" t="s">
        <v>2349</v>
      </c>
      <c r="C498" s="49" t="s">
        <v>2768</v>
      </c>
      <c r="D498" s="49" t="s">
        <v>2769</v>
      </c>
      <c r="E498" s="49">
        <v>8</v>
      </c>
      <c r="F498" s="49">
        <v>15</v>
      </c>
      <c r="G498" s="49" t="s">
        <v>3691</v>
      </c>
      <c r="H498" s="52" t="s">
        <v>57</v>
      </c>
      <c r="I498" s="50"/>
      <c r="J498" s="50"/>
      <c r="K498" s="90"/>
      <c r="L498" s="51">
        <v>470</v>
      </c>
      <c r="M498" s="51">
        <v>325</v>
      </c>
      <c r="N498" s="106">
        <f>IF('1'!$H$10="-",L498,L498)</f>
        <v>470</v>
      </c>
      <c r="O498" s="105">
        <f>IF('1'!$H$10="-",M498,IF('1'!$H$10="в кассу предприятия",M498,IF('1'!$H$10="ИП Водакова Т.Ю.",M498*1.075,"-")))</f>
        <v>325</v>
      </c>
      <c r="P498" s="86">
        <v>6</v>
      </c>
      <c r="Q498" s="47"/>
      <c r="R498" s="91">
        <f t="shared" si="7"/>
        <v>0</v>
      </c>
      <c r="S498" s="91" t="str">
        <f>IF('1'!$H$10="-","-      ₽",IF(Z498="только сц",IF(Q498&lt;=AA498,Q498,AA498),IF(Q498&lt;=AB498,0,IF(Q498-R498&lt;=AA498,Q498-R498,AA498))))</f>
        <v>-      ₽</v>
      </c>
      <c r="T498" s="92" t="str">
        <f>IF('1'!$H$10="-","-      ₽",IF(AND(SUM($W$10:$W$6357)&gt;=200000,AC498&lt;&gt;"без скидки"),IF(R498&gt;=100,O498*0.95*0.95*R498,O498*R498*0.95),IF(SUM($V$10:$V$6357)&gt;=57000,IF(AND(R498&gt;=100,AC498&lt;&gt;"без скидки"),O498*0.95*R498,O498*R498),M498*R498)))</f>
        <v>-      ₽</v>
      </c>
      <c r="U498" s="92" t="str">
        <f>IF('1'!$H$10="-","-      ₽",S498*M498)</f>
        <v>-      ₽</v>
      </c>
      <c r="V498" s="93" t="str">
        <f>IF('1'!$H$10="-","-      ₽",R498*O498)</f>
        <v>-      ₽</v>
      </c>
      <c r="W498" s="93" t="str">
        <f>IF('1'!$H$10="-","-      ₽",R498*O498)</f>
        <v>-      ₽</v>
      </c>
      <c r="X498" s="65" t="s">
        <v>4548</v>
      </c>
      <c r="Y498" s="66" t="str">
        <f>IF(OR(Q498="",'1'!$H$10="-"),"-      %",IF(Z498="только сц",0,IF(SUM($V$685:$V$6357)&gt;=57000,(W498-T498)/W498,0)))</f>
        <v>-      %</v>
      </c>
      <c r="Z498" s="83" t="s">
        <v>375</v>
      </c>
      <c r="AA498" s="51">
        <v>0</v>
      </c>
      <c r="AB498" s="51">
        <v>6</v>
      </c>
      <c r="AC498" s="63" t="s">
        <v>3975</v>
      </c>
      <c r="AD498" s="94" t="str">
        <f>IF(OR(Q498="",'1'!$H$10="-"),"",IF(Q498&gt;R498+S498,"заказано больше наличия",""))</f>
        <v/>
      </c>
    </row>
    <row r="499" spans="1:30" s="48" customFormat="1">
      <c r="A499" s="2"/>
      <c r="B499" s="57" t="s">
        <v>2350</v>
      </c>
      <c r="C499" s="49" t="s">
        <v>2768</v>
      </c>
      <c r="D499" s="49" t="s">
        <v>2769</v>
      </c>
      <c r="E499" s="49">
        <v>8</v>
      </c>
      <c r="F499" s="49">
        <v>15</v>
      </c>
      <c r="G499" s="49" t="s">
        <v>3692</v>
      </c>
      <c r="H499" s="52" t="s">
        <v>57</v>
      </c>
      <c r="I499" s="50"/>
      <c r="J499" s="50"/>
      <c r="K499" s="90"/>
      <c r="L499" s="51">
        <v>470</v>
      </c>
      <c r="M499" s="51">
        <v>325</v>
      </c>
      <c r="N499" s="106">
        <f>IF('1'!$H$10="-",L499,L499)</f>
        <v>470</v>
      </c>
      <c r="O499" s="105">
        <f>IF('1'!$H$10="-",M499,IF('1'!$H$10="в кассу предприятия",M499,IF('1'!$H$10="ИП Водакова Т.Ю.",M499*1.075,"-")))</f>
        <v>325</v>
      </c>
      <c r="P499" s="86">
        <v>2</v>
      </c>
      <c r="Q499" s="47"/>
      <c r="R499" s="91">
        <f t="shared" si="7"/>
        <v>0</v>
      </c>
      <c r="S499" s="91" t="str">
        <f>IF('1'!$H$10="-","-      ₽",IF(Z499="только сц",IF(Q499&lt;=AA499,Q499,AA499),IF(Q499&lt;=AB499,0,IF(Q499-R499&lt;=AA499,Q499-R499,AA499))))</f>
        <v>-      ₽</v>
      </c>
      <c r="T499" s="92" t="str">
        <f>IF('1'!$H$10="-","-      ₽",IF(AND(SUM($W$10:$W$6357)&gt;=200000,AC499&lt;&gt;"без скидки"),IF(R499&gt;=100,O499*0.95*0.95*R499,O499*R499*0.95),IF(SUM($V$10:$V$6357)&gt;=57000,IF(AND(R499&gt;=100,AC499&lt;&gt;"без скидки"),O499*0.95*R499,O499*R499),M499*R499)))</f>
        <v>-      ₽</v>
      </c>
      <c r="U499" s="92" t="str">
        <f>IF('1'!$H$10="-","-      ₽",S499*M499)</f>
        <v>-      ₽</v>
      </c>
      <c r="V499" s="93" t="str">
        <f>IF('1'!$H$10="-","-      ₽",R499*O499)</f>
        <v>-      ₽</v>
      </c>
      <c r="W499" s="93" t="str">
        <f>IF('1'!$H$10="-","-      ₽",R499*O499)</f>
        <v>-      ₽</v>
      </c>
      <c r="X499" s="65" t="s">
        <v>4548</v>
      </c>
      <c r="Y499" s="66" t="str">
        <f>IF(OR(Q499="",'1'!$H$10="-"),"-      %",IF(Z499="только сц",0,IF(SUM($V$685:$V$6357)&gt;=57000,(W499-T499)/W499,0)))</f>
        <v>-      %</v>
      </c>
      <c r="Z499" s="83" t="s">
        <v>5582</v>
      </c>
      <c r="AA499" s="51">
        <v>2</v>
      </c>
      <c r="AB499" s="51">
        <v>0</v>
      </c>
      <c r="AC499" s="63" t="s">
        <v>3975</v>
      </c>
      <c r="AD499" s="94" t="str">
        <f>IF(OR(Q499="",'1'!$H$10="-"),"",IF(Q499&gt;R499+S499,"заказано больше наличия",""))</f>
        <v/>
      </c>
    </row>
    <row r="500" spans="1:30" s="48" customFormat="1">
      <c r="A500" s="2"/>
      <c r="B500" s="57" t="s">
        <v>2351</v>
      </c>
      <c r="C500" s="49" t="s">
        <v>2768</v>
      </c>
      <c r="D500" s="49" t="s">
        <v>2769</v>
      </c>
      <c r="E500" s="49">
        <v>8</v>
      </c>
      <c r="F500" s="49">
        <v>15</v>
      </c>
      <c r="G500" s="49" t="s">
        <v>3693</v>
      </c>
      <c r="H500" s="52" t="s">
        <v>57</v>
      </c>
      <c r="I500" s="50"/>
      <c r="J500" s="50"/>
      <c r="K500" s="90"/>
      <c r="L500" s="51">
        <v>470</v>
      </c>
      <c r="M500" s="51">
        <v>325</v>
      </c>
      <c r="N500" s="106">
        <f>IF('1'!$H$10="-",L500,L500)</f>
        <v>470</v>
      </c>
      <c r="O500" s="105">
        <f>IF('1'!$H$10="-",M500,IF('1'!$H$10="в кассу предприятия",M500,IF('1'!$H$10="ИП Водакова Т.Ю.",M500*1.075,"-")))</f>
        <v>325</v>
      </c>
      <c r="P500" s="86">
        <v>24</v>
      </c>
      <c r="Q500" s="47"/>
      <c r="R500" s="91">
        <f t="shared" si="7"/>
        <v>0</v>
      </c>
      <c r="S500" s="91" t="str">
        <f>IF('1'!$H$10="-","-      ₽",IF(Z500="только сц",IF(Q500&lt;=AA500,Q500,AA500),IF(Q500&lt;=AB500,0,IF(Q500-R500&lt;=AA500,Q500-R500,AA500))))</f>
        <v>-      ₽</v>
      </c>
      <c r="T500" s="92" t="str">
        <f>IF('1'!$H$10="-","-      ₽",IF(AND(SUM($W$10:$W$6357)&gt;=200000,AC500&lt;&gt;"без скидки"),IF(R500&gt;=100,O500*0.95*0.95*R500,O500*R500*0.95),IF(SUM($V$10:$V$6357)&gt;=57000,IF(AND(R500&gt;=100,AC500&lt;&gt;"без скидки"),O500*0.95*R500,O500*R500),M500*R500)))</f>
        <v>-      ₽</v>
      </c>
      <c r="U500" s="92" t="str">
        <f>IF('1'!$H$10="-","-      ₽",S500*M500)</f>
        <v>-      ₽</v>
      </c>
      <c r="V500" s="93" t="str">
        <f>IF('1'!$H$10="-","-      ₽",R500*O500)</f>
        <v>-      ₽</v>
      </c>
      <c r="W500" s="93" t="str">
        <f>IF('1'!$H$10="-","-      ₽",R500*O500)</f>
        <v>-      ₽</v>
      </c>
      <c r="X500" s="65" t="s">
        <v>4548</v>
      </c>
      <c r="Y500" s="66" t="str">
        <f>IF(OR(Q500="",'1'!$H$10="-"),"-      %",IF(Z500="только сц",0,IF(SUM($V$685:$V$6357)&gt;=57000,(W500-T500)/W500,0)))</f>
        <v>-      %</v>
      </c>
      <c r="Z500" s="83" t="s">
        <v>375</v>
      </c>
      <c r="AA500" s="51">
        <v>0</v>
      </c>
      <c r="AB500" s="51">
        <v>24</v>
      </c>
      <c r="AC500" s="63" t="s">
        <v>3975</v>
      </c>
      <c r="AD500" s="94" t="str">
        <f>IF(OR(Q500="",'1'!$H$10="-"),"",IF(Q500&gt;R500+S500,"заказано больше наличия",""))</f>
        <v/>
      </c>
    </row>
    <row r="501" spans="1:30" s="48" customFormat="1">
      <c r="A501" s="2"/>
      <c r="B501" s="57" t="s">
        <v>2352</v>
      </c>
      <c r="C501" s="49" t="s">
        <v>2768</v>
      </c>
      <c r="D501" s="49" t="s">
        <v>2769</v>
      </c>
      <c r="E501" s="49">
        <v>8</v>
      </c>
      <c r="F501" s="49">
        <v>15</v>
      </c>
      <c r="G501" s="49" t="s">
        <v>3694</v>
      </c>
      <c r="H501" s="52" t="s">
        <v>57</v>
      </c>
      <c r="I501" s="50"/>
      <c r="J501" s="50"/>
      <c r="K501" s="90"/>
      <c r="L501" s="51">
        <v>470</v>
      </c>
      <c r="M501" s="51">
        <v>299</v>
      </c>
      <c r="N501" s="106">
        <f>IF('1'!$H$10="-",L501,L501)</f>
        <v>470</v>
      </c>
      <c r="O501" s="105">
        <f>IF('1'!$H$10="-",M501,IF('1'!$H$10="в кассу предприятия",M501,IF('1'!$H$10="ИП Водакова Т.Ю.",M501*1.075,"-")))</f>
        <v>299</v>
      </c>
      <c r="P501" s="86">
        <v>9</v>
      </c>
      <c r="Q501" s="47"/>
      <c r="R501" s="91">
        <f t="shared" si="7"/>
        <v>0</v>
      </c>
      <c r="S501" s="91" t="str">
        <f>IF('1'!$H$10="-","-      ₽",IF(Z501="только сц",IF(Q501&lt;=AA501,Q501,AA501),IF(Q501&lt;=AB501,0,IF(Q501-R501&lt;=AA501,Q501-R501,AA501))))</f>
        <v>-      ₽</v>
      </c>
      <c r="T501" s="92" t="str">
        <f>IF('1'!$H$10="-","-      ₽",IF(AND(SUM($W$10:$W$6357)&gt;=200000,AC501&lt;&gt;"без скидки"),IF(R501&gt;=100,O501*0.95*0.95*R501,O501*R501*0.95),IF(SUM($V$10:$V$6357)&gt;=57000,IF(AND(R501&gt;=100,AC501&lt;&gt;"без скидки"),O501*0.95*R501,O501*R501),M501*R501)))</f>
        <v>-      ₽</v>
      </c>
      <c r="U501" s="92" t="str">
        <f>IF('1'!$H$10="-","-      ₽",S501*M501)</f>
        <v>-      ₽</v>
      </c>
      <c r="V501" s="93" t="str">
        <f>IF('1'!$H$10="-","-      ₽",R501*O501)</f>
        <v>-      ₽</v>
      </c>
      <c r="W501" s="93" t="str">
        <f>IF('1'!$H$10="-","-      ₽",R501*O501)</f>
        <v>-      ₽</v>
      </c>
      <c r="X501" s="65" t="s">
        <v>4548</v>
      </c>
      <c r="Y501" s="66" t="str">
        <f>IF(OR(Q501="",'1'!$H$10="-"),"-      %",IF(Z501="только сц",0,IF(SUM($V$685:$V$6357)&gt;=57000,(W501-T501)/W501,0)))</f>
        <v>-      %</v>
      </c>
      <c r="Z501" s="83" t="s">
        <v>375</v>
      </c>
      <c r="AA501" s="51">
        <v>2</v>
      </c>
      <c r="AB501" s="51">
        <v>7</v>
      </c>
      <c r="AC501" s="63" t="s">
        <v>3975</v>
      </c>
      <c r="AD501" s="94" t="str">
        <f>IF(OR(Q501="",'1'!$H$10="-"),"",IF(Q501&gt;R501+S501,"заказано больше наличия",""))</f>
        <v/>
      </c>
    </row>
    <row r="502" spans="1:30" s="48" customFormat="1">
      <c r="A502" s="2"/>
      <c r="B502" s="57" t="s">
        <v>2353</v>
      </c>
      <c r="C502" s="49" t="s">
        <v>2768</v>
      </c>
      <c r="D502" s="49" t="s">
        <v>2769</v>
      </c>
      <c r="E502" s="49">
        <v>8</v>
      </c>
      <c r="F502" s="49">
        <v>15</v>
      </c>
      <c r="G502" s="49" t="s">
        <v>3695</v>
      </c>
      <c r="H502" s="52" t="s">
        <v>57</v>
      </c>
      <c r="I502" s="50"/>
      <c r="J502" s="50"/>
      <c r="K502" s="90"/>
      <c r="L502" s="51">
        <v>407</v>
      </c>
      <c r="M502" s="51">
        <v>271</v>
      </c>
      <c r="N502" s="106">
        <f>IF('1'!$H$10="-",L502,L502)</f>
        <v>407</v>
      </c>
      <c r="O502" s="105">
        <f>IF('1'!$H$10="-",M502,IF('1'!$H$10="в кассу предприятия",M502,IF('1'!$H$10="ИП Водакова Т.Ю.",M502*1.075,"-")))</f>
        <v>271</v>
      </c>
      <c r="P502" s="86">
        <v>6</v>
      </c>
      <c r="Q502" s="47"/>
      <c r="R502" s="91">
        <f t="shared" si="7"/>
        <v>0</v>
      </c>
      <c r="S502" s="91" t="str">
        <f>IF('1'!$H$10="-","-      ₽",IF(Z502="только сц",IF(Q502&lt;=AA502,Q502,AA502),IF(Q502&lt;=AB502,0,IF(Q502-R502&lt;=AA502,Q502-R502,AA502))))</f>
        <v>-      ₽</v>
      </c>
      <c r="T502" s="92" t="str">
        <f>IF('1'!$H$10="-","-      ₽",IF(AND(SUM($W$10:$W$6357)&gt;=200000,AC502&lt;&gt;"без скидки"),IF(R502&gt;=100,O502*0.95*0.95*R502,O502*R502*0.95),IF(SUM($V$10:$V$6357)&gt;=57000,IF(AND(R502&gt;=100,AC502&lt;&gt;"без скидки"),O502*0.95*R502,O502*R502),M502*R502)))</f>
        <v>-      ₽</v>
      </c>
      <c r="U502" s="92" t="str">
        <f>IF('1'!$H$10="-","-      ₽",S502*M502)</f>
        <v>-      ₽</v>
      </c>
      <c r="V502" s="93" t="str">
        <f>IF('1'!$H$10="-","-      ₽",R502*O502)</f>
        <v>-      ₽</v>
      </c>
      <c r="W502" s="93" t="str">
        <f>IF('1'!$H$10="-","-      ₽",R502*O502)</f>
        <v>-      ₽</v>
      </c>
      <c r="X502" s="65" t="s">
        <v>4548</v>
      </c>
      <c r="Y502" s="66" t="str">
        <f>IF(OR(Q502="",'1'!$H$10="-"),"-      %",IF(Z502="только сц",0,IF(SUM($V$685:$V$6357)&gt;=57000,(W502-T502)/W502,0)))</f>
        <v>-      %</v>
      </c>
      <c r="Z502" s="83" t="s">
        <v>375</v>
      </c>
      <c r="AA502" s="51">
        <v>0</v>
      </c>
      <c r="AB502" s="51">
        <v>6</v>
      </c>
      <c r="AC502" s="63" t="s">
        <v>3975</v>
      </c>
      <c r="AD502" s="94" t="str">
        <f>IF(OR(Q502="",'1'!$H$10="-"),"",IF(Q502&gt;R502+S502,"заказано больше наличия",""))</f>
        <v/>
      </c>
    </row>
    <row r="503" spans="1:30" s="48" customFormat="1">
      <c r="A503" s="2"/>
      <c r="B503" s="57" t="s">
        <v>2354</v>
      </c>
      <c r="C503" s="49" t="s">
        <v>2768</v>
      </c>
      <c r="D503" s="49" t="s">
        <v>2769</v>
      </c>
      <c r="E503" s="49">
        <v>8</v>
      </c>
      <c r="F503" s="49">
        <v>15</v>
      </c>
      <c r="G503" s="49" t="s">
        <v>3696</v>
      </c>
      <c r="H503" s="52" t="s">
        <v>57</v>
      </c>
      <c r="I503" s="50"/>
      <c r="J503" s="50"/>
      <c r="K503" s="90"/>
      <c r="L503" s="51">
        <v>407</v>
      </c>
      <c r="M503" s="51">
        <v>271</v>
      </c>
      <c r="N503" s="106">
        <f>IF('1'!$H$10="-",L503,L503)</f>
        <v>407</v>
      </c>
      <c r="O503" s="105">
        <f>IF('1'!$H$10="-",M503,IF('1'!$H$10="в кассу предприятия",M503,IF('1'!$H$10="ИП Водакова Т.Ю.",M503*1.075,"-")))</f>
        <v>271</v>
      </c>
      <c r="P503" s="86">
        <v>2</v>
      </c>
      <c r="Q503" s="47"/>
      <c r="R503" s="91">
        <f t="shared" si="7"/>
        <v>0</v>
      </c>
      <c r="S503" s="91" t="str">
        <f>IF('1'!$H$10="-","-      ₽",IF(Z503="только сц",IF(Q503&lt;=AA503,Q503,AA503),IF(Q503&lt;=AB503,0,IF(Q503-R503&lt;=AA503,Q503-R503,AA503))))</f>
        <v>-      ₽</v>
      </c>
      <c r="T503" s="92" t="str">
        <f>IF('1'!$H$10="-","-      ₽",IF(AND(SUM($W$10:$W$6357)&gt;=200000,AC503&lt;&gt;"без скидки"),IF(R503&gt;=100,O503*0.95*0.95*R503,O503*R503*0.95),IF(SUM($V$10:$V$6357)&gt;=57000,IF(AND(R503&gt;=100,AC503&lt;&gt;"без скидки"),O503*0.95*R503,O503*R503),M503*R503)))</f>
        <v>-      ₽</v>
      </c>
      <c r="U503" s="92" t="str">
        <f>IF('1'!$H$10="-","-      ₽",S503*M503)</f>
        <v>-      ₽</v>
      </c>
      <c r="V503" s="93" t="str">
        <f>IF('1'!$H$10="-","-      ₽",R503*O503)</f>
        <v>-      ₽</v>
      </c>
      <c r="W503" s="93" t="str">
        <f>IF('1'!$H$10="-","-      ₽",R503*O503)</f>
        <v>-      ₽</v>
      </c>
      <c r="X503" s="65" t="s">
        <v>4548</v>
      </c>
      <c r="Y503" s="66" t="str">
        <f>IF(OR(Q503="",'1'!$H$10="-"),"-      %",IF(Z503="только сц",0,IF(SUM($V$685:$V$6357)&gt;=57000,(W503-T503)/W503,0)))</f>
        <v>-      %</v>
      </c>
      <c r="Z503" s="83" t="s">
        <v>375</v>
      </c>
      <c r="AA503" s="51">
        <v>0</v>
      </c>
      <c r="AB503" s="51">
        <v>2</v>
      </c>
      <c r="AC503" s="63" t="s">
        <v>3975</v>
      </c>
      <c r="AD503" s="94" t="str">
        <f>IF(OR(Q503="",'1'!$H$10="-"),"",IF(Q503&gt;R503+S503,"заказано больше наличия",""))</f>
        <v/>
      </c>
    </row>
    <row r="504" spans="1:30" s="48" customFormat="1">
      <c r="A504" s="2"/>
      <c r="B504" s="57" t="s">
        <v>2355</v>
      </c>
      <c r="C504" s="49" t="s">
        <v>2768</v>
      </c>
      <c r="D504" s="49" t="s">
        <v>2769</v>
      </c>
      <c r="E504" s="49">
        <v>8</v>
      </c>
      <c r="F504" s="49">
        <v>15</v>
      </c>
      <c r="G504" s="49" t="s">
        <v>3697</v>
      </c>
      <c r="H504" s="52" t="s">
        <v>57</v>
      </c>
      <c r="I504" s="50"/>
      <c r="J504" s="50"/>
      <c r="K504" s="90"/>
      <c r="L504" s="51">
        <v>407</v>
      </c>
      <c r="M504" s="51">
        <v>271</v>
      </c>
      <c r="N504" s="106">
        <f>IF('1'!$H$10="-",L504,L504)</f>
        <v>407</v>
      </c>
      <c r="O504" s="105">
        <f>IF('1'!$H$10="-",M504,IF('1'!$H$10="в кассу предприятия",M504,IF('1'!$H$10="ИП Водакова Т.Ю.",M504*1.075,"-")))</f>
        <v>271</v>
      </c>
      <c r="P504" s="86">
        <v>1</v>
      </c>
      <c r="Q504" s="47"/>
      <c r="R504" s="91">
        <f t="shared" si="7"/>
        <v>0</v>
      </c>
      <c r="S504" s="91" t="str">
        <f>IF('1'!$H$10="-","-      ₽",IF(Z504="только сц",IF(Q504&lt;=AA504,Q504,AA504),IF(Q504&lt;=AB504,0,IF(Q504-R504&lt;=AA504,Q504-R504,AA504))))</f>
        <v>-      ₽</v>
      </c>
      <c r="T504" s="92" t="str">
        <f>IF('1'!$H$10="-","-      ₽",IF(AND(SUM($W$10:$W$6357)&gt;=200000,AC504&lt;&gt;"без скидки"),IF(R504&gt;=100,O504*0.95*0.95*R504,O504*R504*0.95),IF(SUM($V$10:$V$6357)&gt;=57000,IF(AND(R504&gt;=100,AC504&lt;&gt;"без скидки"),O504*0.95*R504,O504*R504),M504*R504)))</f>
        <v>-      ₽</v>
      </c>
      <c r="U504" s="92" t="str">
        <f>IF('1'!$H$10="-","-      ₽",S504*M504)</f>
        <v>-      ₽</v>
      </c>
      <c r="V504" s="93" t="str">
        <f>IF('1'!$H$10="-","-      ₽",R504*O504)</f>
        <v>-      ₽</v>
      </c>
      <c r="W504" s="93" t="str">
        <f>IF('1'!$H$10="-","-      ₽",R504*O504)</f>
        <v>-      ₽</v>
      </c>
      <c r="X504" s="65" t="s">
        <v>4548</v>
      </c>
      <c r="Y504" s="66" t="str">
        <f>IF(OR(Q504="",'1'!$H$10="-"),"-      %",IF(Z504="только сц",0,IF(SUM($V$685:$V$6357)&gt;=57000,(W504-T504)/W504,0)))</f>
        <v>-      %</v>
      </c>
      <c r="Z504" s="83" t="s">
        <v>5582</v>
      </c>
      <c r="AA504" s="51">
        <v>1</v>
      </c>
      <c r="AB504" s="51">
        <v>0</v>
      </c>
      <c r="AC504" s="63" t="s">
        <v>3975</v>
      </c>
      <c r="AD504" s="94" t="str">
        <f>IF(OR(Q504="",'1'!$H$10="-"),"",IF(Q504&gt;R504+S504,"заказано больше наличия",""))</f>
        <v/>
      </c>
    </row>
    <row r="505" spans="1:30" s="48" customFormat="1">
      <c r="A505" s="2"/>
      <c r="B505" s="57" t="s">
        <v>2356</v>
      </c>
      <c r="C505" s="49" t="s">
        <v>2768</v>
      </c>
      <c r="D505" s="49" t="s">
        <v>2769</v>
      </c>
      <c r="E505" s="49">
        <v>8</v>
      </c>
      <c r="F505" s="49">
        <v>15</v>
      </c>
      <c r="G505" s="49" t="s">
        <v>3698</v>
      </c>
      <c r="H505" s="52" t="s">
        <v>57</v>
      </c>
      <c r="I505" s="50"/>
      <c r="J505" s="50"/>
      <c r="K505" s="90"/>
      <c r="L505" s="51">
        <v>470</v>
      </c>
      <c r="M505" s="51">
        <v>299</v>
      </c>
      <c r="N505" s="106">
        <f>IF('1'!$H$10="-",L505,L505)</f>
        <v>470</v>
      </c>
      <c r="O505" s="105">
        <f>IF('1'!$H$10="-",M505,IF('1'!$H$10="в кассу предприятия",M505,IF('1'!$H$10="ИП Водакова Т.Ю.",M505*1.075,"-")))</f>
        <v>299</v>
      </c>
      <c r="P505" s="86">
        <v>1</v>
      </c>
      <c r="Q505" s="47"/>
      <c r="R505" s="91">
        <f t="shared" si="7"/>
        <v>0</v>
      </c>
      <c r="S505" s="91" t="str">
        <f>IF('1'!$H$10="-","-      ₽",IF(Z505="только сц",IF(Q505&lt;=AA505,Q505,AA505),IF(Q505&lt;=AB505,0,IF(Q505-R505&lt;=AA505,Q505-R505,AA505))))</f>
        <v>-      ₽</v>
      </c>
      <c r="T505" s="92" t="str">
        <f>IF('1'!$H$10="-","-      ₽",IF(AND(SUM($W$10:$W$6357)&gt;=200000,AC505&lt;&gt;"без скидки"),IF(R505&gt;=100,O505*0.95*0.95*R505,O505*R505*0.95),IF(SUM($V$10:$V$6357)&gt;=57000,IF(AND(R505&gt;=100,AC505&lt;&gt;"без скидки"),O505*0.95*R505,O505*R505),M505*R505)))</f>
        <v>-      ₽</v>
      </c>
      <c r="U505" s="92" t="str">
        <f>IF('1'!$H$10="-","-      ₽",S505*M505)</f>
        <v>-      ₽</v>
      </c>
      <c r="V505" s="93" t="str">
        <f>IF('1'!$H$10="-","-      ₽",R505*O505)</f>
        <v>-      ₽</v>
      </c>
      <c r="W505" s="93" t="str">
        <f>IF('1'!$H$10="-","-      ₽",R505*O505)</f>
        <v>-      ₽</v>
      </c>
      <c r="X505" s="65" t="s">
        <v>4548</v>
      </c>
      <c r="Y505" s="66" t="str">
        <f>IF(OR(Q505="",'1'!$H$10="-"),"-      %",IF(Z505="только сц",0,IF(SUM($V$685:$V$6357)&gt;=57000,(W505-T505)/W505,0)))</f>
        <v>-      %</v>
      </c>
      <c r="Z505" s="83" t="s">
        <v>5582</v>
      </c>
      <c r="AA505" s="51">
        <v>1</v>
      </c>
      <c r="AB505" s="51">
        <v>0</v>
      </c>
      <c r="AC505" s="63" t="s">
        <v>3975</v>
      </c>
      <c r="AD505" s="94" t="str">
        <f>IF(OR(Q505="",'1'!$H$10="-"),"",IF(Q505&gt;R505+S505,"заказано больше наличия",""))</f>
        <v/>
      </c>
    </row>
    <row r="506" spans="1:30" s="48" customFormat="1">
      <c r="A506" s="2"/>
      <c r="B506" s="57" t="s">
        <v>2357</v>
      </c>
      <c r="C506" s="49" t="s">
        <v>2770</v>
      </c>
      <c r="D506" s="49" t="s">
        <v>2771</v>
      </c>
      <c r="E506" s="49">
        <v>8</v>
      </c>
      <c r="F506" s="49">
        <v>15</v>
      </c>
      <c r="G506" s="49" t="s">
        <v>3699</v>
      </c>
      <c r="H506" s="52" t="s">
        <v>57</v>
      </c>
      <c r="I506" s="50"/>
      <c r="J506" s="50"/>
      <c r="K506" s="90"/>
      <c r="L506" s="51">
        <v>901</v>
      </c>
      <c r="M506" s="51">
        <v>615</v>
      </c>
      <c r="N506" s="106">
        <f>IF('1'!$H$10="-",L506,L506)</f>
        <v>901</v>
      </c>
      <c r="O506" s="105">
        <f>IF('1'!$H$10="-",M506,IF('1'!$H$10="в кассу предприятия",M506,IF('1'!$H$10="ИП Водакова Т.Ю.",M506*1.075,"-")))</f>
        <v>615</v>
      </c>
      <c r="P506" s="86">
        <v>35</v>
      </c>
      <c r="Q506" s="47"/>
      <c r="R506" s="91">
        <f t="shared" si="7"/>
        <v>0</v>
      </c>
      <c r="S506" s="91" t="str">
        <f>IF('1'!$H$10="-","-      ₽",IF(Z506="только сц",IF(Q506&lt;=AA506,Q506,AA506),IF(Q506&lt;=AB506,0,IF(Q506-R506&lt;=AA506,Q506-R506,AA506))))</f>
        <v>-      ₽</v>
      </c>
      <c r="T506" s="92" t="str">
        <f>IF('1'!$H$10="-","-      ₽",IF(AND(SUM($W$10:$W$6357)&gt;=200000,AC506&lt;&gt;"без скидки"),IF(R506&gt;=100,O506*0.95*0.95*R506,O506*R506*0.95),IF(SUM($V$10:$V$6357)&gt;=57000,IF(AND(R506&gt;=100,AC506&lt;&gt;"без скидки"),O506*0.95*R506,O506*R506),M506*R506)))</f>
        <v>-      ₽</v>
      </c>
      <c r="U506" s="92" t="str">
        <f>IF('1'!$H$10="-","-      ₽",S506*M506)</f>
        <v>-      ₽</v>
      </c>
      <c r="V506" s="93" t="str">
        <f>IF('1'!$H$10="-","-      ₽",R506*O506)</f>
        <v>-      ₽</v>
      </c>
      <c r="W506" s="93" t="str">
        <f>IF('1'!$H$10="-","-      ₽",R506*O506)</f>
        <v>-      ₽</v>
      </c>
      <c r="X506" s="65" t="s">
        <v>4548</v>
      </c>
      <c r="Y506" s="66" t="str">
        <f>IF(OR(Q506="",'1'!$H$10="-"),"-      %",IF(Z506="только сц",0,IF(SUM($V$685:$V$6357)&gt;=57000,(W506-T506)/W506,0)))</f>
        <v>-      %</v>
      </c>
      <c r="Z506" s="83" t="s">
        <v>375</v>
      </c>
      <c r="AA506" s="51">
        <v>16</v>
      </c>
      <c r="AB506" s="51">
        <v>19</v>
      </c>
      <c r="AC506" s="63" t="s">
        <v>3975</v>
      </c>
      <c r="AD506" s="94" t="str">
        <f>IF(OR(Q506="",'1'!$H$10="-"),"",IF(Q506&gt;R506+S506,"заказано больше наличия",""))</f>
        <v/>
      </c>
    </row>
    <row r="507" spans="1:30" s="48" customFormat="1">
      <c r="A507" s="2"/>
      <c r="B507" s="57" t="s">
        <v>2358</v>
      </c>
      <c r="C507" s="49" t="s">
        <v>2770</v>
      </c>
      <c r="D507" s="49" t="s">
        <v>2771</v>
      </c>
      <c r="E507" s="49">
        <v>8</v>
      </c>
      <c r="F507" s="49">
        <v>15</v>
      </c>
      <c r="G507" s="49" t="s">
        <v>3700</v>
      </c>
      <c r="H507" s="52" t="s">
        <v>57</v>
      </c>
      <c r="I507" s="50"/>
      <c r="J507" s="50"/>
      <c r="K507" s="90"/>
      <c r="L507" s="51">
        <v>901</v>
      </c>
      <c r="M507" s="51">
        <v>615</v>
      </c>
      <c r="N507" s="106">
        <f>IF('1'!$H$10="-",L507,L507)</f>
        <v>901</v>
      </c>
      <c r="O507" s="105">
        <f>IF('1'!$H$10="-",M507,IF('1'!$H$10="в кассу предприятия",M507,IF('1'!$H$10="ИП Водакова Т.Ю.",M507*1.075,"-")))</f>
        <v>615</v>
      </c>
      <c r="P507" s="86">
        <v>9</v>
      </c>
      <c r="Q507" s="47"/>
      <c r="R507" s="91">
        <f t="shared" si="7"/>
        <v>0</v>
      </c>
      <c r="S507" s="91" t="str">
        <f>IF('1'!$H$10="-","-      ₽",IF(Z507="только сц",IF(Q507&lt;=AA507,Q507,AA507),IF(Q507&lt;=AB507,0,IF(Q507-R507&lt;=AA507,Q507-R507,AA507))))</f>
        <v>-      ₽</v>
      </c>
      <c r="T507" s="92" t="str">
        <f>IF('1'!$H$10="-","-      ₽",IF(AND(SUM($W$10:$W$6357)&gt;=200000,AC507&lt;&gt;"без скидки"),IF(R507&gt;=100,O507*0.95*0.95*R507,O507*R507*0.95),IF(SUM($V$10:$V$6357)&gt;=57000,IF(AND(R507&gt;=100,AC507&lt;&gt;"без скидки"),O507*0.95*R507,O507*R507),M507*R507)))</f>
        <v>-      ₽</v>
      </c>
      <c r="U507" s="92" t="str">
        <f>IF('1'!$H$10="-","-      ₽",S507*M507)</f>
        <v>-      ₽</v>
      </c>
      <c r="V507" s="93" t="str">
        <f>IF('1'!$H$10="-","-      ₽",R507*O507)</f>
        <v>-      ₽</v>
      </c>
      <c r="W507" s="93" t="str">
        <f>IF('1'!$H$10="-","-      ₽",R507*O507)</f>
        <v>-      ₽</v>
      </c>
      <c r="X507" s="65" t="s">
        <v>4548</v>
      </c>
      <c r="Y507" s="66" t="str">
        <f>IF(OR(Q507="",'1'!$H$10="-"),"-      %",IF(Z507="только сц",0,IF(SUM($V$685:$V$6357)&gt;=57000,(W507-T507)/W507,0)))</f>
        <v>-      %</v>
      </c>
      <c r="Z507" s="83" t="s">
        <v>375</v>
      </c>
      <c r="AA507" s="51">
        <v>0</v>
      </c>
      <c r="AB507" s="51">
        <v>9</v>
      </c>
      <c r="AC507" s="63" t="s">
        <v>3975</v>
      </c>
      <c r="AD507" s="94" t="str">
        <f>IF(OR(Q507="",'1'!$H$10="-"),"",IF(Q507&gt;R507+S507,"заказано больше наличия",""))</f>
        <v/>
      </c>
    </row>
    <row r="508" spans="1:30" s="48" customFormat="1">
      <c r="A508" s="2"/>
      <c r="B508" s="57" t="s">
        <v>2359</v>
      </c>
      <c r="C508" s="49" t="s">
        <v>2770</v>
      </c>
      <c r="D508" s="49" t="s">
        <v>2771</v>
      </c>
      <c r="E508" s="49">
        <v>8</v>
      </c>
      <c r="F508" s="49">
        <v>15</v>
      </c>
      <c r="G508" s="49" t="s">
        <v>3701</v>
      </c>
      <c r="H508" s="52" t="s">
        <v>57</v>
      </c>
      <c r="I508" s="50"/>
      <c r="J508" s="50"/>
      <c r="K508" s="90"/>
      <c r="L508" s="51">
        <v>901</v>
      </c>
      <c r="M508" s="51">
        <v>587</v>
      </c>
      <c r="N508" s="106">
        <f>IF('1'!$H$10="-",L508,L508)</f>
        <v>901</v>
      </c>
      <c r="O508" s="105">
        <f>IF('1'!$H$10="-",M508,IF('1'!$H$10="в кассу предприятия",M508,IF('1'!$H$10="ИП Водакова Т.Ю.",M508*1.075,"-")))</f>
        <v>587</v>
      </c>
      <c r="P508" s="86">
        <v>3</v>
      </c>
      <c r="Q508" s="47"/>
      <c r="R508" s="91">
        <f t="shared" si="7"/>
        <v>0</v>
      </c>
      <c r="S508" s="91" t="str">
        <f>IF('1'!$H$10="-","-      ₽",IF(Z508="только сц",IF(Q508&lt;=AA508,Q508,AA508),IF(Q508&lt;=AB508,0,IF(Q508-R508&lt;=AA508,Q508-R508,AA508))))</f>
        <v>-      ₽</v>
      </c>
      <c r="T508" s="92" t="str">
        <f>IF('1'!$H$10="-","-      ₽",IF(AND(SUM($W$10:$W$6357)&gt;=200000,AC508&lt;&gt;"без скидки"),IF(R508&gt;=100,O508*0.95*0.95*R508,O508*R508*0.95),IF(SUM($V$10:$V$6357)&gt;=57000,IF(AND(R508&gt;=100,AC508&lt;&gt;"без скидки"),O508*0.95*R508,O508*R508),M508*R508)))</f>
        <v>-      ₽</v>
      </c>
      <c r="U508" s="92" t="str">
        <f>IF('1'!$H$10="-","-      ₽",S508*M508)</f>
        <v>-      ₽</v>
      </c>
      <c r="V508" s="93" t="str">
        <f>IF('1'!$H$10="-","-      ₽",R508*O508)</f>
        <v>-      ₽</v>
      </c>
      <c r="W508" s="93" t="str">
        <f>IF('1'!$H$10="-","-      ₽",R508*O508)</f>
        <v>-      ₽</v>
      </c>
      <c r="X508" s="65" t="s">
        <v>4548</v>
      </c>
      <c r="Y508" s="66" t="str">
        <f>IF(OR(Q508="",'1'!$H$10="-"),"-      %",IF(Z508="только сц",0,IF(SUM($V$685:$V$6357)&gt;=57000,(W508-T508)/W508,0)))</f>
        <v>-      %</v>
      </c>
      <c r="Z508" s="83" t="s">
        <v>375</v>
      </c>
      <c r="AA508" s="51">
        <v>0</v>
      </c>
      <c r="AB508" s="51">
        <v>3</v>
      </c>
      <c r="AC508" s="63" t="s">
        <v>3975</v>
      </c>
      <c r="AD508" s="94" t="str">
        <f>IF(OR(Q508="",'1'!$H$10="-"),"",IF(Q508&gt;R508+S508,"заказано больше наличия",""))</f>
        <v/>
      </c>
    </row>
    <row r="509" spans="1:30" s="48" customFormat="1">
      <c r="A509" s="2"/>
      <c r="B509" s="57" t="s">
        <v>2360</v>
      </c>
      <c r="C509" s="49" t="s">
        <v>2772</v>
      </c>
      <c r="D509" s="49" t="s">
        <v>2773</v>
      </c>
      <c r="E509" s="49">
        <v>8</v>
      </c>
      <c r="F509" s="49">
        <v>15</v>
      </c>
      <c r="G509" s="49" t="s">
        <v>3702</v>
      </c>
      <c r="H509" s="52" t="s">
        <v>57</v>
      </c>
      <c r="I509" s="50"/>
      <c r="J509" s="50"/>
      <c r="K509" s="90"/>
      <c r="L509" s="51">
        <v>788</v>
      </c>
      <c r="M509" s="51">
        <v>425</v>
      </c>
      <c r="N509" s="106">
        <f>IF('1'!$H$10="-",L509,L509)</f>
        <v>788</v>
      </c>
      <c r="O509" s="105">
        <f>IF('1'!$H$10="-",M509,IF('1'!$H$10="в кассу предприятия",M509,IF('1'!$H$10="ИП Водакова Т.Ю.",M509*1.075,"-")))</f>
        <v>425</v>
      </c>
      <c r="P509" s="86">
        <v>7</v>
      </c>
      <c r="Q509" s="47"/>
      <c r="R509" s="91">
        <f t="shared" si="7"/>
        <v>0</v>
      </c>
      <c r="S509" s="91" t="str">
        <f>IF('1'!$H$10="-","-      ₽",IF(Z509="только сц",IF(Q509&lt;=AA509,Q509,AA509),IF(Q509&lt;=AB509,0,IF(Q509-R509&lt;=AA509,Q509-R509,AA509))))</f>
        <v>-      ₽</v>
      </c>
      <c r="T509" s="92" t="str">
        <f>IF('1'!$H$10="-","-      ₽",IF(AND(SUM($W$10:$W$6357)&gt;=200000,AC509&lt;&gt;"без скидки"),IF(R509&gt;=100,O509*0.95*0.95*R509,O509*R509*0.95),IF(SUM($V$10:$V$6357)&gt;=57000,IF(AND(R509&gt;=100,AC509&lt;&gt;"без скидки"),O509*0.95*R509,O509*R509),M509*R509)))</f>
        <v>-      ₽</v>
      </c>
      <c r="U509" s="92" t="str">
        <f>IF('1'!$H$10="-","-      ₽",S509*M509)</f>
        <v>-      ₽</v>
      </c>
      <c r="V509" s="93" t="str">
        <f>IF('1'!$H$10="-","-      ₽",R509*O509)</f>
        <v>-      ₽</v>
      </c>
      <c r="W509" s="93" t="str">
        <f>IF('1'!$H$10="-","-      ₽",R509*O509)</f>
        <v>-      ₽</v>
      </c>
      <c r="X509" s="65" t="s">
        <v>4548</v>
      </c>
      <c r="Y509" s="66" t="str">
        <f>IF(OR(Q509="",'1'!$H$10="-"),"-      %",IF(Z509="только сц",0,IF(SUM($V$685:$V$6357)&gt;=57000,(W509-T509)/W509,0)))</f>
        <v>-      %</v>
      </c>
      <c r="Z509" s="83" t="s">
        <v>375</v>
      </c>
      <c r="AA509" s="51">
        <v>2</v>
      </c>
      <c r="AB509" s="51">
        <v>5</v>
      </c>
      <c r="AC509" s="63" t="s">
        <v>3975</v>
      </c>
      <c r="AD509" s="94" t="str">
        <f>IF(OR(Q509="",'1'!$H$10="-"),"",IF(Q509&gt;R509+S509,"заказано больше наличия",""))</f>
        <v/>
      </c>
    </row>
    <row r="510" spans="1:30" s="48" customFormat="1">
      <c r="A510" s="2"/>
      <c r="B510" s="57" t="s">
        <v>2361</v>
      </c>
      <c r="C510" s="49" t="s">
        <v>2772</v>
      </c>
      <c r="D510" s="49" t="s">
        <v>2773</v>
      </c>
      <c r="E510" s="49">
        <v>8</v>
      </c>
      <c r="F510" s="49">
        <v>15</v>
      </c>
      <c r="G510" s="49" t="s">
        <v>3703</v>
      </c>
      <c r="H510" s="52" t="s">
        <v>57</v>
      </c>
      <c r="I510" s="50"/>
      <c r="J510" s="50"/>
      <c r="K510" s="90"/>
      <c r="L510" s="51">
        <v>810</v>
      </c>
      <c r="M510" s="51">
        <v>587</v>
      </c>
      <c r="N510" s="106">
        <f>IF('1'!$H$10="-",L510,L510)</f>
        <v>810</v>
      </c>
      <c r="O510" s="105">
        <f>IF('1'!$H$10="-",M510,IF('1'!$H$10="в кассу предприятия",M510,IF('1'!$H$10="ИП Водакова Т.Ю.",M510*1.075,"-")))</f>
        <v>587</v>
      </c>
      <c r="P510" s="86">
        <v>6</v>
      </c>
      <c r="Q510" s="47"/>
      <c r="R510" s="91">
        <f t="shared" si="7"/>
        <v>0</v>
      </c>
      <c r="S510" s="91" t="str">
        <f>IF('1'!$H$10="-","-      ₽",IF(Z510="только сц",IF(Q510&lt;=AA510,Q510,AA510),IF(Q510&lt;=AB510,0,IF(Q510-R510&lt;=AA510,Q510-R510,AA510))))</f>
        <v>-      ₽</v>
      </c>
      <c r="T510" s="92" t="str">
        <f>IF('1'!$H$10="-","-      ₽",IF(AND(SUM($W$10:$W$6357)&gt;=200000,AC510&lt;&gt;"без скидки"),IF(R510&gt;=100,O510*0.95*0.95*R510,O510*R510*0.95),IF(SUM($V$10:$V$6357)&gt;=57000,IF(AND(R510&gt;=100,AC510&lt;&gt;"без скидки"),O510*0.95*R510,O510*R510),M510*R510)))</f>
        <v>-      ₽</v>
      </c>
      <c r="U510" s="92" t="str">
        <f>IF('1'!$H$10="-","-      ₽",S510*M510)</f>
        <v>-      ₽</v>
      </c>
      <c r="V510" s="93" t="str">
        <f>IF('1'!$H$10="-","-      ₽",R510*O510)</f>
        <v>-      ₽</v>
      </c>
      <c r="W510" s="93" t="str">
        <f>IF('1'!$H$10="-","-      ₽",R510*O510)</f>
        <v>-      ₽</v>
      </c>
      <c r="X510" s="65" t="s">
        <v>4548</v>
      </c>
      <c r="Y510" s="66" t="str">
        <f>IF(OR(Q510="",'1'!$H$10="-"),"-      %",IF(Z510="только сц",0,IF(SUM($V$685:$V$6357)&gt;=57000,(W510-T510)/W510,0)))</f>
        <v>-      %</v>
      </c>
      <c r="Z510" s="83" t="s">
        <v>375</v>
      </c>
      <c r="AA510" s="51">
        <v>3</v>
      </c>
      <c r="AB510" s="51">
        <v>3</v>
      </c>
      <c r="AC510" s="63" t="s">
        <v>3975</v>
      </c>
      <c r="AD510" s="94" t="str">
        <f>IF(OR(Q510="",'1'!$H$10="-"),"",IF(Q510&gt;R510+S510,"заказано больше наличия",""))</f>
        <v/>
      </c>
    </row>
    <row r="511" spans="1:30" s="48" customFormat="1">
      <c r="A511" s="2"/>
      <c r="B511" s="57" t="s">
        <v>4852</v>
      </c>
      <c r="C511" s="49" t="s">
        <v>2772</v>
      </c>
      <c r="D511" s="49" t="s">
        <v>2773</v>
      </c>
      <c r="E511" s="49">
        <v>8</v>
      </c>
      <c r="F511" s="49">
        <v>15</v>
      </c>
      <c r="G511" s="49" t="s">
        <v>4973</v>
      </c>
      <c r="H511" s="52" t="s">
        <v>57</v>
      </c>
      <c r="I511" s="50"/>
      <c r="J511" s="50"/>
      <c r="K511" s="90"/>
      <c r="L511" s="51">
        <v>810</v>
      </c>
      <c r="M511" s="51">
        <v>615</v>
      </c>
      <c r="N511" s="106">
        <f>IF('1'!$H$10="-",L511,L511)</f>
        <v>810</v>
      </c>
      <c r="O511" s="105">
        <f>IF('1'!$H$10="-",M511,IF('1'!$H$10="в кассу предприятия",M511,IF('1'!$H$10="ИП Водакова Т.Ю.",M511*1.075,"-")))</f>
        <v>615</v>
      </c>
      <c r="P511" s="86">
        <v>1</v>
      </c>
      <c r="Q511" s="47"/>
      <c r="R511" s="91">
        <f t="shared" si="7"/>
        <v>0</v>
      </c>
      <c r="S511" s="91" t="str">
        <f>IF('1'!$H$10="-","-      ₽",IF(Z511="только сц",IF(Q511&lt;=AA511,Q511,AA511),IF(Q511&lt;=AB511,0,IF(Q511-R511&lt;=AA511,Q511-R511,AA511))))</f>
        <v>-      ₽</v>
      </c>
      <c r="T511" s="92" t="str">
        <f>IF('1'!$H$10="-","-      ₽",IF(AND(SUM($W$10:$W$6357)&gt;=200000,AC511&lt;&gt;"без скидки"),IF(R511&gt;=100,O511*0.95*0.95*R511,O511*R511*0.95),IF(SUM($V$10:$V$6357)&gt;=57000,IF(AND(R511&gt;=100,AC511&lt;&gt;"без скидки"),O511*0.95*R511,O511*R511),M511*R511)))</f>
        <v>-      ₽</v>
      </c>
      <c r="U511" s="92" t="str">
        <f>IF('1'!$H$10="-","-      ₽",S511*M511)</f>
        <v>-      ₽</v>
      </c>
      <c r="V511" s="93" t="str">
        <f>IF('1'!$H$10="-","-      ₽",R511*O511)</f>
        <v>-      ₽</v>
      </c>
      <c r="W511" s="93" t="str">
        <f>IF('1'!$H$10="-","-      ₽",R511*O511)</f>
        <v>-      ₽</v>
      </c>
      <c r="X511" s="65" t="s">
        <v>4548</v>
      </c>
      <c r="Y511" s="66" t="str">
        <f>IF(OR(Q511="",'1'!$H$10="-"),"-      %",IF(Z511="только сц",0,IF(SUM($V$685:$V$6357)&gt;=57000,(W511-T511)/W511,0)))</f>
        <v>-      %</v>
      </c>
      <c r="Z511" s="83" t="s">
        <v>5582</v>
      </c>
      <c r="AA511" s="51">
        <v>1</v>
      </c>
      <c r="AB511" s="51">
        <v>0</v>
      </c>
      <c r="AC511" s="63" t="s">
        <v>3975</v>
      </c>
      <c r="AD511" s="94" t="str">
        <f>IF(OR(Q511="",'1'!$H$10="-"),"",IF(Q511&gt;R511+S511,"заказано больше наличия",""))</f>
        <v/>
      </c>
    </row>
    <row r="512" spans="1:30" s="48" customFormat="1">
      <c r="A512" s="2"/>
      <c r="B512" s="57" t="s">
        <v>2362</v>
      </c>
      <c r="C512" s="49" t="s">
        <v>2772</v>
      </c>
      <c r="D512" s="49" t="s">
        <v>2773</v>
      </c>
      <c r="E512" s="49">
        <v>8</v>
      </c>
      <c r="F512" s="49">
        <v>15</v>
      </c>
      <c r="G512" s="49" t="s">
        <v>3704</v>
      </c>
      <c r="H512" s="52" t="s">
        <v>57</v>
      </c>
      <c r="I512" s="50"/>
      <c r="J512" s="50"/>
      <c r="K512" s="90"/>
      <c r="L512" s="51">
        <v>810</v>
      </c>
      <c r="M512" s="51">
        <v>615</v>
      </c>
      <c r="N512" s="106">
        <f>IF('1'!$H$10="-",L512,L512)</f>
        <v>810</v>
      </c>
      <c r="O512" s="105">
        <f>IF('1'!$H$10="-",M512,IF('1'!$H$10="в кассу предприятия",M512,IF('1'!$H$10="ИП Водакова Т.Ю.",M512*1.075,"-")))</f>
        <v>615</v>
      </c>
      <c r="P512" s="86">
        <v>10</v>
      </c>
      <c r="Q512" s="47"/>
      <c r="R512" s="91">
        <f t="shared" si="7"/>
        <v>0</v>
      </c>
      <c r="S512" s="91" t="str">
        <f>IF('1'!$H$10="-","-      ₽",IF(Z512="только сц",IF(Q512&lt;=AA512,Q512,AA512),IF(Q512&lt;=AB512,0,IF(Q512-R512&lt;=AA512,Q512-R512,AA512))))</f>
        <v>-      ₽</v>
      </c>
      <c r="T512" s="92" t="str">
        <f>IF('1'!$H$10="-","-      ₽",IF(AND(SUM($W$10:$W$6357)&gt;=200000,AC512&lt;&gt;"без скидки"),IF(R512&gt;=100,O512*0.95*0.95*R512,O512*R512*0.95),IF(SUM($V$10:$V$6357)&gt;=57000,IF(AND(R512&gt;=100,AC512&lt;&gt;"без скидки"),O512*0.95*R512,O512*R512),M512*R512)))</f>
        <v>-      ₽</v>
      </c>
      <c r="U512" s="92" t="str">
        <f>IF('1'!$H$10="-","-      ₽",S512*M512)</f>
        <v>-      ₽</v>
      </c>
      <c r="V512" s="93" t="str">
        <f>IF('1'!$H$10="-","-      ₽",R512*O512)</f>
        <v>-      ₽</v>
      </c>
      <c r="W512" s="93" t="str">
        <f>IF('1'!$H$10="-","-      ₽",R512*O512)</f>
        <v>-      ₽</v>
      </c>
      <c r="X512" s="65" t="s">
        <v>4548</v>
      </c>
      <c r="Y512" s="66" t="str">
        <f>IF(OR(Q512="",'1'!$H$10="-"),"-      %",IF(Z512="только сц",0,IF(SUM($V$685:$V$6357)&gt;=57000,(W512-T512)/W512,0)))</f>
        <v>-      %</v>
      </c>
      <c r="Z512" s="83" t="s">
        <v>375</v>
      </c>
      <c r="AA512" s="51">
        <v>0</v>
      </c>
      <c r="AB512" s="51">
        <v>10</v>
      </c>
      <c r="AC512" s="63" t="s">
        <v>3975</v>
      </c>
      <c r="AD512" s="94" t="str">
        <f>IF(OR(Q512="",'1'!$H$10="-"),"",IF(Q512&gt;R512+S512,"заказано больше наличия",""))</f>
        <v/>
      </c>
    </row>
    <row r="513" spans="1:30" s="48" customFormat="1">
      <c r="A513" s="2"/>
      <c r="B513" s="57" t="s">
        <v>2363</v>
      </c>
      <c r="C513" s="49" t="s">
        <v>2772</v>
      </c>
      <c r="D513" s="49" t="s">
        <v>2773</v>
      </c>
      <c r="E513" s="49">
        <v>8</v>
      </c>
      <c r="F513" s="49">
        <v>15</v>
      </c>
      <c r="G513" s="49" t="s">
        <v>3705</v>
      </c>
      <c r="H513" s="52" t="s">
        <v>57</v>
      </c>
      <c r="I513" s="50"/>
      <c r="J513" s="50"/>
      <c r="K513" s="90"/>
      <c r="L513" s="51">
        <v>810</v>
      </c>
      <c r="M513" s="51">
        <v>615</v>
      </c>
      <c r="N513" s="106">
        <f>IF('1'!$H$10="-",L513,L513)</f>
        <v>810</v>
      </c>
      <c r="O513" s="105">
        <f>IF('1'!$H$10="-",M513,IF('1'!$H$10="в кассу предприятия",M513,IF('1'!$H$10="ИП Водакова Т.Ю.",M513*1.075,"-")))</f>
        <v>615</v>
      </c>
      <c r="P513" s="86">
        <v>13</v>
      </c>
      <c r="Q513" s="47"/>
      <c r="R513" s="91">
        <f t="shared" si="7"/>
        <v>0</v>
      </c>
      <c r="S513" s="91" t="str">
        <f>IF('1'!$H$10="-","-      ₽",IF(Z513="только сц",IF(Q513&lt;=AA513,Q513,AA513),IF(Q513&lt;=AB513,0,IF(Q513-R513&lt;=AA513,Q513-R513,AA513))))</f>
        <v>-      ₽</v>
      </c>
      <c r="T513" s="92" t="str">
        <f>IF('1'!$H$10="-","-      ₽",IF(AND(SUM($W$10:$W$6357)&gt;=200000,AC513&lt;&gt;"без скидки"),IF(R513&gt;=100,O513*0.95*0.95*R513,O513*R513*0.95),IF(SUM($V$10:$V$6357)&gt;=57000,IF(AND(R513&gt;=100,AC513&lt;&gt;"без скидки"),O513*0.95*R513,O513*R513),M513*R513)))</f>
        <v>-      ₽</v>
      </c>
      <c r="U513" s="92" t="str">
        <f>IF('1'!$H$10="-","-      ₽",S513*M513)</f>
        <v>-      ₽</v>
      </c>
      <c r="V513" s="93" t="str">
        <f>IF('1'!$H$10="-","-      ₽",R513*O513)</f>
        <v>-      ₽</v>
      </c>
      <c r="W513" s="93" t="str">
        <f>IF('1'!$H$10="-","-      ₽",R513*O513)</f>
        <v>-      ₽</v>
      </c>
      <c r="X513" s="65" t="s">
        <v>4548</v>
      </c>
      <c r="Y513" s="66" t="str">
        <f>IF(OR(Q513="",'1'!$H$10="-"),"-      %",IF(Z513="только сц",0,IF(SUM($V$685:$V$6357)&gt;=57000,(W513-T513)/W513,0)))</f>
        <v>-      %</v>
      </c>
      <c r="Z513" s="83" t="s">
        <v>375</v>
      </c>
      <c r="AA513" s="51">
        <v>0</v>
      </c>
      <c r="AB513" s="51">
        <v>13</v>
      </c>
      <c r="AC513" s="63" t="s">
        <v>3975</v>
      </c>
      <c r="AD513" s="94" t="str">
        <f>IF(OR(Q513="",'1'!$H$10="-"),"",IF(Q513&gt;R513+S513,"заказано больше наличия",""))</f>
        <v/>
      </c>
    </row>
    <row r="514" spans="1:30" s="48" customFormat="1">
      <c r="A514" s="2"/>
      <c r="B514" s="57" t="s">
        <v>2364</v>
      </c>
      <c r="C514" s="49" t="s">
        <v>2772</v>
      </c>
      <c r="D514" s="49" t="s">
        <v>2773</v>
      </c>
      <c r="E514" s="49">
        <v>8</v>
      </c>
      <c r="F514" s="49">
        <v>15</v>
      </c>
      <c r="G514" s="49" t="s">
        <v>3071</v>
      </c>
      <c r="H514" s="52" t="s">
        <v>57</v>
      </c>
      <c r="I514" s="50"/>
      <c r="J514" s="50"/>
      <c r="K514" s="90"/>
      <c r="L514" s="51">
        <v>810</v>
      </c>
      <c r="M514" s="51">
        <v>615</v>
      </c>
      <c r="N514" s="106">
        <f>IF('1'!$H$10="-",L514,L514)</f>
        <v>810</v>
      </c>
      <c r="O514" s="105">
        <f>IF('1'!$H$10="-",M514,IF('1'!$H$10="в кассу предприятия",M514,IF('1'!$H$10="ИП Водакова Т.Ю.",M514*1.075,"-")))</f>
        <v>615</v>
      </c>
      <c r="P514" s="86">
        <v>15</v>
      </c>
      <c r="Q514" s="47"/>
      <c r="R514" s="91">
        <f t="shared" si="7"/>
        <v>0</v>
      </c>
      <c r="S514" s="91" t="str">
        <f>IF('1'!$H$10="-","-      ₽",IF(Z514="только сц",IF(Q514&lt;=AA514,Q514,AA514),IF(Q514&lt;=AB514,0,IF(Q514-R514&lt;=AA514,Q514-R514,AA514))))</f>
        <v>-      ₽</v>
      </c>
      <c r="T514" s="92" t="str">
        <f>IF('1'!$H$10="-","-      ₽",IF(AND(SUM($W$10:$W$6357)&gt;=200000,AC514&lt;&gt;"без скидки"),IF(R514&gt;=100,O514*0.95*0.95*R514,O514*R514*0.95),IF(SUM($V$10:$V$6357)&gt;=57000,IF(AND(R514&gt;=100,AC514&lt;&gt;"без скидки"),O514*0.95*R514,O514*R514),M514*R514)))</f>
        <v>-      ₽</v>
      </c>
      <c r="U514" s="92" t="str">
        <f>IF('1'!$H$10="-","-      ₽",S514*M514)</f>
        <v>-      ₽</v>
      </c>
      <c r="V514" s="93" t="str">
        <f>IF('1'!$H$10="-","-      ₽",R514*O514)</f>
        <v>-      ₽</v>
      </c>
      <c r="W514" s="93" t="str">
        <f>IF('1'!$H$10="-","-      ₽",R514*O514)</f>
        <v>-      ₽</v>
      </c>
      <c r="X514" s="65" t="s">
        <v>4548</v>
      </c>
      <c r="Y514" s="66" t="str">
        <f>IF(OR(Q514="",'1'!$H$10="-"),"-      %",IF(Z514="только сц",0,IF(SUM($V$685:$V$6357)&gt;=57000,(W514-T514)/W514,0)))</f>
        <v>-      %</v>
      </c>
      <c r="Z514" s="83" t="s">
        <v>375</v>
      </c>
      <c r="AA514" s="51">
        <v>0</v>
      </c>
      <c r="AB514" s="51">
        <v>15</v>
      </c>
      <c r="AC514" s="63" t="s">
        <v>3975</v>
      </c>
      <c r="AD514" s="94" t="str">
        <f>IF(OR(Q514="",'1'!$H$10="-"),"",IF(Q514&gt;R514+S514,"заказано больше наличия",""))</f>
        <v/>
      </c>
    </row>
    <row r="515" spans="1:30" s="48" customFormat="1">
      <c r="A515" s="2"/>
      <c r="B515" s="57" t="s">
        <v>2365</v>
      </c>
      <c r="C515" s="49" t="s">
        <v>2772</v>
      </c>
      <c r="D515" s="49" t="s">
        <v>2773</v>
      </c>
      <c r="E515" s="49">
        <v>8</v>
      </c>
      <c r="F515" s="49">
        <v>15</v>
      </c>
      <c r="G515" s="49" t="s">
        <v>3706</v>
      </c>
      <c r="H515" s="52" t="s">
        <v>57</v>
      </c>
      <c r="I515" s="50"/>
      <c r="J515" s="50"/>
      <c r="K515" s="90"/>
      <c r="L515" s="51">
        <v>810</v>
      </c>
      <c r="M515" s="51">
        <v>615</v>
      </c>
      <c r="N515" s="106">
        <f>IF('1'!$H$10="-",L515,L515)</f>
        <v>810</v>
      </c>
      <c r="O515" s="105">
        <f>IF('1'!$H$10="-",M515,IF('1'!$H$10="в кассу предприятия",M515,IF('1'!$H$10="ИП Водакова Т.Ю.",M515*1.075,"-")))</f>
        <v>615</v>
      </c>
      <c r="P515" s="86">
        <v>10</v>
      </c>
      <c r="Q515" s="47"/>
      <c r="R515" s="91">
        <f t="shared" si="7"/>
        <v>0</v>
      </c>
      <c r="S515" s="91" t="str">
        <f>IF('1'!$H$10="-","-      ₽",IF(Z515="только сц",IF(Q515&lt;=AA515,Q515,AA515),IF(Q515&lt;=AB515,0,IF(Q515-R515&lt;=AA515,Q515-R515,AA515))))</f>
        <v>-      ₽</v>
      </c>
      <c r="T515" s="92" t="str">
        <f>IF('1'!$H$10="-","-      ₽",IF(AND(SUM($W$10:$W$6357)&gt;=200000,AC515&lt;&gt;"без скидки"),IF(R515&gt;=100,O515*0.95*0.95*R515,O515*R515*0.95),IF(SUM($V$10:$V$6357)&gt;=57000,IF(AND(R515&gt;=100,AC515&lt;&gt;"без скидки"),O515*0.95*R515,O515*R515),M515*R515)))</f>
        <v>-      ₽</v>
      </c>
      <c r="U515" s="92" t="str">
        <f>IF('1'!$H$10="-","-      ₽",S515*M515)</f>
        <v>-      ₽</v>
      </c>
      <c r="V515" s="93" t="str">
        <f>IF('1'!$H$10="-","-      ₽",R515*O515)</f>
        <v>-      ₽</v>
      </c>
      <c r="W515" s="93" t="str">
        <f>IF('1'!$H$10="-","-      ₽",R515*O515)</f>
        <v>-      ₽</v>
      </c>
      <c r="X515" s="65" t="s">
        <v>4548</v>
      </c>
      <c r="Y515" s="66" t="str">
        <f>IF(OR(Q515="",'1'!$H$10="-"),"-      %",IF(Z515="только сц",0,IF(SUM($V$685:$V$6357)&gt;=57000,(W515-T515)/W515,0)))</f>
        <v>-      %</v>
      </c>
      <c r="Z515" s="83" t="s">
        <v>375</v>
      </c>
      <c r="AA515" s="51">
        <v>0</v>
      </c>
      <c r="AB515" s="51">
        <v>10</v>
      </c>
      <c r="AC515" s="63" t="s">
        <v>3975</v>
      </c>
      <c r="AD515" s="94" t="str">
        <f>IF(OR(Q515="",'1'!$H$10="-"),"",IF(Q515&gt;R515+S515,"заказано больше наличия",""))</f>
        <v/>
      </c>
    </row>
    <row r="516" spans="1:30" s="48" customFormat="1">
      <c r="A516" s="2"/>
      <c r="B516" s="57" t="s">
        <v>2366</v>
      </c>
      <c r="C516" s="49" t="s">
        <v>2772</v>
      </c>
      <c r="D516" s="49" t="s">
        <v>2773</v>
      </c>
      <c r="E516" s="49">
        <v>8</v>
      </c>
      <c r="F516" s="49">
        <v>15</v>
      </c>
      <c r="G516" s="49" t="s">
        <v>3707</v>
      </c>
      <c r="H516" s="52" t="s">
        <v>57</v>
      </c>
      <c r="I516" s="50"/>
      <c r="J516" s="50"/>
      <c r="K516" s="90"/>
      <c r="L516" s="51">
        <v>810</v>
      </c>
      <c r="M516" s="51">
        <v>491</v>
      </c>
      <c r="N516" s="106">
        <f>IF('1'!$H$10="-",L516,L516)</f>
        <v>810</v>
      </c>
      <c r="O516" s="105">
        <f>IF('1'!$H$10="-",M516,IF('1'!$H$10="в кассу предприятия",M516,IF('1'!$H$10="ИП Водакова Т.Ю.",M516*1.075,"-")))</f>
        <v>491</v>
      </c>
      <c r="P516" s="86">
        <v>4</v>
      </c>
      <c r="Q516" s="47"/>
      <c r="R516" s="91">
        <f t="shared" si="7"/>
        <v>0</v>
      </c>
      <c r="S516" s="91" t="str">
        <f>IF('1'!$H$10="-","-      ₽",IF(Z516="только сц",IF(Q516&lt;=AA516,Q516,AA516),IF(Q516&lt;=AB516,0,IF(Q516-R516&lt;=AA516,Q516-R516,AA516))))</f>
        <v>-      ₽</v>
      </c>
      <c r="T516" s="92" t="str">
        <f>IF('1'!$H$10="-","-      ₽",IF(AND(SUM($W$10:$W$6357)&gt;=200000,AC516&lt;&gt;"без скидки"),IF(R516&gt;=100,O516*0.95*0.95*R516,O516*R516*0.95),IF(SUM($V$10:$V$6357)&gt;=57000,IF(AND(R516&gt;=100,AC516&lt;&gt;"без скидки"),O516*0.95*R516,O516*R516),M516*R516)))</f>
        <v>-      ₽</v>
      </c>
      <c r="U516" s="92" t="str">
        <f>IF('1'!$H$10="-","-      ₽",S516*M516)</f>
        <v>-      ₽</v>
      </c>
      <c r="V516" s="93" t="str">
        <f>IF('1'!$H$10="-","-      ₽",R516*O516)</f>
        <v>-      ₽</v>
      </c>
      <c r="W516" s="93" t="str">
        <f>IF('1'!$H$10="-","-      ₽",R516*O516)</f>
        <v>-      ₽</v>
      </c>
      <c r="X516" s="65" t="s">
        <v>4548</v>
      </c>
      <c r="Y516" s="66" t="str">
        <f>IF(OR(Q516="",'1'!$H$10="-"),"-      %",IF(Z516="только сц",0,IF(SUM($V$685:$V$6357)&gt;=57000,(W516-T516)/W516,0)))</f>
        <v>-      %</v>
      </c>
      <c r="Z516" s="83" t="s">
        <v>5582</v>
      </c>
      <c r="AA516" s="51">
        <v>4</v>
      </c>
      <c r="AB516" s="51">
        <v>0</v>
      </c>
      <c r="AC516" s="63" t="s">
        <v>3975</v>
      </c>
      <c r="AD516" s="94" t="str">
        <f>IF(OR(Q516="",'1'!$H$10="-"),"",IF(Q516&gt;R516+S516,"заказано больше наличия",""))</f>
        <v/>
      </c>
    </row>
    <row r="517" spans="1:30" s="48" customFormat="1">
      <c r="A517" s="2"/>
      <c r="B517" s="57" t="s">
        <v>2367</v>
      </c>
      <c r="C517" s="49" t="s">
        <v>2772</v>
      </c>
      <c r="D517" s="49" t="s">
        <v>2773</v>
      </c>
      <c r="E517" s="49">
        <v>8</v>
      </c>
      <c r="F517" s="49">
        <v>15</v>
      </c>
      <c r="G517" s="49" t="s">
        <v>3708</v>
      </c>
      <c r="H517" s="52" t="s">
        <v>57</v>
      </c>
      <c r="I517" s="50"/>
      <c r="J517" s="50"/>
      <c r="K517" s="90"/>
      <c r="L517" s="51">
        <v>810</v>
      </c>
      <c r="M517" s="51">
        <v>491</v>
      </c>
      <c r="N517" s="106">
        <f>IF('1'!$H$10="-",L517,L517)</f>
        <v>810</v>
      </c>
      <c r="O517" s="105">
        <f>IF('1'!$H$10="-",M517,IF('1'!$H$10="в кассу предприятия",M517,IF('1'!$H$10="ИП Водакова Т.Ю.",M517*1.075,"-")))</f>
        <v>491</v>
      </c>
      <c r="P517" s="86">
        <v>2</v>
      </c>
      <c r="Q517" s="47"/>
      <c r="R517" s="91">
        <f t="shared" si="7"/>
        <v>0</v>
      </c>
      <c r="S517" s="91" t="str">
        <f>IF('1'!$H$10="-","-      ₽",IF(Z517="только сц",IF(Q517&lt;=AA517,Q517,AA517),IF(Q517&lt;=AB517,0,IF(Q517-R517&lt;=AA517,Q517-R517,AA517))))</f>
        <v>-      ₽</v>
      </c>
      <c r="T517" s="92" t="str">
        <f>IF('1'!$H$10="-","-      ₽",IF(AND(SUM($W$10:$W$6357)&gt;=200000,AC517&lt;&gt;"без скидки"),IF(R517&gt;=100,O517*0.95*0.95*R517,O517*R517*0.95),IF(SUM($V$10:$V$6357)&gt;=57000,IF(AND(R517&gt;=100,AC517&lt;&gt;"без скидки"),O517*0.95*R517,O517*R517),M517*R517)))</f>
        <v>-      ₽</v>
      </c>
      <c r="U517" s="92" t="str">
        <f>IF('1'!$H$10="-","-      ₽",S517*M517)</f>
        <v>-      ₽</v>
      </c>
      <c r="V517" s="93" t="str">
        <f>IF('1'!$H$10="-","-      ₽",R517*O517)</f>
        <v>-      ₽</v>
      </c>
      <c r="W517" s="93" t="str">
        <f>IF('1'!$H$10="-","-      ₽",R517*O517)</f>
        <v>-      ₽</v>
      </c>
      <c r="X517" s="65" t="s">
        <v>4548</v>
      </c>
      <c r="Y517" s="66" t="str">
        <f>IF(OR(Q517="",'1'!$H$10="-"),"-      %",IF(Z517="только сц",0,IF(SUM($V$685:$V$6357)&gt;=57000,(W517-T517)/W517,0)))</f>
        <v>-      %</v>
      </c>
      <c r="Z517" s="83" t="s">
        <v>375</v>
      </c>
      <c r="AA517" s="51">
        <v>0</v>
      </c>
      <c r="AB517" s="51">
        <v>2</v>
      </c>
      <c r="AC517" s="63" t="s">
        <v>3975</v>
      </c>
      <c r="AD517" s="94" t="str">
        <f>IF(OR(Q517="",'1'!$H$10="-"),"",IF(Q517&gt;R517+S517,"заказано больше наличия",""))</f>
        <v/>
      </c>
    </row>
    <row r="518" spans="1:30" s="48" customFormat="1">
      <c r="A518" s="2"/>
      <c r="B518" s="57" t="s">
        <v>2368</v>
      </c>
      <c r="C518" s="49" t="s">
        <v>2772</v>
      </c>
      <c r="D518" s="49" t="s">
        <v>2773</v>
      </c>
      <c r="E518" s="49">
        <v>8</v>
      </c>
      <c r="F518" s="49">
        <v>15</v>
      </c>
      <c r="G518" s="49" t="s">
        <v>3709</v>
      </c>
      <c r="H518" s="52" t="s">
        <v>57</v>
      </c>
      <c r="I518" s="50"/>
      <c r="J518" s="50"/>
      <c r="K518" s="90"/>
      <c r="L518" s="51">
        <v>810</v>
      </c>
      <c r="M518" s="51">
        <v>587</v>
      </c>
      <c r="N518" s="106">
        <f>IF('1'!$H$10="-",L518,L518)</f>
        <v>810</v>
      </c>
      <c r="O518" s="105">
        <f>IF('1'!$H$10="-",M518,IF('1'!$H$10="в кассу предприятия",M518,IF('1'!$H$10="ИП Водакова Т.Ю.",M518*1.075,"-")))</f>
        <v>587</v>
      </c>
      <c r="P518" s="86">
        <v>1</v>
      </c>
      <c r="Q518" s="47"/>
      <c r="R518" s="91">
        <f t="shared" si="7"/>
        <v>0</v>
      </c>
      <c r="S518" s="91" t="str">
        <f>IF('1'!$H$10="-","-      ₽",IF(Z518="только сц",IF(Q518&lt;=AA518,Q518,AA518),IF(Q518&lt;=AB518,0,IF(Q518-R518&lt;=AA518,Q518-R518,AA518))))</f>
        <v>-      ₽</v>
      </c>
      <c r="T518" s="92" t="str">
        <f>IF('1'!$H$10="-","-      ₽",IF(AND(SUM($W$10:$W$6357)&gt;=200000,AC518&lt;&gt;"без скидки"),IF(R518&gt;=100,O518*0.95*0.95*R518,O518*R518*0.95),IF(SUM($V$10:$V$6357)&gt;=57000,IF(AND(R518&gt;=100,AC518&lt;&gt;"без скидки"),O518*0.95*R518,O518*R518),M518*R518)))</f>
        <v>-      ₽</v>
      </c>
      <c r="U518" s="92" t="str">
        <f>IF('1'!$H$10="-","-      ₽",S518*M518)</f>
        <v>-      ₽</v>
      </c>
      <c r="V518" s="93" t="str">
        <f>IF('1'!$H$10="-","-      ₽",R518*O518)</f>
        <v>-      ₽</v>
      </c>
      <c r="W518" s="93" t="str">
        <f>IF('1'!$H$10="-","-      ₽",R518*O518)</f>
        <v>-      ₽</v>
      </c>
      <c r="X518" s="65" t="s">
        <v>4548</v>
      </c>
      <c r="Y518" s="66" t="str">
        <f>IF(OR(Q518="",'1'!$H$10="-"),"-      %",IF(Z518="только сц",0,IF(SUM($V$685:$V$6357)&gt;=57000,(W518-T518)/W518,0)))</f>
        <v>-      %</v>
      </c>
      <c r="Z518" s="83" t="s">
        <v>5582</v>
      </c>
      <c r="AA518" s="51">
        <v>1</v>
      </c>
      <c r="AB518" s="51">
        <v>0</v>
      </c>
      <c r="AC518" s="63" t="s">
        <v>3975</v>
      </c>
      <c r="AD518" s="94" t="str">
        <f>IF(OR(Q518="",'1'!$H$10="-"),"",IF(Q518&gt;R518+S518,"заказано больше наличия",""))</f>
        <v/>
      </c>
    </row>
    <row r="519" spans="1:30" s="48" customFormat="1">
      <c r="A519" s="2"/>
      <c r="B519" s="57" t="s">
        <v>2369</v>
      </c>
      <c r="C519" s="49" t="s">
        <v>2772</v>
      </c>
      <c r="D519" s="49" t="s">
        <v>2773</v>
      </c>
      <c r="E519" s="49">
        <v>8</v>
      </c>
      <c r="F519" s="49">
        <v>15</v>
      </c>
      <c r="G519" s="49" t="s">
        <v>3710</v>
      </c>
      <c r="H519" s="52" t="s">
        <v>57</v>
      </c>
      <c r="I519" s="50"/>
      <c r="J519" s="50"/>
      <c r="K519" s="90"/>
      <c r="L519" s="51">
        <v>810</v>
      </c>
      <c r="M519" s="51">
        <v>587</v>
      </c>
      <c r="N519" s="106">
        <f>IF('1'!$H$10="-",L519,L519)</f>
        <v>810</v>
      </c>
      <c r="O519" s="105">
        <f>IF('1'!$H$10="-",M519,IF('1'!$H$10="в кассу предприятия",M519,IF('1'!$H$10="ИП Водакова Т.Ю.",M519*1.075,"-")))</f>
        <v>587</v>
      </c>
      <c r="P519" s="86">
        <v>2</v>
      </c>
      <c r="Q519" s="47"/>
      <c r="R519" s="91">
        <f t="shared" si="7"/>
        <v>0</v>
      </c>
      <c r="S519" s="91" t="str">
        <f>IF('1'!$H$10="-","-      ₽",IF(Z519="только сц",IF(Q519&lt;=AA519,Q519,AA519),IF(Q519&lt;=AB519,0,IF(Q519-R519&lt;=AA519,Q519-R519,AA519))))</f>
        <v>-      ₽</v>
      </c>
      <c r="T519" s="92" t="str">
        <f>IF('1'!$H$10="-","-      ₽",IF(AND(SUM($W$10:$W$6357)&gt;=200000,AC519&lt;&gt;"без скидки"),IF(R519&gt;=100,O519*0.95*0.95*R519,O519*R519*0.95),IF(SUM($V$10:$V$6357)&gt;=57000,IF(AND(R519&gt;=100,AC519&lt;&gt;"без скидки"),O519*0.95*R519,O519*R519),M519*R519)))</f>
        <v>-      ₽</v>
      </c>
      <c r="U519" s="92" t="str">
        <f>IF('1'!$H$10="-","-      ₽",S519*M519)</f>
        <v>-      ₽</v>
      </c>
      <c r="V519" s="93" t="str">
        <f>IF('1'!$H$10="-","-      ₽",R519*O519)</f>
        <v>-      ₽</v>
      </c>
      <c r="W519" s="93" t="str">
        <f>IF('1'!$H$10="-","-      ₽",R519*O519)</f>
        <v>-      ₽</v>
      </c>
      <c r="X519" s="65" t="s">
        <v>4548</v>
      </c>
      <c r="Y519" s="66" t="str">
        <f>IF(OR(Q519="",'1'!$H$10="-"),"-      %",IF(Z519="только сц",0,IF(SUM($V$685:$V$6357)&gt;=57000,(W519-T519)/W519,0)))</f>
        <v>-      %</v>
      </c>
      <c r="Z519" s="83" t="s">
        <v>5582</v>
      </c>
      <c r="AA519" s="51">
        <v>2</v>
      </c>
      <c r="AB519" s="51">
        <v>0</v>
      </c>
      <c r="AC519" s="63" t="s">
        <v>3975</v>
      </c>
      <c r="AD519" s="94" t="str">
        <f>IF(OR(Q519="",'1'!$H$10="-"),"",IF(Q519&gt;R519+S519,"заказано больше наличия",""))</f>
        <v/>
      </c>
    </row>
    <row r="520" spans="1:30" s="48" customFormat="1">
      <c r="A520" s="2"/>
      <c r="B520" s="57" t="s">
        <v>2370</v>
      </c>
      <c r="C520" s="49" t="s">
        <v>2774</v>
      </c>
      <c r="D520" s="49" t="s">
        <v>2775</v>
      </c>
      <c r="E520" s="49">
        <v>8</v>
      </c>
      <c r="F520" s="49">
        <v>15</v>
      </c>
      <c r="G520" s="49" t="s">
        <v>3711</v>
      </c>
      <c r="H520" s="52" t="s">
        <v>57</v>
      </c>
      <c r="I520" s="50"/>
      <c r="J520" s="50"/>
      <c r="K520" s="90"/>
      <c r="L520" s="51">
        <v>810</v>
      </c>
      <c r="M520" s="51">
        <v>587</v>
      </c>
      <c r="N520" s="106">
        <f>IF('1'!$H$10="-",L520,L520)</f>
        <v>810</v>
      </c>
      <c r="O520" s="105">
        <f>IF('1'!$H$10="-",M520,IF('1'!$H$10="в кассу предприятия",M520,IF('1'!$H$10="ИП Водакова Т.Ю.",M520*1.075,"-")))</f>
        <v>587</v>
      </c>
      <c r="P520" s="86">
        <v>15</v>
      </c>
      <c r="Q520" s="47"/>
      <c r="R520" s="91">
        <f t="shared" si="7"/>
        <v>0</v>
      </c>
      <c r="S520" s="91" t="str">
        <f>IF('1'!$H$10="-","-      ₽",IF(Z520="только сц",IF(Q520&lt;=AA520,Q520,AA520),IF(Q520&lt;=AB520,0,IF(Q520-R520&lt;=AA520,Q520-R520,AA520))))</f>
        <v>-      ₽</v>
      </c>
      <c r="T520" s="92" t="str">
        <f>IF('1'!$H$10="-","-      ₽",IF(AND(SUM($W$10:$W$6357)&gt;=200000,AC520&lt;&gt;"без скидки"),IF(R520&gt;=100,O520*0.95*0.95*R520,O520*R520*0.95),IF(SUM($V$10:$V$6357)&gt;=57000,IF(AND(R520&gt;=100,AC520&lt;&gt;"без скидки"),O520*0.95*R520,O520*R520),M520*R520)))</f>
        <v>-      ₽</v>
      </c>
      <c r="U520" s="92" t="str">
        <f>IF('1'!$H$10="-","-      ₽",S520*M520)</f>
        <v>-      ₽</v>
      </c>
      <c r="V520" s="93" t="str">
        <f>IF('1'!$H$10="-","-      ₽",R520*O520)</f>
        <v>-      ₽</v>
      </c>
      <c r="W520" s="93" t="str">
        <f>IF('1'!$H$10="-","-      ₽",R520*O520)</f>
        <v>-      ₽</v>
      </c>
      <c r="X520" s="65" t="s">
        <v>4548</v>
      </c>
      <c r="Y520" s="66" t="str">
        <f>IF(OR(Q520="",'1'!$H$10="-"),"-      %",IF(Z520="только сц",0,IF(SUM($V$685:$V$6357)&gt;=57000,(W520-T520)/W520,0)))</f>
        <v>-      %</v>
      </c>
      <c r="Z520" s="83" t="s">
        <v>375</v>
      </c>
      <c r="AA520" s="51">
        <v>1</v>
      </c>
      <c r="AB520" s="51">
        <v>14</v>
      </c>
      <c r="AC520" s="63" t="s">
        <v>3975</v>
      </c>
      <c r="AD520" s="94" t="str">
        <f>IF(OR(Q520="",'1'!$H$10="-"),"",IF(Q520&gt;R520+S520,"заказано больше наличия",""))</f>
        <v/>
      </c>
    </row>
    <row r="521" spans="1:30" s="48" customFormat="1">
      <c r="A521" s="2"/>
      <c r="B521" s="57" t="s">
        <v>2371</v>
      </c>
      <c r="C521" s="49" t="s">
        <v>2774</v>
      </c>
      <c r="D521" s="49" t="s">
        <v>2775</v>
      </c>
      <c r="E521" s="49">
        <v>8</v>
      </c>
      <c r="F521" s="49">
        <v>11</v>
      </c>
      <c r="G521" s="49" t="s">
        <v>3712</v>
      </c>
      <c r="H521" s="52" t="s">
        <v>52</v>
      </c>
      <c r="I521" s="50"/>
      <c r="J521" s="50"/>
      <c r="K521" s="90"/>
      <c r="L521" s="51">
        <v>731</v>
      </c>
      <c r="M521" s="51">
        <v>491</v>
      </c>
      <c r="N521" s="106">
        <f>IF('1'!$H$10="-",L521,L521)</f>
        <v>731</v>
      </c>
      <c r="O521" s="105">
        <f>IF('1'!$H$10="-",M521,IF('1'!$H$10="в кассу предприятия",M521,IF('1'!$H$10="ИП Водакова Т.Ю.",M521*1.075,"-")))</f>
        <v>491</v>
      </c>
      <c r="P521" s="86">
        <v>9</v>
      </c>
      <c r="Q521" s="47"/>
      <c r="R521" s="91">
        <f t="shared" si="7"/>
        <v>0</v>
      </c>
      <c r="S521" s="91" t="str">
        <f>IF('1'!$H$10="-","-      ₽",IF(Z521="только сц",IF(Q521&lt;=AA521,Q521,AA521),IF(Q521&lt;=AB521,0,IF(Q521-R521&lt;=AA521,Q521-R521,AA521))))</f>
        <v>-      ₽</v>
      </c>
      <c r="T521" s="92" t="str">
        <f>IF('1'!$H$10="-","-      ₽",IF(AND(SUM($W$10:$W$6357)&gt;=200000,AC521&lt;&gt;"без скидки"),IF(R521&gt;=100,O521*0.95*0.95*R521,O521*R521*0.95),IF(SUM($V$10:$V$6357)&gt;=57000,IF(AND(R521&gt;=100,AC521&lt;&gt;"без скидки"),O521*0.95*R521,O521*R521),M521*R521)))</f>
        <v>-      ₽</v>
      </c>
      <c r="U521" s="92" t="str">
        <f>IF('1'!$H$10="-","-      ₽",S521*M521)</f>
        <v>-      ₽</v>
      </c>
      <c r="V521" s="93" t="str">
        <f>IF('1'!$H$10="-","-      ₽",R521*O521)</f>
        <v>-      ₽</v>
      </c>
      <c r="W521" s="93" t="str">
        <f>IF('1'!$H$10="-","-      ₽",R521*O521)</f>
        <v>-      ₽</v>
      </c>
      <c r="X521" s="65" t="s">
        <v>4548</v>
      </c>
      <c r="Y521" s="66" t="str">
        <f>IF(OR(Q521="",'1'!$H$10="-"),"-      %",IF(Z521="только сц",0,IF(SUM($V$685:$V$6357)&gt;=57000,(W521-T521)/W521,0)))</f>
        <v>-      %</v>
      </c>
      <c r="Z521" s="83" t="s">
        <v>375</v>
      </c>
      <c r="AA521" s="51">
        <v>0</v>
      </c>
      <c r="AB521" s="51">
        <v>9</v>
      </c>
      <c r="AC521" s="63" t="s">
        <v>3975</v>
      </c>
      <c r="AD521" s="94" t="str">
        <f>IF(OR(Q521="",'1'!$H$10="-"),"",IF(Q521&gt;R521+S521,"заказано больше наличия",""))</f>
        <v/>
      </c>
    </row>
    <row r="522" spans="1:30" s="48" customFormat="1">
      <c r="A522" s="2"/>
      <c r="B522" s="57" t="s">
        <v>2372</v>
      </c>
      <c r="C522" s="49" t="s">
        <v>2774</v>
      </c>
      <c r="D522" s="49" t="s">
        <v>2775</v>
      </c>
      <c r="E522" s="49">
        <v>8</v>
      </c>
      <c r="F522" s="49">
        <v>11</v>
      </c>
      <c r="G522" s="49" t="s">
        <v>3713</v>
      </c>
      <c r="H522" s="52" t="s">
        <v>52</v>
      </c>
      <c r="I522" s="50"/>
      <c r="J522" s="50"/>
      <c r="K522" s="90"/>
      <c r="L522" s="51">
        <v>980</v>
      </c>
      <c r="M522" s="51">
        <v>717</v>
      </c>
      <c r="N522" s="106">
        <f>IF('1'!$H$10="-",L522,L522)</f>
        <v>980</v>
      </c>
      <c r="O522" s="105">
        <f>IF('1'!$H$10="-",M522,IF('1'!$H$10="в кассу предприятия",M522,IF('1'!$H$10="ИП Водакова Т.Ю.",M522*1.075,"-")))</f>
        <v>717</v>
      </c>
      <c r="P522" s="86">
        <v>13</v>
      </c>
      <c r="Q522" s="47"/>
      <c r="R522" s="91">
        <f t="shared" ref="R522:R585" si="8">IF(Q522&lt;=AB522,Q522,AB522)</f>
        <v>0</v>
      </c>
      <c r="S522" s="91" t="str">
        <f>IF('1'!$H$10="-","-      ₽",IF(Z522="только сц",IF(Q522&lt;=AA522,Q522,AA522),IF(Q522&lt;=AB522,0,IF(Q522-R522&lt;=AA522,Q522-R522,AA522))))</f>
        <v>-      ₽</v>
      </c>
      <c r="T522" s="92" t="str">
        <f>IF('1'!$H$10="-","-      ₽",IF(AND(SUM($W$10:$W$6357)&gt;=200000,AC522&lt;&gt;"без скидки"),IF(R522&gt;=100,O522*0.95*0.95*R522,O522*R522*0.95),IF(SUM($V$10:$V$6357)&gt;=57000,IF(AND(R522&gt;=100,AC522&lt;&gt;"без скидки"),O522*0.95*R522,O522*R522),M522*R522)))</f>
        <v>-      ₽</v>
      </c>
      <c r="U522" s="92" t="str">
        <f>IF('1'!$H$10="-","-      ₽",S522*M522)</f>
        <v>-      ₽</v>
      </c>
      <c r="V522" s="93" t="str">
        <f>IF('1'!$H$10="-","-      ₽",R522*O522)</f>
        <v>-      ₽</v>
      </c>
      <c r="W522" s="93" t="str">
        <f>IF('1'!$H$10="-","-      ₽",R522*O522)</f>
        <v>-      ₽</v>
      </c>
      <c r="X522" s="65" t="s">
        <v>4548</v>
      </c>
      <c r="Y522" s="66" t="str">
        <f>IF(OR(Q522="",'1'!$H$10="-"),"-      %",IF(Z522="только сц",0,IF(SUM($V$685:$V$6357)&gt;=57000,(W522-T522)/W522,0)))</f>
        <v>-      %</v>
      </c>
      <c r="Z522" s="83" t="s">
        <v>375</v>
      </c>
      <c r="AA522" s="51">
        <v>0</v>
      </c>
      <c r="AB522" s="51">
        <v>13</v>
      </c>
      <c r="AC522" s="63" t="s">
        <v>3975</v>
      </c>
      <c r="AD522" s="94" t="str">
        <f>IF(OR(Q522="",'1'!$H$10="-"),"",IF(Q522&gt;R522+S522,"заказано больше наличия",""))</f>
        <v/>
      </c>
    </row>
    <row r="523" spans="1:30" s="48" customFormat="1">
      <c r="A523" s="2"/>
      <c r="B523" s="57" t="s">
        <v>2373</v>
      </c>
      <c r="C523" s="49" t="s">
        <v>2774</v>
      </c>
      <c r="D523" s="49" t="s">
        <v>2775</v>
      </c>
      <c r="E523" s="49">
        <v>8</v>
      </c>
      <c r="F523" s="49">
        <v>15</v>
      </c>
      <c r="G523" s="49" t="s">
        <v>3713</v>
      </c>
      <c r="H523" s="52" t="s">
        <v>57</v>
      </c>
      <c r="I523" s="50"/>
      <c r="J523" s="50"/>
      <c r="K523" s="90"/>
      <c r="L523" s="51">
        <v>980</v>
      </c>
      <c r="M523" s="51">
        <v>717</v>
      </c>
      <c r="N523" s="106">
        <f>IF('1'!$H$10="-",L523,L523)</f>
        <v>980</v>
      </c>
      <c r="O523" s="105">
        <f>IF('1'!$H$10="-",M523,IF('1'!$H$10="в кассу предприятия",M523,IF('1'!$H$10="ИП Водакова Т.Ю.",M523*1.075,"-")))</f>
        <v>717</v>
      </c>
      <c r="P523" s="86">
        <v>10</v>
      </c>
      <c r="Q523" s="47"/>
      <c r="R523" s="91">
        <f t="shared" si="8"/>
        <v>0</v>
      </c>
      <c r="S523" s="91" t="str">
        <f>IF('1'!$H$10="-","-      ₽",IF(Z523="только сц",IF(Q523&lt;=AA523,Q523,AA523),IF(Q523&lt;=AB523,0,IF(Q523-R523&lt;=AA523,Q523-R523,AA523))))</f>
        <v>-      ₽</v>
      </c>
      <c r="T523" s="92" t="str">
        <f>IF('1'!$H$10="-","-      ₽",IF(AND(SUM($W$10:$W$6357)&gt;=200000,AC523&lt;&gt;"без скидки"),IF(R523&gt;=100,O523*0.95*0.95*R523,O523*R523*0.95),IF(SUM($V$10:$V$6357)&gt;=57000,IF(AND(R523&gt;=100,AC523&lt;&gt;"без скидки"),O523*0.95*R523,O523*R523),M523*R523)))</f>
        <v>-      ₽</v>
      </c>
      <c r="U523" s="92" t="str">
        <f>IF('1'!$H$10="-","-      ₽",S523*M523)</f>
        <v>-      ₽</v>
      </c>
      <c r="V523" s="93" t="str">
        <f>IF('1'!$H$10="-","-      ₽",R523*O523)</f>
        <v>-      ₽</v>
      </c>
      <c r="W523" s="93" t="str">
        <f>IF('1'!$H$10="-","-      ₽",R523*O523)</f>
        <v>-      ₽</v>
      </c>
      <c r="X523" s="65" t="s">
        <v>4548</v>
      </c>
      <c r="Y523" s="66" t="str">
        <f>IF(OR(Q523="",'1'!$H$10="-"),"-      %",IF(Z523="только сц",0,IF(SUM($V$685:$V$6357)&gt;=57000,(W523-T523)/W523,0)))</f>
        <v>-      %</v>
      </c>
      <c r="Z523" s="83" t="s">
        <v>5582</v>
      </c>
      <c r="AA523" s="51">
        <v>10</v>
      </c>
      <c r="AB523" s="51">
        <v>0</v>
      </c>
      <c r="AC523" s="63" t="s">
        <v>3975</v>
      </c>
      <c r="AD523" s="94" t="str">
        <f>IF(OR(Q523="",'1'!$H$10="-"),"",IF(Q523&gt;R523+S523,"заказано больше наличия",""))</f>
        <v/>
      </c>
    </row>
    <row r="524" spans="1:30" s="48" customFormat="1">
      <c r="A524" s="2"/>
      <c r="B524" s="57" t="s">
        <v>2374</v>
      </c>
      <c r="C524" s="49" t="s">
        <v>2774</v>
      </c>
      <c r="D524" s="49" t="s">
        <v>2775</v>
      </c>
      <c r="E524" s="49">
        <v>8</v>
      </c>
      <c r="F524" s="49">
        <v>15</v>
      </c>
      <c r="G524" s="49" t="s">
        <v>3714</v>
      </c>
      <c r="H524" s="52" t="s">
        <v>57</v>
      </c>
      <c r="I524" s="50"/>
      <c r="J524" s="50"/>
      <c r="K524" s="90"/>
      <c r="L524" s="51">
        <v>407</v>
      </c>
      <c r="M524" s="51">
        <v>271</v>
      </c>
      <c r="N524" s="106">
        <f>IF('1'!$H$10="-",L524,L524)</f>
        <v>407</v>
      </c>
      <c r="O524" s="105">
        <f>IF('1'!$H$10="-",M524,IF('1'!$H$10="в кассу предприятия",M524,IF('1'!$H$10="ИП Водакова Т.Ю.",M524*1.075,"-")))</f>
        <v>271</v>
      </c>
      <c r="P524" s="86">
        <v>3</v>
      </c>
      <c r="Q524" s="47"/>
      <c r="R524" s="91">
        <f t="shared" si="8"/>
        <v>0</v>
      </c>
      <c r="S524" s="91" t="str">
        <f>IF('1'!$H$10="-","-      ₽",IF(Z524="только сц",IF(Q524&lt;=AA524,Q524,AA524),IF(Q524&lt;=AB524,0,IF(Q524-R524&lt;=AA524,Q524-R524,AA524))))</f>
        <v>-      ₽</v>
      </c>
      <c r="T524" s="92" t="str">
        <f>IF('1'!$H$10="-","-      ₽",IF(AND(SUM($W$10:$W$6357)&gt;=200000,AC524&lt;&gt;"без скидки"),IF(R524&gt;=100,O524*0.95*0.95*R524,O524*R524*0.95),IF(SUM($V$10:$V$6357)&gt;=57000,IF(AND(R524&gt;=100,AC524&lt;&gt;"без скидки"),O524*0.95*R524,O524*R524),M524*R524)))</f>
        <v>-      ₽</v>
      </c>
      <c r="U524" s="92" t="str">
        <f>IF('1'!$H$10="-","-      ₽",S524*M524)</f>
        <v>-      ₽</v>
      </c>
      <c r="V524" s="93" t="str">
        <f>IF('1'!$H$10="-","-      ₽",R524*O524)</f>
        <v>-      ₽</v>
      </c>
      <c r="W524" s="93" t="str">
        <f>IF('1'!$H$10="-","-      ₽",R524*O524)</f>
        <v>-      ₽</v>
      </c>
      <c r="X524" s="65" t="s">
        <v>4548</v>
      </c>
      <c r="Y524" s="66" t="str">
        <f>IF(OR(Q524="",'1'!$H$10="-"),"-      %",IF(Z524="только сц",0,IF(SUM($V$685:$V$6357)&gt;=57000,(W524-T524)/W524,0)))</f>
        <v>-      %</v>
      </c>
      <c r="Z524" s="83" t="s">
        <v>5582</v>
      </c>
      <c r="AA524" s="51">
        <v>3</v>
      </c>
      <c r="AB524" s="51">
        <v>0</v>
      </c>
      <c r="AC524" s="63" t="s">
        <v>3975</v>
      </c>
      <c r="AD524" s="94" t="str">
        <f>IF(OR(Q524="",'1'!$H$10="-"),"",IF(Q524&gt;R524+S524,"заказано больше наличия",""))</f>
        <v/>
      </c>
    </row>
    <row r="525" spans="1:30" s="48" customFormat="1">
      <c r="A525" s="2"/>
      <c r="B525" s="57" t="s">
        <v>2375</v>
      </c>
      <c r="C525" s="49" t="s">
        <v>2774</v>
      </c>
      <c r="D525" s="49" t="s">
        <v>2775</v>
      </c>
      <c r="E525" s="49">
        <v>8</v>
      </c>
      <c r="F525" s="49">
        <v>11</v>
      </c>
      <c r="G525" s="49" t="s">
        <v>3715</v>
      </c>
      <c r="H525" s="52" t="s">
        <v>52</v>
      </c>
      <c r="I525" s="50"/>
      <c r="J525" s="50"/>
      <c r="K525" s="90"/>
      <c r="L525" s="51">
        <v>731</v>
      </c>
      <c r="M525" s="51">
        <v>491</v>
      </c>
      <c r="N525" s="106">
        <f>IF('1'!$H$10="-",L525,L525)</f>
        <v>731</v>
      </c>
      <c r="O525" s="105">
        <f>IF('1'!$H$10="-",M525,IF('1'!$H$10="в кассу предприятия",M525,IF('1'!$H$10="ИП Водакова Т.Ю.",M525*1.075,"-")))</f>
        <v>491</v>
      </c>
      <c r="P525" s="86">
        <v>10</v>
      </c>
      <c r="Q525" s="47"/>
      <c r="R525" s="91">
        <f t="shared" si="8"/>
        <v>0</v>
      </c>
      <c r="S525" s="91" t="str">
        <f>IF('1'!$H$10="-","-      ₽",IF(Z525="только сц",IF(Q525&lt;=AA525,Q525,AA525),IF(Q525&lt;=AB525,0,IF(Q525-R525&lt;=AA525,Q525-R525,AA525))))</f>
        <v>-      ₽</v>
      </c>
      <c r="T525" s="92" t="str">
        <f>IF('1'!$H$10="-","-      ₽",IF(AND(SUM($W$10:$W$6357)&gt;=200000,AC525&lt;&gt;"без скидки"),IF(R525&gt;=100,O525*0.95*0.95*R525,O525*R525*0.95),IF(SUM($V$10:$V$6357)&gt;=57000,IF(AND(R525&gt;=100,AC525&lt;&gt;"без скидки"),O525*0.95*R525,O525*R525),M525*R525)))</f>
        <v>-      ₽</v>
      </c>
      <c r="U525" s="92" t="str">
        <f>IF('1'!$H$10="-","-      ₽",S525*M525)</f>
        <v>-      ₽</v>
      </c>
      <c r="V525" s="93" t="str">
        <f>IF('1'!$H$10="-","-      ₽",R525*O525)</f>
        <v>-      ₽</v>
      </c>
      <c r="W525" s="93" t="str">
        <f>IF('1'!$H$10="-","-      ₽",R525*O525)</f>
        <v>-      ₽</v>
      </c>
      <c r="X525" s="65" t="s">
        <v>4548</v>
      </c>
      <c r="Y525" s="66" t="str">
        <f>IF(OR(Q525="",'1'!$H$10="-"),"-      %",IF(Z525="только сц",0,IF(SUM($V$685:$V$6357)&gt;=57000,(W525-T525)/W525,0)))</f>
        <v>-      %</v>
      </c>
      <c r="Z525" s="83" t="s">
        <v>375</v>
      </c>
      <c r="AA525" s="51">
        <v>0</v>
      </c>
      <c r="AB525" s="51">
        <v>10</v>
      </c>
      <c r="AC525" s="63" t="s">
        <v>3975</v>
      </c>
      <c r="AD525" s="94" t="str">
        <f>IF(OR(Q525="",'1'!$H$10="-"),"",IF(Q525&gt;R525+S525,"заказано больше наличия",""))</f>
        <v/>
      </c>
    </row>
    <row r="526" spans="1:30" s="48" customFormat="1">
      <c r="A526" s="2"/>
      <c r="B526" s="57" t="s">
        <v>2376</v>
      </c>
      <c r="C526" s="49" t="s">
        <v>2774</v>
      </c>
      <c r="D526" s="49" t="s">
        <v>2775</v>
      </c>
      <c r="E526" s="49">
        <v>8</v>
      </c>
      <c r="F526" s="49">
        <v>15</v>
      </c>
      <c r="G526" s="49" t="s">
        <v>3716</v>
      </c>
      <c r="H526" s="52" t="s">
        <v>57</v>
      </c>
      <c r="I526" s="50"/>
      <c r="J526" s="50"/>
      <c r="K526" s="90"/>
      <c r="L526" s="51">
        <v>407</v>
      </c>
      <c r="M526" s="51">
        <v>271</v>
      </c>
      <c r="N526" s="106">
        <f>IF('1'!$H$10="-",L526,L526)</f>
        <v>407</v>
      </c>
      <c r="O526" s="105">
        <f>IF('1'!$H$10="-",M526,IF('1'!$H$10="в кассу предприятия",M526,IF('1'!$H$10="ИП Водакова Т.Ю.",M526*1.075,"-")))</f>
        <v>271</v>
      </c>
      <c r="P526" s="86">
        <v>19</v>
      </c>
      <c r="Q526" s="47"/>
      <c r="R526" s="91">
        <f t="shared" si="8"/>
        <v>0</v>
      </c>
      <c r="S526" s="91" t="str">
        <f>IF('1'!$H$10="-","-      ₽",IF(Z526="только сц",IF(Q526&lt;=AA526,Q526,AA526),IF(Q526&lt;=AB526,0,IF(Q526-R526&lt;=AA526,Q526-R526,AA526))))</f>
        <v>-      ₽</v>
      </c>
      <c r="T526" s="92" t="str">
        <f>IF('1'!$H$10="-","-      ₽",IF(AND(SUM($W$10:$W$6357)&gt;=200000,AC526&lt;&gt;"без скидки"),IF(R526&gt;=100,O526*0.95*0.95*R526,O526*R526*0.95),IF(SUM($V$10:$V$6357)&gt;=57000,IF(AND(R526&gt;=100,AC526&lt;&gt;"без скидки"),O526*0.95*R526,O526*R526),M526*R526)))</f>
        <v>-      ₽</v>
      </c>
      <c r="U526" s="92" t="str">
        <f>IF('1'!$H$10="-","-      ₽",S526*M526)</f>
        <v>-      ₽</v>
      </c>
      <c r="V526" s="93" t="str">
        <f>IF('1'!$H$10="-","-      ₽",R526*O526)</f>
        <v>-      ₽</v>
      </c>
      <c r="W526" s="93" t="str">
        <f>IF('1'!$H$10="-","-      ₽",R526*O526)</f>
        <v>-      ₽</v>
      </c>
      <c r="X526" s="65" t="s">
        <v>4548</v>
      </c>
      <c r="Y526" s="66" t="str">
        <f>IF(OR(Q526="",'1'!$H$10="-"),"-      %",IF(Z526="только сц",0,IF(SUM($V$685:$V$6357)&gt;=57000,(W526-T526)/W526,0)))</f>
        <v>-      %</v>
      </c>
      <c r="Z526" s="83" t="s">
        <v>375</v>
      </c>
      <c r="AA526" s="51">
        <v>13</v>
      </c>
      <c r="AB526" s="51">
        <v>6</v>
      </c>
      <c r="AC526" s="63" t="s">
        <v>3975</v>
      </c>
      <c r="AD526" s="94" t="str">
        <f>IF(OR(Q526="",'1'!$H$10="-"),"",IF(Q526&gt;R526+S526,"заказано больше наличия",""))</f>
        <v/>
      </c>
    </row>
    <row r="527" spans="1:30" s="48" customFormat="1">
      <c r="A527" s="2"/>
      <c r="B527" s="57" t="s">
        <v>2377</v>
      </c>
      <c r="C527" s="49" t="s">
        <v>2774</v>
      </c>
      <c r="D527" s="49" t="s">
        <v>2775</v>
      </c>
      <c r="E527" s="49">
        <v>8</v>
      </c>
      <c r="F527" s="49">
        <v>15</v>
      </c>
      <c r="G527" s="49" t="s">
        <v>3717</v>
      </c>
      <c r="H527" s="52" t="s">
        <v>57</v>
      </c>
      <c r="I527" s="50"/>
      <c r="J527" s="50"/>
      <c r="K527" s="90"/>
      <c r="L527" s="51">
        <v>407</v>
      </c>
      <c r="M527" s="51">
        <v>271</v>
      </c>
      <c r="N527" s="106">
        <f>IF('1'!$H$10="-",L527,L527)</f>
        <v>407</v>
      </c>
      <c r="O527" s="105">
        <f>IF('1'!$H$10="-",M527,IF('1'!$H$10="в кассу предприятия",M527,IF('1'!$H$10="ИП Водакова Т.Ю.",M527*1.075,"-")))</f>
        <v>271</v>
      </c>
      <c r="P527" s="86">
        <v>11</v>
      </c>
      <c r="Q527" s="47"/>
      <c r="R527" s="91">
        <f t="shared" si="8"/>
        <v>0</v>
      </c>
      <c r="S527" s="91" t="str">
        <f>IF('1'!$H$10="-","-      ₽",IF(Z527="только сц",IF(Q527&lt;=AA527,Q527,AA527),IF(Q527&lt;=AB527,0,IF(Q527-R527&lt;=AA527,Q527-R527,AA527))))</f>
        <v>-      ₽</v>
      </c>
      <c r="T527" s="92" t="str">
        <f>IF('1'!$H$10="-","-      ₽",IF(AND(SUM($W$10:$W$6357)&gt;=200000,AC527&lt;&gt;"без скидки"),IF(R527&gt;=100,O527*0.95*0.95*R527,O527*R527*0.95),IF(SUM($V$10:$V$6357)&gt;=57000,IF(AND(R527&gt;=100,AC527&lt;&gt;"без скидки"),O527*0.95*R527,O527*R527),M527*R527)))</f>
        <v>-      ₽</v>
      </c>
      <c r="U527" s="92" t="str">
        <f>IF('1'!$H$10="-","-      ₽",S527*M527)</f>
        <v>-      ₽</v>
      </c>
      <c r="V527" s="93" t="str">
        <f>IF('1'!$H$10="-","-      ₽",R527*O527)</f>
        <v>-      ₽</v>
      </c>
      <c r="W527" s="93" t="str">
        <f>IF('1'!$H$10="-","-      ₽",R527*O527)</f>
        <v>-      ₽</v>
      </c>
      <c r="X527" s="65" t="s">
        <v>4548</v>
      </c>
      <c r="Y527" s="66" t="str">
        <f>IF(OR(Q527="",'1'!$H$10="-"),"-      %",IF(Z527="только сц",0,IF(SUM($V$685:$V$6357)&gt;=57000,(W527-T527)/W527,0)))</f>
        <v>-      %</v>
      </c>
      <c r="Z527" s="83" t="s">
        <v>5582</v>
      </c>
      <c r="AA527" s="51">
        <v>11</v>
      </c>
      <c r="AB527" s="51">
        <v>0</v>
      </c>
      <c r="AC527" s="63" t="s">
        <v>3975</v>
      </c>
      <c r="AD527" s="94" t="str">
        <f>IF(OR(Q527="",'1'!$H$10="-"),"",IF(Q527&gt;R527+S527,"заказано больше наличия",""))</f>
        <v/>
      </c>
    </row>
    <row r="528" spans="1:30" s="48" customFormat="1">
      <c r="A528" s="2"/>
      <c r="B528" s="57" t="s">
        <v>2378</v>
      </c>
      <c r="C528" s="49" t="s">
        <v>2774</v>
      </c>
      <c r="D528" s="49" t="s">
        <v>2775</v>
      </c>
      <c r="E528" s="49">
        <v>8</v>
      </c>
      <c r="F528" s="49">
        <v>15</v>
      </c>
      <c r="G528" s="49" t="s">
        <v>3718</v>
      </c>
      <c r="H528" s="52" t="s">
        <v>57</v>
      </c>
      <c r="I528" s="50"/>
      <c r="J528" s="50"/>
      <c r="K528" s="90"/>
      <c r="L528" s="51">
        <v>407</v>
      </c>
      <c r="M528" s="51">
        <v>299</v>
      </c>
      <c r="N528" s="106">
        <f>IF('1'!$H$10="-",L528,L528)</f>
        <v>407</v>
      </c>
      <c r="O528" s="105">
        <f>IF('1'!$H$10="-",M528,IF('1'!$H$10="в кассу предприятия",M528,IF('1'!$H$10="ИП Водакова Т.Ю.",M528*1.075,"-")))</f>
        <v>299</v>
      </c>
      <c r="P528" s="86" t="s">
        <v>5583</v>
      </c>
      <c r="Q528" s="47"/>
      <c r="R528" s="91">
        <f t="shared" si="8"/>
        <v>0</v>
      </c>
      <c r="S528" s="91" t="str">
        <f>IF('1'!$H$10="-","-      ₽",IF(Z528="только сц",IF(Q528&lt;=AA528,Q528,AA528),IF(Q528&lt;=AB528,0,IF(Q528-R528&lt;=AA528,Q528-R528,AA528))))</f>
        <v>-      ₽</v>
      </c>
      <c r="T528" s="92" t="str">
        <f>IF('1'!$H$10="-","-      ₽",IF(AND(SUM($W$10:$W$6357)&gt;=200000,AC528&lt;&gt;"без скидки"),IF(R528&gt;=100,O528*0.95*0.95*R528,O528*R528*0.95),IF(SUM($V$10:$V$6357)&gt;=57000,IF(AND(R528&gt;=100,AC528&lt;&gt;"без скидки"),O528*0.95*R528,O528*R528),M528*R528)))</f>
        <v>-      ₽</v>
      </c>
      <c r="U528" s="92" t="str">
        <f>IF('1'!$H$10="-","-      ₽",S528*M528)</f>
        <v>-      ₽</v>
      </c>
      <c r="V528" s="93" t="str">
        <f>IF('1'!$H$10="-","-      ₽",R528*O528)</f>
        <v>-      ₽</v>
      </c>
      <c r="W528" s="93" t="str">
        <f>IF('1'!$H$10="-","-      ₽",R528*O528)</f>
        <v>-      ₽</v>
      </c>
      <c r="X528" s="65" t="s">
        <v>4548</v>
      </c>
      <c r="Y528" s="66" t="str">
        <f>IF(OR(Q528="",'1'!$H$10="-"),"-      %",IF(Z528="только сц",0,IF(SUM($V$685:$V$6357)&gt;=57000,(W528-T528)/W528,0)))</f>
        <v>-      %</v>
      </c>
      <c r="Z528" s="83" t="s">
        <v>375</v>
      </c>
      <c r="AA528" s="51">
        <v>11</v>
      </c>
      <c r="AB528" s="51">
        <v>96</v>
      </c>
      <c r="AC528" s="63" t="s">
        <v>3975</v>
      </c>
      <c r="AD528" s="94" t="str">
        <f>IF(OR(Q528="",'1'!$H$10="-"),"",IF(Q528&gt;R528+S528,"заказано больше наличия",""))</f>
        <v/>
      </c>
    </row>
    <row r="529" spans="1:30" s="48" customFormat="1">
      <c r="A529" s="2"/>
      <c r="B529" s="57" t="s">
        <v>4413</v>
      </c>
      <c r="C529" s="49" t="s">
        <v>3939</v>
      </c>
      <c r="D529" s="49" t="s">
        <v>4471</v>
      </c>
      <c r="E529" s="49">
        <v>8</v>
      </c>
      <c r="F529" s="49">
        <v>11</v>
      </c>
      <c r="G529" s="49" t="s">
        <v>4542</v>
      </c>
      <c r="H529" s="52" t="s">
        <v>52</v>
      </c>
      <c r="I529" s="50"/>
      <c r="J529" s="50"/>
      <c r="K529" s="90"/>
      <c r="L529" s="51">
        <v>731</v>
      </c>
      <c r="M529" s="51">
        <v>491</v>
      </c>
      <c r="N529" s="106">
        <f>IF('1'!$H$10="-",L529,L529)</f>
        <v>731</v>
      </c>
      <c r="O529" s="105">
        <f>IF('1'!$H$10="-",M529,IF('1'!$H$10="в кассу предприятия",M529,IF('1'!$H$10="ИП Водакова Т.Ю.",M529*1.075,"-")))</f>
        <v>491</v>
      </c>
      <c r="P529" s="86">
        <v>9</v>
      </c>
      <c r="Q529" s="47"/>
      <c r="R529" s="91">
        <f t="shared" si="8"/>
        <v>0</v>
      </c>
      <c r="S529" s="91" t="str">
        <f>IF('1'!$H$10="-","-      ₽",IF(Z529="только сц",IF(Q529&lt;=AA529,Q529,AA529),IF(Q529&lt;=AB529,0,IF(Q529-R529&lt;=AA529,Q529-R529,AA529))))</f>
        <v>-      ₽</v>
      </c>
      <c r="T529" s="92" t="str">
        <f>IF('1'!$H$10="-","-      ₽",IF(AND(SUM($W$10:$W$6357)&gt;=200000,AC529&lt;&gt;"без скидки"),IF(R529&gt;=100,O529*0.95*0.95*R529,O529*R529*0.95),IF(SUM($V$10:$V$6357)&gt;=57000,IF(AND(R529&gt;=100,AC529&lt;&gt;"без скидки"),O529*0.95*R529,O529*R529),M529*R529)))</f>
        <v>-      ₽</v>
      </c>
      <c r="U529" s="92" t="str">
        <f>IF('1'!$H$10="-","-      ₽",S529*M529)</f>
        <v>-      ₽</v>
      </c>
      <c r="V529" s="93" t="str">
        <f>IF('1'!$H$10="-","-      ₽",R529*O529)</f>
        <v>-      ₽</v>
      </c>
      <c r="W529" s="93" t="str">
        <f>IF('1'!$H$10="-","-      ₽",R529*O529)</f>
        <v>-      ₽</v>
      </c>
      <c r="X529" s="65" t="s">
        <v>4548</v>
      </c>
      <c r="Y529" s="66" t="str">
        <f>IF(OR(Q529="",'1'!$H$10="-"),"-      %",IF(Z529="только сц",0,IF(SUM($V$685:$V$6357)&gt;=57000,(W529-T529)/W529,0)))</f>
        <v>-      %</v>
      </c>
      <c r="Z529" s="83" t="s">
        <v>5582</v>
      </c>
      <c r="AA529" s="51">
        <v>9</v>
      </c>
      <c r="AB529" s="51">
        <v>0</v>
      </c>
      <c r="AC529" s="63" t="s">
        <v>3975</v>
      </c>
      <c r="AD529" s="94" t="str">
        <f>IF(OR(Q529="",'1'!$H$10="-"),"",IF(Q529&gt;R529+S529,"заказано больше наличия",""))</f>
        <v/>
      </c>
    </row>
    <row r="530" spans="1:30" s="48" customFormat="1">
      <c r="A530" s="2"/>
      <c r="B530" s="57" t="s">
        <v>2379</v>
      </c>
      <c r="C530" s="49" t="s">
        <v>2774</v>
      </c>
      <c r="D530" s="49" t="s">
        <v>2775</v>
      </c>
      <c r="E530" s="49">
        <v>8</v>
      </c>
      <c r="F530" s="49">
        <v>15</v>
      </c>
      <c r="G530" s="49" t="s">
        <v>3719</v>
      </c>
      <c r="H530" s="52" t="s">
        <v>57</v>
      </c>
      <c r="I530" s="50"/>
      <c r="J530" s="50"/>
      <c r="K530" s="90"/>
      <c r="L530" s="51">
        <v>407</v>
      </c>
      <c r="M530" s="51">
        <v>299</v>
      </c>
      <c r="N530" s="106">
        <f>IF('1'!$H$10="-",L530,L530)</f>
        <v>407</v>
      </c>
      <c r="O530" s="105">
        <f>IF('1'!$H$10="-",M530,IF('1'!$H$10="в кассу предприятия",M530,IF('1'!$H$10="ИП Водакова Т.Ю.",M530*1.075,"-")))</f>
        <v>299</v>
      </c>
      <c r="P530" s="86">
        <v>1</v>
      </c>
      <c r="Q530" s="47"/>
      <c r="R530" s="91">
        <f t="shared" si="8"/>
        <v>0</v>
      </c>
      <c r="S530" s="91" t="str">
        <f>IF('1'!$H$10="-","-      ₽",IF(Z530="только сц",IF(Q530&lt;=AA530,Q530,AA530),IF(Q530&lt;=AB530,0,IF(Q530-R530&lt;=AA530,Q530-R530,AA530))))</f>
        <v>-      ₽</v>
      </c>
      <c r="T530" s="92" t="str">
        <f>IF('1'!$H$10="-","-      ₽",IF(AND(SUM($W$10:$W$6357)&gt;=200000,AC530&lt;&gt;"без скидки"),IF(R530&gt;=100,O530*0.95*0.95*R530,O530*R530*0.95),IF(SUM($V$10:$V$6357)&gt;=57000,IF(AND(R530&gt;=100,AC530&lt;&gt;"без скидки"),O530*0.95*R530,O530*R530),M530*R530)))</f>
        <v>-      ₽</v>
      </c>
      <c r="U530" s="92" t="str">
        <f>IF('1'!$H$10="-","-      ₽",S530*M530)</f>
        <v>-      ₽</v>
      </c>
      <c r="V530" s="93" t="str">
        <f>IF('1'!$H$10="-","-      ₽",R530*O530)</f>
        <v>-      ₽</v>
      </c>
      <c r="W530" s="93" t="str">
        <f>IF('1'!$H$10="-","-      ₽",R530*O530)</f>
        <v>-      ₽</v>
      </c>
      <c r="X530" s="65" t="s">
        <v>4548</v>
      </c>
      <c r="Y530" s="66" t="str">
        <f>IF(OR(Q530="",'1'!$H$10="-"),"-      %",IF(Z530="только сц",0,IF(SUM($V$685:$V$6357)&gt;=57000,(W530-T530)/W530,0)))</f>
        <v>-      %</v>
      </c>
      <c r="Z530" s="83" t="s">
        <v>375</v>
      </c>
      <c r="AA530" s="51">
        <v>0</v>
      </c>
      <c r="AB530" s="51">
        <v>1</v>
      </c>
      <c r="AC530" s="63" t="s">
        <v>3975</v>
      </c>
      <c r="AD530" s="94" t="str">
        <f>IF(OR(Q530="",'1'!$H$10="-"),"",IF(Q530&gt;R530+S530,"заказано больше наличия",""))</f>
        <v/>
      </c>
    </row>
    <row r="531" spans="1:30" s="48" customFormat="1">
      <c r="A531" s="2"/>
      <c r="B531" s="57" t="s">
        <v>2380</v>
      </c>
      <c r="C531" s="49" t="s">
        <v>2774</v>
      </c>
      <c r="D531" s="49" t="s">
        <v>2775</v>
      </c>
      <c r="E531" s="49">
        <v>8</v>
      </c>
      <c r="F531" s="49">
        <v>23</v>
      </c>
      <c r="G531" s="49" t="s">
        <v>3720</v>
      </c>
      <c r="H531" s="52" t="s">
        <v>29</v>
      </c>
      <c r="I531" s="50"/>
      <c r="J531" s="50"/>
      <c r="K531" s="90" t="s">
        <v>2871</v>
      </c>
      <c r="L531" s="51">
        <v>3349</v>
      </c>
      <c r="M531" s="51">
        <v>2355</v>
      </c>
      <c r="N531" s="106">
        <f>IF('1'!$H$10="-",L531,L531)</f>
        <v>3349</v>
      </c>
      <c r="O531" s="105">
        <f>IF('1'!$H$10="-",M531,IF('1'!$H$10="в кассу предприятия",M531,IF('1'!$H$10="ИП Водакова Т.Ю.",M531*1.075,"-")))</f>
        <v>2355</v>
      </c>
      <c r="P531" s="86">
        <v>2</v>
      </c>
      <c r="Q531" s="47"/>
      <c r="R531" s="91">
        <f t="shared" si="8"/>
        <v>0</v>
      </c>
      <c r="S531" s="91" t="str">
        <f>IF('1'!$H$10="-","-      ₽",IF(Z531="только сц",IF(Q531&lt;=AA531,Q531,AA531),IF(Q531&lt;=AB531,0,IF(Q531-R531&lt;=AA531,Q531-R531,AA531))))</f>
        <v>-      ₽</v>
      </c>
      <c r="T531" s="92" t="str">
        <f>IF('1'!$H$10="-","-      ₽",IF(AND(SUM($W$10:$W$6357)&gt;=200000,AC531&lt;&gt;"без скидки"),IF(R531&gt;=100,O531*0.95*0.95*R531,O531*R531*0.95),IF(SUM($V$10:$V$6357)&gt;=57000,IF(AND(R531&gt;=100,AC531&lt;&gt;"без скидки"),O531*0.95*R531,O531*R531),M531*R531)))</f>
        <v>-      ₽</v>
      </c>
      <c r="U531" s="92" t="str">
        <f>IF('1'!$H$10="-","-      ₽",S531*M531)</f>
        <v>-      ₽</v>
      </c>
      <c r="V531" s="93" t="str">
        <f>IF('1'!$H$10="-","-      ₽",R531*O531)</f>
        <v>-      ₽</v>
      </c>
      <c r="W531" s="93" t="str">
        <f>IF('1'!$H$10="-","-      ₽",R531*O531)</f>
        <v>-      ₽</v>
      </c>
      <c r="X531" s="65" t="s">
        <v>4548</v>
      </c>
      <c r="Y531" s="66" t="str">
        <f>IF(OR(Q531="",'1'!$H$10="-"),"-      %",IF(Z531="только сц",0,IF(SUM($V$685:$V$6357)&gt;=57000,(W531-T531)/W531,0)))</f>
        <v>-      %</v>
      </c>
      <c r="Z531" s="83" t="s">
        <v>5582</v>
      </c>
      <c r="AA531" s="51">
        <v>2</v>
      </c>
      <c r="AB531" s="51">
        <v>0</v>
      </c>
      <c r="AC531" s="63" t="s">
        <v>3975</v>
      </c>
      <c r="AD531" s="94" t="str">
        <f>IF(OR(Q531="",'1'!$H$10="-"),"",IF(Q531&gt;R531+S531,"заказано больше наличия",""))</f>
        <v/>
      </c>
    </row>
    <row r="532" spans="1:30" s="48" customFormat="1">
      <c r="A532" s="2"/>
      <c r="B532" s="57" t="s">
        <v>2381</v>
      </c>
      <c r="C532" s="49" t="s">
        <v>2774</v>
      </c>
      <c r="D532" s="49" t="s">
        <v>2775</v>
      </c>
      <c r="E532" s="49">
        <v>8</v>
      </c>
      <c r="F532" s="49">
        <v>15</v>
      </c>
      <c r="G532" s="49" t="s">
        <v>3721</v>
      </c>
      <c r="H532" s="52" t="s">
        <v>57</v>
      </c>
      <c r="I532" s="50"/>
      <c r="J532" s="50"/>
      <c r="K532" s="90"/>
      <c r="L532" s="51">
        <v>731</v>
      </c>
      <c r="M532" s="51">
        <v>587</v>
      </c>
      <c r="N532" s="106">
        <f>IF('1'!$H$10="-",L532,L532)</f>
        <v>731</v>
      </c>
      <c r="O532" s="105">
        <f>IF('1'!$H$10="-",M532,IF('1'!$H$10="в кассу предприятия",M532,IF('1'!$H$10="ИП Водакова Т.Ю.",M532*1.075,"-")))</f>
        <v>587</v>
      </c>
      <c r="P532" s="86">
        <v>6</v>
      </c>
      <c r="Q532" s="47"/>
      <c r="R532" s="91">
        <f t="shared" si="8"/>
        <v>0</v>
      </c>
      <c r="S532" s="91" t="str">
        <f>IF('1'!$H$10="-","-      ₽",IF(Z532="только сц",IF(Q532&lt;=AA532,Q532,AA532),IF(Q532&lt;=AB532,0,IF(Q532-R532&lt;=AA532,Q532-R532,AA532))))</f>
        <v>-      ₽</v>
      </c>
      <c r="T532" s="92" t="str">
        <f>IF('1'!$H$10="-","-      ₽",IF(AND(SUM($W$10:$W$6357)&gt;=200000,AC532&lt;&gt;"без скидки"),IF(R532&gt;=100,O532*0.95*0.95*R532,O532*R532*0.95),IF(SUM($V$10:$V$6357)&gt;=57000,IF(AND(R532&gt;=100,AC532&lt;&gt;"без скидки"),O532*0.95*R532,O532*R532),M532*R532)))</f>
        <v>-      ₽</v>
      </c>
      <c r="U532" s="92" t="str">
        <f>IF('1'!$H$10="-","-      ₽",S532*M532)</f>
        <v>-      ₽</v>
      </c>
      <c r="V532" s="93" t="str">
        <f>IF('1'!$H$10="-","-      ₽",R532*O532)</f>
        <v>-      ₽</v>
      </c>
      <c r="W532" s="93" t="str">
        <f>IF('1'!$H$10="-","-      ₽",R532*O532)</f>
        <v>-      ₽</v>
      </c>
      <c r="X532" s="65" t="s">
        <v>4548</v>
      </c>
      <c r="Y532" s="66" t="str">
        <f>IF(OR(Q532="",'1'!$H$10="-"),"-      %",IF(Z532="только сц",0,IF(SUM($V$685:$V$6357)&gt;=57000,(W532-T532)/W532,0)))</f>
        <v>-      %</v>
      </c>
      <c r="Z532" s="83" t="s">
        <v>5582</v>
      </c>
      <c r="AA532" s="51">
        <v>6</v>
      </c>
      <c r="AB532" s="51">
        <v>0</v>
      </c>
      <c r="AC532" s="63" t="s">
        <v>3975</v>
      </c>
      <c r="AD532" s="94" t="str">
        <f>IF(OR(Q532="",'1'!$H$10="-"),"",IF(Q532&gt;R532+S532,"заказано больше наличия",""))</f>
        <v/>
      </c>
    </row>
    <row r="533" spans="1:30" s="48" customFormat="1">
      <c r="A533" s="2"/>
      <c r="B533" s="57" t="s">
        <v>2382</v>
      </c>
      <c r="C533" s="49" t="s">
        <v>2774</v>
      </c>
      <c r="D533" s="49" t="s">
        <v>2775</v>
      </c>
      <c r="E533" s="49">
        <v>8</v>
      </c>
      <c r="F533" s="49">
        <v>15</v>
      </c>
      <c r="G533" s="49" t="s">
        <v>3722</v>
      </c>
      <c r="H533" s="52" t="s">
        <v>57</v>
      </c>
      <c r="I533" s="50"/>
      <c r="J533" s="50"/>
      <c r="K533" s="90"/>
      <c r="L533" s="51">
        <v>731</v>
      </c>
      <c r="M533" s="51">
        <v>491</v>
      </c>
      <c r="N533" s="106">
        <f>IF('1'!$H$10="-",L533,L533)</f>
        <v>731</v>
      </c>
      <c r="O533" s="105">
        <f>IF('1'!$H$10="-",M533,IF('1'!$H$10="в кассу предприятия",M533,IF('1'!$H$10="ИП Водакова Т.Ю.",M533*1.075,"-")))</f>
        <v>491</v>
      </c>
      <c r="P533" s="86">
        <v>6</v>
      </c>
      <c r="Q533" s="47"/>
      <c r="R533" s="91">
        <f t="shared" si="8"/>
        <v>0</v>
      </c>
      <c r="S533" s="91" t="str">
        <f>IF('1'!$H$10="-","-      ₽",IF(Z533="только сц",IF(Q533&lt;=AA533,Q533,AA533),IF(Q533&lt;=AB533,0,IF(Q533-R533&lt;=AA533,Q533-R533,AA533))))</f>
        <v>-      ₽</v>
      </c>
      <c r="T533" s="92" t="str">
        <f>IF('1'!$H$10="-","-      ₽",IF(AND(SUM($W$10:$W$6357)&gt;=200000,AC533&lt;&gt;"без скидки"),IF(R533&gt;=100,O533*0.95*0.95*R533,O533*R533*0.95),IF(SUM($V$10:$V$6357)&gt;=57000,IF(AND(R533&gt;=100,AC533&lt;&gt;"без скидки"),O533*0.95*R533,O533*R533),M533*R533)))</f>
        <v>-      ₽</v>
      </c>
      <c r="U533" s="92" t="str">
        <f>IF('1'!$H$10="-","-      ₽",S533*M533)</f>
        <v>-      ₽</v>
      </c>
      <c r="V533" s="93" t="str">
        <f>IF('1'!$H$10="-","-      ₽",R533*O533)</f>
        <v>-      ₽</v>
      </c>
      <c r="W533" s="93" t="str">
        <f>IF('1'!$H$10="-","-      ₽",R533*O533)</f>
        <v>-      ₽</v>
      </c>
      <c r="X533" s="65" t="s">
        <v>4548</v>
      </c>
      <c r="Y533" s="66" t="str">
        <f>IF(OR(Q533="",'1'!$H$10="-"),"-      %",IF(Z533="только сц",0,IF(SUM($V$685:$V$6357)&gt;=57000,(W533-T533)/W533,0)))</f>
        <v>-      %</v>
      </c>
      <c r="Z533" s="83" t="s">
        <v>5582</v>
      </c>
      <c r="AA533" s="51">
        <v>6</v>
      </c>
      <c r="AB533" s="51">
        <v>0</v>
      </c>
      <c r="AC533" s="63" t="s">
        <v>3975</v>
      </c>
      <c r="AD533" s="94" t="str">
        <f>IF(OR(Q533="",'1'!$H$10="-"),"",IF(Q533&gt;R533+S533,"заказано больше наличия",""))</f>
        <v/>
      </c>
    </row>
    <row r="534" spans="1:30" s="48" customFormat="1">
      <c r="A534" s="2"/>
      <c r="B534" s="57" t="s">
        <v>2383</v>
      </c>
      <c r="C534" s="49" t="s">
        <v>2774</v>
      </c>
      <c r="D534" s="49" t="s">
        <v>2775</v>
      </c>
      <c r="E534" s="49">
        <v>8</v>
      </c>
      <c r="F534" s="49">
        <v>15</v>
      </c>
      <c r="G534" s="49" t="s">
        <v>3723</v>
      </c>
      <c r="H534" s="52" t="s">
        <v>57</v>
      </c>
      <c r="I534" s="50"/>
      <c r="J534" s="50"/>
      <c r="K534" s="90"/>
      <c r="L534" s="51">
        <v>731</v>
      </c>
      <c r="M534" s="51">
        <v>491</v>
      </c>
      <c r="N534" s="106">
        <f>IF('1'!$H$10="-",L534,L534)</f>
        <v>731</v>
      </c>
      <c r="O534" s="105">
        <f>IF('1'!$H$10="-",M534,IF('1'!$H$10="в кассу предприятия",M534,IF('1'!$H$10="ИП Водакова Т.Ю.",M534*1.075,"-")))</f>
        <v>491</v>
      </c>
      <c r="P534" s="86">
        <v>6</v>
      </c>
      <c r="Q534" s="47"/>
      <c r="R534" s="91">
        <f t="shared" si="8"/>
        <v>0</v>
      </c>
      <c r="S534" s="91" t="str">
        <f>IF('1'!$H$10="-","-      ₽",IF(Z534="только сц",IF(Q534&lt;=AA534,Q534,AA534),IF(Q534&lt;=AB534,0,IF(Q534-R534&lt;=AA534,Q534-R534,AA534))))</f>
        <v>-      ₽</v>
      </c>
      <c r="T534" s="92" t="str">
        <f>IF('1'!$H$10="-","-      ₽",IF(AND(SUM($W$10:$W$6357)&gt;=200000,AC534&lt;&gt;"без скидки"),IF(R534&gt;=100,O534*0.95*0.95*R534,O534*R534*0.95),IF(SUM($V$10:$V$6357)&gt;=57000,IF(AND(R534&gt;=100,AC534&lt;&gt;"без скидки"),O534*0.95*R534,O534*R534),M534*R534)))</f>
        <v>-      ₽</v>
      </c>
      <c r="U534" s="92" t="str">
        <f>IF('1'!$H$10="-","-      ₽",S534*M534)</f>
        <v>-      ₽</v>
      </c>
      <c r="V534" s="93" t="str">
        <f>IF('1'!$H$10="-","-      ₽",R534*O534)</f>
        <v>-      ₽</v>
      </c>
      <c r="W534" s="93" t="str">
        <f>IF('1'!$H$10="-","-      ₽",R534*O534)</f>
        <v>-      ₽</v>
      </c>
      <c r="X534" s="65" t="s">
        <v>4548</v>
      </c>
      <c r="Y534" s="66" t="str">
        <f>IF(OR(Q534="",'1'!$H$10="-"),"-      %",IF(Z534="только сц",0,IF(SUM($V$685:$V$6357)&gt;=57000,(W534-T534)/W534,0)))</f>
        <v>-      %</v>
      </c>
      <c r="Z534" s="83" t="s">
        <v>375</v>
      </c>
      <c r="AA534" s="51">
        <v>0</v>
      </c>
      <c r="AB534" s="51">
        <v>6</v>
      </c>
      <c r="AC534" s="63" t="s">
        <v>3975</v>
      </c>
      <c r="AD534" s="94" t="str">
        <f>IF(OR(Q534="",'1'!$H$10="-"),"",IF(Q534&gt;R534+S534,"заказано больше наличия",""))</f>
        <v/>
      </c>
    </row>
    <row r="535" spans="1:30" s="48" customFormat="1">
      <c r="A535" s="2"/>
      <c r="B535" s="57" t="s">
        <v>4853</v>
      </c>
      <c r="C535" s="49" t="s">
        <v>3939</v>
      </c>
      <c r="D535" s="49" t="s">
        <v>2775</v>
      </c>
      <c r="E535" s="49">
        <v>8</v>
      </c>
      <c r="F535" s="49">
        <v>23</v>
      </c>
      <c r="G535" s="49" t="s">
        <v>4974</v>
      </c>
      <c r="H535" s="52" t="s">
        <v>29</v>
      </c>
      <c r="I535" s="50"/>
      <c r="J535" s="50"/>
      <c r="K535" s="90" t="s">
        <v>2901</v>
      </c>
      <c r="L535" s="51">
        <v>2159</v>
      </c>
      <c r="M535" s="51">
        <v>1551</v>
      </c>
      <c r="N535" s="106">
        <f>IF('1'!$H$10="-",L535,L535)</f>
        <v>2159</v>
      </c>
      <c r="O535" s="105">
        <f>IF('1'!$H$10="-",M535,IF('1'!$H$10="в кассу предприятия",M535,IF('1'!$H$10="ИП Водакова Т.Ю.",M535*1.075,"-")))</f>
        <v>1551</v>
      </c>
      <c r="P535" s="86">
        <v>8</v>
      </c>
      <c r="Q535" s="47"/>
      <c r="R535" s="91">
        <f t="shared" si="8"/>
        <v>0</v>
      </c>
      <c r="S535" s="91" t="str">
        <f>IF('1'!$H$10="-","-      ₽",IF(Z535="только сц",IF(Q535&lt;=AA535,Q535,AA535),IF(Q535&lt;=AB535,0,IF(Q535-R535&lt;=AA535,Q535-R535,AA535))))</f>
        <v>-      ₽</v>
      </c>
      <c r="T535" s="92" t="str">
        <f>IF('1'!$H$10="-","-      ₽",IF(AND(SUM($W$10:$W$6357)&gt;=200000,AC535&lt;&gt;"без скидки"),IF(R535&gt;=100,O535*0.95*0.95*R535,O535*R535*0.95),IF(SUM($V$10:$V$6357)&gt;=57000,IF(AND(R535&gt;=100,AC535&lt;&gt;"без скидки"),O535*0.95*R535,O535*R535),M535*R535)))</f>
        <v>-      ₽</v>
      </c>
      <c r="U535" s="92" t="str">
        <f>IF('1'!$H$10="-","-      ₽",S535*M535)</f>
        <v>-      ₽</v>
      </c>
      <c r="V535" s="93" t="str">
        <f>IF('1'!$H$10="-","-      ₽",R535*O535)</f>
        <v>-      ₽</v>
      </c>
      <c r="W535" s="93" t="str">
        <f>IF('1'!$H$10="-","-      ₽",R535*O535)</f>
        <v>-      ₽</v>
      </c>
      <c r="X535" s="65" t="s">
        <v>4548</v>
      </c>
      <c r="Y535" s="66" t="str">
        <f>IF(OR(Q535="",'1'!$H$10="-"),"-      %",IF(Z535="только сц",0,IF(SUM($V$685:$V$6357)&gt;=57000,(W535-T535)/W535,0)))</f>
        <v>-      %</v>
      </c>
      <c r="Z535" s="83" t="s">
        <v>5582</v>
      </c>
      <c r="AA535" s="51">
        <v>8</v>
      </c>
      <c r="AB535" s="51">
        <v>0</v>
      </c>
      <c r="AC535" s="63" t="s">
        <v>3975</v>
      </c>
      <c r="AD535" s="94" t="str">
        <f>IF(OR(Q535="",'1'!$H$10="-"),"",IF(Q535&gt;R535+S535,"заказано больше наличия",""))</f>
        <v/>
      </c>
    </row>
    <row r="536" spans="1:30" s="48" customFormat="1">
      <c r="A536" s="2"/>
      <c r="B536" s="57" t="s">
        <v>2384</v>
      </c>
      <c r="C536" s="49" t="s">
        <v>2774</v>
      </c>
      <c r="D536" s="49" t="s">
        <v>2775</v>
      </c>
      <c r="E536" s="49">
        <v>8</v>
      </c>
      <c r="F536" s="49">
        <v>15</v>
      </c>
      <c r="G536" s="49" t="s">
        <v>3724</v>
      </c>
      <c r="H536" s="52" t="s">
        <v>57</v>
      </c>
      <c r="I536" s="50"/>
      <c r="J536" s="50"/>
      <c r="K536" s="90"/>
      <c r="L536" s="51">
        <v>731</v>
      </c>
      <c r="M536" s="51">
        <v>325</v>
      </c>
      <c r="N536" s="106">
        <f>IF('1'!$H$10="-",L536,L536)</f>
        <v>731</v>
      </c>
      <c r="O536" s="105">
        <f>IF('1'!$H$10="-",M536,IF('1'!$H$10="в кассу предприятия",M536,IF('1'!$H$10="ИП Водакова Т.Ю.",M536*1.075,"-")))</f>
        <v>325</v>
      </c>
      <c r="P536" s="86">
        <v>1</v>
      </c>
      <c r="Q536" s="47"/>
      <c r="R536" s="91">
        <f t="shared" si="8"/>
        <v>0</v>
      </c>
      <c r="S536" s="91" t="str">
        <f>IF('1'!$H$10="-","-      ₽",IF(Z536="только сц",IF(Q536&lt;=AA536,Q536,AA536),IF(Q536&lt;=AB536,0,IF(Q536-R536&lt;=AA536,Q536-R536,AA536))))</f>
        <v>-      ₽</v>
      </c>
      <c r="T536" s="92" t="str">
        <f>IF('1'!$H$10="-","-      ₽",IF(AND(SUM($W$10:$W$6357)&gt;=200000,AC536&lt;&gt;"без скидки"),IF(R536&gt;=100,O536*0.95*0.95*R536,O536*R536*0.95),IF(SUM($V$10:$V$6357)&gt;=57000,IF(AND(R536&gt;=100,AC536&lt;&gt;"без скидки"),O536*0.95*R536,O536*R536),M536*R536)))</f>
        <v>-      ₽</v>
      </c>
      <c r="U536" s="92" t="str">
        <f>IF('1'!$H$10="-","-      ₽",S536*M536)</f>
        <v>-      ₽</v>
      </c>
      <c r="V536" s="93" t="str">
        <f>IF('1'!$H$10="-","-      ₽",R536*O536)</f>
        <v>-      ₽</v>
      </c>
      <c r="W536" s="93" t="str">
        <f>IF('1'!$H$10="-","-      ₽",R536*O536)</f>
        <v>-      ₽</v>
      </c>
      <c r="X536" s="65" t="s">
        <v>4548</v>
      </c>
      <c r="Y536" s="66" t="str">
        <f>IF(OR(Q536="",'1'!$H$10="-"),"-      %",IF(Z536="только сц",0,IF(SUM($V$685:$V$6357)&gt;=57000,(W536-T536)/W536,0)))</f>
        <v>-      %</v>
      </c>
      <c r="Z536" s="83" t="s">
        <v>5582</v>
      </c>
      <c r="AA536" s="51">
        <v>1</v>
      </c>
      <c r="AB536" s="51">
        <v>0</v>
      </c>
      <c r="AC536" s="63" t="s">
        <v>3975</v>
      </c>
      <c r="AD536" s="94" t="str">
        <f>IF(OR(Q536="",'1'!$H$10="-"),"",IF(Q536&gt;R536+S536,"заказано больше наличия",""))</f>
        <v/>
      </c>
    </row>
    <row r="537" spans="1:30" s="48" customFormat="1">
      <c r="A537" s="2"/>
      <c r="B537" s="57" t="s">
        <v>2385</v>
      </c>
      <c r="C537" s="49" t="s">
        <v>2774</v>
      </c>
      <c r="D537" s="49" t="s">
        <v>2775</v>
      </c>
      <c r="E537" s="49">
        <v>8</v>
      </c>
      <c r="F537" s="49">
        <v>15</v>
      </c>
      <c r="G537" s="49" t="s">
        <v>3725</v>
      </c>
      <c r="H537" s="52" t="s">
        <v>57</v>
      </c>
      <c r="I537" s="50"/>
      <c r="J537" s="50"/>
      <c r="K537" s="90"/>
      <c r="L537" s="51">
        <v>731</v>
      </c>
      <c r="M537" s="51">
        <v>359</v>
      </c>
      <c r="N537" s="106">
        <f>IF('1'!$H$10="-",L537,L537)</f>
        <v>731</v>
      </c>
      <c r="O537" s="105">
        <f>IF('1'!$H$10="-",M537,IF('1'!$H$10="в кассу предприятия",M537,IF('1'!$H$10="ИП Водакова Т.Ю.",M537*1.075,"-")))</f>
        <v>359</v>
      </c>
      <c r="P537" s="86">
        <v>10</v>
      </c>
      <c r="Q537" s="47"/>
      <c r="R537" s="91">
        <f t="shared" si="8"/>
        <v>0</v>
      </c>
      <c r="S537" s="91" t="str">
        <f>IF('1'!$H$10="-","-      ₽",IF(Z537="только сц",IF(Q537&lt;=AA537,Q537,AA537),IF(Q537&lt;=AB537,0,IF(Q537-R537&lt;=AA537,Q537-R537,AA537))))</f>
        <v>-      ₽</v>
      </c>
      <c r="T537" s="92" t="str">
        <f>IF('1'!$H$10="-","-      ₽",IF(AND(SUM($W$10:$W$6357)&gt;=200000,AC537&lt;&gt;"без скидки"),IF(R537&gt;=100,O537*0.95*0.95*R537,O537*R537*0.95),IF(SUM($V$10:$V$6357)&gt;=57000,IF(AND(R537&gt;=100,AC537&lt;&gt;"без скидки"),O537*0.95*R537,O537*R537),M537*R537)))</f>
        <v>-      ₽</v>
      </c>
      <c r="U537" s="92" t="str">
        <f>IF('1'!$H$10="-","-      ₽",S537*M537)</f>
        <v>-      ₽</v>
      </c>
      <c r="V537" s="93" t="str">
        <f>IF('1'!$H$10="-","-      ₽",R537*O537)</f>
        <v>-      ₽</v>
      </c>
      <c r="W537" s="93" t="str">
        <f>IF('1'!$H$10="-","-      ₽",R537*O537)</f>
        <v>-      ₽</v>
      </c>
      <c r="X537" s="65" t="s">
        <v>4548</v>
      </c>
      <c r="Y537" s="66" t="str">
        <f>IF(OR(Q537="",'1'!$H$10="-"),"-      %",IF(Z537="только сц",0,IF(SUM($V$685:$V$6357)&gt;=57000,(W537-T537)/W537,0)))</f>
        <v>-      %</v>
      </c>
      <c r="Z537" s="83" t="s">
        <v>5582</v>
      </c>
      <c r="AA537" s="51">
        <v>10</v>
      </c>
      <c r="AB537" s="51">
        <v>0</v>
      </c>
      <c r="AC537" s="63" t="s">
        <v>3975</v>
      </c>
      <c r="AD537" s="94" t="str">
        <f>IF(OR(Q537="",'1'!$H$10="-"),"",IF(Q537&gt;R537+S537,"заказано больше наличия",""))</f>
        <v/>
      </c>
    </row>
    <row r="538" spans="1:30" s="48" customFormat="1">
      <c r="A538" s="2"/>
      <c r="B538" s="57" t="s">
        <v>2386</v>
      </c>
      <c r="C538" s="49" t="s">
        <v>2774</v>
      </c>
      <c r="D538" s="49" t="s">
        <v>2775</v>
      </c>
      <c r="E538" s="49">
        <v>8</v>
      </c>
      <c r="F538" s="49">
        <v>15</v>
      </c>
      <c r="G538" s="49" t="s">
        <v>3726</v>
      </c>
      <c r="H538" s="52" t="s">
        <v>57</v>
      </c>
      <c r="I538" s="50"/>
      <c r="J538" s="50"/>
      <c r="K538" s="90"/>
      <c r="L538" s="51">
        <v>407</v>
      </c>
      <c r="M538" s="51">
        <v>271</v>
      </c>
      <c r="N538" s="106">
        <f>IF('1'!$H$10="-",L538,L538)</f>
        <v>407</v>
      </c>
      <c r="O538" s="105">
        <f>IF('1'!$H$10="-",M538,IF('1'!$H$10="в кассу предприятия",M538,IF('1'!$H$10="ИП Водакова Т.Ю.",M538*1.075,"-")))</f>
        <v>271</v>
      </c>
      <c r="P538" s="86">
        <v>3</v>
      </c>
      <c r="Q538" s="47"/>
      <c r="R538" s="91">
        <f t="shared" si="8"/>
        <v>0</v>
      </c>
      <c r="S538" s="91" t="str">
        <f>IF('1'!$H$10="-","-      ₽",IF(Z538="только сц",IF(Q538&lt;=AA538,Q538,AA538),IF(Q538&lt;=AB538,0,IF(Q538-R538&lt;=AA538,Q538-R538,AA538))))</f>
        <v>-      ₽</v>
      </c>
      <c r="T538" s="92" t="str">
        <f>IF('1'!$H$10="-","-      ₽",IF(AND(SUM($W$10:$W$6357)&gt;=200000,AC538&lt;&gt;"без скидки"),IF(R538&gt;=100,O538*0.95*0.95*R538,O538*R538*0.95),IF(SUM($V$10:$V$6357)&gt;=57000,IF(AND(R538&gt;=100,AC538&lt;&gt;"без скидки"),O538*0.95*R538,O538*R538),M538*R538)))</f>
        <v>-      ₽</v>
      </c>
      <c r="U538" s="92" t="str">
        <f>IF('1'!$H$10="-","-      ₽",S538*M538)</f>
        <v>-      ₽</v>
      </c>
      <c r="V538" s="93" t="str">
        <f>IF('1'!$H$10="-","-      ₽",R538*O538)</f>
        <v>-      ₽</v>
      </c>
      <c r="W538" s="93" t="str">
        <f>IF('1'!$H$10="-","-      ₽",R538*O538)</f>
        <v>-      ₽</v>
      </c>
      <c r="X538" s="65" t="s">
        <v>4548</v>
      </c>
      <c r="Y538" s="66" t="str">
        <f>IF(OR(Q538="",'1'!$H$10="-"),"-      %",IF(Z538="только сц",0,IF(SUM($V$685:$V$6357)&gt;=57000,(W538-T538)/W538,0)))</f>
        <v>-      %</v>
      </c>
      <c r="Z538" s="83" t="s">
        <v>375</v>
      </c>
      <c r="AA538" s="51">
        <v>2</v>
      </c>
      <c r="AB538" s="51">
        <v>1</v>
      </c>
      <c r="AC538" s="63" t="s">
        <v>3975</v>
      </c>
      <c r="AD538" s="94" t="str">
        <f>IF(OR(Q538="",'1'!$H$10="-"),"",IF(Q538&gt;R538+S538,"заказано больше наличия",""))</f>
        <v/>
      </c>
    </row>
    <row r="539" spans="1:30" s="48" customFormat="1">
      <c r="A539" s="2"/>
      <c r="B539" s="57" t="s">
        <v>2387</v>
      </c>
      <c r="C539" s="49" t="s">
        <v>2774</v>
      </c>
      <c r="D539" s="49" t="s">
        <v>2775</v>
      </c>
      <c r="E539" s="49">
        <v>8</v>
      </c>
      <c r="F539" s="49">
        <v>15</v>
      </c>
      <c r="G539" s="49" t="s">
        <v>3727</v>
      </c>
      <c r="H539" s="52" t="s">
        <v>57</v>
      </c>
      <c r="I539" s="50"/>
      <c r="J539" s="50"/>
      <c r="K539" s="90"/>
      <c r="L539" s="51">
        <v>407</v>
      </c>
      <c r="M539" s="51">
        <v>299</v>
      </c>
      <c r="N539" s="106">
        <f>IF('1'!$H$10="-",L539,L539)</f>
        <v>407</v>
      </c>
      <c r="O539" s="105">
        <f>IF('1'!$H$10="-",M539,IF('1'!$H$10="в кассу предприятия",M539,IF('1'!$H$10="ИП Водакова Т.Ю.",M539*1.075,"-")))</f>
        <v>299</v>
      </c>
      <c r="P539" s="86">
        <v>10</v>
      </c>
      <c r="Q539" s="47"/>
      <c r="R539" s="91">
        <f t="shared" si="8"/>
        <v>0</v>
      </c>
      <c r="S539" s="91" t="str">
        <f>IF('1'!$H$10="-","-      ₽",IF(Z539="только сц",IF(Q539&lt;=AA539,Q539,AA539),IF(Q539&lt;=AB539,0,IF(Q539-R539&lt;=AA539,Q539-R539,AA539))))</f>
        <v>-      ₽</v>
      </c>
      <c r="T539" s="92" t="str">
        <f>IF('1'!$H$10="-","-      ₽",IF(AND(SUM($W$10:$W$6357)&gt;=200000,AC539&lt;&gt;"без скидки"),IF(R539&gt;=100,O539*0.95*0.95*R539,O539*R539*0.95),IF(SUM($V$10:$V$6357)&gt;=57000,IF(AND(R539&gt;=100,AC539&lt;&gt;"без скидки"),O539*0.95*R539,O539*R539),M539*R539)))</f>
        <v>-      ₽</v>
      </c>
      <c r="U539" s="92" t="str">
        <f>IF('1'!$H$10="-","-      ₽",S539*M539)</f>
        <v>-      ₽</v>
      </c>
      <c r="V539" s="93" t="str">
        <f>IF('1'!$H$10="-","-      ₽",R539*O539)</f>
        <v>-      ₽</v>
      </c>
      <c r="W539" s="93" t="str">
        <f>IF('1'!$H$10="-","-      ₽",R539*O539)</f>
        <v>-      ₽</v>
      </c>
      <c r="X539" s="65" t="s">
        <v>4548</v>
      </c>
      <c r="Y539" s="66" t="str">
        <f>IF(OR(Q539="",'1'!$H$10="-"),"-      %",IF(Z539="только сц",0,IF(SUM($V$685:$V$6357)&gt;=57000,(W539-T539)/W539,0)))</f>
        <v>-      %</v>
      </c>
      <c r="Z539" s="83" t="s">
        <v>375</v>
      </c>
      <c r="AA539" s="51">
        <v>0</v>
      </c>
      <c r="AB539" s="51">
        <v>10</v>
      </c>
      <c r="AC539" s="63" t="s">
        <v>3975</v>
      </c>
      <c r="AD539" s="94" t="str">
        <f>IF(OR(Q539="",'1'!$H$10="-"),"",IF(Q539&gt;R539+S539,"заказано больше наличия",""))</f>
        <v/>
      </c>
    </row>
    <row r="540" spans="1:30" s="48" customFormat="1">
      <c r="A540" s="2"/>
      <c r="B540" s="57" t="s">
        <v>2388</v>
      </c>
      <c r="C540" s="49" t="s">
        <v>2774</v>
      </c>
      <c r="D540" s="49" t="s">
        <v>2775</v>
      </c>
      <c r="E540" s="49">
        <v>8</v>
      </c>
      <c r="F540" s="49">
        <v>15</v>
      </c>
      <c r="G540" s="49" t="s">
        <v>3728</v>
      </c>
      <c r="H540" s="52" t="s">
        <v>57</v>
      </c>
      <c r="I540" s="50"/>
      <c r="J540" s="50"/>
      <c r="K540" s="90"/>
      <c r="L540" s="51">
        <v>731</v>
      </c>
      <c r="M540" s="51">
        <v>425</v>
      </c>
      <c r="N540" s="106">
        <f>IF('1'!$H$10="-",L540,L540)</f>
        <v>731</v>
      </c>
      <c r="O540" s="105">
        <f>IF('1'!$H$10="-",M540,IF('1'!$H$10="в кассу предприятия",M540,IF('1'!$H$10="ИП Водакова Т.Ю.",M540*1.075,"-")))</f>
        <v>425</v>
      </c>
      <c r="P540" s="86">
        <v>14</v>
      </c>
      <c r="Q540" s="47"/>
      <c r="R540" s="91">
        <f t="shared" si="8"/>
        <v>0</v>
      </c>
      <c r="S540" s="91" t="str">
        <f>IF('1'!$H$10="-","-      ₽",IF(Z540="только сц",IF(Q540&lt;=AA540,Q540,AA540),IF(Q540&lt;=AB540,0,IF(Q540-R540&lt;=AA540,Q540-R540,AA540))))</f>
        <v>-      ₽</v>
      </c>
      <c r="T540" s="92" t="str">
        <f>IF('1'!$H$10="-","-      ₽",IF(AND(SUM($W$10:$W$6357)&gt;=200000,AC540&lt;&gt;"без скидки"),IF(R540&gt;=100,O540*0.95*0.95*R540,O540*R540*0.95),IF(SUM($V$10:$V$6357)&gt;=57000,IF(AND(R540&gt;=100,AC540&lt;&gt;"без скидки"),O540*0.95*R540,O540*R540),M540*R540)))</f>
        <v>-      ₽</v>
      </c>
      <c r="U540" s="92" t="str">
        <f>IF('1'!$H$10="-","-      ₽",S540*M540)</f>
        <v>-      ₽</v>
      </c>
      <c r="V540" s="93" t="str">
        <f>IF('1'!$H$10="-","-      ₽",R540*O540)</f>
        <v>-      ₽</v>
      </c>
      <c r="W540" s="93" t="str">
        <f>IF('1'!$H$10="-","-      ₽",R540*O540)</f>
        <v>-      ₽</v>
      </c>
      <c r="X540" s="65" t="s">
        <v>4548</v>
      </c>
      <c r="Y540" s="66" t="str">
        <f>IF(OR(Q540="",'1'!$H$10="-"),"-      %",IF(Z540="только сц",0,IF(SUM($V$685:$V$6357)&gt;=57000,(W540-T540)/W540,0)))</f>
        <v>-      %</v>
      </c>
      <c r="Z540" s="83" t="s">
        <v>375</v>
      </c>
      <c r="AA540" s="51">
        <v>7</v>
      </c>
      <c r="AB540" s="51">
        <v>7</v>
      </c>
      <c r="AC540" s="63" t="s">
        <v>3975</v>
      </c>
      <c r="AD540" s="94" t="str">
        <f>IF(OR(Q540="",'1'!$H$10="-"),"",IF(Q540&gt;R540+S540,"заказано больше наличия",""))</f>
        <v/>
      </c>
    </row>
    <row r="541" spans="1:30" s="48" customFormat="1">
      <c r="A541" s="2"/>
      <c r="B541" s="57" t="s">
        <v>2389</v>
      </c>
      <c r="C541" s="49" t="s">
        <v>2774</v>
      </c>
      <c r="D541" s="49" t="s">
        <v>2775</v>
      </c>
      <c r="E541" s="49">
        <v>8</v>
      </c>
      <c r="F541" s="49">
        <v>15</v>
      </c>
      <c r="G541" s="49" t="s">
        <v>3729</v>
      </c>
      <c r="H541" s="52" t="s">
        <v>57</v>
      </c>
      <c r="I541" s="50"/>
      <c r="J541" s="50"/>
      <c r="K541" s="90"/>
      <c r="L541" s="51">
        <v>407</v>
      </c>
      <c r="M541" s="51">
        <v>271</v>
      </c>
      <c r="N541" s="106">
        <f>IF('1'!$H$10="-",L541,L541)</f>
        <v>407</v>
      </c>
      <c r="O541" s="105">
        <f>IF('1'!$H$10="-",M541,IF('1'!$H$10="в кассу предприятия",M541,IF('1'!$H$10="ИП Водакова Т.Ю.",M541*1.075,"-")))</f>
        <v>271</v>
      </c>
      <c r="P541" s="86">
        <v>3</v>
      </c>
      <c r="Q541" s="47"/>
      <c r="R541" s="91">
        <f t="shared" si="8"/>
        <v>0</v>
      </c>
      <c r="S541" s="91" t="str">
        <f>IF('1'!$H$10="-","-      ₽",IF(Z541="только сц",IF(Q541&lt;=AA541,Q541,AA541),IF(Q541&lt;=AB541,0,IF(Q541-R541&lt;=AA541,Q541-R541,AA541))))</f>
        <v>-      ₽</v>
      </c>
      <c r="T541" s="92" t="str">
        <f>IF('1'!$H$10="-","-      ₽",IF(AND(SUM($W$10:$W$6357)&gt;=200000,AC541&lt;&gt;"без скидки"),IF(R541&gt;=100,O541*0.95*0.95*R541,O541*R541*0.95),IF(SUM($V$10:$V$6357)&gt;=57000,IF(AND(R541&gt;=100,AC541&lt;&gt;"без скидки"),O541*0.95*R541,O541*R541),M541*R541)))</f>
        <v>-      ₽</v>
      </c>
      <c r="U541" s="92" t="str">
        <f>IF('1'!$H$10="-","-      ₽",S541*M541)</f>
        <v>-      ₽</v>
      </c>
      <c r="V541" s="93" t="str">
        <f>IF('1'!$H$10="-","-      ₽",R541*O541)</f>
        <v>-      ₽</v>
      </c>
      <c r="W541" s="93" t="str">
        <f>IF('1'!$H$10="-","-      ₽",R541*O541)</f>
        <v>-      ₽</v>
      </c>
      <c r="X541" s="65" t="s">
        <v>4548</v>
      </c>
      <c r="Y541" s="66" t="str">
        <f>IF(OR(Q541="",'1'!$H$10="-"),"-      %",IF(Z541="только сц",0,IF(SUM($V$685:$V$6357)&gt;=57000,(W541-T541)/W541,0)))</f>
        <v>-      %</v>
      </c>
      <c r="Z541" s="83" t="s">
        <v>5582</v>
      </c>
      <c r="AA541" s="51">
        <v>3</v>
      </c>
      <c r="AB541" s="51">
        <v>0</v>
      </c>
      <c r="AC541" s="63" t="s">
        <v>3975</v>
      </c>
      <c r="AD541" s="94" t="str">
        <f>IF(OR(Q541="",'1'!$H$10="-"),"",IF(Q541&gt;R541+S541,"заказано больше наличия",""))</f>
        <v/>
      </c>
    </row>
    <row r="542" spans="1:30" s="48" customFormat="1">
      <c r="A542" s="2"/>
      <c r="B542" s="57" t="s">
        <v>4854</v>
      </c>
      <c r="C542" s="49" t="s">
        <v>2776</v>
      </c>
      <c r="D542" s="49" t="s">
        <v>2777</v>
      </c>
      <c r="E542" s="49">
        <v>8</v>
      </c>
      <c r="F542" s="49">
        <v>15</v>
      </c>
      <c r="G542" s="49" t="s">
        <v>4975</v>
      </c>
      <c r="H542" s="52" t="s">
        <v>57</v>
      </c>
      <c r="I542" s="50"/>
      <c r="J542" s="50"/>
      <c r="K542" s="90"/>
      <c r="L542" s="51">
        <v>407</v>
      </c>
      <c r="M542" s="51">
        <v>299</v>
      </c>
      <c r="N542" s="106">
        <f>IF('1'!$H$10="-",L542,L542)</f>
        <v>407</v>
      </c>
      <c r="O542" s="105">
        <f>IF('1'!$H$10="-",M542,IF('1'!$H$10="в кассу предприятия",M542,IF('1'!$H$10="ИП Водакова Т.Ю.",M542*1.075,"-")))</f>
        <v>299</v>
      </c>
      <c r="P542" s="86">
        <v>16</v>
      </c>
      <c r="Q542" s="47"/>
      <c r="R542" s="91">
        <f t="shared" si="8"/>
        <v>0</v>
      </c>
      <c r="S542" s="91" t="str">
        <f>IF('1'!$H$10="-","-      ₽",IF(Z542="только сц",IF(Q542&lt;=AA542,Q542,AA542),IF(Q542&lt;=AB542,0,IF(Q542-R542&lt;=AA542,Q542-R542,AA542))))</f>
        <v>-      ₽</v>
      </c>
      <c r="T542" s="92" t="str">
        <f>IF('1'!$H$10="-","-      ₽",IF(AND(SUM($W$10:$W$6357)&gt;=200000,AC542&lt;&gt;"без скидки"),IF(R542&gt;=100,O542*0.95*0.95*R542,O542*R542*0.95),IF(SUM($V$10:$V$6357)&gt;=57000,IF(AND(R542&gt;=100,AC542&lt;&gt;"без скидки"),O542*0.95*R542,O542*R542),M542*R542)))</f>
        <v>-      ₽</v>
      </c>
      <c r="U542" s="92" t="str">
        <f>IF('1'!$H$10="-","-      ₽",S542*M542)</f>
        <v>-      ₽</v>
      </c>
      <c r="V542" s="93" t="str">
        <f>IF('1'!$H$10="-","-      ₽",R542*O542)</f>
        <v>-      ₽</v>
      </c>
      <c r="W542" s="93" t="str">
        <f>IF('1'!$H$10="-","-      ₽",R542*O542)</f>
        <v>-      ₽</v>
      </c>
      <c r="X542" s="65" t="s">
        <v>4548</v>
      </c>
      <c r="Y542" s="66" t="str">
        <f>IF(OR(Q542="",'1'!$H$10="-"),"-      %",IF(Z542="только сц",0,IF(SUM($V$685:$V$6357)&gt;=57000,(W542-T542)/W542,0)))</f>
        <v>-      %</v>
      </c>
      <c r="Z542" s="83" t="s">
        <v>375</v>
      </c>
      <c r="AA542" s="51">
        <v>14</v>
      </c>
      <c r="AB542" s="51">
        <v>2</v>
      </c>
      <c r="AC542" s="63" t="s">
        <v>3975</v>
      </c>
      <c r="AD542" s="94" t="str">
        <f>IF(OR(Q542="",'1'!$H$10="-"),"",IF(Q542&gt;R542+S542,"заказано больше наличия",""))</f>
        <v/>
      </c>
    </row>
    <row r="543" spans="1:30" s="48" customFormat="1">
      <c r="A543" s="2"/>
      <c r="B543" s="57" t="s">
        <v>2390</v>
      </c>
      <c r="C543" s="49" t="s">
        <v>2776</v>
      </c>
      <c r="D543" s="49" t="s">
        <v>2777</v>
      </c>
      <c r="E543" s="49">
        <v>8</v>
      </c>
      <c r="F543" s="49">
        <v>15</v>
      </c>
      <c r="G543" s="49" t="s">
        <v>3730</v>
      </c>
      <c r="H543" s="52" t="s">
        <v>57</v>
      </c>
      <c r="I543" s="50"/>
      <c r="J543" s="50"/>
      <c r="K543" s="90"/>
      <c r="L543" s="51">
        <v>407</v>
      </c>
      <c r="M543" s="51">
        <v>299</v>
      </c>
      <c r="N543" s="106">
        <f>IF('1'!$H$10="-",L543,L543)</f>
        <v>407</v>
      </c>
      <c r="O543" s="105">
        <f>IF('1'!$H$10="-",M543,IF('1'!$H$10="в кассу предприятия",M543,IF('1'!$H$10="ИП Водакова Т.Ю.",M543*1.075,"-")))</f>
        <v>299</v>
      </c>
      <c r="P543" s="86">
        <v>56</v>
      </c>
      <c r="Q543" s="47"/>
      <c r="R543" s="91">
        <f t="shared" si="8"/>
        <v>0</v>
      </c>
      <c r="S543" s="91" t="str">
        <f>IF('1'!$H$10="-","-      ₽",IF(Z543="только сц",IF(Q543&lt;=AA543,Q543,AA543),IF(Q543&lt;=AB543,0,IF(Q543-R543&lt;=AA543,Q543-R543,AA543))))</f>
        <v>-      ₽</v>
      </c>
      <c r="T543" s="92" t="str">
        <f>IF('1'!$H$10="-","-      ₽",IF(AND(SUM($W$10:$W$6357)&gt;=200000,AC543&lt;&gt;"без скидки"),IF(R543&gt;=100,O543*0.95*0.95*R543,O543*R543*0.95),IF(SUM($V$10:$V$6357)&gt;=57000,IF(AND(R543&gt;=100,AC543&lt;&gt;"без скидки"),O543*0.95*R543,O543*R543),M543*R543)))</f>
        <v>-      ₽</v>
      </c>
      <c r="U543" s="92" t="str">
        <f>IF('1'!$H$10="-","-      ₽",S543*M543)</f>
        <v>-      ₽</v>
      </c>
      <c r="V543" s="93" t="str">
        <f>IF('1'!$H$10="-","-      ₽",R543*O543)</f>
        <v>-      ₽</v>
      </c>
      <c r="W543" s="93" t="str">
        <f>IF('1'!$H$10="-","-      ₽",R543*O543)</f>
        <v>-      ₽</v>
      </c>
      <c r="X543" s="65" t="s">
        <v>4548</v>
      </c>
      <c r="Y543" s="66" t="str">
        <f>IF(OR(Q543="",'1'!$H$10="-"),"-      %",IF(Z543="только сц",0,IF(SUM($V$685:$V$6357)&gt;=57000,(W543-T543)/W543,0)))</f>
        <v>-      %</v>
      </c>
      <c r="Z543" s="83" t="s">
        <v>375</v>
      </c>
      <c r="AA543" s="51">
        <v>8</v>
      </c>
      <c r="AB543" s="51">
        <v>48</v>
      </c>
      <c r="AC543" s="63" t="s">
        <v>3975</v>
      </c>
      <c r="AD543" s="94" t="str">
        <f>IF(OR(Q543="",'1'!$H$10="-"),"",IF(Q543&gt;R543+S543,"заказано больше наличия",""))</f>
        <v/>
      </c>
    </row>
    <row r="544" spans="1:30" s="48" customFormat="1">
      <c r="A544" s="2"/>
      <c r="B544" s="57" t="s">
        <v>2391</v>
      </c>
      <c r="C544" s="49" t="s">
        <v>2776</v>
      </c>
      <c r="D544" s="49" t="s">
        <v>2777</v>
      </c>
      <c r="E544" s="49">
        <v>8</v>
      </c>
      <c r="F544" s="49">
        <v>23</v>
      </c>
      <c r="G544" s="49" t="s">
        <v>3715</v>
      </c>
      <c r="H544" s="52" t="s">
        <v>29</v>
      </c>
      <c r="I544" s="50"/>
      <c r="J544" s="50"/>
      <c r="K544" s="90" t="s">
        <v>3731</v>
      </c>
      <c r="L544" s="51">
        <v>3610</v>
      </c>
      <c r="M544" s="51">
        <v>2355</v>
      </c>
      <c r="N544" s="106">
        <f>IF('1'!$H$10="-",L544,L544)</f>
        <v>3610</v>
      </c>
      <c r="O544" s="105">
        <f>IF('1'!$H$10="-",M544,IF('1'!$H$10="в кассу предприятия",M544,IF('1'!$H$10="ИП Водакова Т.Ю.",M544*1.075,"-")))</f>
        <v>2355</v>
      </c>
      <c r="P544" s="86">
        <v>13</v>
      </c>
      <c r="Q544" s="47"/>
      <c r="R544" s="91">
        <f t="shared" si="8"/>
        <v>0</v>
      </c>
      <c r="S544" s="91" t="str">
        <f>IF('1'!$H$10="-","-      ₽",IF(Z544="только сц",IF(Q544&lt;=AA544,Q544,AA544),IF(Q544&lt;=AB544,0,IF(Q544-R544&lt;=AA544,Q544-R544,AA544))))</f>
        <v>-      ₽</v>
      </c>
      <c r="T544" s="92" t="str">
        <f>IF('1'!$H$10="-","-      ₽",IF(AND(SUM($W$10:$W$6357)&gt;=200000,AC544&lt;&gt;"без скидки"),IF(R544&gt;=100,O544*0.95*0.95*R544,O544*R544*0.95),IF(SUM($V$10:$V$6357)&gt;=57000,IF(AND(R544&gt;=100,AC544&lt;&gt;"без скидки"),O544*0.95*R544,O544*R544),M544*R544)))</f>
        <v>-      ₽</v>
      </c>
      <c r="U544" s="92" t="str">
        <f>IF('1'!$H$10="-","-      ₽",S544*M544)</f>
        <v>-      ₽</v>
      </c>
      <c r="V544" s="93" t="str">
        <f>IF('1'!$H$10="-","-      ₽",R544*O544)</f>
        <v>-      ₽</v>
      </c>
      <c r="W544" s="93" t="str">
        <f>IF('1'!$H$10="-","-      ₽",R544*O544)</f>
        <v>-      ₽</v>
      </c>
      <c r="X544" s="65" t="s">
        <v>4548</v>
      </c>
      <c r="Y544" s="66" t="str">
        <f>IF(OR(Q544="",'1'!$H$10="-"),"-      %",IF(Z544="только сц",0,IF(SUM($V$685:$V$6357)&gt;=57000,(W544-T544)/W544,0)))</f>
        <v>-      %</v>
      </c>
      <c r="Z544" s="83" t="s">
        <v>375</v>
      </c>
      <c r="AA544" s="51">
        <v>11</v>
      </c>
      <c r="AB544" s="51">
        <v>2</v>
      </c>
      <c r="AC544" s="63" t="s">
        <v>3975</v>
      </c>
      <c r="AD544" s="94" t="str">
        <f>IF(OR(Q544="",'1'!$H$10="-"),"",IF(Q544&gt;R544+S544,"заказано больше наличия",""))</f>
        <v/>
      </c>
    </row>
    <row r="545" spans="1:30" s="48" customFormat="1">
      <c r="A545" s="2"/>
      <c r="B545" s="57" t="s">
        <v>2392</v>
      </c>
      <c r="C545" s="49" t="s">
        <v>2776</v>
      </c>
      <c r="D545" s="49" t="s">
        <v>2777</v>
      </c>
      <c r="E545" s="49">
        <v>8</v>
      </c>
      <c r="F545" s="49">
        <v>15</v>
      </c>
      <c r="G545" s="49" t="s">
        <v>3732</v>
      </c>
      <c r="H545" s="52" t="s">
        <v>57</v>
      </c>
      <c r="I545" s="50"/>
      <c r="J545" s="50"/>
      <c r="K545" s="90"/>
      <c r="L545" s="51">
        <v>407</v>
      </c>
      <c r="M545" s="51">
        <v>271</v>
      </c>
      <c r="N545" s="106">
        <f>IF('1'!$H$10="-",L545,L545)</f>
        <v>407</v>
      </c>
      <c r="O545" s="105">
        <f>IF('1'!$H$10="-",M545,IF('1'!$H$10="в кассу предприятия",M545,IF('1'!$H$10="ИП Водакова Т.Ю.",M545*1.075,"-")))</f>
        <v>271</v>
      </c>
      <c r="P545" s="86">
        <v>3</v>
      </c>
      <c r="Q545" s="47"/>
      <c r="R545" s="91">
        <f t="shared" si="8"/>
        <v>0</v>
      </c>
      <c r="S545" s="91" t="str">
        <f>IF('1'!$H$10="-","-      ₽",IF(Z545="только сц",IF(Q545&lt;=AA545,Q545,AA545),IF(Q545&lt;=AB545,0,IF(Q545-R545&lt;=AA545,Q545-R545,AA545))))</f>
        <v>-      ₽</v>
      </c>
      <c r="T545" s="92" t="str">
        <f>IF('1'!$H$10="-","-      ₽",IF(AND(SUM($W$10:$W$6357)&gt;=200000,AC545&lt;&gt;"без скидки"),IF(R545&gt;=100,O545*0.95*0.95*R545,O545*R545*0.95),IF(SUM($V$10:$V$6357)&gt;=57000,IF(AND(R545&gt;=100,AC545&lt;&gt;"без скидки"),O545*0.95*R545,O545*R545),M545*R545)))</f>
        <v>-      ₽</v>
      </c>
      <c r="U545" s="92" t="str">
        <f>IF('1'!$H$10="-","-      ₽",S545*M545)</f>
        <v>-      ₽</v>
      </c>
      <c r="V545" s="93" t="str">
        <f>IF('1'!$H$10="-","-      ₽",R545*O545)</f>
        <v>-      ₽</v>
      </c>
      <c r="W545" s="93" t="str">
        <f>IF('1'!$H$10="-","-      ₽",R545*O545)</f>
        <v>-      ₽</v>
      </c>
      <c r="X545" s="65" t="s">
        <v>4548</v>
      </c>
      <c r="Y545" s="66" t="str">
        <f>IF(OR(Q545="",'1'!$H$10="-"),"-      %",IF(Z545="только сц",0,IF(SUM($V$685:$V$6357)&gt;=57000,(W545-T545)/W545,0)))</f>
        <v>-      %</v>
      </c>
      <c r="Z545" s="83" t="s">
        <v>5582</v>
      </c>
      <c r="AA545" s="51">
        <v>3</v>
      </c>
      <c r="AB545" s="51">
        <v>0</v>
      </c>
      <c r="AC545" s="63" t="s">
        <v>3975</v>
      </c>
      <c r="AD545" s="94" t="str">
        <f>IF(OR(Q545="",'1'!$H$10="-"),"",IF(Q545&gt;R545+S545,"заказано больше наличия",""))</f>
        <v/>
      </c>
    </row>
    <row r="546" spans="1:30" s="48" customFormat="1">
      <c r="A546" s="2"/>
      <c r="B546" s="57" t="s">
        <v>2393</v>
      </c>
      <c r="C546" s="49" t="s">
        <v>2776</v>
      </c>
      <c r="D546" s="49" t="s">
        <v>2777</v>
      </c>
      <c r="E546" s="49">
        <v>8</v>
      </c>
      <c r="F546" s="49">
        <v>15</v>
      </c>
      <c r="G546" s="49" t="s">
        <v>3733</v>
      </c>
      <c r="H546" s="52" t="s">
        <v>57</v>
      </c>
      <c r="I546" s="50"/>
      <c r="J546" s="50"/>
      <c r="K546" s="90"/>
      <c r="L546" s="51">
        <v>407</v>
      </c>
      <c r="M546" s="51">
        <v>325</v>
      </c>
      <c r="N546" s="106">
        <f>IF('1'!$H$10="-",L546,L546)</f>
        <v>407</v>
      </c>
      <c r="O546" s="105">
        <f>IF('1'!$H$10="-",M546,IF('1'!$H$10="в кассу предприятия",M546,IF('1'!$H$10="ИП Водакова Т.Ю.",M546*1.075,"-")))</f>
        <v>325</v>
      </c>
      <c r="P546" s="86">
        <v>2</v>
      </c>
      <c r="Q546" s="47"/>
      <c r="R546" s="91">
        <f t="shared" si="8"/>
        <v>0</v>
      </c>
      <c r="S546" s="91" t="str">
        <f>IF('1'!$H$10="-","-      ₽",IF(Z546="только сц",IF(Q546&lt;=AA546,Q546,AA546),IF(Q546&lt;=AB546,0,IF(Q546-R546&lt;=AA546,Q546-R546,AA546))))</f>
        <v>-      ₽</v>
      </c>
      <c r="T546" s="92" t="str">
        <f>IF('1'!$H$10="-","-      ₽",IF(AND(SUM($W$10:$W$6357)&gt;=200000,AC546&lt;&gt;"без скидки"),IF(R546&gt;=100,O546*0.95*0.95*R546,O546*R546*0.95),IF(SUM($V$10:$V$6357)&gt;=57000,IF(AND(R546&gt;=100,AC546&lt;&gt;"без скидки"),O546*0.95*R546,O546*R546),M546*R546)))</f>
        <v>-      ₽</v>
      </c>
      <c r="U546" s="92" t="str">
        <f>IF('1'!$H$10="-","-      ₽",S546*M546)</f>
        <v>-      ₽</v>
      </c>
      <c r="V546" s="93" t="str">
        <f>IF('1'!$H$10="-","-      ₽",R546*O546)</f>
        <v>-      ₽</v>
      </c>
      <c r="W546" s="93" t="str">
        <f>IF('1'!$H$10="-","-      ₽",R546*O546)</f>
        <v>-      ₽</v>
      </c>
      <c r="X546" s="65" t="s">
        <v>4548</v>
      </c>
      <c r="Y546" s="66" t="str">
        <f>IF(OR(Q546="",'1'!$H$10="-"),"-      %",IF(Z546="только сц",0,IF(SUM($V$685:$V$6357)&gt;=57000,(W546-T546)/W546,0)))</f>
        <v>-      %</v>
      </c>
      <c r="Z546" s="83" t="s">
        <v>375</v>
      </c>
      <c r="AA546" s="51">
        <v>0</v>
      </c>
      <c r="AB546" s="51">
        <v>2</v>
      </c>
      <c r="AC546" s="63" t="s">
        <v>3975</v>
      </c>
      <c r="AD546" s="94" t="str">
        <f>IF(OR(Q546="",'1'!$H$10="-"),"",IF(Q546&gt;R546+S546,"заказано больше наличия",""))</f>
        <v/>
      </c>
    </row>
    <row r="547" spans="1:30" s="48" customFormat="1">
      <c r="A547" s="2"/>
      <c r="B547" s="57" t="s">
        <v>4855</v>
      </c>
      <c r="C547" s="49" t="s">
        <v>3940</v>
      </c>
      <c r="D547" s="49" t="s">
        <v>2777</v>
      </c>
      <c r="E547" s="49">
        <v>8</v>
      </c>
      <c r="F547" s="49">
        <v>15</v>
      </c>
      <c r="G547" s="49" t="s">
        <v>4976</v>
      </c>
      <c r="H547" s="52" t="s">
        <v>57</v>
      </c>
      <c r="I547" s="50"/>
      <c r="J547" s="50"/>
      <c r="K547" s="90"/>
      <c r="L547" s="51">
        <v>470</v>
      </c>
      <c r="M547" s="51">
        <v>325</v>
      </c>
      <c r="N547" s="106">
        <f>IF('1'!$H$10="-",L547,L547)</f>
        <v>470</v>
      </c>
      <c r="O547" s="105">
        <f>IF('1'!$H$10="-",M547,IF('1'!$H$10="в кассу предприятия",M547,IF('1'!$H$10="ИП Водакова Т.Ю.",M547*1.075,"-")))</f>
        <v>325</v>
      </c>
      <c r="P547" s="86">
        <v>96</v>
      </c>
      <c r="Q547" s="47"/>
      <c r="R547" s="91">
        <f t="shared" si="8"/>
        <v>0</v>
      </c>
      <c r="S547" s="91" t="str">
        <f>IF('1'!$H$10="-","-      ₽",IF(Z547="только сц",IF(Q547&lt;=AA547,Q547,AA547),IF(Q547&lt;=AB547,0,IF(Q547-R547&lt;=AA547,Q547-R547,AA547))))</f>
        <v>-      ₽</v>
      </c>
      <c r="T547" s="92" t="str">
        <f>IF('1'!$H$10="-","-      ₽",IF(AND(SUM($W$10:$W$6357)&gt;=200000,AC547&lt;&gt;"без скидки"),IF(R547&gt;=100,O547*0.95*0.95*R547,O547*R547*0.95),IF(SUM($V$10:$V$6357)&gt;=57000,IF(AND(R547&gt;=100,AC547&lt;&gt;"без скидки"),O547*0.95*R547,O547*R547),M547*R547)))</f>
        <v>-      ₽</v>
      </c>
      <c r="U547" s="92" t="str">
        <f>IF('1'!$H$10="-","-      ₽",S547*M547)</f>
        <v>-      ₽</v>
      </c>
      <c r="V547" s="93" t="str">
        <f>IF('1'!$H$10="-","-      ₽",R547*O547)</f>
        <v>-      ₽</v>
      </c>
      <c r="W547" s="93" t="str">
        <f>IF('1'!$H$10="-","-      ₽",R547*O547)</f>
        <v>-      ₽</v>
      </c>
      <c r="X547" s="65" t="s">
        <v>4548</v>
      </c>
      <c r="Y547" s="66" t="str">
        <f>IF(OR(Q547="",'1'!$H$10="-"),"-      %",IF(Z547="только сц",0,IF(SUM($V$685:$V$6357)&gt;=57000,(W547-T547)/W547,0)))</f>
        <v>-      %</v>
      </c>
      <c r="Z547" s="83" t="s">
        <v>375</v>
      </c>
      <c r="AA547" s="51">
        <v>13</v>
      </c>
      <c r="AB547" s="51">
        <v>83</v>
      </c>
      <c r="AC547" s="63" t="s">
        <v>3975</v>
      </c>
      <c r="AD547" s="94" t="str">
        <f>IF(OR(Q547="",'1'!$H$10="-"),"",IF(Q547&gt;R547+S547,"заказано больше наличия",""))</f>
        <v/>
      </c>
    </row>
    <row r="548" spans="1:30" s="48" customFormat="1">
      <c r="A548" s="2"/>
      <c r="B548" s="57" t="s">
        <v>2394</v>
      </c>
      <c r="C548" s="49" t="s">
        <v>2776</v>
      </c>
      <c r="D548" s="49" t="s">
        <v>2777</v>
      </c>
      <c r="E548" s="49">
        <v>8</v>
      </c>
      <c r="F548" s="49">
        <v>15</v>
      </c>
      <c r="G548" s="49" t="s">
        <v>3734</v>
      </c>
      <c r="H548" s="52" t="s">
        <v>57</v>
      </c>
      <c r="I548" s="50"/>
      <c r="J548" s="50"/>
      <c r="K548" s="90"/>
      <c r="L548" s="51">
        <v>407</v>
      </c>
      <c r="M548" s="51">
        <v>271</v>
      </c>
      <c r="N548" s="106">
        <f>IF('1'!$H$10="-",L548,L548)</f>
        <v>407</v>
      </c>
      <c r="O548" s="105">
        <f>IF('1'!$H$10="-",M548,IF('1'!$H$10="в кассу предприятия",M548,IF('1'!$H$10="ИП Водакова Т.Ю.",M548*1.075,"-")))</f>
        <v>271</v>
      </c>
      <c r="P548" s="86">
        <v>8</v>
      </c>
      <c r="Q548" s="47"/>
      <c r="R548" s="91">
        <f t="shared" si="8"/>
        <v>0</v>
      </c>
      <c r="S548" s="91" t="str">
        <f>IF('1'!$H$10="-","-      ₽",IF(Z548="только сц",IF(Q548&lt;=AA548,Q548,AA548),IF(Q548&lt;=AB548,0,IF(Q548-R548&lt;=AA548,Q548-R548,AA548))))</f>
        <v>-      ₽</v>
      </c>
      <c r="T548" s="92" t="str">
        <f>IF('1'!$H$10="-","-      ₽",IF(AND(SUM($W$10:$W$6357)&gt;=200000,AC548&lt;&gt;"без скидки"),IF(R548&gt;=100,O548*0.95*0.95*R548,O548*R548*0.95),IF(SUM($V$10:$V$6357)&gt;=57000,IF(AND(R548&gt;=100,AC548&lt;&gt;"без скидки"),O548*0.95*R548,O548*R548),M548*R548)))</f>
        <v>-      ₽</v>
      </c>
      <c r="U548" s="92" t="str">
        <f>IF('1'!$H$10="-","-      ₽",S548*M548)</f>
        <v>-      ₽</v>
      </c>
      <c r="V548" s="93" t="str">
        <f>IF('1'!$H$10="-","-      ₽",R548*O548)</f>
        <v>-      ₽</v>
      </c>
      <c r="W548" s="93" t="str">
        <f>IF('1'!$H$10="-","-      ₽",R548*O548)</f>
        <v>-      ₽</v>
      </c>
      <c r="X548" s="65" t="s">
        <v>4991</v>
      </c>
      <c r="Y548" s="66" t="str">
        <f>IF(OR(Q548="",'1'!$H$10="-"),"-      %",IF(Z548="только сц",0,IF(SUM($V$685:$V$6357)&gt;=57000,(W548-T548)/W548,0)))</f>
        <v>-      %</v>
      </c>
      <c r="Z548" s="83" t="s">
        <v>375</v>
      </c>
      <c r="AA548" s="51">
        <v>0</v>
      </c>
      <c r="AB548" s="51">
        <v>8</v>
      </c>
      <c r="AC548" s="63" t="s">
        <v>3975</v>
      </c>
      <c r="AD548" s="94" t="str">
        <f>IF(OR(Q548="",'1'!$H$10="-"),"",IF(Q548&gt;R548+S548,"заказано больше наличия",""))</f>
        <v/>
      </c>
    </row>
    <row r="549" spans="1:30" s="48" customFormat="1">
      <c r="A549" s="2"/>
      <c r="B549" s="57" t="s">
        <v>4856</v>
      </c>
      <c r="C549" s="49" t="s">
        <v>3940</v>
      </c>
      <c r="D549" s="49" t="s">
        <v>2777</v>
      </c>
      <c r="E549" s="49">
        <v>8</v>
      </c>
      <c r="F549" s="49">
        <v>15</v>
      </c>
      <c r="G549" s="49" t="s">
        <v>4977</v>
      </c>
      <c r="H549" s="52" t="s">
        <v>57</v>
      </c>
      <c r="I549" s="50"/>
      <c r="J549" s="50"/>
      <c r="K549" s="90"/>
      <c r="L549" s="51">
        <v>470</v>
      </c>
      <c r="M549" s="51">
        <v>299</v>
      </c>
      <c r="N549" s="106">
        <f>IF('1'!$H$10="-",L549,L549)</f>
        <v>470</v>
      </c>
      <c r="O549" s="105">
        <f>IF('1'!$H$10="-",M549,IF('1'!$H$10="в кассу предприятия",M549,IF('1'!$H$10="ИП Водакова Т.Ю.",M549*1.075,"-")))</f>
        <v>299</v>
      </c>
      <c r="P549" s="86">
        <v>19</v>
      </c>
      <c r="Q549" s="47"/>
      <c r="R549" s="91">
        <f t="shared" si="8"/>
        <v>0</v>
      </c>
      <c r="S549" s="91" t="str">
        <f>IF('1'!$H$10="-","-      ₽",IF(Z549="только сц",IF(Q549&lt;=AA549,Q549,AA549),IF(Q549&lt;=AB549,0,IF(Q549-R549&lt;=AA549,Q549-R549,AA549))))</f>
        <v>-      ₽</v>
      </c>
      <c r="T549" s="92" t="str">
        <f>IF('1'!$H$10="-","-      ₽",IF(AND(SUM($W$10:$W$6357)&gt;=200000,AC549&lt;&gt;"без скидки"),IF(R549&gt;=100,O549*0.95*0.95*R549,O549*R549*0.95),IF(SUM($V$10:$V$6357)&gt;=57000,IF(AND(R549&gt;=100,AC549&lt;&gt;"без скидки"),O549*0.95*R549,O549*R549),M549*R549)))</f>
        <v>-      ₽</v>
      </c>
      <c r="U549" s="92" t="str">
        <f>IF('1'!$H$10="-","-      ₽",S549*M549)</f>
        <v>-      ₽</v>
      </c>
      <c r="V549" s="93" t="str">
        <f>IF('1'!$H$10="-","-      ₽",R549*O549)</f>
        <v>-      ₽</v>
      </c>
      <c r="W549" s="93" t="str">
        <f>IF('1'!$H$10="-","-      ₽",R549*O549)</f>
        <v>-      ₽</v>
      </c>
      <c r="X549" s="65" t="s">
        <v>4548</v>
      </c>
      <c r="Y549" s="66" t="str">
        <f>IF(OR(Q549="",'1'!$H$10="-"),"-      %",IF(Z549="только сц",0,IF(SUM($V$685:$V$6357)&gt;=57000,(W549-T549)/W549,0)))</f>
        <v>-      %</v>
      </c>
      <c r="Z549" s="83" t="s">
        <v>375</v>
      </c>
      <c r="AA549" s="51">
        <v>0</v>
      </c>
      <c r="AB549" s="51">
        <v>19</v>
      </c>
      <c r="AC549" s="63" t="s">
        <v>3975</v>
      </c>
      <c r="AD549" s="94" t="str">
        <f>IF(OR(Q549="",'1'!$H$10="-"),"",IF(Q549&gt;R549+S549,"заказано больше наличия",""))</f>
        <v/>
      </c>
    </row>
    <row r="550" spans="1:30" s="48" customFormat="1">
      <c r="A550" s="2"/>
      <c r="B550" s="57" t="s">
        <v>2395</v>
      </c>
      <c r="C550" s="49" t="s">
        <v>2776</v>
      </c>
      <c r="D550" s="49" t="s">
        <v>2777</v>
      </c>
      <c r="E550" s="49">
        <v>8</v>
      </c>
      <c r="F550" s="49">
        <v>15</v>
      </c>
      <c r="G550" s="49" t="s">
        <v>3735</v>
      </c>
      <c r="H550" s="52" t="s">
        <v>57</v>
      </c>
      <c r="I550" s="50"/>
      <c r="J550" s="50"/>
      <c r="K550" s="90"/>
      <c r="L550" s="51">
        <v>407</v>
      </c>
      <c r="M550" s="51">
        <v>271</v>
      </c>
      <c r="N550" s="106">
        <f>IF('1'!$H$10="-",L550,L550)</f>
        <v>407</v>
      </c>
      <c r="O550" s="105">
        <f>IF('1'!$H$10="-",M550,IF('1'!$H$10="в кассу предприятия",M550,IF('1'!$H$10="ИП Водакова Т.Ю.",M550*1.075,"-")))</f>
        <v>271</v>
      </c>
      <c r="P550" s="86">
        <v>7</v>
      </c>
      <c r="Q550" s="47"/>
      <c r="R550" s="91">
        <f t="shared" si="8"/>
        <v>0</v>
      </c>
      <c r="S550" s="91" t="str">
        <f>IF('1'!$H$10="-","-      ₽",IF(Z550="только сц",IF(Q550&lt;=AA550,Q550,AA550),IF(Q550&lt;=AB550,0,IF(Q550-R550&lt;=AA550,Q550-R550,AA550))))</f>
        <v>-      ₽</v>
      </c>
      <c r="T550" s="92" t="str">
        <f>IF('1'!$H$10="-","-      ₽",IF(AND(SUM($W$10:$W$6357)&gt;=200000,AC550&lt;&gt;"без скидки"),IF(R550&gt;=100,O550*0.95*0.95*R550,O550*R550*0.95),IF(SUM($V$10:$V$6357)&gt;=57000,IF(AND(R550&gt;=100,AC550&lt;&gt;"без скидки"),O550*0.95*R550,O550*R550),M550*R550)))</f>
        <v>-      ₽</v>
      </c>
      <c r="U550" s="92" t="str">
        <f>IF('1'!$H$10="-","-      ₽",S550*M550)</f>
        <v>-      ₽</v>
      </c>
      <c r="V550" s="93" t="str">
        <f>IF('1'!$H$10="-","-      ₽",R550*O550)</f>
        <v>-      ₽</v>
      </c>
      <c r="W550" s="93" t="str">
        <f>IF('1'!$H$10="-","-      ₽",R550*O550)</f>
        <v>-      ₽</v>
      </c>
      <c r="X550" s="65" t="s">
        <v>4548</v>
      </c>
      <c r="Y550" s="66" t="str">
        <f>IF(OR(Q550="",'1'!$H$10="-"),"-      %",IF(Z550="только сц",0,IF(SUM($V$685:$V$6357)&gt;=57000,(W550-T550)/W550,0)))</f>
        <v>-      %</v>
      </c>
      <c r="Z550" s="83" t="s">
        <v>375</v>
      </c>
      <c r="AA550" s="51">
        <v>5</v>
      </c>
      <c r="AB550" s="51">
        <v>2</v>
      </c>
      <c r="AC550" s="63" t="s">
        <v>3975</v>
      </c>
      <c r="AD550" s="94" t="str">
        <f>IF(OR(Q550="",'1'!$H$10="-"),"",IF(Q550&gt;R550+S550,"заказано больше наличия",""))</f>
        <v/>
      </c>
    </row>
    <row r="551" spans="1:30" s="48" customFormat="1">
      <c r="A551" s="2"/>
      <c r="B551" s="57" t="s">
        <v>2396</v>
      </c>
      <c r="C551" s="49" t="s">
        <v>3940</v>
      </c>
      <c r="D551" s="49" t="s">
        <v>2777</v>
      </c>
      <c r="E551" s="49">
        <v>8</v>
      </c>
      <c r="F551" s="49">
        <v>23</v>
      </c>
      <c r="G551" s="49" t="s">
        <v>3735</v>
      </c>
      <c r="H551" s="52" t="s">
        <v>29</v>
      </c>
      <c r="I551" s="50"/>
      <c r="J551" s="50"/>
      <c r="K551" s="90" t="s">
        <v>2804</v>
      </c>
      <c r="L551" s="51">
        <v>2159</v>
      </c>
      <c r="M551" s="51">
        <v>1231</v>
      </c>
      <c r="N551" s="106">
        <f>IF('1'!$H$10="-",L551,L551)</f>
        <v>2159</v>
      </c>
      <c r="O551" s="105">
        <f>IF('1'!$H$10="-",M551,IF('1'!$H$10="в кассу предприятия",M551,IF('1'!$H$10="ИП Водакова Т.Ю.",M551*1.075,"-")))</f>
        <v>1231</v>
      </c>
      <c r="P551" s="86">
        <v>2</v>
      </c>
      <c r="Q551" s="47"/>
      <c r="R551" s="91">
        <f t="shared" si="8"/>
        <v>0</v>
      </c>
      <c r="S551" s="91" t="str">
        <f>IF('1'!$H$10="-","-      ₽",IF(Z551="только сц",IF(Q551&lt;=AA551,Q551,AA551),IF(Q551&lt;=AB551,0,IF(Q551-R551&lt;=AA551,Q551-R551,AA551))))</f>
        <v>-      ₽</v>
      </c>
      <c r="T551" s="92" t="str">
        <f>IF('1'!$H$10="-","-      ₽",IF(AND(SUM($W$10:$W$6357)&gt;=200000,AC551&lt;&gt;"без скидки"),IF(R551&gt;=100,O551*0.95*0.95*R551,O551*R551*0.95),IF(SUM($V$10:$V$6357)&gt;=57000,IF(AND(R551&gt;=100,AC551&lt;&gt;"без скидки"),O551*0.95*R551,O551*R551),M551*R551)))</f>
        <v>-      ₽</v>
      </c>
      <c r="U551" s="92" t="str">
        <f>IF('1'!$H$10="-","-      ₽",S551*M551)</f>
        <v>-      ₽</v>
      </c>
      <c r="V551" s="93" t="str">
        <f>IF('1'!$H$10="-","-      ₽",R551*O551)</f>
        <v>-      ₽</v>
      </c>
      <c r="W551" s="93" t="str">
        <f>IF('1'!$H$10="-","-      ₽",R551*O551)</f>
        <v>-      ₽</v>
      </c>
      <c r="X551" s="65" t="s">
        <v>4548</v>
      </c>
      <c r="Y551" s="66" t="str">
        <f>IF(OR(Q551="",'1'!$H$10="-"),"-      %",IF(Z551="только сц",0,IF(SUM($V$685:$V$6357)&gt;=57000,(W551-T551)/W551,0)))</f>
        <v>-      %</v>
      </c>
      <c r="Z551" s="83" t="s">
        <v>5582</v>
      </c>
      <c r="AA551" s="51">
        <v>2</v>
      </c>
      <c r="AB551" s="51">
        <v>0</v>
      </c>
      <c r="AC551" s="63" t="s">
        <v>3975</v>
      </c>
      <c r="AD551" s="94" t="str">
        <f>IF(OR(Q551="",'1'!$H$10="-"),"",IF(Q551&gt;R551+S551,"заказано больше наличия",""))</f>
        <v/>
      </c>
    </row>
    <row r="552" spans="1:30" s="48" customFormat="1">
      <c r="A552" s="2"/>
      <c r="B552" s="57" t="s">
        <v>2397</v>
      </c>
      <c r="C552" s="49" t="s">
        <v>2776</v>
      </c>
      <c r="D552" s="49" t="s">
        <v>2777</v>
      </c>
      <c r="E552" s="49">
        <v>8</v>
      </c>
      <c r="F552" s="49">
        <v>15</v>
      </c>
      <c r="G552" s="49" t="s">
        <v>3736</v>
      </c>
      <c r="H552" s="52" t="s">
        <v>57</v>
      </c>
      <c r="I552" s="50"/>
      <c r="J552" s="50"/>
      <c r="K552" s="90"/>
      <c r="L552" s="51">
        <v>407</v>
      </c>
      <c r="M552" s="51">
        <v>271</v>
      </c>
      <c r="N552" s="106">
        <f>IF('1'!$H$10="-",L552,L552)</f>
        <v>407</v>
      </c>
      <c r="O552" s="105">
        <f>IF('1'!$H$10="-",M552,IF('1'!$H$10="в кассу предприятия",M552,IF('1'!$H$10="ИП Водакова Т.Ю.",M552*1.075,"-")))</f>
        <v>271</v>
      </c>
      <c r="P552" s="86">
        <v>11</v>
      </c>
      <c r="Q552" s="47"/>
      <c r="R552" s="91">
        <f t="shared" si="8"/>
        <v>0</v>
      </c>
      <c r="S552" s="91" t="str">
        <f>IF('1'!$H$10="-","-      ₽",IF(Z552="только сц",IF(Q552&lt;=AA552,Q552,AA552),IF(Q552&lt;=AB552,0,IF(Q552-R552&lt;=AA552,Q552-R552,AA552))))</f>
        <v>-      ₽</v>
      </c>
      <c r="T552" s="92" t="str">
        <f>IF('1'!$H$10="-","-      ₽",IF(AND(SUM($W$10:$W$6357)&gt;=200000,AC552&lt;&gt;"без скидки"),IF(R552&gt;=100,O552*0.95*0.95*R552,O552*R552*0.95),IF(SUM($V$10:$V$6357)&gt;=57000,IF(AND(R552&gt;=100,AC552&lt;&gt;"без скидки"),O552*0.95*R552,O552*R552),M552*R552)))</f>
        <v>-      ₽</v>
      </c>
      <c r="U552" s="92" t="str">
        <f>IF('1'!$H$10="-","-      ₽",S552*M552)</f>
        <v>-      ₽</v>
      </c>
      <c r="V552" s="93" t="str">
        <f>IF('1'!$H$10="-","-      ₽",R552*O552)</f>
        <v>-      ₽</v>
      </c>
      <c r="W552" s="93" t="str">
        <f>IF('1'!$H$10="-","-      ₽",R552*O552)</f>
        <v>-      ₽</v>
      </c>
      <c r="X552" s="65" t="s">
        <v>4548</v>
      </c>
      <c r="Y552" s="66" t="str">
        <f>IF(OR(Q552="",'1'!$H$10="-"),"-      %",IF(Z552="только сц",0,IF(SUM($V$685:$V$6357)&gt;=57000,(W552-T552)/W552,0)))</f>
        <v>-      %</v>
      </c>
      <c r="Z552" s="83" t="s">
        <v>375</v>
      </c>
      <c r="AA552" s="51">
        <v>8</v>
      </c>
      <c r="AB552" s="51">
        <v>3</v>
      </c>
      <c r="AC552" s="63" t="s">
        <v>3975</v>
      </c>
      <c r="AD552" s="94" t="str">
        <f>IF(OR(Q552="",'1'!$H$10="-"),"",IF(Q552&gt;R552+S552,"заказано больше наличия",""))</f>
        <v/>
      </c>
    </row>
    <row r="553" spans="1:30" s="48" customFormat="1">
      <c r="A553" s="2"/>
      <c r="B553" s="57" t="s">
        <v>2398</v>
      </c>
      <c r="C553" s="49" t="s">
        <v>2776</v>
      </c>
      <c r="D553" s="49" t="s">
        <v>2777</v>
      </c>
      <c r="E553" s="49">
        <v>8</v>
      </c>
      <c r="F553" s="49">
        <v>15</v>
      </c>
      <c r="G553" s="49" t="s">
        <v>3737</v>
      </c>
      <c r="H553" s="52" t="s">
        <v>57</v>
      </c>
      <c r="I553" s="50"/>
      <c r="J553" s="50"/>
      <c r="K553" s="90"/>
      <c r="L553" s="51">
        <v>407</v>
      </c>
      <c r="M553" s="51">
        <v>271</v>
      </c>
      <c r="N553" s="106">
        <f>IF('1'!$H$10="-",L553,L553)</f>
        <v>407</v>
      </c>
      <c r="O553" s="105">
        <f>IF('1'!$H$10="-",M553,IF('1'!$H$10="в кассу предприятия",M553,IF('1'!$H$10="ИП Водакова Т.Ю.",M553*1.075,"-")))</f>
        <v>271</v>
      </c>
      <c r="P553" s="86">
        <v>1</v>
      </c>
      <c r="Q553" s="47"/>
      <c r="R553" s="91">
        <f t="shared" si="8"/>
        <v>0</v>
      </c>
      <c r="S553" s="91" t="str">
        <f>IF('1'!$H$10="-","-      ₽",IF(Z553="только сц",IF(Q553&lt;=AA553,Q553,AA553),IF(Q553&lt;=AB553,0,IF(Q553-R553&lt;=AA553,Q553-R553,AA553))))</f>
        <v>-      ₽</v>
      </c>
      <c r="T553" s="92" t="str">
        <f>IF('1'!$H$10="-","-      ₽",IF(AND(SUM($W$10:$W$6357)&gt;=200000,AC553&lt;&gt;"без скидки"),IF(R553&gt;=100,O553*0.95*0.95*R553,O553*R553*0.95),IF(SUM($V$10:$V$6357)&gt;=57000,IF(AND(R553&gt;=100,AC553&lt;&gt;"без скидки"),O553*0.95*R553,O553*R553),M553*R553)))</f>
        <v>-      ₽</v>
      </c>
      <c r="U553" s="92" t="str">
        <f>IF('1'!$H$10="-","-      ₽",S553*M553)</f>
        <v>-      ₽</v>
      </c>
      <c r="V553" s="93" t="str">
        <f>IF('1'!$H$10="-","-      ₽",R553*O553)</f>
        <v>-      ₽</v>
      </c>
      <c r="W553" s="93" t="str">
        <f>IF('1'!$H$10="-","-      ₽",R553*O553)</f>
        <v>-      ₽</v>
      </c>
      <c r="X553" s="65" t="s">
        <v>4548</v>
      </c>
      <c r="Y553" s="66" t="str">
        <f>IF(OR(Q553="",'1'!$H$10="-"),"-      %",IF(Z553="только сц",0,IF(SUM($V$685:$V$6357)&gt;=57000,(W553-T553)/W553,0)))</f>
        <v>-      %</v>
      </c>
      <c r="Z553" s="83" t="s">
        <v>375</v>
      </c>
      <c r="AA553" s="51">
        <v>0</v>
      </c>
      <c r="AB553" s="51">
        <v>1</v>
      </c>
      <c r="AC553" s="63" t="s">
        <v>3975</v>
      </c>
      <c r="AD553" s="94" t="str">
        <f>IF(OR(Q553="",'1'!$H$10="-"),"",IF(Q553&gt;R553+S553,"заказано больше наличия",""))</f>
        <v/>
      </c>
    </row>
    <row r="554" spans="1:30" s="48" customFormat="1">
      <c r="A554" s="2"/>
      <c r="B554" s="57" t="s">
        <v>2399</v>
      </c>
      <c r="C554" s="49" t="s">
        <v>2776</v>
      </c>
      <c r="D554" s="49" t="s">
        <v>2777</v>
      </c>
      <c r="E554" s="49">
        <v>8</v>
      </c>
      <c r="F554" s="49">
        <v>23</v>
      </c>
      <c r="G554" s="49" t="s">
        <v>3737</v>
      </c>
      <c r="H554" s="52" t="s">
        <v>29</v>
      </c>
      <c r="I554" s="50"/>
      <c r="J554" s="50"/>
      <c r="K554" s="90" t="s">
        <v>2804</v>
      </c>
      <c r="L554" s="51">
        <v>2159</v>
      </c>
      <c r="M554" s="51">
        <v>1635</v>
      </c>
      <c r="N554" s="106">
        <f>IF('1'!$H$10="-",L554,L554)</f>
        <v>2159</v>
      </c>
      <c r="O554" s="105">
        <f>IF('1'!$H$10="-",M554,IF('1'!$H$10="в кассу предприятия",M554,IF('1'!$H$10="ИП Водакова Т.Ю.",M554*1.075,"-")))</f>
        <v>1635</v>
      </c>
      <c r="P554" s="86">
        <v>3</v>
      </c>
      <c r="Q554" s="47"/>
      <c r="R554" s="91">
        <f t="shared" si="8"/>
        <v>0</v>
      </c>
      <c r="S554" s="91" t="str">
        <f>IF('1'!$H$10="-","-      ₽",IF(Z554="только сц",IF(Q554&lt;=AA554,Q554,AA554),IF(Q554&lt;=AB554,0,IF(Q554-R554&lt;=AA554,Q554-R554,AA554))))</f>
        <v>-      ₽</v>
      </c>
      <c r="T554" s="92" t="str">
        <f>IF('1'!$H$10="-","-      ₽",IF(AND(SUM($W$10:$W$6357)&gt;=200000,AC554&lt;&gt;"без скидки"),IF(R554&gt;=100,O554*0.95*0.95*R554,O554*R554*0.95),IF(SUM($V$10:$V$6357)&gt;=57000,IF(AND(R554&gt;=100,AC554&lt;&gt;"без скидки"),O554*0.95*R554,O554*R554),M554*R554)))</f>
        <v>-      ₽</v>
      </c>
      <c r="U554" s="92" t="str">
        <f>IF('1'!$H$10="-","-      ₽",S554*M554)</f>
        <v>-      ₽</v>
      </c>
      <c r="V554" s="93" t="str">
        <f>IF('1'!$H$10="-","-      ₽",R554*O554)</f>
        <v>-      ₽</v>
      </c>
      <c r="W554" s="93" t="str">
        <f>IF('1'!$H$10="-","-      ₽",R554*O554)</f>
        <v>-      ₽</v>
      </c>
      <c r="X554" s="65" t="s">
        <v>4548</v>
      </c>
      <c r="Y554" s="66" t="str">
        <f>IF(OR(Q554="",'1'!$H$10="-"),"-      %",IF(Z554="только сц",0,IF(SUM($V$685:$V$6357)&gt;=57000,(W554-T554)/W554,0)))</f>
        <v>-      %</v>
      </c>
      <c r="Z554" s="83" t="s">
        <v>375</v>
      </c>
      <c r="AA554" s="51">
        <v>0</v>
      </c>
      <c r="AB554" s="51">
        <v>3</v>
      </c>
      <c r="AC554" s="63" t="s">
        <v>3975</v>
      </c>
      <c r="AD554" s="94" t="str">
        <f>IF(OR(Q554="",'1'!$H$10="-"),"",IF(Q554&gt;R554+S554,"заказано больше наличия",""))</f>
        <v/>
      </c>
    </row>
    <row r="555" spans="1:30" s="48" customFormat="1">
      <c r="A555" s="2"/>
      <c r="B555" s="57" t="s">
        <v>2400</v>
      </c>
      <c r="C555" s="49" t="s">
        <v>2776</v>
      </c>
      <c r="D555" s="49" t="s">
        <v>2777</v>
      </c>
      <c r="E555" s="49">
        <v>8</v>
      </c>
      <c r="F555" s="49">
        <v>23</v>
      </c>
      <c r="G555" s="49" t="s">
        <v>3737</v>
      </c>
      <c r="H555" s="52" t="s">
        <v>29</v>
      </c>
      <c r="I555" s="50"/>
      <c r="J555" s="50"/>
      <c r="K555" s="90" t="s">
        <v>2804</v>
      </c>
      <c r="L555" s="51">
        <v>2159</v>
      </c>
      <c r="M555" s="51">
        <v>1551</v>
      </c>
      <c r="N555" s="106">
        <f>IF('1'!$H$10="-",L555,L555)</f>
        <v>2159</v>
      </c>
      <c r="O555" s="105">
        <f>IF('1'!$H$10="-",M555,IF('1'!$H$10="в кассу предприятия",M555,IF('1'!$H$10="ИП Водакова Т.Ю.",M555*1.075,"-")))</f>
        <v>1551</v>
      </c>
      <c r="P555" s="86">
        <v>1</v>
      </c>
      <c r="Q555" s="47"/>
      <c r="R555" s="91">
        <f t="shared" si="8"/>
        <v>0</v>
      </c>
      <c r="S555" s="91" t="str">
        <f>IF('1'!$H$10="-","-      ₽",IF(Z555="только сц",IF(Q555&lt;=AA555,Q555,AA555),IF(Q555&lt;=AB555,0,IF(Q555-R555&lt;=AA555,Q555-R555,AA555))))</f>
        <v>-      ₽</v>
      </c>
      <c r="T555" s="92" t="str">
        <f>IF('1'!$H$10="-","-      ₽",IF(AND(SUM($W$10:$W$6357)&gt;=200000,AC555&lt;&gt;"без скидки"),IF(R555&gt;=100,O555*0.95*0.95*R555,O555*R555*0.95),IF(SUM($V$10:$V$6357)&gt;=57000,IF(AND(R555&gt;=100,AC555&lt;&gt;"без скидки"),O555*0.95*R555,O555*R555),M555*R555)))</f>
        <v>-      ₽</v>
      </c>
      <c r="U555" s="92" t="str">
        <f>IF('1'!$H$10="-","-      ₽",S555*M555)</f>
        <v>-      ₽</v>
      </c>
      <c r="V555" s="93" t="str">
        <f>IF('1'!$H$10="-","-      ₽",R555*O555)</f>
        <v>-      ₽</v>
      </c>
      <c r="W555" s="93" t="str">
        <f>IF('1'!$H$10="-","-      ₽",R555*O555)</f>
        <v>-      ₽</v>
      </c>
      <c r="X555" s="65" t="s">
        <v>4548</v>
      </c>
      <c r="Y555" s="66" t="str">
        <f>IF(OR(Q555="",'1'!$H$10="-"),"-      %",IF(Z555="только сц",0,IF(SUM($V$685:$V$6357)&gt;=57000,(W555-T555)/W555,0)))</f>
        <v>-      %</v>
      </c>
      <c r="Z555" s="83" t="s">
        <v>5582</v>
      </c>
      <c r="AA555" s="51">
        <v>1</v>
      </c>
      <c r="AB555" s="51">
        <v>0</v>
      </c>
      <c r="AC555" s="63" t="s">
        <v>3975</v>
      </c>
      <c r="AD555" s="94" t="str">
        <f>IF(OR(Q555="",'1'!$H$10="-"),"",IF(Q555&gt;R555+S555,"заказано больше наличия",""))</f>
        <v/>
      </c>
    </row>
    <row r="556" spans="1:30" s="48" customFormat="1">
      <c r="A556" s="2"/>
      <c r="B556" s="57" t="s">
        <v>2401</v>
      </c>
      <c r="C556" s="49" t="s">
        <v>2776</v>
      </c>
      <c r="D556" s="49" t="s">
        <v>2777</v>
      </c>
      <c r="E556" s="49">
        <v>8</v>
      </c>
      <c r="F556" s="49">
        <v>15</v>
      </c>
      <c r="G556" s="49" t="s">
        <v>3738</v>
      </c>
      <c r="H556" s="52" t="s">
        <v>57</v>
      </c>
      <c r="I556" s="50"/>
      <c r="J556" s="50"/>
      <c r="K556" s="90"/>
      <c r="L556" s="51">
        <v>407</v>
      </c>
      <c r="M556" s="51">
        <v>299</v>
      </c>
      <c r="N556" s="106">
        <f>IF('1'!$H$10="-",L556,L556)</f>
        <v>407</v>
      </c>
      <c r="O556" s="105">
        <f>IF('1'!$H$10="-",M556,IF('1'!$H$10="в кассу предприятия",M556,IF('1'!$H$10="ИП Водакова Т.Ю.",M556*1.075,"-")))</f>
        <v>299</v>
      </c>
      <c r="P556" s="86">
        <v>22</v>
      </c>
      <c r="Q556" s="47"/>
      <c r="R556" s="91">
        <f t="shared" si="8"/>
        <v>0</v>
      </c>
      <c r="S556" s="91" t="str">
        <f>IF('1'!$H$10="-","-      ₽",IF(Z556="только сц",IF(Q556&lt;=AA556,Q556,AA556),IF(Q556&lt;=AB556,0,IF(Q556-R556&lt;=AA556,Q556-R556,AA556))))</f>
        <v>-      ₽</v>
      </c>
      <c r="T556" s="92" t="str">
        <f>IF('1'!$H$10="-","-      ₽",IF(AND(SUM($W$10:$W$6357)&gt;=200000,AC556&lt;&gt;"без скидки"),IF(R556&gt;=100,O556*0.95*0.95*R556,O556*R556*0.95),IF(SUM($V$10:$V$6357)&gt;=57000,IF(AND(R556&gt;=100,AC556&lt;&gt;"без скидки"),O556*0.95*R556,O556*R556),M556*R556)))</f>
        <v>-      ₽</v>
      </c>
      <c r="U556" s="92" t="str">
        <f>IF('1'!$H$10="-","-      ₽",S556*M556)</f>
        <v>-      ₽</v>
      </c>
      <c r="V556" s="93" t="str">
        <f>IF('1'!$H$10="-","-      ₽",R556*O556)</f>
        <v>-      ₽</v>
      </c>
      <c r="W556" s="93" t="str">
        <f>IF('1'!$H$10="-","-      ₽",R556*O556)</f>
        <v>-      ₽</v>
      </c>
      <c r="X556" s="65" t="s">
        <v>4548</v>
      </c>
      <c r="Y556" s="66" t="str">
        <f>IF(OR(Q556="",'1'!$H$10="-"),"-      %",IF(Z556="только сц",0,IF(SUM($V$685:$V$6357)&gt;=57000,(W556-T556)/W556,0)))</f>
        <v>-      %</v>
      </c>
      <c r="Z556" s="83" t="s">
        <v>375</v>
      </c>
      <c r="AA556" s="51">
        <v>2</v>
      </c>
      <c r="AB556" s="51">
        <v>20</v>
      </c>
      <c r="AC556" s="63" t="s">
        <v>3975</v>
      </c>
      <c r="AD556" s="94" t="str">
        <f>IF(OR(Q556="",'1'!$H$10="-"),"",IF(Q556&gt;R556+S556,"заказано больше наличия",""))</f>
        <v/>
      </c>
    </row>
    <row r="557" spans="1:30" s="48" customFormat="1">
      <c r="A557" s="2"/>
      <c r="B557" s="57" t="s">
        <v>2402</v>
      </c>
      <c r="C557" s="49" t="s">
        <v>2776</v>
      </c>
      <c r="D557" s="49" t="s">
        <v>2777</v>
      </c>
      <c r="E557" s="49">
        <v>8</v>
      </c>
      <c r="F557" s="49">
        <v>15</v>
      </c>
      <c r="G557" s="49" t="s">
        <v>3739</v>
      </c>
      <c r="H557" s="52" t="s">
        <v>57</v>
      </c>
      <c r="I557" s="50"/>
      <c r="J557" s="50"/>
      <c r="K557" s="90"/>
      <c r="L557" s="51">
        <v>407</v>
      </c>
      <c r="M557" s="51">
        <v>299</v>
      </c>
      <c r="N557" s="106">
        <f>IF('1'!$H$10="-",L557,L557)</f>
        <v>407</v>
      </c>
      <c r="O557" s="105">
        <f>IF('1'!$H$10="-",M557,IF('1'!$H$10="в кассу предприятия",M557,IF('1'!$H$10="ИП Водакова Т.Ю.",M557*1.075,"-")))</f>
        <v>299</v>
      </c>
      <c r="P557" s="86">
        <v>3</v>
      </c>
      <c r="Q557" s="47"/>
      <c r="R557" s="91">
        <f t="shared" si="8"/>
        <v>0</v>
      </c>
      <c r="S557" s="91" t="str">
        <f>IF('1'!$H$10="-","-      ₽",IF(Z557="только сц",IF(Q557&lt;=AA557,Q557,AA557),IF(Q557&lt;=AB557,0,IF(Q557-R557&lt;=AA557,Q557-R557,AA557))))</f>
        <v>-      ₽</v>
      </c>
      <c r="T557" s="92" t="str">
        <f>IF('1'!$H$10="-","-      ₽",IF(AND(SUM($W$10:$W$6357)&gt;=200000,AC557&lt;&gt;"без скидки"),IF(R557&gt;=100,O557*0.95*0.95*R557,O557*R557*0.95),IF(SUM($V$10:$V$6357)&gt;=57000,IF(AND(R557&gt;=100,AC557&lt;&gt;"без скидки"),O557*0.95*R557,O557*R557),M557*R557)))</f>
        <v>-      ₽</v>
      </c>
      <c r="U557" s="92" t="str">
        <f>IF('1'!$H$10="-","-      ₽",S557*M557)</f>
        <v>-      ₽</v>
      </c>
      <c r="V557" s="93" t="str">
        <f>IF('1'!$H$10="-","-      ₽",R557*O557)</f>
        <v>-      ₽</v>
      </c>
      <c r="W557" s="93" t="str">
        <f>IF('1'!$H$10="-","-      ₽",R557*O557)</f>
        <v>-      ₽</v>
      </c>
      <c r="X557" s="65" t="s">
        <v>4548</v>
      </c>
      <c r="Y557" s="66" t="str">
        <f>IF(OR(Q557="",'1'!$H$10="-"),"-      %",IF(Z557="только сц",0,IF(SUM($V$685:$V$6357)&gt;=57000,(W557-T557)/W557,0)))</f>
        <v>-      %</v>
      </c>
      <c r="Z557" s="83" t="s">
        <v>375</v>
      </c>
      <c r="AA557" s="51">
        <v>0</v>
      </c>
      <c r="AB557" s="51">
        <v>3</v>
      </c>
      <c r="AC557" s="63" t="s">
        <v>3975</v>
      </c>
      <c r="AD557" s="94" t="str">
        <f>IF(OR(Q557="",'1'!$H$10="-"),"",IF(Q557&gt;R557+S557,"заказано больше наличия",""))</f>
        <v/>
      </c>
    </row>
    <row r="558" spans="1:30" s="48" customFormat="1">
      <c r="A558" s="2"/>
      <c r="B558" s="57" t="s">
        <v>2403</v>
      </c>
      <c r="C558" s="49" t="s">
        <v>2776</v>
      </c>
      <c r="D558" s="49" t="s">
        <v>2777</v>
      </c>
      <c r="E558" s="49">
        <v>8</v>
      </c>
      <c r="F558" s="49">
        <v>15</v>
      </c>
      <c r="G558" s="49" t="s">
        <v>3740</v>
      </c>
      <c r="H558" s="52" t="s">
        <v>57</v>
      </c>
      <c r="I558" s="50"/>
      <c r="J558" s="50"/>
      <c r="K558" s="90"/>
      <c r="L558" s="51">
        <v>407</v>
      </c>
      <c r="M558" s="51">
        <v>299</v>
      </c>
      <c r="N558" s="106">
        <f>IF('1'!$H$10="-",L558,L558)</f>
        <v>407</v>
      </c>
      <c r="O558" s="105">
        <f>IF('1'!$H$10="-",M558,IF('1'!$H$10="в кассу предприятия",M558,IF('1'!$H$10="ИП Водакова Т.Ю.",M558*1.075,"-")))</f>
        <v>299</v>
      </c>
      <c r="P558" s="86" t="s">
        <v>5583</v>
      </c>
      <c r="Q558" s="47"/>
      <c r="R558" s="91">
        <f t="shared" si="8"/>
        <v>0</v>
      </c>
      <c r="S558" s="91" t="str">
        <f>IF('1'!$H$10="-","-      ₽",IF(Z558="только сц",IF(Q558&lt;=AA558,Q558,AA558),IF(Q558&lt;=AB558,0,IF(Q558-R558&lt;=AA558,Q558-R558,AA558))))</f>
        <v>-      ₽</v>
      </c>
      <c r="T558" s="92" t="str">
        <f>IF('1'!$H$10="-","-      ₽",IF(AND(SUM($W$10:$W$6357)&gt;=200000,AC558&lt;&gt;"без скидки"),IF(R558&gt;=100,O558*0.95*0.95*R558,O558*R558*0.95),IF(SUM($V$10:$V$6357)&gt;=57000,IF(AND(R558&gt;=100,AC558&lt;&gt;"без скидки"),O558*0.95*R558,O558*R558),M558*R558)))</f>
        <v>-      ₽</v>
      </c>
      <c r="U558" s="92" t="str">
        <f>IF('1'!$H$10="-","-      ₽",S558*M558)</f>
        <v>-      ₽</v>
      </c>
      <c r="V558" s="93" t="str">
        <f>IF('1'!$H$10="-","-      ₽",R558*O558)</f>
        <v>-      ₽</v>
      </c>
      <c r="W558" s="93" t="str">
        <f>IF('1'!$H$10="-","-      ₽",R558*O558)</f>
        <v>-      ₽</v>
      </c>
      <c r="X558" s="65" t="s">
        <v>4548</v>
      </c>
      <c r="Y558" s="66" t="str">
        <f>IF(OR(Q558="",'1'!$H$10="-"),"-      %",IF(Z558="только сц",0,IF(SUM($V$685:$V$6357)&gt;=57000,(W558-T558)/W558,0)))</f>
        <v>-      %</v>
      </c>
      <c r="Z558" s="83" t="s">
        <v>375</v>
      </c>
      <c r="AA558" s="51">
        <v>13</v>
      </c>
      <c r="AB558" s="51">
        <v>166</v>
      </c>
      <c r="AC558" s="63" t="s">
        <v>3975</v>
      </c>
      <c r="AD558" s="94" t="str">
        <f>IF(OR(Q558="",'1'!$H$10="-"),"",IF(Q558&gt;R558+S558,"заказано больше наличия",""))</f>
        <v/>
      </c>
    </row>
    <row r="559" spans="1:30" s="48" customFormat="1">
      <c r="A559" s="2"/>
      <c r="B559" s="57" t="s">
        <v>2404</v>
      </c>
      <c r="C559" s="49" t="s">
        <v>2776</v>
      </c>
      <c r="D559" s="49" t="s">
        <v>2777</v>
      </c>
      <c r="E559" s="49">
        <v>8</v>
      </c>
      <c r="F559" s="49">
        <v>15</v>
      </c>
      <c r="G559" s="49" t="s">
        <v>3741</v>
      </c>
      <c r="H559" s="52" t="s">
        <v>57</v>
      </c>
      <c r="I559" s="50"/>
      <c r="J559" s="50"/>
      <c r="K559" s="90"/>
      <c r="L559" s="51">
        <v>407</v>
      </c>
      <c r="M559" s="51">
        <v>325</v>
      </c>
      <c r="N559" s="106">
        <f>IF('1'!$H$10="-",L559,L559)</f>
        <v>407</v>
      </c>
      <c r="O559" s="105">
        <f>IF('1'!$H$10="-",M559,IF('1'!$H$10="в кассу предприятия",M559,IF('1'!$H$10="ИП Водакова Т.Ю.",M559*1.075,"-")))</f>
        <v>325</v>
      </c>
      <c r="P559" s="86">
        <v>17</v>
      </c>
      <c r="Q559" s="47"/>
      <c r="R559" s="91">
        <f t="shared" si="8"/>
        <v>0</v>
      </c>
      <c r="S559" s="91" t="str">
        <f>IF('1'!$H$10="-","-      ₽",IF(Z559="только сц",IF(Q559&lt;=AA559,Q559,AA559),IF(Q559&lt;=AB559,0,IF(Q559-R559&lt;=AA559,Q559-R559,AA559))))</f>
        <v>-      ₽</v>
      </c>
      <c r="T559" s="92" t="str">
        <f>IF('1'!$H$10="-","-      ₽",IF(AND(SUM($W$10:$W$6357)&gt;=200000,AC559&lt;&gt;"без скидки"),IF(R559&gt;=100,O559*0.95*0.95*R559,O559*R559*0.95),IF(SUM($V$10:$V$6357)&gt;=57000,IF(AND(R559&gt;=100,AC559&lt;&gt;"без скидки"),O559*0.95*R559,O559*R559),M559*R559)))</f>
        <v>-      ₽</v>
      </c>
      <c r="U559" s="92" t="str">
        <f>IF('1'!$H$10="-","-      ₽",S559*M559)</f>
        <v>-      ₽</v>
      </c>
      <c r="V559" s="93" t="str">
        <f>IF('1'!$H$10="-","-      ₽",R559*O559)</f>
        <v>-      ₽</v>
      </c>
      <c r="W559" s="93" t="str">
        <f>IF('1'!$H$10="-","-      ₽",R559*O559)</f>
        <v>-      ₽</v>
      </c>
      <c r="X559" s="65" t="s">
        <v>4548</v>
      </c>
      <c r="Y559" s="66" t="str">
        <f>IF(OR(Q559="",'1'!$H$10="-"),"-      %",IF(Z559="только сц",0,IF(SUM($V$685:$V$6357)&gt;=57000,(W559-T559)/W559,0)))</f>
        <v>-      %</v>
      </c>
      <c r="Z559" s="83" t="s">
        <v>375</v>
      </c>
      <c r="AA559" s="51">
        <v>3</v>
      </c>
      <c r="AB559" s="51">
        <v>14</v>
      </c>
      <c r="AC559" s="63" t="s">
        <v>3975</v>
      </c>
      <c r="AD559" s="94" t="str">
        <f>IF(OR(Q559="",'1'!$H$10="-"),"",IF(Q559&gt;R559+S559,"заказано больше наличия",""))</f>
        <v/>
      </c>
    </row>
    <row r="560" spans="1:30" s="48" customFormat="1">
      <c r="A560" s="2"/>
      <c r="B560" s="57" t="s">
        <v>2405</v>
      </c>
      <c r="C560" s="49" t="s">
        <v>2776</v>
      </c>
      <c r="D560" s="49" t="s">
        <v>2777</v>
      </c>
      <c r="E560" s="49">
        <v>8</v>
      </c>
      <c r="F560" s="49">
        <v>15</v>
      </c>
      <c r="G560" s="49" t="s">
        <v>3742</v>
      </c>
      <c r="H560" s="52" t="s">
        <v>57</v>
      </c>
      <c r="I560" s="50"/>
      <c r="J560" s="50"/>
      <c r="K560" s="90"/>
      <c r="L560" s="51">
        <v>407</v>
      </c>
      <c r="M560" s="51">
        <v>299</v>
      </c>
      <c r="N560" s="106">
        <f>IF('1'!$H$10="-",L560,L560)</f>
        <v>407</v>
      </c>
      <c r="O560" s="105">
        <f>IF('1'!$H$10="-",M560,IF('1'!$H$10="в кассу предприятия",M560,IF('1'!$H$10="ИП Водакова Т.Ю.",M560*1.075,"-")))</f>
        <v>299</v>
      </c>
      <c r="P560" s="86">
        <v>7</v>
      </c>
      <c r="Q560" s="47"/>
      <c r="R560" s="91">
        <f t="shared" si="8"/>
        <v>0</v>
      </c>
      <c r="S560" s="91" t="str">
        <f>IF('1'!$H$10="-","-      ₽",IF(Z560="только сц",IF(Q560&lt;=AA560,Q560,AA560),IF(Q560&lt;=AB560,0,IF(Q560-R560&lt;=AA560,Q560-R560,AA560))))</f>
        <v>-      ₽</v>
      </c>
      <c r="T560" s="92" t="str">
        <f>IF('1'!$H$10="-","-      ₽",IF(AND(SUM($W$10:$W$6357)&gt;=200000,AC560&lt;&gt;"без скидки"),IF(R560&gt;=100,O560*0.95*0.95*R560,O560*R560*0.95),IF(SUM($V$10:$V$6357)&gt;=57000,IF(AND(R560&gt;=100,AC560&lt;&gt;"без скидки"),O560*0.95*R560,O560*R560),M560*R560)))</f>
        <v>-      ₽</v>
      </c>
      <c r="U560" s="92" t="str">
        <f>IF('1'!$H$10="-","-      ₽",S560*M560)</f>
        <v>-      ₽</v>
      </c>
      <c r="V560" s="93" t="str">
        <f>IF('1'!$H$10="-","-      ₽",R560*O560)</f>
        <v>-      ₽</v>
      </c>
      <c r="W560" s="93" t="str">
        <f>IF('1'!$H$10="-","-      ₽",R560*O560)</f>
        <v>-      ₽</v>
      </c>
      <c r="X560" s="65" t="s">
        <v>4548</v>
      </c>
      <c r="Y560" s="66" t="str">
        <f>IF(OR(Q560="",'1'!$H$10="-"),"-      %",IF(Z560="только сц",0,IF(SUM($V$685:$V$6357)&gt;=57000,(W560-T560)/W560,0)))</f>
        <v>-      %</v>
      </c>
      <c r="Z560" s="83" t="s">
        <v>375</v>
      </c>
      <c r="AA560" s="51">
        <v>5</v>
      </c>
      <c r="AB560" s="51">
        <v>2</v>
      </c>
      <c r="AC560" s="63" t="s">
        <v>3975</v>
      </c>
      <c r="AD560" s="94" t="str">
        <f>IF(OR(Q560="",'1'!$H$10="-"),"",IF(Q560&gt;R560+S560,"заказано больше наличия",""))</f>
        <v/>
      </c>
    </row>
    <row r="561" spans="1:30" s="48" customFormat="1">
      <c r="A561" s="2"/>
      <c r="B561" s="57" t="s">
        <v>4857</v>
      </c>
      <c r="C561" s="49" t="s">
        <v>3940</v>
      </c>
      <c r="D561" s="49" t="s">
        <v>2777</v>
      </c>
      <c r="E561" s="49">
        <v>8</v>
      </c>
      <c r="F561" s="49">
        <v>15</v>
      </c>
      <c r="G561" s="49" t="s">
        <v>4978</v>
      </c>
      <c r="H561" s="52" t="s">
        <v>57</v>
      </c>
      <c r="I561" s="50"/>
      <c r="J561" s="50"/>
      <c r="K561" s="90"/>
      <c r="L561" s="51">
        <v>788</v>
      </c>
      <c r="M561" s="51">
        <v>587</v>
      </c>
      <c r="N561" s="106">
        <f>IF('1'!$H$10="-",L561,L561)</f>
        <v>788</v>
      </c>
      <c r="O561" s="105">
        <f>IF('1'!$H$10="-",M561,IF('1'!$H$10="в кассу предприятия",M561,IF('1'!$H$10="ИП Водакова Т.Ю.",M561*1.075,"-")))</f>
        <v>587</v>
      </c>
      <c r="P561" s="86">
        <v>29</v>
      </c>
      <c r="Q561" s="47"/>
      <c r="R561" s="91">
        <f t="shared" si="8"/>
        <v>0</v>
      </c>
      <c r="S561" s="91" t="str">
        <f>IF('1'!$H$10="-","-      ₽",IF(Z561="только сц",IF(Q561&lt;=AA561,Q561,AA561),IF(Q561&lt;=AB561,0,IF(Q561-R561&lt;=AA561,Q561-R561,AA561))))</f>
        <v>-      ₽</v>
      </c>
      <c r="T561" s="92" t="str">
        <f>IF('1'!$H$10="-","-      ₽",IF(AND(SUM($W$10:$W$6357)&gt;=200000,AC561&lt;&gt;"без скидки"),IF(R561&gt;=100,O561*0.95*0.95*R561,O561*R561*0.95),IF(SUM($V$10:$V$6357)&gt;=57000,IF(AND(R561&gt;=100,AC561&lt;&gt;"без скидки"),O561*0.95*R561,O561*R561),M561*R561)))</f>
        <v>-      ₽</v>
      </c>
      <c r="U561" s="92" t="str">
        <f>IF('1'!$H$10="-","-      ₽",S561*M561)</f>
        <v>-      ₽</v>
      </c>
      <c r="V561" s="93" t="str">
        <f>IF('1'!$H$10="-","-      ₽",R561*O561)</f>
        <v>-      ₽</v>
      </c>
      <c r="W561" s="93" t="str">
        <f>IF('1'!$H$10="-","-      ₽",R561*O561)</f>
        <v>-      ₽</v>
      </c>
      <c r="X561" s="65" t="s">
        <v>4548</v>
      </c>
      <c r="Y561" s="66" t="str">
        <f>IF(OR(Q561="",'1'!$H$10="-"),"-      %",IF(Z561="только сц",0,IF(SUM($V$685:$V$6357)&gt;=57000,(W561-T561)/W561,0)))</f>
        <v>-      %</v>
      </c>
      <c r="Z561" s="83" t="s">
        <v>375</v>
      </c>
      <c r="AA561" s="51">
        <v>12</v>
      </c>
      <c r="AB561" s="51">
        <v>17</v>
      </c>
      <c r="AC561" s="63" t="s">
        <v>3975</v>
      </c>
      <c r="AD561" s="94" t="str">
        <f>IF(OR(Q561="",'1'!$H$10="-"),"",IF(Q561&gt;R561+S561,"заказано больше наличия",""))</f>
        <v/>
      </c>
    </row>
    <row r="562" spans="1:30" s="48" customFormat="1">
      <c r="A562" s="2"/>
      <c r="B562" s="57" t="s">
        <v>2406</v>
      </c>
      <c r="C562" s="49" t="s">
        <v>2776</v>
      </c>
      <c r="D562" s="49" t="s">
        <v>2777</v>
      </c>
      <c r="E562" s="49">
        <v>8</v>
      </c>
      <c r="F562" s="49">
        <v>23</v>
      </c>
      <c r="G562" s="49" t="s">
        <v>3743</v>
      </c>
      <c r="H562" s="52" t="s">
        <v>29</v>
      </c>
      <c r="I562" s="50"/>
      <c r="J562" s="50"/>
      <c r="K562" s="90" t="s">
        <v>2871</v>
      </c>
      <c r="L562" s="51">
        <v>3349</v>
      </c>
      <c r="M562" s="51">
        <v>2100</v>
      </c>
      <c r="N562" s="106">
        <f>IF('1'!$H$10="-",L562,L562)</f>
        <v>3349</v>
      </c>
      <c r="O562" s="105">
        <f>IF('1'!$H$10="-",M562,IF('1'!$H$10="в кассу предприятия",M562,IF('1'!$H$10="ИП Водакова Т.Ю.",M562*1.075,"-")))</f>
        <v>2100</v>
      </c>
      <c r="P562" s="86">
        <v>4</v>
      </c>
      <c r="Q562" s="47"/>
      <c r="R562" s="91">
        <f t="shared" si="8"/>
        <v>0</v>
      </c>
      <c r="S562" s="91" t="str">
        <f>IF('1'!$H$10="-","-      ₽",IF(Z562="только сц",IF(Q562&lt;=AA562,Q562,AA562),IF(Q562&lt;=AB562,0,IF(Q562-R562&lt;=AA562,Q562-R562,AA562))))</f>
        <v>-      ₽</v>
      </c>
      <c r="T562" s="92" t="str">
        <f>IF('1'!$H$10="-","-      ₽",IF(AND(SUM($W$10:$W$6357)&gt;=200000,AC562&lt;&gt;"без скидки"),IF(R562&gt;=100,O562*0.95*0.95*R562,O562*R562*0.95),IF(SUM($V$10:$V$6357)&gt;=57000,IF(AND(R562&gt;=100,AC562&lt;&gt;"без скидки"),O562*0.95*R562,O562*R562),M562*R562)))</f>
        <v>-      ₽</v>
      </c>
      <c r="U562" s="92" t="str">
        <f>IF('1'!$H$10="-","-      ₽",S562*M562)</f>
        <v>-      ₽</v>
      </c>
      <c r="V562" s="93" t="str">
        <f>IF('1'!$H$10="-","-      ₽",R562*O562)</f>
        <v>-      ₽</v>
      </c>
      <c r="W562" s="93" t="str">
        <f>IF('1'!$H$10="-","-      ₽",R562*O562)</f>
        <v>-      ₽</v>
      </c>
      <c r="X562" s="65" t="s">
        <v>4548</v>
      </c>
      <c r="Y562" s="66" t="str">
        <f>IF(OR(Q562="",'1'!$H$10="-"),"-      %",IF(Z562="только сц",0,IF(SUM($V$685:$V$6357)&gt;=57000,(W562-T562)/W562,0)))</f>
        <v>-      %</v>
      </c>
      <c r="Z562" s="83" t="s">
        <v>5582</v>
      </c>
      <c r="AA562" s="51">
        <v>4</v>
      </c>
      <c r="AB562" s="51">
        <v>0</v>
      </c>
      <c r="AC562" s="63" t="s">
        <v>3975</v>
      </c>
      <c r="AD562" s="94" t="str">
        <f>IF(OR(Q562="",'1'!$H$10="-"),"",IF(Q562&gt;R562+S562,"заказано больше наличия",""))</f>
        <v/>
      </c>
    </row>
    <row r="563" spans="1:30" s="48" customFormat="1">
      <c r="A563" s="2"/>
      <c r="B563" s="57" t="s">
        <v>4858</v>
      </c>
      <c r="C563" s="49" t="s">
        <v>3940</v>
      </c>
      <c r="D563" s="49" t="s">
        <v>2777</v>
      </c>
      <c r="E563" s="49">
        <v>8</v>
      </c>
      <c r="F563" s="49">
        <v>15</v>
      </c>
      <c r="G563" s="49" t="s">
        <v>4979</v>
      </c>
      <c r="H563" s="52" t="s">
        <v>57</v>
      </c>
      <c r="I563" s="50"/>
      <c r="J563" s="50"/>
      <c r="K563" s="90"/>
      <c r="L563" s="51">
        <v>470</v>
      </c>
      <c r="M563" s="51">
        <v>359</v>
      </c>
      <c r="N563" s="106">
        <f>IF('1'!$H$10="-",L563,L563)</f>
        <v>470</v>
      </c>
      <c r="O563" s="105">
        <f>IF('1'!$H$10="-",M563,IF('1'!$H$10="в кассу предприятия",M563,IF('1'!$H$10="ИП Водакова Т.Ю.",M563*1.075,"-")))</f>
        <v>359</v>
      </c>
      <c r="P563" s="86">
        <v>61</v>
      </c>
      <c r="Q563" s="47"/>
      <c r="R563" s="91">
        <f t="shared" si="8"/>
        <v>0</v>
      </c>
      <c r="S563" s="91" t="str">
        <f>IF('1'!$H$10="-","-      ₽",IF(Z563="только сц",IF(Q563&lt;=AA563,Q563,AA563),IF(Q563&lt;=AB563,0,IF(Q563-R563&lt;=AA563,Q563-R563,AA563))))</f>
        <v>-      ₽</v>
      </c>
      <c r="T563" s="92" t="str">
        <f>IF('1'!$H$10="-","-      ₽",IF(AND(SUM($W$10:$W$6357)&gt;=200000,AC563&lt;&gt;"без скидки"),IF(R563&gt;=100,O563*0.95*0.95*R563,O563*R563*0.95),IF(SUM($V$10:$V$6357)&gt;=57000,IF(AND(R563&gt;=100,AC563&lt;&gt;"без скидки"),O563*0.95*R563,O563*R563),M563*R563)))</f>
        <v>-      ₽</v>
      </c>
      <c r="U563" s="92" t="str">
        <f>IF('1'!$H$10="-","-      ₽",S563*M563)</f>
        <v>-      ₽</v>
      </c>
      <c r="V563" s="93" t="str">
        <f>IF('1'!$H$10="-","-      ₽",R563*O563)</f>
        <v>-      ₽</v>
      </c>
      <c r="W563" s="93" t="str">
        <f>IF('1'!$H$10="-","-      ₽",R563*O563)</f>
        <v>-      ₽</v>
      </c>
      <c r="X563" s="65" t="s">
        <v>4548</v>
      </c>
      <c r="Y563" s="66" t="str">
        <f>IF(OR(Q563="",'1'!$H$10="-"),"-      %",IF(Z563="только сц",0,IF(SUM($V$685:$V$6357)&gt;=57000,(W563-T563)/W563,0)))</f>
        <v>-      %</v>
      </c>
      <c r="Z563" s="83" t="s">
        <v>375</v>
      </c>
      <c r="AA563" s="51">
        <v>10</v>
      </c>
      <c r="AB563" s="51">
        <v>51</v>
      </c>
      <c r="AC563" s="63" t="s">
        <v>3975</v>
      </c>
      <c r="AD563" s="94" t="str">
        <f>IF(OR(Q563="",'1'!$H$10="-"),"",IF(Q563&gt;R563+S563,"заказано больше наличия",""))</f>
        <v/>
      </c>
    </row>
    <row r="564" spans="1:30" s="48" customFormat="1">
      <c r="A564" s="2"/>
      <c r="B564" s="57" t="s">
        <v>2407</v>
      </c>
      <c r="C564" s="49" t="s">
        <v>2776</v>
      </c>
      <c r="D564" s="49" t="s">
        <v>2777</v>
      </c>
      <c r="E564" s="49">
        <v>8</v>
      </c>
      <c r="F564" s="49">
        <v>15</v>
      </c>
      <c r="G564" s="49" t="s">
        <v>3744</v>
      </c>
      <c r="H564" s="52" t="s">
        <v>57</v>
      </c>
      <c r="I564" s="50"/>
      <c r="J564" s="50"/>
      <c r="K564" s="90"/>
      <c r="L564" s="51">
        <v>407</v>
      </c>
      <c r="M564" s="51">
        <v>271</v>
      </c>
      <c r="N564" s="106">
        <f>IF('1'!$H$10="-",L564,L564)</f>
        <v>407</v>
      </c>
      <c r="O564" s="105">
        <f>IF('1'!$H$10="-",M564,IF('1'!$H$10="в кассу предприятия",M564,IF('1'!$H$10="ИП Водакова Т.Ю.",M564*1.075,"-")))</f>
        <v>271</v>
      </c>
      <c r="P564" s="86">
        <v>16</v>
      </c>
      <c r="Q564" s="47"/>
      <c r="R564" s="91">
        <f t="shared" si="8"/>
        <v>0</v>
      </c>
      <c r="S564" s="91" t="str">
        <f>IF('1'!$H$10="-","-      ₽",IF(Z564="только сц",IF(Q564&lt;=AA564,Q564,AA564),IF(Q564&lt;=AB564,0,IF(Q564-R564&lt;=AA564,Q564-R564,AA564))))</f>
        <v>-      ₽</v>
      </c>
      <c r="T564" s="92" t="str">
        <f>IF('1'!$H$10="-","-      ₽",IF(AND(SUM($W$10:$W$6357)&gt;=200000,AC564&lt;&gt;"без скидки"),IF(R564&gt;=100,O564*0.95*0.95*R564,O564*R564*0.95),IF(SUM($V$10:$V$6357)&gt;=57000,IF(AND(R564&gt;=100,AC564&lt;&gt;"без скидки"),O564*0.95*R564,O564*R564),M564*R564)))</f>
        <v>-      ₽</v>
      </c>
      <c r="U564" s="92" t="str">
        <f>IF('1'!$H$10="-","-      ₽",S564*M564)</f>
        <v>-      ₽</v>
      </c>
      <c r="V564" s="93" t="str">
        <f>IF('1'!$H$10="-","-      ₽",R564*O564)</f>
        <v>-      ₽</v>
      </c>
      <c r="W564" s="93" t="str">
        <f>IF('1'!$H$10="-","-      ₽",R564*O564)</f>
        <v>-      ₽</v>
      </c>
      <c r="X564" s="65" t="s">
        <v>4548</v>
      </c>
      <c r="Y564" s="66" t="str">
        <f>IF(OR(Q564="",'1'!$H$10="-"),"-      %",IF(Z564="только сц",0,IF(SUM($V$685:$V$6357)&gt;=57000,(W564-T564)/W564,0)))</f>
        <v>-      %</v>
      </c>
      <c r="Z564" s="83" t="s">
        <v>375</v>
      </c>
      <c r="AA564" s="51">
        <v>9</v>
      </c>
      <c r="AB564" s="51">
        <v>7</v>
      </c>
      <c r="AC564" s="63" t="s">
        <v>3975</v>
      </c>
      <c r="AD564" s="94" t="str">
        <f>IF(OR(Q564="",'1'!$H$10="-"),"",IF(Q564&gt;R564+S564,"заказано больше наличия",""))</f>
        <v/>
      </c>
    </row>
    <row r="565" spans="1:30" s="48" customFormat="1">
      <c r="A565" s="2"/>
      <c r="B565" s="57" t="s">
        <v>4859</v>
      </c>
      <c r="C565" s="49" t="s">
        <v>2776</v>
      </c>
      <c r="D565" s="49" t="s">
        <v>2777</v>
      </c>
      <c r="E565" s="49">
        <v>8</v>
      </c>
      <c r="F565" s="49">
        <v>15</v>
      </c>
      <c r="G565" s="49" t="s">
        <v>4980</v>
      </c>
      <c r="H565" s="52" t="s">
        <v>57</v>
      </c>
      <c r="I565" s="50"/>
      <c r="J565" s="50"/>
      <c r="K565" s="90"/>
      <c r="L565" s="51">
        <v>407</v>
      </c>
      <c r="M565" s="51">
        <v>299</v>
      </c>
      <c r="N565" s="106">
        <f>IF('1'!$H$10="-",L565,L565)</f>
        <v>407</v>
      </c>
      <c r="O565" s="105">
        <f>IF('1'!$H$10="-",M565,IF('1'!$H$10="в кассу предприятия",M565,IF('1'!$H$10="ИП Водакова Т.Ю.",M565*1.075,"-")))</f>
        <v>299</v>
      </c>
      <c r="P565" s="86">
        <v>60</v>
      </c>
      <c r="Q565" s="47"/>
      <c r="R565" s="91">
        <f t="shared" si="8"/>
        <v>0</v>
      </c>
      <c r="S565" s="91" t="str">
        <f>IF('1'!$H$10="-","-      ₽",IF(Z565="только сц",IF(Q565&lt;=AA565,Q565,AA565),IF(Q565&lt;=AB565,0,IF(Q565-R565&lt;=AA565,Q565-R565,AA565))))</f>
        <v>-      ₽</v>
      </c>
      <c r="T565" s="92" t="str">
        <f>IF('1'!$H$10="-","-      ₽",IF(AND(SUM($W$10:$W$6357)&gt;=200000,AC565&lt;&gt;"без скидки"),IF(R565&gt;=100,O565*0.95*0.95*R565,O565*R565*0.95),IF(SUM($V$10:$V$6357)&gt;=57000,IF(AND(R565&gt;=100,AC565&lt;&gt;"без скидки"),O565*0.95*R565,O565*R565),M565*R565)))</f>
        <v>-      ₽</v>
      </c>
      <c r="U565" s="92" t="str">
        <f>IF('1'!$H$10="-","-      ₽",S565*M565)</f>
        <v>-      ₽</v>
      </c>
      <c r="V565" s="93" t="str">
        <f>IF('1'!$H$10="-","-      ₽",R565*O565)</f>
        <v>-      ₽</v>
      </c>
      <c r="W565" s="93" t="str">
        <f>IF('1'!$H$10="-","-      ₽",R565*O565)</f>
        <v>-      ₽</v>
      </c>
      <c r="X565" s="65" t="s">
        <v>4548</v>
      </c>
      <c r="Y565" s="66" t="str">
        <f>IF(OR(Q565="",'1'!$H$10="-"),"-      %",IF(Z565="только сц",0,IF(SUM($V$685:$V$6357)&gt;=57000,(W565-T565)/W565,0)))</f>
        <v>-      %</v>
      </c>
      <c r="Z565" s="83" t="s">
        <v>375</v>
      </c>
      <c r="AA565" s="51">
        <v>0</v>
      </c>
      <c r="AB565" s="51">
        <v>60</v>
      </c>
      <c r="AC565" s="63" t="s">
        <v>3975</v>
      </c>
      <c r="AD565" s="94" t="str">
        <f>IF(OR(Q565="",'1'!$H$10="-"),"",IF(Q565&gt;R565+S565,"заказано больше наличия",""))</f>
        <v/>
      </c>
    </row>
    <row r="566" spans="1:30" s="48" customFormat="1">
      <c r="A566" s="2"/>
      <c r="B566" s="57" t="s">
        <v>2408</v>
      </c>
      <c r="C566" s="49" t="s">
        <v>2776</v>
      </c>
      <c r="D566" s="49" t="s">
        <v>2777</v>
      </c>
      <c r="E566" s="49">
        <v>8</v>
      </c>
      <c r="F566" s="49">
        <v>15</v>
      </c>
      <c r="G566" s="49" t="s">
        <v>3745</v>
      </c>
      <c r="H566" s="52" t="s">
        <v>57</v>
      </c>
      <c r="I566" s="50"/>
      <c r="J566" s="50"/>
      <c r="K566" s="90"/>
      <c r="L566" s="51">
        <v>810</v>
      </c>
      <c r="M566" s="51">
        <v>587</v>
      </c>
      <c r="N566" s="106">
        <f>IF('1'!$H$10="-",L566,L566)</f>
        <v>810</v>
      </c>
      <c r="O566" s="105">
        <f>IF('1'!$H$10="-",M566,IF('1'!$H$10="в кассу предприятия",M566,IF('1'!$H$10="ИП Водакова Т.Ю.",M566*1.075,"-")))</f>
        <v>587</v>
      </c>
      <c r="P566" s="86">
        <v>8</v>
      </c>
      <c r="Q566" s="47"/>
      <c r="R566" s="91">
        <f t="shared" si="8"/>
        <v>0</v>
      </c>
      <c r="S566" s="91" t="str">
        <f>IF('1'!$H$10="-","-      ₽",IF(Z566="только сц",IF(Q566&lt;=AA566,Q566,AA566),IF(Q566&lt;=AB566,0,IF(Q566-R566&lt;=AA566,Q566-R566,AA566))))</f>
        <v>-      ₽</v>
      </c>
      <c r="T566" s="92" t="str">
        <f>IF('1'!$H$10="-","-      ₽",IF(AND(SUM($W$10:$W$6357)&gt;=200000,AC566&lt;&gt;"без скидки"),IF(R566&gt;=100,O566*0.95*0.95*R566,O566*R566*0.95),IF(SUM($V$10:$V$6357)&gt;=57000,IF(AND(R566&gt;=100,AC566&lt;&gt;"без скидки"),O566*0.95*R566,O566*R566),M566*R566)))</f>
        <v>-      ₽</v>
      </c>
      <c r="U566" s="92" t="str">
        <f>IF('1'!$H$10="-","-      ₽",S566*M566)</f>
        <v>-      ₽</v>
      </c>
      <c r="V566" s="93" t="str">
        <f>IF('1'!$H$10="-","-      ₽",R566*O566)</f>
        <v>-      ₽</v>
      </c>
      <c r="W566" s="93" t="str">
        <f>IF('1'!$H$10="-","-      ₽",R566*O566)</f>
        <v>-      ₽</v>
      </c>
      <c r="X566" s="65" t="s">
        <v>4548</v>
      </c>
      <c r="Y566" s="66" t="str">
        <f>IF(OR(Q566="",'1'!$H$10="-"),"-      %",IF(Z566="только сц",0,IF(SUM($V$685:$V$6357)&gt;=57000,(W566-T566)/W566,0)))</f>
        <v>-      %</v>
      </c>
      <c r="Z566" s="83" t="s">
        <v>375</v>
      </c>
      <c r="AA566" s="51">
        <v>1</v>
      </c>
      <c r="AB566" s="51">
        <v>7</v>
      </c>
      <c r="AC566" s="63" t="s">
        <v>3975</v>
      </c>
      <c r="AD566" s="94" t="str">
        <f>IF(OR(Q566="",'1'!$H$10="-"),"",IF(Q566&gt;R566+S566,"заказано больше наличия",""))</f>
        <v/>
      </c>
    </row>
    <row r="567" spans="1:30" s="48" customFormat="1">
      <c r="A567" s="2"/>
      <c r="B567" s="57" t="s">
        <v>2409</v>
      </c>
      <c r="C567" s="49" t="s">
        <v>2776</v>
      </c>
      <c r="D567" s="49" t="s">
        <v>2777</v>
      </c>
      <c r="E567" s="49">
        <v>8</v>
      </c>
      <c r="F567" s="49">
        <v>15</v>
      </c>
      <c r="G567" s="49" t="s">
        <v>3746</v>
      </c>
      <c r="H567" s="52" t="s">
        <v>57</v>
      </c>
      <c r="I567" s="50"/>
      <c r="J567" s="50"/>
      <c r="K567" s="90"/>
      <c r="L567" s="51">
        <v>407</v>
      </c>
      <c r="M567" s="51">
        <v>271</v>
      </c>
      <c r="N567" s="106">
        <f>IF('1'!$H$10="-",L567,L567)</f>
        <v>407</v>
      </c>
      <c r="O567" s="105">
        <f>IF('1'!$H$10="-",M567,IF('1'!$H$10="в кассу предприятия",M567,IF('1'!$H$10="ИП Водакова Т.Ю.",M567*1.075,"-")))</f>
        <v>271</v>
      </c>
      <c r="P567" s="86">
        <v>4</v>
      </c>
      <c r="Q567" s="47"/>
      <c r="R567" s="91">
        <f t="shared" si="8"/>
        <v>0</v>
      </c>
      <c r="S567" s="91" t="str">
        <f>IF('1'!$H$10="-","-      ₽",IF(Z567="только сц",IF(Q567&lt;=AA567,Q567,AA567),IF(Q567&lt;=AB567,0,IF(Q567-R567&lt;=AA567,Q567-R567,AA567))))</f>
        <v>-      ₽</v>
      </c>
      <c r="T567" s="92" t="str">
        <f>IF('1'!$H$10="-","-      ₽",IF(AND(SUM($W$10:$W$6357)&gt;=200000,AC567&lt;&gt;"без скидки"),IF(R567&gt;=100,O567*0.95*0.95*R567,O567*R567*0.95),IF(SUM($V$10:$V$6357)&gt;=57000,IF(AND(R567&gt;=100,AC567&lt;&gt;"без скидки"),O567*0.95*R567,O567*R567),M567*R567)))</f>
        <v>-      ₽</v>
      </c>
      <c r="U567" s="92" t="str">
        <f>IF('1'!$H$10="-","-      ₽",S567*M567)</f>
        <v>-      ₽</v>
      </c>
      <c r="V567" s="93" t="str">
        <f>IF('1'!$H$10="-","-      ₽",R567*O567)</f>
        <v>-      ₽</v>
      </c>
      <c r="W567" s="93" t="str">
        <f>IF('1'!$H$10="-","-      ₽",R567*O567)</f>
        <v>-      ₽</v>
      </c>
      <c r="X567" s="65" t="s">
        <v>4548</v>
      </c>
      <c r="Y567" s="66" t="str">
        <f>IF(OR(Q567="",'1'!$H$10="-"),"-      %",IF(Z567="только сц",0,IF(SUM($V$685:$V$6357)&gt;=57000,(W567-T567)/W567,0)))</f>
        <v>-      %</v>
      </c>
      <c r="Z567" s="83" t="s">
        <v>375</v>
      </c>
      <c r="AA567" s="51">
        <v>0</v>
      </c>
      <c r="AB567" s="51">
        <v>4</v>
      </c>
      <c r="AC567" s="63" t="s">
        <v>3975</v>
      </c>
      <c r="AD567" s="94" t="str">
        <f>IF(OR(Q567="",'1'!$H$10="-"),"",IF(Q567&gt;R567+S567,"заказано больше наличия",""))</f>
        <v/>
      </c>
    </row>
    <row r="568" spans="1:30" s="48" customFormat="1">
      <c r="A568" s="2"/>
      <c r="B568" s="57" t="s">
        <v>2410</v>
      </c>
      <c r="C568" s="49" t="s">
        <v>2776</v>
      </c>
      <c r="D568" s="49" t="s">
        <v>2777</v>
      </c>
      <c r="E568" s="49">
        <v>8</v>
      </c>
      <c r="F568" s="49">
        <v>11</v>
      </c>
      <c r="G568" s="49" t="s">
        <v>3747</v>
      </c>
      <c r="H568" s="52" t="s">
        <v>52</v>
      </c>
      <c r="I568" s="50"/>
      <c r="J568" s="50"/>
      <c r="K568" s="90"/>
      <c r="L568" s="51">
        <v>407</v>
      </c>
      <c r="M568" s="51">
        <v>271</v>
      </c>
      <c r="N568" s="106">
        <f>IF('1'!$H$10="-",L568,L568)</f>
        <v>407</v>
      </c>
      <c r="O568" s="105">
        <f>IF('1'!$H$10="-",M568,IF('1'!$H$10="в кассу предприятия",M568,IF('1'!$H$10="ИП Водакова Т.Ю.",M568*1.075,"-")))</f>
        <v>271</v>
      </c>
      <c r="P568" s="86">
        <v>7</v>
      </c>
      <c r="Q568" s="47"/>
      <c r="R568" s="91">
        <f t="shared" si="8"/>
        <v>0</v>
      </c>
      <c r="S568" s="91" t="str">
        <f>IF('1'!$H$10="-","-      ₽",IF(Z568="только сц",IF(Q568&lt;=AA568,Q568,AA568),IF(Q568&lt;=AB568,0,IF(Q568-R568&lt;=AA568,Q568-R568,AA568))))</f>
        <v>-      ₽</v>
      </c>
      <c r="T568" s="92" t="str">
        <f>IF('1'!$H$10="-","-      ₽",IF(AND(SUM($W$10:$W$6357)&gt;=200000,AC568&lt;&gt;"без скидки"),IF(R568&gt;=100,O568*0.95*0.95*R568,O568*R568*0.95),IF(SUM($V$10:$V$6357)&gt;=57000,IF(AND(R568&gt;=100,AC568&lt;&gt;"без скидки"),O568*0.95*R568,O568*R568),M568*R568)))</f>
        <v>-      ₽</v>
      </c>
      <c r="U568" s="92" t="str">
        <f>IF('1'!$H$10="-","-      ₽",S568*M568)</f>
        <v>-      ₽</v>
      </c>
      <c r="V568" s="93" t="str">
        <f>IF('1'!$H$10="-","-      ₽",R568*O568)</f>
        <v>-      ₽</v>
      </c>
      <c r="W568" s="93" t="str">
        <f>IF('1'!$H$10="-","-      ₽",R568*O568)</f>
        <v>-      ₽</v>
      </c>
      <c r="X568" s="65" t="s">
        <v>4548</v>
      </c>
      <c r="Y568" s="66" t="str">
        <f>IF(OR(Q568="",'1'!$H$10="-"),"-      %",IF(Z568="только сц",0,IF(SUM($V$685:$V$6357)&gt;=57000,(W568-T568)/W568,0)))</f>
        <v>-      %</v>
      </c>
      <c r="Z568" s="83" t="s">
        <v>375</v>
      </c>
      <c r="AA568" s="51">
        <v>0</v>
      </c>
      <c r="AB568" s="51">
        <v>7</v>
      </c>
      <c r="AC568" s="63" t="s">
        <v>3975</v>
      </c>
      <c r="AD568" s="94" t="str">
        <f>IF(OR(Q568="",'1'!$H$10="-"),"",IF(Q568&gt;R568+S568,"заказано больше наличия",""))</f>
        <v/>
      </c>
    </row>
    <row r="569" spans="1:30" s="48" customFormat="1">
      <c r="A569" s="2"/>
      <c r="B569" s="57" t="s">
        <v>4236</v>
      </c>
      <c r="C569" s="49" t="s">
        <v>2776</v>
      </c>
      <c r="D569" s="49" t="s">
        <v>2777</v>
      </c>
      <c r="E569" s="49">
        <v>8</v>
      </c>
      <c r="F569" s="49">
        <v>15</v>
      </c>
      <c r="G569" s="49" t="s">
        <v>4274</v>
      </c>
      <c r="H569" s="52" t="s">
        <v>57</v>
      </c>
      <c r="I569" s="50"/>
      <c r="J569" s="50"/>
      <c r="K569" s="90"/>
      <c r="L569" s="51">
        <v>731</v>
      </c>
      <c r="M569" s="51">
        <v>491</v>
      </c>
      <c r="N569" s="106">
        <f>IF('1'!$H$10="-",L569,L569)</f>
        <v>731</v>
      </c>
      <c r="O569" s="105">
        <f>IF('1'!$H$10="-",M569,IF('1'!$H$10="в кассу предприятия",M569,IF('1'!$H$10="ИП Водакова Т.Ю.",M569*1.075,"-")))</f>
        <v>491</v>
      </c>
      <c r="P569" s="86">
        <v>1</v>
      </c>
      <c r="Q569" s="47"/>
      <c r="R569" s="91">
        <f t="shared" si="8"/>
        <v>0</v>
      </c>
      <c r="S569" s="91" t="str">
        <f>IF('1'!$H$10="-","-      ₽",IF(Z569="только сц",IF(Q569&lt;=AA569,Q569,AA569),IF(Q569&lt;=AB569,0,IF(Q569-R569&lt;=AA569,Q569-R569,AA569))))</f>
        <v>-      ₽</v>
      </c>
      <c r="T569" s="92" t="str">
        <f>IF('1'!$H$10="-","-      ₽",IF(AND(SUM($W$10:$W$6357)&gt;=200000,AC569&lt;&gt;"без скидки"),IF(R569&gt;=100,O569*0.95*0.95*R569,O569*R569*0.95),IF(SUM($V$10:$V$6357)&gt;=57000,IF(AND(R569&gt;=100,AC569&lt;&gt;"без скидки"),O569*0.95*R569,O569*R569),M569*R569)))</f>
        <v>-      ₽</v>
      </c>
      <c r="U569" s="92" t="str">
        <f>IF('1'!$H$10="-","-      ₽",S569*M569)</f>
        <v>-      ₽</v>
      </c>
      <c r="V569" s="93" t="str">
        <f>IF('1'!$H$10="-","-      ₽",R569*O569)</f>
        <v>-      ₽</v>
      </c>
      <c r="W569" s="93" t="str">
        <f>IF('1'!$H$10="-","-      ₽",R569*O569)</f>
        <v>-      ₽</v>
      </c>
      <c r="X569" s="65" t="s">
        <v>4548</v>
      </c>
      <c r="Y569" s="66" t="str">
        <f>IF(OR(Q569="",'1'!$H$10="-"),"-      %",IF(Z569="только сц",0,IF(SUM($V$685:$V$6357)&gt;=57000,(W569-T569)/W569,0)))</f>
        <v>-      %</v>
      </c>
      <c r="Z569" s="83" t="s">
        <v>375</v>
      </c>
      <c r="AA569" s="51">
        <v>0</v>
      </c>
      <c r="AB569" s="51">
        <v>1</v>
      </c>
      <c r="AC569" s="63" t="s">
        <v>3975</v>
      </c>
      <c r="AD569" s="94" t="str">
        <f>IF(OR(Q569="",'1'!$H$10="-"),"",IF(Q569&gt;R569+S569,"заказано больше наличия",""))</f>
        <v/>
      </c>
    </row>
    <row r="570" spans="1:30" s="48" customFormat="1">
      <c r="A570" s="2"/>
      <c r="B570" s="57" t="s">
        <v>2411</v>
      </c>
      <c r="C570" s="49" t="s">
        <v>2776</v>
      </c>
      <c r="D570" s="49" t="s">
        <v>2777</v>
      </c>
      <c r="E570" s="49">
        <v>8</v>
      </c>
      <c r="F570" s="49">
        <v>15</v>
      </c>
      <c r="G570" s="49" t="s">
        <v>3748</v>
      </c>
      <c r="H570" s="52" t="s">
        <v>57</v>
      </c>
      <c r="I570" s="50"/>
      <c r="J570" s="50"/>
      <c r="K570" s="90"/>
      <c r="L570" s="51">
        <v>407</v>
      </c>
      <c r="M570" s="51">
        <v>271</v>
      </c>
      <c r="N570" s="106">
        <f>IF('1'!$H$10="-",L570,L570)</f>
        <v>407</v>
      </c>
      <c r="O570" s="105">
        <f>IF('1'!$H$10="-",M570,IF('1'!$H$10="в кассу предприятия",M570,IF('1'!$H$10="ИП Водакова Т.Ю.",M570*1.075,"-")))</f>
        <v>271</v>
      </c>
      <c r="P570" s="86">
        <v>2</v>
      </c>
      <c r="Q570" s="47"/>
      <c r="R570" s="91">
        <f t="shared" si="8"/>
        <v>0</v>
      </c>
      <c r="S570" s="91" t="str">
        <f>IF('1'!$H$10="-","-      ₽",IF(Z570="только сц",IF(Q570&lt;=AA570,Q570,AA570),IF(Q570&lt;=AB570,0,IF(Q570-R570&lt;=AA570,Q570-R570,AA570))))</f>
        <v>-      ₽</v>
      </c>
      <c r="T570" s="92" t="str">
        <f>IF('1'!$H$10="-","-      ₽",IF(AND(SUM($W$10:$W$6357)&gt;=200000,AC570&lt;&gt;"без скидки"),IF(R570&gt;=100,O570*0.95*0.95*R570,O570*R570*0.95),IF(SUM($V$10:$V$6357)&gt;=57000,IF(AND(R570&gt;=100,AC570&lt;&gt;"без скидки"),O570*0.95*R570,O570*R570),M570*R570)))</f>
        <v>-      ₽</v>
      </c>
      <c r="U570" s="92" t="str">
        <f>IF('1'!$H$10="-","-      ₽",S570*M570)</f>
        <v>-      ₽</v>
      </c>
      <c r="V570" s="93" t="str">
        <f>IF('1'!$H$10="-","-      ₽",R570*O570)</f>
        <v>-      ₽</v>
      </c>
      <c r="W570" s="93" t="str">
        <f>IF('1'!$H$10="-","-      ₽",R570*O570)</f>
        <v>-      ₽</v>
      </c>
      <c r="X570" s="65" t="s">
        <v>4548</v>
      </c>
      <c r="Y570" s="66" t="str">
        <f>IF(OR(Q570="",'1'!$H$10="-"),"-      %",IF(Z570="только сц",0,IF(SUM($V$685:$V$6357)&gt;=57000,(W570-T570)/W570,0)))</f>
        <v>-      %</v>
      </c>
      <c r="Z570" s="83" t="s">
        <v>375</v>
      </c>
      <c r="AA570" s="51">
        <v>0</v>
      </c>
      <c r="AB570" s="51">
        <v>2</v>
      </c>
      <c r="AC570" s="63" t="s">
        <v>3975</v>
      </c>
      <c r="AD570" s="94" t="str">
        <f>IF(OR(Q570="",'1'!$H$10="-"),"",IF(Q570&gt;R570+S570,"заказано больше наличия",""))</f>
        <v/>
      </c>
    </row>
    <row r="571" spans="1:30" s="48" customFormat="1">
      <c r="A571" s="2"/>
      <c r="B571" s="57" t="s">
        <v>2412</v>
      </c>
      <c r="C571" s="49" t="s">
        <v>2776</v>
      </c>
      <c r="D571" s="49" t="s">
        <v>2777</v>
      </c>
      <c r="E571" s="49">
        <v>8</v>
      </c>
      <c r="F571" s="49">
        <v>15</v>
      </c>
      <c r="G571" s="49" t="s">
        <v>3749</v>
      </c>
      <c r="H571" s="52" t="s">
        <v>57</v>
      </c>
      <c r="I571" s="50"/>
      <c r="J571" s="50"/>
      <c r="K571" s="90"/>
      <c r="L571" s="51">
        <v>407</v>
      </c>
      <c r="M571" s="51">
        <v>271</v>
      </c>
      <c r="N571" s="106">
        <f>IF('1'!$H$10="-",L571,L571)</f>
        <v>407</v>
      </c>
      <c r="O571" s="105">
        <f>IF('1'!$H$10="-",M571,IF('1'!$H$10="в кассу предприятия",M571,IF('1'!$H$10="ИП Водакова Т.Ю.",M571*1.075,"-")))</f>
        <v>271</v>
      </c>
      <c r="P571" s="86">
        <v>4</v>
      </c>
      <c r="Q571" s="47"/>
      <c r="R571" s="91">
        <f t="shared" si="8"/>
        <v>0</v>
      </c>
      <c r="S571" s="91" t="str">
        <f>IF('1'!$H$10="-","-      ₽",IF(Z571="только сц",IF(Q571&lt;=AA571,Q571,AA571),IF(Q571&lt;=AB571,0,IF(Q571-R571&lt;=AA571,Q571-R571,AA571))))</f>
        <v>-      ₽</v>
      </c>
      <c r="T571" s="92" t="str">
        <f>IF('1'!$H$10="-","-      ₽",IF(AND(SUM($W$10:$W$6357)&gt;=200000,AC571&lt;&gt;"без скидки"),IF(R571&gt;=100,O571*0.95*0.95*R571,O571*R571*0.95),IF(SUM($V$10:$V$6357)&gt;=57000,IF(AND(R571&gt;=100,AC571&lt;&gt;"без скидки"),O571*0.95*R571,O571*R571),M571*R571)))</f>
        <v>-      ₽</v>
      </c>
      <c r="U571" s="92" t="str">
        <f>IF('1'!$H$10="-","-      ₽",S571*M571)</f>
        <v>-      ₽</v>
      </c>
      <c r="V571" s="93" t="str">
        <f>IF('1'!$H$10="-","-      ₽",R571*O571)</f>
        <v>-      ₽</v>
      </c>
      <c r="W571" s="93" t="str">
        <f>IF('1'!$H$10="-","-      ₽",R571*O571)</f>
        <v>-      ₽</v>
      </c>
      <c r="X571" s="65" t="s">
        <v>4548</v>
      </c>
      <c r="Y571" s="66" t="str">
        <f>IF(OR(Q571="",'1'!$H$10="-"),"-      %",IF(Z571="только сц",0,IF(SUM($V$685:$V$6357)&gt;=57000,(W571-T571)/W571,0)))</f>
        <v>-      %</v>
      </c>
      <c r="Z571" s="83" t="s">
        <v>375</v>
      </c>
      <c r="AA571" s="51">
        <v>1</v>
      </c>
      <c r="AB571" s="51">
        <v>3</v>
      </c>
      <c r="AC571" s="63" t="s">
        <v>3975</v>
      </c>
      <c r="AD571" s="94" t="str">
        <f>IF(OR(Q571="",'1'!$H$10="-"),"",IF(Q571&gt;R571+S571,"заказано больше наличия",""))</f>
        <v/>
      </c>
    </row>
    <row r="572" spans="1:30" s="48" customFormat="1">
      <c r="A572" s="2"/>
      <c r="B572" s="57" t="s">
        <v>2413</v>
      </c>
      <c r="C572" s="49" t="s">
        <v>2776</v>
      </c>
      <c r="D572" s="49" t="s">
        <v>2777</v>
      </c>
      <c r="E572" s="49">
        <v>8</v>
      </c>
      <c r="F572" s="49">
        <v>23</v>
      </c>
      <c r="G572" s="49" t="s">
        <v>3750</v>
      </c>
      <c r="H572" s="52" t="s">
        <v>29</v>
      </c>
      <c r="I572" s="50"/>
      <c r="J572" s="50"/>
      <c r="K572" s="90" t="s">
        <v>2871</v>
      </c>
      <c r="L572" s="51">
        <v>3349</v>
      </c>
      <c r="M572" s="51">
        <v>2355</v>
      </c>
      <c r="N572" s="106">
        <f>IF('1'!$H$10="-",L572,L572)</f>
        <v>3349</v>
      </c>
      <c r="O572" s="105">
        <f>IF('1'!$H$10="-",M572,IF('1'!$H$10="в кассу предприятия",M572,IF('1'!$H$10="ИП Водакова Т.Ю.",M572*1.075,"-")))</f>
        <v>2355</v>
      </c>
      <c r="P572" s="86">
        <v>3</v>
      </c>
      <c r="Q572" s="47"/>
      <c r="R572" s="91">
        <f t="shared" si="8"/>
        <v>0</v>
      </c>
      <c r="S572" s="91" t="str">
        <f>IF('1'!$H$10="-","-      ₽",IF(Z572="только сц",IF(Q572&lt;=AA572,Q572,AA572),IF(Q572&lt;=AB572,0,IF(Q572-R572&lt;=AA572,Q572-R572,AA572))))</f>
        <v>-      ₽</v>
      </c>
      <c r="T572" s="92" t="str">
        <f>IF('1'!$H$10="-","-      ₽",IF(AND(SUM($W$10:$W$6357)&gt;=200000,AC572&lt;&gt;"без скидки"),IF(R572&gt;=100,O572*0.95*0.95*R572,O572*R572*0.95),IF(SUM($V$10:$V$6357)&gt;=57000,IF(AND(R572&gt;=100,AC572&lt;&gt;"без скидки"),O572*0.95*R572,O572*R572),M572*R572)))</f>
        <v>-      ₽</v>
      </c>
      <c r="U572" s="92" t="str">
        <f>IF('1'!$H$10="-","-      ₽",S572*M572)</f>
        <v>-      ₽</v>
      </c>
      <c r="V572" s="93" t="str">
        <f>IF('1'!$H$10="-","-      ₽",R572*O572)</f>
        <v>-      ₽</v>
      </c>
      <c r="W572" s="93" t="str">
        <f>IF('1'!$H$10="-","-      ₽",R572*O572)</f>
        <v>-      ₽</v>
      </c>
      <c r="X572" s="65" t="s">
        <v>4548</v>
      </c>
      <c r="Y572" s="66" t="str">
        <f>IF(OR(Q572="",'1'!$H$10="-"),"-      %",IF(Z572="только сц",0,IF(SUM($V$685:$V$6357)&gt;=57000,(W572-T572)/W572,0)))</f>
        <v>-      %</v>
      </c>
      <c r="Z572" s="83" t="s">
        <v>5582</v>
      </c>
      <c r="AA572" s="51">
        <v>3</v>
      </c>
      <c r="AB572" s="51">
        <v>0</v>
      </c>
      <c r="AC572" s="63" t="s">
        <v>3975</v>
      </c>
      <c r="AD572" s="94" t="str">
        <f>IF(OR(Q572="",'1'!$H$10="-"),"",IF(Q572&gt;R572+S572,"заказано больше наличия",""))</f>
        <v/>
      </c>
    </row>
    <row r="573" spans="1:30" s="48" customFormat="1">
      <c r="A573" s="2"/>
      <c r="B573" s="57" t="s">
        <v>2414</v>
      </c>
      <c r="C573" s="49" t="s">
        <v>2776</v>
      </c>
      <c r="D573" s="49" t="s">
        <v>2777</v>
      </c>
      <c r="E573" s="49">
        <v>8</v>
      </c>
      <c r="F573" s="49">
        <v>23</v>
      </c>
      <c r="G573" s="49" t="s">
        <v>3751</v>
      </c>
      <c r="H573" s="52" t="s">
        <v>29</v>
      </c>
      <c r="I573" s="50"/>
      <c r="J573" s="50"/>
      <c r="K573" s="90" t="s">
        <v>3731</v>
      </c>
      <c r="L573" s="51">
        <v>3349</v>
      </c>
      <c r="M573" s="51">
        <v>2355</v>
      </c>
      <c r="N573" s="106">
        <f>IF('1'!$H$10="-",L573,L573)</f>
        <v>3349</v>
      </c>
      <c r="O573" s="105">
        <f>IF('1'!$H$10="-",M573,IF('1'!$H$10="в кассу предприятия",M573,IF('1'!$H$10="ИП Водакова Т.Ю.",M573*1.075,"-")))</f>
        <v>2355</v>
      </c>
      <c r="P573" s="86">
        <v>12</v>
      </c>
      <c r="Q573" s="47"/>
      <c r="R573" s="91">
        <f t="shared" si="8"/>
        <v>0</v>
      </c>
      <c r="S573" s="91" t="str">
        <f>IF('1'!$H$10="-","-      ₽",IF(Z573="только сц",IF(Q573&lt;=AA573,Q573,AA573),IF(Q573&lt;=AB573,0,IF(Q573-R573&lt;=AA573,Q573-R573,AA573))))</f>
        <v>-      ₽</v>
      </c>
      <c r="T573" s="92" t="str">
        <f>IF('1'!$H$10="-","-      ₽",IF(AND(SUM($W$10:$W$6357)&gt;=200000,AC573&lt;&gt;"без скидки"),IF(R573&gt;=100,O573*0.95*0.95*R573,O573*R573*0.95),IF(SUM($V$10:$V$6357)&gt;=57000,IF(AND(R573&gt;=100,AC573&lt;&gt;"без скидки"),O573*0.95*R573,O573*R573),M573*R573)))</f>
        <v>-      ₽</v>
      </c>
      <c r="U573" s="92" t="str">
        <f>IF('1'!$H$10="-","-      ₽",S573*M573)</f>
        <v>-      ₽</v>
      </c>
      <c r="V573" s="93" t="str">
        <f>IF('1'!$H$10="-","-      ₽",R573*O573)</f>
        <v>-      ₽</v>
      </c>
      <c r="W573" s="93" t="str">
        <f>IF('1'!$H$10="-","-      ₽",R573*O573)</f>
        <v>-      ₽</v>
      </c>
      <c r="X573" s="65" t="s">
        <v>4548</v>
      </c>
      <c r="Y573" s="66" t="str">
        <f>IF(OR(Q573="",'1'!$H$10="-"),"-      %",IF(Z573="только сц",0,IF(SUM($V$685:$V$6357)&gt;=57000,(W573-T573)/W573,0)))</f>
        <v>-      %</v>
      </c>
      <c r="Z573" s="83" t="s">
        <v>375</v>
      </c>
      <c r="AA573" s="51">
        <v>3</v>
      </c>
      <c r="AB573" s="51">
        <v>9</v>
      </c>
      <c r="AC573" s="63" t="s">
        <v>3975</v>
      </c>
      <c r="AD573" s="94" t="str">
        <f>IF(OR(Q573="",'1'!$H$10="-"),"",IF(Q573&gt;R573+S573,"заказано больше наличия",""))</f>
        <v/>
      </c>
    </row>
    <row r="574" spans="1:30" s="48" customFormat="1">
      <c r="A574" s="2"/>
      <c r="B574" s="57" t="s">
        <v>4860</v>
      </c>
      <c r="C574" s="49" t="s">
        <v>2776</v>
      </c>
      <c r="D574" s="49" t="s">
        <v>2777</v>
      </c>
      <c r="E574" s="49">
        <v>8</v>
      </c>
      <c r="F574" s="49">
        <v>15</v>
      </c>
      <c r="G574" s="49" t="s">
        <v>4981</v>
      </c>
      <c r="H574" s="52" t="s">
        <v>57</v>
      </c>
      <c r="I574" s="50"/>
      <c r="J574" s="50"/>
      <c r="K574" s="90"/>
      <c r="L574" s="51">
        <v>407</v>
      </c>
      <c r="M574" s="51">
        <v>299</v>
      </c>
      <c r="N574" s="106">
        <f>IF('1'!$H$10="-",L574,L574)</f>
        <v>407</v>
      </c>
      <c r="O574" s="105">
        <f>IF('1'!$H$10="-",M574,IF('1'!$H$10="в кассу предприятия",M574,IF('1'!$H$10="ИП Водакова Т.Ю.",M574*1.075,"-")))</f>
        <v>299</v>
      </c>
      <c r="P574" s="86">
        <v>34</v>
      </c>
      <c r="Q574" s="47"/>
      <c r="R574" s="91">
        <f t="shared" si="8"/>
        <v>0</v>
      </c>
      <c r="S574" s="91" t="str">
        <f>IF('1'!$H$10="-","-      ₽",IF(Z574="только сц",IF(Q574&lt;=AA574,Q574,AA574),IF(Q574&lt;=AB574,0,IF(Q574-R574&lt;=AA574,Q574-R574,AA574))))</f>
        <v>-      ₽</v>
      </c>
      <c r="T574" s="92" t="str">
        <f>IF('1'!$H$10="-","-      ₽",IF(AND(SUM($W$10:$W$6357)&gt;=200000,AC574&lt;&gt;"без скидки"),IF(R574&gt;=100,O574*0.95*0.95*R574,O574*R574*0.95),IF(SUM($V$10:$V$6357)&gt;=57000,IF(AND(R574&gt;=100,AC574&lt;&gt;"без скидки"),O574*0.95*R574,O574*R574),M574*R574)))</f>
        <v>-      ₽</v>
      </c>
      <c r="U574" s="92" t="str">
        <f>IF('1'!$H$10="-","-      ₽",S574*M574)</f>
        <v>-      ₽</v>
      </c>
      <c r="V574" s="93" t="str">
        <f>IF('1'!$H$10="-","-      ₽",R574*O574)</f>
        <v>-      ₽</v>
      </c>
      <c r="W574" s="93" t="str">
        <f>IF('1'!$H$10="-","-      ₽",R574*O574)</f>
        <v>-      ₽</v>
      </c>
      <c r="X574" s="65" t="s">
        <v>4548</v>
      </c>
      <c r="Y574" s="66" t="str">
        <f>IF(OR(Q574="",'1'!$H$10="-"),"-      %",IF(Z574="только сц",0,IF(SUM($V$685:$V$6357)&gt;=57000,(W574-T574)/W574,0)))</f>
        <v>-      %</v>
      </c>
      <c r="Z574" s="83" t="s">
        <v>375</v>
      </c>
      <c r="AA574" s="51">
        <v>16</v>
      </c>
      <c r="AB574" s="51">
        <v>18</v>
      </c>
      <c r="AC574" s="63" t="s">
        <v>3975</v>
      </c>
      <c r="AD574" s="94" t="str">
        <f>IF(OR(Q574="",'1'!$H$10="-"),"",IF(Q574&gt;R574+S574,"заказано больше наличия",""))</f>
        <v/>
      </c>
    </row>
    <row r="575" spans="1:30" s="48" customFormat="1">
      <c r="A575" s="2"/>
      <c r="B575" s="57" t="s">
        <v>2415</v>
      </c>
      <c r="C575" s="49" t="s">
        <v>2776</v>
      </c>
      <c r="D575" s="49" t="s">
        <v>2777</v>
      </c>
      <c r="E575" s="49">
        <v>8</v>
      </c>
      <c r="F575" s="49">
        <v>18</v>
      </c>
      <c r="G575" s="49"/>
      <c r="H575" s="52" t="s">
        <v>384</v>
      </c>
      <c r="I575" s="50"/>
      <c r="J575" s="50"/>
      <c r="K575" s="90" t="s">
        <v>3752</v>
      </c>
      <c r="L575" s="51">
        <v>2159</v>
      </c>
      <c r="M575" s="51">
        <v>1551</v>
      </c>
      <c r="N575" s="106">
        <f>IF('1'!$H$10="-",L575,L575)</f>
        <v>2159</v>
      </c>
      <c r="O575" s="105">
        <f>IF('1'!$H$10="-",M575,IF('1'!$H$10="в кассу предприятия",M575,IF('1'!$H$10="ИП Водакова Т.Ю.",M575*1.075,"-")))</f>
        <v>1551</v>
      </c>
      <c r="P575" s="86">
        <v>8</v>
      </c>
      <c r="Q575" s="47"/>
      <c r="R575" s="91">
        <f t="shared" si="8"/>
        <v>0</v>
      </c>
      <c r="S575" s="91" t="str">
        <f>IF('1'!$H$10="-","-      ₽",IF(Z575="только сц",IF(Q575&lt;=AA575,Q575,AA575),IF(Q575&lt;=AB575,0,IF(Q575-R575&lt;=AA575,Q575-R575,AA575))))</f>
        <v>-      ₽</v>
      </c>
      <c r="T575" s="92" t="str">
        <f>IF('1'!$H$10="-","-      ₽",IF(AND(SUM($W$10:$W$6357)&gt;=200000,AC575&lt;&gt;"без скидки"),IF(R575&gt;=100,O575*0.95*0.95*R575,O575*R575*0.95),IF(SUM($V$10:$V$6357)&gt;=57000,IF(AND(R575&gt;=100,AC575&lt;&gt;"без скидки"),O575*0.95*R575,O575*R575),M575*R575)))</f>
        <v>-      ₽</v>
      </c>
      <c r="U575" s="92" t="str">
        <f>IF('1'!$H$10="-","-      ₽",S575*M575)</f>
        <v>-      ₽</v>
      </c>
      <c r="V575" s="93" t="str">
        <f>IF('1'!$H$10="-","-      ₽",R575*O575)</f>
        <v>-      ₽</v>
      </c>
      <c r="W575" s="93" t="str">
        <f>IF('1'!$H$10="-","-      ₽",R575*O575)</f>
        <v>-      ₽</v>
      </c>
      <c r="X575" s="65" t="s">
        <v>4548</v>
      </c>
      <c r="Y575" s="66" t="str">
        <f>IF(OR(Q575="",'1'!$H$10="-"),"-      %",IF(Z575="только сц",0,IF(SUM($V$685:$V$6357)&gt;=57000,(W575-T575)/W575,0)))</f>
        <v>-      %</v>
      </c>
      <c r="Z575" s="83" t="s">
        <v>5582</v>
      </c>
      <c r="AA575" s="51">
        <v>8</v>
      </c>
      <c r="AB575" s="51">
        <v>0</v>
      </c>
      <c r="AC575" s="63" t="s">
        <v>3975</v>
      </c>
      <c r="AD575" s="94" t="str">
        <f>IF(OR(Q575="",'1'!$H$10="-"),"",IF(Q575&gt;R575+S575,"заказано больше наличия",""))</f>
        <v/>
      </c>
    </row>
    <row r="576" spans="1:30" s="48" customFormat="1">
      <c r="A576" s="2"/>
      <c r="B576" s="57" t="s">
        <v>2416</v>
      </c>
      <c r="C576" s="49" t="s">
        <v>2778</v>
      </c>
      <c r="D576" s="49" t="s">
        <v>2779</v>
      </c>
      <c r="E576" s="49">
        <v>8</v>
      </c>
      <c r="F576" s="49">
        <v>15</v>
      </c>
      <c r="G576" s="49" t="s">
        <v>3753</v>
      </c>
      <c r="H576" s="52" t="s">
        <v>57</v>
      </c>
      <c r="I576" s="50"/>
      <c r="J576" s="50"/>
      <c r="K576" s="90"/>
      <c r="L576" s="51">
        <v>731</v>
      </c>
      <c r="M576" s="51">
        <v>587</v>
      </c>
      <c r="N576" s="106">
        <f>IF('1'!$H$10="-",L576,L576)</f>
        <v>731</v>
      </c>
      <c r="O576" s="105">
        <f>IF('1'!$H$10="-",M576,IF('1'!$H$10="в кассу предприятия",M576,IF('1'!$H$10="ИП Водакова Т.Ю.",M576*1.075,"-")))</f>
        <v>587</v>
      </c>
      <c r="P576" s="86">
        <v>22</v>
      </c>
      <c r="Q576" s="47"/>
      <c r="R576" s="91">
        <f t="shared" si="8"/>
        <v>0</v>
      </c>
      <c r="S576" s="91" t="str">
        <f>IF('1'!$H$10="-","-      ₽",IF(Z576="только сц",IF(Q576&lt;=AA576,Q576,AA576),IF(Q576&lt;=AB576,0,IF(Q576-R576&lt;=AA576,Q576-R576,AA576))))</f>
        <v>-      ₽</v>
      </c>
      <c r="T576" s="92" t="str">
        <f>IF('1'!$H$10="-","-      ₽",IF(AND(SUM($W$10:$W$6357)&gt;=200000,AC576&lt;&gt;"без скидки"),IF(R576&gt;=100,O576*0.95*0.95*R576,O576*R576*0.95),IF(SUM($V$10:$V$6357)&gt;=57000,IF(AND(R576&gt;=100,AC576&lt;&gt;"без скидки"),O576*0.95*R576,O576*R576),M576*R576)))</f>
        <v>-      ₽</v>
      </c>
      <c r="U576" s="92" t="str">
        <f>IF('1'!$H$10="-","-      ₽",S576*M576)</f>
        <v>-      ₽</v>
      </c>
      <c r="V576" s="93" t="str">
        <f>IF('1'!$H$10="-","-      ₽",R576*O576)</f>
        <v>-      ₽</v>
      </c>
      <c r="W576" s="93" t="str">
        <f>IF('1'!$H$10="-","-      ₽",R576*O576)</f>
        <v>-      ₽</v>
      </c>
      <c r="X576" s="65" t="s">
        <v>4548</v>
      </c>
      <c r="Y576" s="66" t="str">
        <f>IF(OR(Q576="",'1'!$H$10="-"),"-      %",IF(Z576="только сц",0,IF(SUM($V$685:$V$6357)&gt;=57000,(W576-T576)/W576,0)))</f>
        <v>-      %</v>
      </c>
      <c r="Z576" s="83" t="s">
        <v>375</v>
      </c>
      <c r="AA576" s="51">
        <v>0</v>
      </c>
      <c r="AB576" s="51">
        <v>22</v>
      </c>
      <c r="AC576" s="63" t="s">
        <v>3975</v>
      </c>
      <c r="AD576" s="94" t="str">
        <f>IF(OR(Q576="",'1'!$H$10="-"),"",IF(Q576&gt;R576+S576,"заказано больше наличия",""))</f>
        <v/>
      </c>
    </row>
    <row r="577" spans="1:30" s="48" customFormat="1">
      <c r="A577" s="2"/>
      <c r="B577" s="57" t="s">
        <v>2417</v>
      </c>
      <c r="C577" s="49" t="s">
        <v>2780</v>
      </c>
      <c r="D577" s="49" t="s">
        <v>2781</v>
      </c>
      <c r="E577" s="49">
        <v>8</v>
      </c>
      <c r="F577" s="49">
        <v>15</v>
      </c>
      <c r="G577" s="49" t="s">
        <v>3754</v>
      </c>
      <c r="H577" s="52" t="s">
        <v>57</v>
      </c>
      <c r="I577" s="50"/>
      <c r="J577" s="50"/>
      <c r="K577" s="90"/>
      <c r="L577" s="51">
        <v>935</v>
      </c>
      <c r="M577" s="51">
        <v>615</v>
      </c>
      <c r="N577" s="106">
        <f>IF('1'!$H$10="-",L577,L577)</f>
        <v>935</v>
      </c>
      <c r="O577" s="105">
        <f>IF('1'!$H$10="-",M577,IF('1'!$H$10="в кассу предприятия",M577,IF('1'!$H$10="ИП Водакова Т.Ю.",M577*1.075,"-")))</f>
        <v>615</v>
      </c>
      <c r="P577" s="86">
        <v>50</v>
      </c>
      <c r="Q577" s="47"/>
      <c r="R577" s="91">
        <f t="shared" si="8"/>
        <v>0</v>
      </c>
      <c r="S577" s="91" t="str">
        <f>IF('1'!$H$10="-","-      ₽",IF(Z577="только сц",IF(Q577&lt;=AA577,Q577,AA577),IF(Q577&lt;=AB577,0,IF(Q577-R577&lt;=AA577,Q577-R577,AA577))))</f>
        <v>-      ₽</v>
      </c>
      <c r="T577" s="92" t="str">
        <f>IF('1'!$H$10="-","-      ₽",IF(AND(SUM($W$10:$W$6357)&gt;=200000,AC577&lt;&gt;"без скидки"),IF(R577&gt;=100,O577*0.95*0.95*R577,O577*R577*0.95),IF(SUM($V$10:$V$6357)&gt;=57000,IF(AND(R577&gt;=100,AC577&lt;&gt;"без скидки"),O577*0.95*R577,O577*R577),M577*R577)))</f>
        <v>-      ₽</v>
      </c>
      <c r="U577" s="92" t="str">
        <f>IF('1'!$H$10="-","-      ₽",S577*M577)</f>
        <v>-      ₽</v>
      </c>
      <c r="V577" s="93" t="str">
        <f>IF('1'!$H$10="-","-      ₽",R577*O577)</f>
        <v>-      ₽</v>
      </c>
      <c r="W577" s="93" t="str">
        <f>IF('1'!$H$10="-","-      ₽",R577*O577)</f>
        <v>-      ₽</v>
      </c>
      <c r="X577" s="65" t="s">
        <v>4548</v>
      </c>
      <c r="Y577" s="66" t="str">
        <f>IF(OR(Q577="",'1'!$H$10="-"),"-      %",IF(Z577="только сц",0,IF(SUM($V$685:$V$6357)&gt;=57000,(W577-T577)/W577,0)))</f>
        <v>-      %</v>
      </c>
      <c r="Z577" s="83" t="s">
        <v>375</v>
      </c>
      <c r="AA577" s="51">
        <v>0</v>
      </c>
      <c r="AB577" s="51">
        <v>50</v>
      </c>
      <c r="AC577" s="63" t="s">
        <v>3975</v>
      </c>
      <c r="AD577" s="94" t="str">
        <f>IF(OR(Q577="",'1'!$H$10="-"),"",IF(Q577&gt;R577+S577,"заказано больше наличия",""))</f>
        <v/>
      </c>
    </row>
    <row r="578" spans="1:30" s="48" customFormat="1">
      <c r="A578" s="2"/>
      <c r="B578" s="57" t="s">
        <v>2418</v>
      </c>
      <c r="C578" s="49" t="s">
        <v>2780</v>
      </c>
      <c r="D578" s="49" t="s">
        <v>2781</v>
      </c>
      <c r="E578" s="49">
        <v>8</v>
      </c>
      <c r="F578" s="49">
        <v>15</v>
      </c>
      <c r="G578" s="49" t="s">
        <v>3755</v>
      </c>
      <c r="H578" s="52" t="s">
        <v>57</v>
      </c>
      <c r="I578" s="50"/>
      <c r="J578" s="50"/>
      <c r="K578" s="90"/>
      <c r="L578" s="51">
        <v>731</v>
      </c>
      <c r="M578" s="51">
        <v>587</v>
      </c>
      <c r="N578" s="106">
        <f>IF('1'!$H$10="-",L578,L578)</f>
        <v>731</v>
      </c>
      <c r="O578" s="105">
        <f>IF('1'!$H$10="-",M578,IF('1'!$H$10="в кассу предприятия",M578,IF('1'!$H$10="ИП Водакова Т.Ю.",M578*1.075,"-")))</f>
        <v>587</v>
      </c>
      <c r="P578" s="86">
        <v>31</v>
      </c>
      <c r="Q578" s="47"/>
      <c r="R578" s="91">
        <f t="shared" si="8"/>
        <v>0</v>
      </c>
      <c r="S578" s="91" t="str">
        <f>IF('1'!$H$10="-","-      ₽",IF(Z578="только сц",IF(Q578&lt;=AA578,Q578,AA578),IF(Q578&lt;=AB578,0,IF(Q578-R578&lt;=AA578,Q578-R578,AA578))))</f>
        <v>-      ₽</v>
      </c>
      <c r="T578" s="92" t="str">
        <f>IF('1'!$H$10="-","-      ₽",IF(AND(SUM($W$10:$W$6357)&gt;=200000,AC578&lt;&gt;"без скидки"),IF(R578&gt;=100,O578*0.95*0.95*R578,O578*R578*0.95),IF(SUM($V$10:$V$6357)&gt;=57000,IF(AND(R578&gt;=100,AC578&lt;&gt;"без скидки"),O578*0.95*R578,O578*R578),M578*R578)))</f>
        <v>-      ₽</v>
      </c>
      <c r="U578" s="92" t="str">
        <f>IF('1'!$H$10="-","-      ₽",S578*M578)</f>
        <v>-      ₽</v>
      </c>
      <c r="V578" s="93" t="str">
        <f>IF('1'!$H$10="-","-      ₽",R578*O578)</f>
        <v>-      ₽</v>
      </c>
      <c r="W578" s="93" t="str">
        <f>IF('1'!$H$10="-","-      ₽",R578*O578)</f>
        <v>-      ₽</v>
      </c>
      <c r="X578" s="65" t="s">
        <v>4548</v>
      </c>
      <c r="Y578" s="66" t="str">
        <f>IF(OR(Q578="",'1'!$H$10="-"),"-      %",IF(Z578="только сц",0,IF(SUM($V$685:$V$6357)&gt;=57000,(W578-T578)/W578,0)))</f>
        <v>-      %</v>
      </c>
      <c r="Z578" s="83" t="s">
        <v>375</v>
      </c>
      <c r="AA578" s="51">
        <v>5</v>
      </c>
      <c r="AB578" s="51">
        <v>26</v>
      </c>
      <c r="AC578" s="63" t="s">
        <v>3975</v>
      </c>
      <c r="AD578" s="94" t="str">
        <f>IF(OR(Q578="",'1'!$H$10="-"),"",IF(Q578&gt;R578+S578,"заказано больше наличия",""))</f>
        <v/>
      </c>
    </row>
    <row r="579" spans="1:30" s="48" customFormat="1">
      <c r="A579" s="2"/>
      <c r="B579" s="57" t="s">
        <v>2419</v>
      </c>
      <c r="C579" s="49" t="s">
        <v>1097</v>
      </c>
      <c r="D579" s="49" t="s">
        <v>1098</v>
      </c>
      <c r="E579" s="49">
        <v>8</v>
      </c>
      <c r="F579" s="49">
        <v>11</v>
      </c>
      <c r="G579" s="49" t="s">
        <v>3756</v>
      </c>
      <c r="H579" s="52" t="s">
        <v>52</v>
      </c>
      <c r="I579" s="50"/>
      <c r="J579" s="50"/>
      <c r="K579" s="90"/>
      <c r="L579" s="51">
        <v>407</v>
      </c>
      <c r="M579" s="51">
        <v>271</v>
      </c>
      <c r="N579" s="106">
        <f>IF('1'!$H$10="-",L579,L579)</f>
        <v>407</v>
      </c>
      <c r="O579" s="105">
        <f>IF('1'!$H$10="-",M579,IF('1'!$H$10="в кассу предприятия",M579,IF('1'!$H$10="ИП Водакова Т.Ю.",M579*1.075,"-")))</f>
        <v>271</v>
      </c>
      <c r="P579" s="86">
        <v>68</v>
      </c>
      <c r="Q579" s="47"/>
      <c r="R579" s="91">
        <f t="shared" si="8"/>
        <v>0</v>
      </c>
      <c r="S579" s="91" t="str">
        <f>IF('1'!$H$10="-","-      ₽",IF(Z579="только сц",IF(Q579&lt;=AA579,Q579,AA579),IF(Q579&lt;=AB579,0,IF(Q579-R579&lt;=AA579,Q579-R579,AA579))))</f>
        <v>-      ₽</v>
      </c>
      <c r="T579" s="92" t="str">
        <f>IF('1'!$H$10="-","-      ₽",IF(AND(SUM($W$10:$W$6357)&gt;=200000,AC579&lt;&gt;"без скидки"),IF(R579&gt;=100,O579*0.95*0.95*R579,O579*R579*0.95),IF(SUM($V$10:$V$6357)&gt;=57000,IF(AND(R579&gt;=100,AC579&lt;&gt;"без скидки"),O579*0.95*R579,O579*R579),M579*R579)))</f>
        <v>-      ₽</v>
      </c>
      <c r="U579" s="92" t="str">
        <f>IF('1'!$H$10="-","-      ₽",S579*M579)</f>
        <v>-      ₽</v>
      </c>
      <c r="V579" s="93" t="str">
        <f>IF('1'!$H$10="-","-      ₽",R579*O579)</f>
        <v>-      ₽</v>
      </c>
      <c r="W579" s="93" t="str">
        <f>IF('1'!$H$10="-","-      ₽",R579*O579)</f>
        <v>-      ₽</v>
      </c>
      <c r="X579" s="65" t="s">
        <v>4548</v>
      </c>
      <c r="Y579" s="66" t="str">
        <f>IF(OR(Q579="",'1'!$H$10="-"),"-      %",IF(Z579="только сц",0,IF(SUM($V$685:$V$6357)&gt;=57000,(W579-T579)/W579,0)))</f>
        <v>-      %</v>
      </c>
      <c r="Z579" s="83" t="s">
        <v>375</v>
      </c>
      <c r="AA579" s="51">
        <v>16</v>
      </c>
      <c r="AB579" s="51">
        <v>52</v>
      </c>
      <c r="AC579" s="63" t="s">
        <v>3975</v>
      </c>
      <c r="AD579" s="94" t="str">
        <f>IF(OR(Q579="",'1'!$H$10="-"),"",IF(Q579&gt;R579+S579,"заказано больше наличия",""))</f>
        <v/>
      </c>
    </row>
    <row r="580" spans="1:30" s="48" customFormat="1">
      <c r="A580" s="2"/>
      <c r="B580" s="57" t="s">
        <v>2420</v>
      </c>
      <c r="C580" s="49" t="s">
        <v>1097</v>
      </c>
      <c r="D580" s="49" t="s">
        <v>1098</v>
      </c>
      <c r="E580" s="49">
        <v>8</v>
      </c>
      <c r="F580" s="49">
        <v>15</v>
      </c>
      <c r="G580" s="49" t="s">
        <v>3757</v>
      </c>
      <c r="H580" s="52" t="s">
        <v>57</v>
      </c>
      <c r="I580" s="50"/>
      <c r="J580" s="50"/>
      <c r="K580" s="90"/>
      <c r="L580" s="51">
        <v>482</v>
      </c>
      <c r="M580" s="51">
        <v>359</v>
      </c>
      <c r="N580" s="106">
        <f>IF('1'!$H$10="-",L580,L580)</f>
        <v>482</v>
      </c>
      <c r="O580" s="105">
        <f>IF('1'!$H$10="-",M580,IF('1'!$H$10="в кассу предприятия",M580,IF('1'!$H$10="ИП Водакова Т.Ю.",M580*1.075,"-")))</f>
        <v>359</v>
      </c>
      <c r="P580" s="86">
        <v>2</v>
      </c>
      <c r="Q580" s="47"/>
      <c r="R580" s="91">
        <f t="shared" si="8"/>
        <v>0</v>
      </c>
      <c r="S580" s="91" t="str">
        <f>IF('1'!$H$10="-","-      ₽",IF(Z580="только сц",IF(Q580&lt;=AA580,Q580,AA580),IF(Q580&lt;=AB580,0,IF(Q580-R580&lt;=AA580,Q580-R580,AA580))))</f>
        <v>-      ₽</v>
      </c>
      <c r="T580" s="92" t="str">
        <f>IF('1'!$H$10="-","-      ₽",IF(AND(SUM($W$10:$W$6357)&gt;=200000,AC580&lt;&gt;"без скидки"),IF(R580&gt;=100,O580*0.95*0.95*R580,O580*R580*0.95),IF(SUM($V$10:$V$6357)&gt;=57000,IF(AND(R580&gt;=100,AC580&lt;&gt;"без скидки"),O580*0.95*R580,O580*R580),M580*R580)))</f>
        <v>-      ₽</v>
      </c>
      <c r="U580" s="92" t="str">
        <f>IF('1'!$H$10="-","-      ₽",S580*M580)</f>
        <v>-      ₽</v>
      </c>
      <c r="V580" s="93" t="str">
        <f>IF('1'!$H$10="-","-      ₽",R580*O580)</f>
        <v>-      ₽</v>
      </c>
      <c r="W580" s="93" t="str">
        <f>IF('1'!$H$10="-","-      ₽",R580*O580)</f>
        <v>-      ₽</v>
      </c>
      <c r="X580" s="65" t="s">
        <v>4548</v>
      </c>
      <c r="Y580" s="66" t="str">
        <f>IF(OR(Q580="",'1'!$H$10="-"),"-      %",IF(Z580="только сц",0,IF(SUM($V$685:$V$6357)&gt;=57000,(W580-T580)/W580,0)))</f>
        <v>-      %</v>
      </c>
      <c r="Z580" s="83" t="s">
        <v>375</v>
      </c>
      <c r="AA580" s="51">
        <v>0</v>
      </c>
      <c r="AB580" s="51">
        <v>2</v>
      </c>
      <c r="AC580" s="63" t="s">
        <v>3975</v>
      </c>
      <c r="AD580" s="94" t="str">
        <f>IF(OR(Q580="",'1'!$H$10="-"),"",IF(Q580&gt;R580+S580,"заказано больше наличия",""))</f>
        <v/>
      </c>
    </row>
    <row r="581" spans="1:30" s="48" customFormat="1">
      <c r="A581" s="2"/>
      <c r="B581" s="57" t="s">
        <v>1096</v>
      </c>
      <c r="C581" s="49" t="s">
        <v>1097</v>
      </c>
      <c r="D581" s="49" t="s">
        <v>1098</v>
      </c>
      <c r="E581" s="49">
        <v>8</v>
      </c>
      <c r="F581" s="49">
        <v>15</v>
      </c>
      <c r="G581" s="49" t="s">
        <v>1099</v>
      </c>
      <c r="H581" s="52" t="s">
        <v>57</v>
      </c>
      <c r="I581" s="50"/>
      <c r="J581" s="50"/>
      <c r="K581" s="90"/>
      <c r="L581" s="51">
        <v>407</v>
      </c>
      <c r="M581" s="51">
        <v>271</v>
      </c>
      <c r="N581" s="106">
        <f>IF('1'!$H$10="-",L581,L581)</f>
        <v>407</v>
      </c>
      <c r="O581" s="105">
        <f>IF('1'!$H$10="-",M581,IF('1'!$H$10="в кассу предприятия",M581,IF('1'!$H$10="ИП Водакова Т.Ю.",M581*1.075,"-")))</f>
        <v>271</v>
      </c>
      <c r="P581" s="86">
        <v>5</v>
      </c>
      <c r="Q581" s="47"/>
      <c r="R581" s="91">
        <f t="shared" si="8"/>
        <v>0</v>
      </c>
      <c r="S581" s="91" t="str">
        <f>IF('1'!$H$10="-","-      ₽",IF(Z581="только сц",IF(Q581&lt;=AA581,Q581,AA581),IF(Q581&lt;=AB581,0,IF(Q581-R581&lt;=AA581,Q581-R581,AA581))))</f>
        <v>-      ₽</v>
      </c>
      <c r="T581" s="92" t="str">
        <f>IF('1'!$H$10="-","-      ₽",IF(AND(SUM($W$10:$W$6357)&gt;=200000,AC581&lt;&gt;"без скидки"),IF(R581&gt;=100,O581*0.95*0.95*R581,O581*R581*0.95),IF(SUM($V$10:$V$6357)&gt;=57000,IF(AND(R581&gt;=100,AC581&lt;&gt;"без скидки"),O581*0.95*R581,O581*R581),M581*R581)))</f>
        <v>-      ₽</v>
      </c>
      <c r="U581" s="92" t="str">
        <f>IF('1'!$H$10="-","-      ₽",S581*M581)</f>
        <v>-      ₽</v>
      </c>
      <c r="V581" s="93" t="str">
        <f>IF('1'!$H$10="-","-      ₽",R581*O581)</f>
        <v>-      ₽</v>
      </c>
      <c r="W581" s="93" t="str">
        <f>IF('1'!$H$10="-","-      ₽",R581*O581)</f>
        <v>-      ₽</v>
      </c>
      <c r="X581" s="65" t="s">
        <v>4548</v>
      </c>
      <c r="Y581" s="66" t="str">
        <f>IF(OR(Q581="",'1'!$H$10="-"),"-      %",IF(Z581="только сц",0,IF(SUM($V$685:$V$6357)&gt;=57000,(W581-T581)/W581,0)))</f>
        <v>-      %</v>
      </c>
      <c r="Z581" s="83" t="s">
        <v>375</v>
      </c>
      <c r="AA581" s="51">
        <v>1</v>
      </c>
      <c r="AB581" s="51">
        <v>4</v>
      </c>
      <c r="AC581" s="63" t="s">
        <v>3975</v>
      </c>
      <c r="AD581" s="94" t="str">
        <f>IF(OR(Q581="",'1'!$H$10="-"),"",IF(Q581&gt;R581+S581,"заказано больше наличия",""))</f>
        <v/>
      </c>
    </row>
    <row r="582" spans="1:30" s="48" customFormat="1">
      <c r="A582" s="2"/>
      <c r="B582" s="57" t="s">
        <v>2421</v>
      </c>
      <c r="C582" s="49" t="s">
        <v>1097</v>
      </c>
      <c r="D582" s="49" t="s">
        <v>1098</v>
      </c>
      <c r="E582" s="49">
        <v>8</v>
      </c>
      <c r="F582" s="49">
        <v>15</v>
      </c>
      <c r="G582" s="49" t="s">
        <v>3758</v>
      </c>
      <c r="H582" s="52" t="s">
        <v>57</v>
      </c>
      <c r="I582" s="50"/>
      <c r="J582" s="50"/>
      <c r="K582" s="90"/>
      <c r="L582" s="51">
        <v>407</v>
      </c>
      <c r="M582" s="51">
        <v>271</v>
      </c>
      <c r="N582" s="106">
        <f>IF('1'!$H$10="-",L582,L582)</f>
        <v>407</v>
      </c>
      <c r="O582" s="105">
        <f>IF('1'!$H$10="-",M582,IF('1'!$H$10="в кассу предприятия",M582,IF('1'!$H$10="ИП Водакова Т.Ю.",M582*1.075,"-")))</f>
        <v>271</v>
      </c>
      <c r="P582" s="86">
        <v>3</v>
      </c>
      <c r="Q582" s="47"/>
      <c r="R582" s="91">
        <f t="shared" si="8"/>
        <v>0</v>
      </c>
      <c r="S582" s="91" t="str">
        <f>IF('1'!$H$10="-","-      ₽",IF(Z582="только сц",IF(Q582&lt;=AA582,Q582,AA582),IF(Q582&lt;=AB582,0,IF(Q582-R582&lt;=AA582,Q582-R582,AA582))))</f>
        <v>-      ₽</v>
      </c>
      <c r="T582" s="92" t="str">
        <f>IF('1'!$H$10="-","-      ₽",IF(AND(SUM($W$10:$W$6357)&gt;=200000,AC582&lt;&gt;"без скидки"),IF(R582&gt;=100,O582*0.95*0.95*R582,O582*R582*0.95),IF(SUM($V$10:$V$6357)&gt;=57000,IF(AND(R582&gt;=100,AC582&lt;&gt;"без скидки"),O582*0.95*R582,O582*R582),M582*R582)))</f>
        <v>-      ₽</v>
      </c>
      <c r="U582" s="92" t="str">
        <f>IF('1'!$H$10="-","-      ₽",S582*M582)</f>
        <v>-      ₽</v>
      </c>
      <c r="V582" s="93" t="str">
        <f>IF('1'!$H$10="-","-      ₽",R582*O582)</f>
        <v>-      ₽</v>
      </c>
      <c r="W582" s="93" t="str">
        <f>IF('1'!$H$10="-","-      ₽",R582*O582)</f>
        <v>-      ₽</v>
      </c>
      <c r="X582" s="65" t="s">
        <v>4548</v>
      </c>
      <c r="Y582" s="66" t="str">
        <f>IF(OR(Q582="",'1'!$H$10="-"),"-      %",IF(Z582="только сц",0,IF(SUM($V$685:$V$6357)&gt;=57000,(W582-T582)/W582,0)))</f>
        <v>-      %</v>
      </c>
      <c r="Z582" s="83" t="s">
        <v>375</v>
      </c>
      <c r="AA582" s="51">
        <v>0</v>
      </c>
      <c r="AB582" s="51">
        <v>3</v>
      </c>
      <c r="AC582" s="63" t="s">
        <v>3975</v>
      </c>
      <c r="AD582" s="94" t="str">
        <f>IF(OR(Q582="",'1'!$H$10="-"),"",IF(Q582&gt;R582+S582,"заказано больше наличия",""))</f>
        <v/>
      </c>
    </row>
    <row r="583" spans="1:30" s="48" customFormat="1">
      <c r="A583" s="2"/>
      <c r="B583" s="57" t="s">
        <v>2422</v>
      </c>
      <c r="C583" s="49" t="s">
        <v>1097</v>
      </c>
      <c r="D583" s="49" t="s">
        <v>1098</v>
      </c>
      <c r="E583" s="49">
        <v>8</v>
      </c>
      <c r="F583" s="49">
        <v>15</v>
      </c>
      <c r="G583" s="49" t="s">
        <v>3759</v>
      </c>
      <c r="H583" s="52" t="s">
        <v>57</v>
      </c>
      <c r="I583" s="50"/>
      <c r="J583" s="50"/>
      <c r="K583" s="90"/>
      <c r="L583" s="51">
        <v>935</v>
      </c>
      <c r="M583" s="51">
        <v>615</v>
      </c>
      <c r="N583" s="106">
        <f>IF('1'!$H$10="-",L583,L583)</f>
        <v>935</v>
      </c>
      <c r="O583" s="105">
        <f>IF('1'!$H$10="-",M583,IF('1'!$H$10="в кассу предприятия",M583,IF('1'!$H$10="ИП Водакова Т.Ю.",M583*1.075,"-")))</f>
        <v>615</v>
      </c>
      <c r="P583" s="86">
        <v>8</v>
      </c>
      <c r="Q583" s="47"/>
      <c r="R583" s="91">
        <f t="shared" si="8"/>
        <v>0</v>
      </c>
      <c r="S583" s="91" t="str">
        <f>IF('1'!$H$10="-","-      ₽",IF(Z583="только сц",IF(Q583&lt;=AA583,Q583,AA583),IF(Q583&lt;=AB583,0,IF(Q583-R583&lt;=AA583,Q583-R583,AA583))))</f>
        <v>-      ₽</v>
      </c>
      <c r="T583" s="92" t="str">
        <f>IF('1'!$H$10="-","-      ₽",IF(AND(SUM($W$10:$W$6357)&gt;=200000,AC583&lt;&gt;"без скидки"),IF(R583&gt;=100,O583*0.95*0.95*R583,O583*R583*0.95),IF(SUM($V$10:$V$6357)&gt;=57000,IF(AND(R583&gt;=100,AC583&lt;&gt;"без скидки"),O583*0.95*R583,O583*R583),M583*R583)))</f>
        <v>-      ₽</v>
      </c>
      <c r="U583" s="92" t="str">
        <f>IF('1'!$H$10="-","-      ₽",S583*M583)</f>
        <v>-      ₽</v>
      </c>
      <c r="V583" s="93" t="str">
        <f>IF('1'!$H$10="-","-      ₽",R583*O583)</f>
        <v>-      ₽</v>
      </c>
      <c r="W583" s="93" t="str">
        <f>IF('1'!$H$10="-","-      ₽",R583*O583)</f>
        <v>-      ₽</v>
      </c>
      <c r="X583" s="65" t="s">
        <v>4548</v>
      </c>
      <c r="Y583" s="66" t="str">
        <f>IF(OR(Q583="",'1'!$H$10="-"),"-      %",IF(Z583="только сц",0,IF(SUM($V$685:$V$6357)&gt;=57000,(W583-T583)/W583,0)))</f>
        <v>-      %</v>
      </c>
      <c r="Z583" s="83" t="s">
        <v>375</v>
      </c>
      <c r="AA583" s="51">
        <v>6</v>
      </c>
      <c r="AB583" s="51">
        <v>2</v>
      </c>
      <c r="AC583" s="63" t="s">
        <v>3975</v>
      </c>
      <c r="AD583" s="94" t="str">
        <f>IF(OR(Q583="",'1'!$H$10="-"),"",IF(Q583&gt;R583+S583,"заказано больше наличия",""))</f>
        <v/>
      </c>
    </row>
    <row r="584" spans="1:30" s="48" customFormat="1">
      <c r="A584" s="2"/>
      <c r="B584" s="57" t="s">
        <v>2423</v>
      </c>
      <c r="C584" s="49" t="s">
        <v>1097</v>
      </c>
      <c r="D584" s="49" t="s">
        <v>1098</v>
      </c>
      <c r="E584" s="49">
        <v>8</v>
      </c>
      <c r="F584" s="49">
        <v>11</v>
      </c>
      <c r="G584" s="49" t="s">
        <v>3760</v>
      </c>
      <c r="H584" s="52" t="s">
        <v>52</v>
      </c>
      <c r="I584" s="50"/>
      <c r="J584" s="50"/>
      <c r="K584" s="90"/>
      <c r="L584" s="51">
        <v>482</v>
      </c>
      <c r="M584" s="51">
        <v>359</v>
      </c>
      <c r="N584" s="106">
        <f>IF('1'!$H$10="-",L584,L584)</f>
        <v>482</v>
      </c>
      <c r="O584" s="105">
        <f>IF('1'!$H$10="-",M584,IF('1'!$H$10="в кассу предприятия",M584,IF('1'!$H$10="ИП Водакова Т.Ю.",M584*1.075,"-")))</f>
        <v>359</v>
      </c>
      <c r="P584" s="86">
        <v>2</v>
      </c>
      <c r="Q584" s="47"/>
      <c r="R584" s="91">
        <f t="shared" si="8"/>
        <v>0</v>
      </c>
      <c r="S584" s="91" t="str">
        <f>IF('1'!$H$10="-","-      ₽",IF(Z584="только сц",IF(Q584&lt;=AA584,Q584,AA584),IF(Q584&lt;=AB584,0,IF(Q584-R584&lt;=AA584,Q584-R584,AA584))))</f>
        <v>-      ₽</v>
      </c>
      <c r="T584" s="92" t="str">
        <f>IF('1'!$H$10="-","-      ₽",IF(AND(SUM($W$10:$W$6357)&gt;=200000,AC584&lt;&gt;"без скидки"),IF(R584&gt;=100,O584*0.95*0.95*R584,O584*R584*0.95),IF(SUM($V$10:$V$6357)&gt;=57000,IF(AND(R584&gt;=100,AC584&lt;&gt;"без скидки"),O584*0.95*R584,O584*R584),M584*R584)))</f>
        <v>-      ₽</v>
      </c>
      <c r="U584" s="92" t="str">
        <f>IF('1'!$H$10="-","-      ₽",S584*M584)</f>
        <v>-      ₽</v>
      </c>
      <c r="V584" s="93" t="str">
        <f>IF('1'!$H$10="-","-      ₽",R584*O584)</f>
        <v>-      ₽</v>
      </c>
      <c r="W584" s="93" t="str">
        <f>IF('1'!$H$10="-","-      ₽",R584*O584)</f>
        <v>-      ₽</v>
      </c>
      <c r="X584" s="65" t="s">
        <v>4548</v>
      </c>
      <c r="Y584" s="66" t="str">
        <f>IF(OR(Q584="",'1'!$H$10="-"),"-      %",IF(Z584="только сц",0,IF(SUM($V$685:$V$6357)&gt;=57000,(W584-T584)/W584,0)))</f>
        <v>-      %</v>
      </c>
      <c r="Z584" s="83" t="s">
        <v>5582</v>
      </c>
      <c r="AA584" s="51">
        <v>2</v>
      </c>
      <c r="AB584" s="51">
        <v>0</v>
      </c>
      <c r="AC584" s="63" t="s">
        <v>3975</v>
      </c>
      <c r="AD584" s="94" t="str">
        <f>IF(OR(Q584="",'1'!$H$10="-"),"",IF(Q584&gt;R584+S584,"заказано больше наличия",""))</f>
        <v/>
      </c>
    </row>
    <row r="585" spans="1:30" s="48" customFormat="1">
      <c r="A585" s="2"/>
      <c r="B585" s="57" t="s">
        <v>2424</v>
      </c>
      <c r="C585" s="49" t="s">
        <v>1097</v>
      </c>
      <c r="D585" s="49" t="s">
        <v>1098</v>
      </c>
      <c r="E585" s="49">
        <v>8</v>
      </c>
      <c r="F585" s="49">
        <v>15</v>
      </c>
      <c r="G585" s="49" t="s">
        <v>3761</v>
      </c>
      <c r="H585" s="52" t="s">
        <v>57</v>
      </c>
      <c r="I585" s="50"/>
      <c r="J585" s="50"/>
      <c r="K585" s="90"/>
      <c r="L585" s="51">
        <v>407</v>
      </c>
      <c r="M585" s="51">
        <v>271</v>
      </c>
      <c r="N585" s="106">
        <f>IF('1'!$H$10="-",L585,L585)</f>
        <v>407</v>
      </c>
      <c r="O585" s="105">
        <f>IF('1'!$H$10="-",M585,IF('1'!$H$10="в кассу предприятия",M585,IF('1'!$H$10="ИП Водакова Т.Ю.",M585*1.075,"-")))</f>
        <v>271</v>
      </c>
      <c r="P585" s="86">
        <v>3</v>
      </c>
      <c r="Q585" s="47"/>
      <c r="R585" s="91">
        <f t="shared" si="8"/>
        <v>0</v>
      </c>
      <c r="S585" s="91" t="str">
        <f>IF('1'!$H$10="-","-      ₽",IF(Z585="только сц",IF(Q585&lt;=AA585,Q585,AA585),IF(Q585&lt;=AB585,0,IF(Q585-R585&lt;=AA585,Q585-R585,AA585))))</f>
        <v>-      ₽</v>
      </c>
      <c r="T585" s="92" t="str">
        <f>IF('1'!$H$10="-","-      ₽",IF(AND(SUM($W$10:$W$6357)&gt;=200000,AC585&lt;&gt;"без скидки"),IF(R585&gt;=100,O585*0.95*0.95*R585,O585*R585*0.95),IF(SUM($V$10:$V$6357)&gt;=57000,IF(AND(R585&gt;=100,AC585&lt;&gt;"без скидки"),O585*0.95*R585,O585*R585),M585*R585)))</f>
        <v>-      ₽</v>
      </c>
      <c r="U585" s="92" t="str">
        <f>IF('1'!$H$10="-","-      ₽",S585*M585)</f>
        <v>-      ₽</v>
      </c>
      <c r="V585" s="93" t="str">
        <f>IF('1'!$H$10="-","-      ₽",R585*O585)</f>
        <v>-      ₽</v>
      </c>
      <c r="W585" s="93" t="str">
        <f>IF('1'!$H$10="-","-      ₽",R585*O585)</f>
        <v>-      ₽</v>
      </c>
      <c r="X585" s="65" t="s">
        <v>4548</v>
      </c>
      <c r="Y585" s="66" t="str">
        <f>IF(OR(Q585="",'1'!$H$10="-"),"-      %",IF(Z585="только сц",0,IF(SUM($V$685:$V$6357)&gt;=57000,(W585-T585)/W585,0)))</f>
        <v>-      %</v>
      </c>
      <c r="Z585" s="83" t="s">
        <v>375</v>
      </c>
      <c r="AA585" s="51">
        <v>0</v>
      </c>
      <c r="AB585" s="51">
        <v>3</v>
      </c>
      <c r="AC585" s="63" t="s">
        <v>3975</v>
      </c>
      <c r="AD585" s="94" t="str">
        <f>IF(OR(Q585="",'1'!$H$10="-"),"",IF(Q585&gt;R585+S585,"заказано больше наличия",""))</f>
        <v/>
      </c>
    </row>
    <row r="586" spans="1:30" s="48" customFormat="1">
      <c r="A586" s="2"/>
      <c r="B586" s="57" t="s">
        <v>4861</v>
      </c>
      <c r="C586" s="49" t="s">
        <v>3941</v>
      </c>
      <c r="D586" s="49" t="s">
        <v>1098</v>
      </c>
      <c r="E586" s="49">
        <v>8</v>
      </c>
      <c r="F586" s="49">
        <v>22</v>
      </c>
      <c r="G586" s="49" t="s">
        <v>4982</v>
      </c>
      <c r="H586" s="52" t="s">
        <v>45</v>
      </c>
      <c r="I586" s="50"/>
      <c r="J586" s="50"/>
      <c r="K586" s="90"/>
      <c r="L586" s="51">
        <v>482</v>
      </c>
      <c r="M586" s="51">
        <v>359</v>
      </c>
      <c r="N586" s="106">
        <f>IF('1'!$H$10="-",L586,L586)</f>
        <v>482</v>
      </c>
      <c r="O586" s="105">
        <f>IF('1'!$H$10="-",M586,IF('1'!$H$10="в кассу предприятия",M586,IF('1'!$H$10="ИП Водакова Т.Ю.",M586*1.075,"-")))</f>
        <v>359</v>
      </c>
      <c r="P586" s="86">
        <v>4</v>
      </c>
      <c r="Q586" s="47"/>
      <c r="R586" s="91">
        <f t="shared" ref="R586:R649" si="9">IF(Q586&lt;=AB586,Q586,AB586)</f>
        <v>0</v>
      </c>
      <c r="S586" s="91" t="str">
        <f>IF('1'!$H$10="-","-      ₽",IF(Z586="только сц",IF(Q586&lt;=AA586,Q586,AA586),IF(Q586&lt;=AB586,0,IF(Q586-R586&lt;=AA586,Q586-R586,AA586))))</f>
        <v>-      ₽</v>
      </c>
      <c r="T586" s="92" t="str">
        <f>IF('1'!$H$10="-","-      ₽",IF(AND(SUM($W$10:$W$6357)&gt;=200000,AC586&lt;&gt;"без скидки"),IF(R586&gt;=100,O586*0.95*0.95*R586,O586*R586*0.95),IF(SUM($V$10:$V$6357)&gt;=57000,IF(AND(R586&gt;=100,AC586&lt;&gt;"без скидки"),O586*0.95*R586,O586*R586),M586*R586)))</f>
        <v>-      ₽</v>
      </c>
      <c r="U586" s="92" t="str">
        <f>IF('1'!$H$10="-","-      ₽",S586*M586)</f>
        <v>-      ₽</v>
      </c>
      <c r="V586" s="93" t="str">
        <f>IF('1'!$H$10="-","-      ₽",R586*O586)</f>
        <v>-      ₽</v>
      </c>
      <c r="W586" s="93" t="str">
        <f>IF('1'!$H$10="-","-      ₽",R586*O586)</f>
        <v>-      ₽</v>
      </c>
      <c r="X586" s="65" t="s">
        <v>4548</v>
      </c>
      <c r="Y586" s="66" t="str">
        <f>IF(OR(Q586="",'1'!$H$10="-"),"-      %",IF(Z586="только сц",0,IF(SUM($V$685:$V$6357)&gt;=57000,(W586-T586)/W586,0)))</f>
        <v>-      %</v>
      </c>
      <c r="Z586" s="83" t="s">
        <v>5582</v>
      </c>
      <c r="AA586" s="51">
        <v>4</v>
      </c>
      <c r="AB586" s="51">
        <v>0</v>
      </c>
      <c r="AC586" s="63" t="s">
        <v>3975</v>
      </c>
      <c r="AD586" s="94" t="str">
        <f>IF(OR(Q586="",'1'!$H$10="-"),"",IF(Q586&gt;R586+S586,"заказано больше наличия",""))</f>
        <v/>
      </c>
    </row>
    <row r="587" spans="1:30" s="48" customFormat="1">
      <c r="A587" s="2"/>
      <c r="B587" s="57" t="s">
        <v>4862</v>
      </c>
      <c r="C587" s="49" t="s">
        <v>1097</v>
      </c>
      <c r="D587" s="49" t="s">
        <v>1098</v>
      </c>
      <c r="E587" s="49">
        <v>8</v>
      </c>
      <c r="F587" s="49">
        <v>11</v>
      </c>
      <c r="G587" s="49" t="s">
        <v>3762</v>
      </c>
      <c r="H587" s="52" t="s">
        <v>52</v>
      </c>
      <c r="I587" s="50"/>
      <c r="J587" s="50"/>
      <c r="K587" s="90"/>
      <c r="L587" s="51">
        <v>407</v>
      </c>
      <c r="M587" s="51">
        <v>271</v>
      </c>
      <c r="N587" s="106">
        <f>IF('1'!$H$10="-",L587,L587)</f>
        <v>407</v>
      </c>
      <c r="O587" s="105">
        <f>IF('1'!$H$10="-",M587,IF('1'!$H$10="в кассу предприятия",M587,IF('1'!$H$10="ИП Водакова Т.Ю.",M587*1.075,"-")))</f>
        <v>271</v>
      </c>
      <c r="P587" s="86">
        <v>1</v>
      </c>
      <c r="Q587" s="47"/>
      <c r="R587" s="91">
        <f t="shared" si="9"/>
        <v>0</v>
      </c>
      <c r="S587" s="91" t="str">
        <f>IF('1'!$H$10="-","-      ₽",IF(Z587="только сц",IF(Q587&lt;=AA587,Q587,AA587),IF(Q587&lt;=AB587,0,IF(Q587-R587&lt;=AA587,Q587-R587,AA587))))</f>
        <v>-      ₽</v>
      </c>
      <c r="T587" s="92" t="str">
        <f>IF('1'!$H$10="-","-      ₽",IF(AND(SUM($W$10:$W$6357)&gt;=200000,AC587&lt;&gt;"без скидки"),IF(R587&gt;=100,O587*0.95*0.95*R587,O587*R587*0.95),IF(SUM($V$10:$V$6357)&gt;=57000,IF(AND(R587&gt;=100,AC587&lt;&gt;"без скидки"),O587*0.95*R587,O587*R587),M587*R587)))</f>
        <v>-      ₽</v>
      </c>
      <c r="U587" s="92" t="str">
        <f>IF('1'!$H$10="-","-      ₽",S587*M587)</f>
        <v>-      ₽</v>
      </c>
      <c r="V587" s="93" t="str">
        <f>IF('1'!$H$10="-","-      ₽",R587*O587)</f>
        <v>-      ₽</v>
      </c>
      <c r="W587" s="93" t="str">
        <f>IF('1'!$H$10="-","-      ₽",R587*O587)</f>
        <v>-      ₽</v>
      </c>
      <c r="X587" s="65" t="s">
        <v>4548</v>
      </c>
      <c r="Y587" s="66" t="str">
        <f>IF(OR(Q587="",'1'!$H$10="-"),"-      %",IF(Z587="только сц",0,IF(SUM($V$685:$V$6357)&gt;=57000,(W587-T587)/W587,0)))</f>
        <v>-      %</v>
      </c>
      <c r="Z587" s="83" t="s">
        <v>5582</v>
      </c>
      <c r="AA587" s="51">
        <v>1</v>
      </c>
      <c r="AB587" s="51">
        <v>0</v>
      </c>
      <c r="AC587" s="63" t="s">
        <v>3975</v>
      </c>
      <c r="AD587" s="94" t="str">
        <f>IF(OR(Q587="",'1'!$H$10="-"),"",IF(Q587&gt;R587+S587,"заказано больше наличия",""))</f>
        <v/>
      </c>
    </row>
    <row r="588" spans="1:30" s="48" customFormat="1">
      <c r="A588" s="2"/>
      <c r="B588" s="57" t="s">
        <v>2425</v>
      </c>
      <c r="C588" s="49" t="s">
        <v>1097</v>
      </c>
      <c r="D588" s="49" t="s">
        <v>1098</v>
      </c>
      <c r="E588" s="49">
        <v>8</v>
      </c>
      <c r="F588" s="49">
        <v>15</v>
      </c>
      <c r="G588" s="49" t="s">
        <v>3762</v>
      </c>
      <c r="H588" s="52" t="s">
        <v>57</v>
      </c>
      <c r="I588" s="50"/>
      <c r="J588" s="50"/>
      <c r="K588" s="90"/>
      <c r="L588" s="51">
        <v>407</v>
      </c>
      <c r="M588" s="51">
        <v>271</v>
      </c>
      <c r="N588" s="106">
        <f>IF('1'!$H$10="-",L588,L588)</f>
        <v>407</v>
      </c>
      <c r="O588" s="105">
        <f>IF('1'!$H$10="-",M588,IF('1'!$H$10="в кассу предприятия",M588,IF('1'!$H$10="ИП Водакова Т.Ю.",M588*1.075,"-")))</f>
        <v>271</v>
      </c>
      <c r="P588" s="86">
        <v>43</v>
      </c>
      <c r="Q588" s="47"/>
      <c r="R588" s="91">
        <f t="shared" si="9"/>
        <v>0</v>
      </c>
      <c r="S588" s="91" t="str">
        <f>IF('1'!$H$10="-","-      ₽",IF(Z588="только сц",IF(Q588&lt;=AA588,Q588,AA588),IF(Q588&lt;=AB588,0,IF(Q588-R588&lt;=AA588,Q588-R588,AA588))))</f>
        <v>-      ₽</v>
      </c>
      <c r="T588" s="92" t="str">
        <f>IF('1'!$H$10="-","-      ₽",IF(AND(SUM($W$10:$W$6357)&gt;=200000,AC588&lt;&gt;"без скидки"),IF(R588&gt;=100,O588*0.95*0.95*R588,O588*R588*0.95),IF(SUM($V$10:$V$6357)&gt;=57000,IF(AND(R588&gt;=100,AC588&lt;&gt;"без скидки"),O588*0.95*R588,O588*R588),M588*R588)))</f>
        <v>-      ₽</v>
      </c>
      <c r="U588" s="92" t="str">
        <f>IF('1'!$H$10="-","-      ₽",S588*M588)</f>
        <v>-      ₽</v>
      </c>
      <c r="V588" s="93" t="str">
        <f>IF('1'!$H$10="-","-      ₽",R588*O588)</f>
        <v>-      ₽</v>
      </c>
      <c r="W588" s="93" t="str">
        <f>IF('1'!$H$10="-","-      ₽",R588*O588)</f>
        <v>-      ₽</v>
      </c>
      <c r="X588" s="65" t="s">
        <v>4548</v>
      </c>
      <c r="Y588" s="66" t="str">
        <f>IF(OR(Q588="",'1'!$H$10="-"),"-      %",IF(Z588="только сц",0,IF(SUM($V$685:$V$6357)&gt;=57000,(W588-T588)/W588,0)))</f>
        <v>-      %</v>
      </c>
      <c r="Z588" s="83" t="s">
        <v>375</v>
      </c>
      <c r="AA588" s="51">
        <v>2</v>
      </c>
      <c r="AB588" s="51">
        <v>41</v>
      </c>
      <c r="AC588" s="63" t="s">
        <v>3975</v>
      </c>
      <c r="AD588" s="94" t="str">
        <f>IF(OR(Q588="",'1'!$H$10="-"),"",IF(Q588&gt;R588+S588,"заказано больше наличия",""))</f>
        <v/>
      </c>
    </row>
    <row r="589" spans="1:30" s="48" customFormat="1">
      <c r="A589" s="2"/>
      <c r="B589" s="57" t="s">
        <v>2426</v>
      </c>
      <c r="C589" s="49" t="s">
        <v>1097</v>
      </c>
      <c r="D589" s="49" t="s">
        <v>1098</v>
      </c>
      <c r="E589" s="49">
        <v>8</v>
      </c>
      <c r="F589" s="49">
        <v>15</v>
      </c>
      <c r="G589" s="49" t="s">
        <v>3763</v>
      </c>
      <c r="H589" s="52" t="s">
        <v>57</v>
      </c>
      <c r="I589" s="50"/>
      <c r="J589" s="50"/>
      <c r="K589" s="90"/>
      <c r="L589" s="51">
        <v>407</v>
      </c>
      <c r="M589" s="51">
        <v>325</v>
      </c>
      <c r="N589" s="106">
        <f>IF('1'!$H$10="-",L589,L589)</f>
        <v>407</v>
      </c>
      <c r="O589" s="105">
        <f>IF('1'!$H$10="-",M589,IF('1'!$H$10="в кассу предприятия",M589,IF('1'!$H$10="ИП Водакова Т.Ю.",M589*1.075,"-")))</f>
        <v>325</v>
      </c>
      <c r="P589" s="86">
        <v>4</v>
      </c>
      <c r="Q589" s="47"/>
      <c r="R589" s="91">
        <f t="shared" si="9"/>
        <v>0</v>
      </c>
      <c r="S589" s="91" t="str">
        <f>IF('1'!$H$10="-","-      ₽",IF(Z589="только сц",IF(Q589&lt;=AA589,Q589,AA589),IF(Q589&lt;=AB589,0,IF(Q589-R589&lt;=AA589,Q589-R589,AA589))))</f>
        <v>-      ₽</v>
      </c>
      <c r="T589" s="92" t="str">
        <f>IF('1'!$H$10="-","-      ₽",IF(AND(SUM($W$10:$W$6357)&gt;=200000,AC589&lt;&gt;"без скидки"),IF(R589&gt;=100,O589*0.95*0.95*R589,O589*R589*0.95),IF(SUM($V$10:$V$6357)&gt;=57000,IF(AND(R589&gt;=100,AC589&lt;&gt;"без скидки"),O589*0.95*R589,O589*R589),M589*R589)))</f>
        <v>-      ₽</v>
      </c>
      <c r="U589" s="92" t="str">
        <f>IF('1'!$H$10="-","-      ₽",S589*M589)</f>
        <v>-      ₽</v>
      </c>
      <c r="V589" s="93" t="str">
        <f>IF('1'!$H$10="-","-      ₽",R589*O589)</f>
        <v>-      ₽</v>
      </c>
      <c r="W589" s="93" t="str">
        <f>IF('1'!$H$10="-","-      ₽",R589*O589)</f>
        <v>-      ₽</v>
      </c>
      <c r="X589" s="65" t="s">
        <v>4548</v>
      </c>
      <c r="Y589" s="66" t="str">
        <f>IF(OR(Q589="",'1'!$H$10="-"),"-      %",IF(Z589="только сц",0,IF(SUM($V$685:$V$6357)&gt;=57000,(W589-T589)/W589,0)))</f>
        <v>-      %</v>
      </c>
      <c r="Z589" s="83" t="s">
        <v>5582</v>
      </c>
      <c r="AA589" s="51">
        <v>4</v>
      </c>
      <c r="AB589" s="51">
        <v>0</v>
      </c>
      <c r="AC589" s="63" t="s">
        <v>3975</v>
      </c>
      <c r="AD589" s="94" t="str">
        <f>IF(OR(Q589="",'1'!$H$10="-"),"",IF(Q589&gt;R589+S589,"заказано больше наличия",""))</f>
        <v/>
      </c>
    </row>
    <row r="590" spans="1:30" s="48" customFormat="1">
      <c r="A590" s="2"/>
      <c r="B590" s="57" t="s">
        <v>4863</v>
      </c>
      <c r="C590" s="49" t="s">
        <v>3941</v>
      </c>
      <c r="D590" s="49" t="s">
        <v>1098</v>
      </c>
      <c r="E590" s="49">
        <v>8</v>
      </c>
      <c r="F590" s="49">
        <v>15</v>
      </c>
      <c r="G590" s="49" t="s">
        <v>4983</v>
      </c>
      <c r="H590" s="52" t="s">
        <v>57</v>
      </c>
      <c r="I590" s="50"/>
      <c r="J590" s="50"/>
      <c r="K590" s="90"/>
      <c r="L590" s="51">
        <v>407</v>
      </c>
      <c r="M590" s="51">
        <v>299</v>
      </c>
      <c r="N590" s="106">
        <f>IF('1'!$H$10="-",L590,L590)</f>
        <v>407</v>
      </c>
      <c r="O590" s="105">
        <f>IF('1'!$H$10="-",M590,IF('1'!$H$10="в кассу предприятия",M590,IF('1'!$H$10="ИП Водакова Т.Ю.",M590*1.075,"-")))</f>
        <v>299</v>
      </c>
      <c r="P590" s="86">
        <v>40</v>
      </c>
      <c r="Q590" s="47"/>
      <c r="R590" s="91">
        <f t="shared" si="9"/>
        <v>0</v>
      </c>
      <c r="S590" s="91" t="str">
        <f>IF('1'!$H$10="-","-      ₽",IF(Z590="только сц",IF(Q590&lt;=AA590,Q590,AA590),IF(Q590&lt;=AB590,0,IF(Q590-R590&lt;=AA590,Q590-R590,AA590))))</f>
        <v>-      ₽</v>
      </c>
      <c r="T590" s="92" t="str">
        <f>IF('1'!$H$10="-","-      ₽",IF(AND(SUM($W$10:$W$6357)&gt;=200000,AC590&lt;&gt;"без скидки"),IF(R590&gt;=100,O590*0.95*0.95*R590,O590*R590*0.95),IF(SUM($V$10:$V$6357)&gt;=57000,IF(AND(R590&gt;=100,AC590&lt;&gt;"без скидки"),O590*0.95*R590,O590*R590),M590*R590)))</f>
        <v>-      ₽</v>
      </c>
      <c r="U590" s="92" t="str">
        <f>IF('1'!$H$10="-","-      ₽",S590*M590)</f>
        <v>-      ₽</v>
      </c>
      <c r="V590" s="93" t="str">
        <f>IF('1'!$H$10="-","-      ₽",R590*O590)</f>
        <v>-      ₽</v>
      </c>
      <c r="W590" s="93" t="str">
        <f>IF('1'!$H$10="-","-      ₽",R590*O590)</f>
        <v>-      ₽</v>
      </c>
      <c r="X590" s="65" t="s">
        <v>4548</v>
      </c>
      <c r="Y590" s="66" t="str">
        <f>IF(OR(Q590="",'1'!$H$10="-"),"-      %",IF(Z590="только сц",0,IF(SUM($V$685:$V$6357)&gt;=57000,(W590-T590)/W590,0)))</f>
        <v>-      %</v>
      </c>
      <c r="Z590" s="83" t="s">
        <v>375</v>
      </c>
      <c r="AA590" s="51">
        <v>10</v>
      </c>
      <c r="AB590" s="51">
        <v>30</v>
      </c>
      <c r="AC590" s="63" t="s">
        <v>3975</v>
      </c>
      <c r="AD590" s="94" t="str">
        <f>IF(OR(Q590="",'1'!$H$10="-"),"",IF(Q590&gt;R590+S590,"заказано больше наличия",""))</f>
        <v/>
      </c>
    </row>
    <row r="591" spans="1:30" s="48" customFormat="1">
      <c r="A591" s="2"/>
      <c r="B591" s="57" t="s">
        <v>2427</v>
      </c>
      <c r="C591" s="49" t="s">
        <v>1097</v>
      </c>
      <c r="D591" s="49" t="s">
        <v>1098</v>
      </c>
      <c r="E591" s="49">
        <v>8</v>
      </c>
      <c r="F591" s="49">
        <v>15</v>
      </c>
      <c r="G591" s="49" t="s">
        <v>3764</v>
      </c>
      <c r="H591" s="52" t="s">
        <v>57</v>
      </c>
      <c r="I591" s="50"/>
      <c r="J591" s="50"/>
      <c r="K591" s="90"/>
      <c r="L591" s="51">
        <v>407</v>
      </c>
      <c r="M591" s="51">
        <v>271</v>
      </c>
      <c r="N591" s="106">
        <f>IF('1'!$H$10="-",L591,L591)</f>
        <v>407</v>
      </c>
      <c r="O591" s="105">
        <f>IF('1'!$H$10="-",M591,IF('1'!$H$10="в кассу предприятия",M591,IF('1'!$H$10="ИП Водакова Т.Ю.",M591*1.075,"-")))</f>
        <v>271</v>
      </c>
      <c r="P591" s="86">
        <v>1</v>
      </c>
      <c r="Q591" s="47"/>
      <c r="R591" s="91">
        <f t="shared" si="9"/>
        <v>0</v>
      </c>
      <c r="S591" s="91" t="str">
        <f>IF('1'!$H$10="-","-      ₽",IF(Z591="только сц",IF(Q591&lt;=AA591,Q591,AA591),IF(Q591&lt;=AB591,0,IF(Q591-R591&lt;=AA591,Q591-R591,AA591))))</f>
        <v>-      ₽</v>
      </c>
      <c r="T591" s="92" t="str">
        <f>IF('1'!$H$10="-","-      ₽",IF(AND(SUM($W$10:$W$6357)&gt;=200000,AC591&lt;&gt;"без скидки"),IF(R591&gt;=100,O591*0.95*0.95*R591,O591*R591*0.95),IF(SUM($V$10:$V$6357)&gt;=57000,IF(AND(R591&gt;=100,AC591&lt;&gt;"без скидки"),O591*0.95*R591,O591*R591),M591*R591)))</f>
        <v>-      ₽</v>
      </c>
      <c r="U591" s="92" t="str">
        <f>IF('1'!$H$10="-","-      ₽",S591*M591)</f>
        <v>-      ₽</v>
      </c>
      <c r="V591" s="93" t="str">
        <f>IF('1'!$H$10="-","-      ₽",R591*O591)</f>
        <v>-      ₽</v>
      </c>
      <c r="W591" s="93" t="str">
        <f>IF('1'!$H$10="-","-      ₽",R591*O591)</f>
        <v>-      ₽</v>
      </c>
      <c r="X591" s="65" t="s">
        <v>4548</v>
      </c>
      <c r="Y591" s="66" t="str">
        <f>IF(OR(Q591="",'1'!$H$10="-"),"-      %",IF(Z591="только сц",0,IF(SUM($V$685:$V$6357)&gt;=57000,(W591-T591)/W591,0)))</f>
        <v>-      %</v>
      </c>
      <c r="Z591" s="83" t="s">
        <v>375</v>
      </c>
      <c r="AA591" s="51">
        <v>0</v>
      </c>
      <c r="AB591" s="51">
        <v>1</v>
      </c>
      <c r="AC591" s="63" t="s">
        <v>3975</v>
      </c>
      <c r="AD591" s="94" t="str">
        <f>IF(OR(Q591="",'1'!$H$10="-"),"",IF(Q591&gt;R591+S591,"заказано больше наличия",""))</f>
        <v/>
      </c>
    </row>
    <row r="592" spans="1:30" s="48" customFormat="1">
      <c r="A592" s="2"/>
      <c r="B592" s="57" t="s">
        <v>2428</v>
      </c>
      <c r="C592" s="49" t="s">
        <v>1097</v>
      </c>
      <c r="D592" s="49" t="s">
        <v>1098</v>
      </c>
      <c r="E592" s="49">
        <v>8</v>
      </c>
      <c r="F592" s="49">
        <v>15</v>
      </c>
      <c r="G592" s="49" t="s">
        <v>3765</v>
      </c>
      <c r="H592" s="52" t="s">
        <v>57</v>
      </c>
      <c r="I592" s="50"/>
      <c r="J592" s="50"/>
      <c r="K592" s="90"/>
      <c r="L592" s="51">
        <v>407</v>
      </c>
      <c r="M592" s="51">
        <v>271</v>
      </c>
      <c r="N592" s="106">
        <f>IF('1'!$H$10="-",L592,L592)</f>
        <v>407</v>
      </c>
      <c r="O592" s="105">
        <f>IF('1'!$H$10="-",M592,IF('1'!$H$10="в кассу предприятия",M592,IF('1'!$H$10="ИП Водакова Т.Ю.",M592*1.075,"-")))</f>
        <v>271</v>
      </c>
      <c r="P592" s="86">
        <v>15</v>
      </c>
      <c r="Q592" s="47"/>
      <c r="R592" s="91">
        <f t="shared" si="9"/>
        <v>0</v>
      </c>
      <c r="S592" s="91" t="str">
        <f>IF('1'!$H$10="-","-      ₽",IF(Z592="только сц",IF(Q592&lt;=AA592,Q592,AA592),IF(Q592&lt;=AB592,0,IF(Q592-R592&lt;=AA592,Q592-R592,AA592))))</f>
        <v>-      ₽</v>
      </c>
      <c r="T592" s="92" t="str">
        <f>IF('1'!$H$10="-","-      ₽",IF(AND(SUM($W$10:$W$6357)&gt;=200000,AC592&lt;&gt;"без скидки"),IF(R592&gt;=100,O592*0.95*0.95*R592,O592*R592*0.95),IF(SUM($V$10:$V$6357)&gt;=57000,IF(AND(R592&gt;=100,AC592&lt;&gt;"без скидки"),O592*0.95*R592,O592*R592),M592*R592)))</f>
        <v>-      ₽</v>
      </c>
      <c r="U592" s="92" t="str">
        <f>IF('1'!$H$10="-","-      ₽",S592*M592)</f>
        <v>-      ₽</v>
      </c>
      <c r="V592" s="93" t="str">
        <f>IF('1'!$H$10="-","-      ₽",R592*O592)</f>
        <v>-      ₽</v>
      </c>
      <c r="W592" s="93" t="str">
        <f>IF('1'!$H$10="-","-      ₽",R592*O592)</f>
        <v>-      ₽</v>
      </c>
      <c r="X592" s="65" t="s">
        <v>4548</v>
      </c>
      <c r="Y592" s="66" t="str">
        <f>IF(OR(Q592="",'1'!$H$10="-"),"-      %",IF(Z592="только сц",0,IF(SUM($V$685:$V$6357)&gt;=57000,(W592-T592)/W592,0)))</f>
        <v>-      %</v>
      </c>
      <c r="Z592" s="83" t="s">
        <v>375</v>
      </c>
      <c r="AA592" s="51">
        <v>0</v>
      </c>
      <c r="AB592" s="51">
        <v>15</v>
      </c>
      <c r="AC592" s="63" t="s">
        <v>3975</v>
      </c>
      <c r="AD592" s="94" t="str">
        <f>IF(OR(Q592="",'1'!$H$10="-"),"",IF(Q592&gt;R592+S592,"заказано больше наличия",""))</f>
        <v/>
      </c>
    </row>
    <row r="593" spans="1:30" s="48" customFormat="1">
      <c r="A593" s="2"/>
      <c r="B593" s="57" t="s">
        <v>2429</v>
      </c>
      <c r="C593" s="49" t="s">
        <v>1097</v>
      </c>
      <c r="D593" s="49" t="s">
        <v>1098</v>
      </c>
      <c r="E593" s="49">
        <v>8</v>
      </c>
      <c r="F593" s="49">
        <v>15</v>
      </c>
      <c r="G593" s="49" t="s">
        <v>3766</v>
      </c>
      <c r="H593" s="52" t="s">
        <v>57</v>
      </c>
      <c r="I593" s="50"/>
      <c r="J593" s="50"/>
      <c r="K593" s="90"/>
      <c r="L593" s="51">
        <v>407</v>
      </c>
      <c r="M593" s="51">
        <v>271</v>
      </c>
      <c r="N593" s="106">
        <f>IF('1'!$H$10="-",L593,L593)</f>
        <v>407</v>
      </c>
      <c r="O593" s="105">
        <f>IF('1'!$H$10="-",M593,IF('1'!$H$10="в кассу предприятия",M593,IF('1'!$H$10="ИП Водакова Т.Ю.",M593*1.075,"-")))</f>
        <v>271</v>
      </c>
      <c r="P593" s="86">
        <v>62</v>
      </c>
      <c r="Q593" s="47"/>
      <c r="R593" s="91">
        <f t="shared" si="9"/>
        <v>0</v>
      </c>
      <c r="S593" s="91" t="str">
        <f>IF('1'!$H$10="-","-      ₽",IF(Z593="только сц",IF(Q593&lt;=AA593,Q593,AA593),IF(Q593&lt;=AB593,0,IF(Q593-R593&lt;=AA593,Q593-R593,AA593))))</f>
        <v>-      ₽</v>
      </c>
      <c r="T593" s="92" t="str">
        <f>IF('1'!$H$10="-","-      ₽",IF(AND(SUM($W$10:$W$6357)&gt;=200000,AC593&lt;&gt;"без скидки"),IF(R593&gt;=100,O593*0.95*0.95*R593,O593*R593*0.95),IF(SUM($V$10:$V$6357)&gt;=57000,IF(AND(R593&gt;=100,AC593&lt;&gt;"без скидки"),O593*0.95*R593,O593*R593),M593*R593)))</f>
        <v>-      ₽</v>
      </c>
      <c r="U593" s="92" t="str">
        <f>IF('1'!$H$10="-","-      ₽",S593*M593)</f>
        <v>-      ₽</v>
      </c>
      <c r="V593" s="93" t="str">
        <f>IF('1'!$H$10="-","-      ₽",R593*O593)</f>
        <v>-      ₽</v>
      </c>
      <c r="W593" s="93" t="str">
        <f>IF('1'!$H$10="-","-      ₽",R593*O593)</f>
        <v>-      ₽</v>
      </c>
      <c r="X593" s="65" t="s">
        <v>4548</v>
      </c>
      <c r="Y593" s="66" t="str">
        <f>IF(OR(Q593="",'1'!$H$10="-"),"-      %",IF(Z593="только сц",0,IF(SUM($V$685:$V$6357)&gt;=57000,(W593-T593)/W593,0)))</f>
        <v>-      %</v>
      </c>
      <c r="Z593" s="83" t="s">
        <v>375</v>
      </c>
      <c r="AA593" s="51">
        <v>8</v>
      </c>
      <c r="AB593" s="51">
        <v>54</v>
      </c>
      <c r="AC593" s="63" t="s">
        <v>3975</v>
      </c>
      <c r="AD593" s="94" t="str">
        <f>IF(OR(Q593="",'1'!$H$10="-"),"",IF(Q593&gt;R593+S593,"заказано больше наличия",""))</f>
        <v/>
      </c>
    </row>
    <row r="594" spans="1:30" s="48" customFormat="1">
      <c r="A594" s="2"/>
      <c r="B594" s="57" t="s">
        <v>2430</v>
      </c>
      <c r="C594" s="49" t="s">
        <v>1097</v>
      </c>
      <c r="D594" s="49" t="s">
        <v>1098</v>
      </c>
      <c r="E594" s="49">
        <v>8</v>
      </c>
      <c r="F594" s="49">
        <v>15</v>
      </c>
      <c r="G594" s="49" t="s">
        <v>3767</v>
      </c>
      <c r="H594" s="52" t="s">
        <v>57</v>
      </c>
      <c r="I594" s="50"/>
      <c r="J594" s="50"/>
      <c r="K594" s="90"/>
      <c r="L594" s="51">
        <v>482</v>
      </c>
      <c r="M594" s="51">
        <v>359</v>
      </c>
      <c r="N594" s="106">
        <f>IF('1'!$H$10="-",L594,L594)</f>
        <v>482</v>
      </c>
      <c r="O594" s="105">
        <f>IF('1'!$H$10="-",M594,IF('1'!$H$10="в кассу предприятия",M594,IF('1'!$H$10="ИП Водакова Т.Ю.",M594*1.075,"-")))</f>
        <v>359</v>
      </c>
      <c r="P594" s="86">
        <v>8</v>
      </c>
      <c r="Q594" s="47"/>
      <c r="R594" s="91">
        <f t="shared" si="9"/>
        <v>0</v>
      </c>
      <c r="S594" s="91" t="str">
        <f>IF('1'!$H$10="-","-      ₽",IF(Z594="только сц",IF(Q594&lt;=AA594,Q594,AA594),IF(Q594&lt;=AB594,0,IF(Q594-R594&lt;=AA594,Q594-R594,AA594))))</f>
        <v>-      ₽</v>
      </c>
      <c r="T594" s="92" t="str">
        <f>IF('1'!$H$10="-","-      ₽",IF(AND(SUM($W$10:$W$6357)&gt;=200000,AC594&lt;&gt;"без скидки"),IF(R594&gt;=100,O594*0.95*0.95*R594,O594*R594*0.95),IF(SUM($V$10:$V$6357)&gt;=57000,IF(AND(R594&gt;=100,AC594&lt;&gt;"без скидки"),O594*0.95*R594,O594*R594),M594*R594)))</f>
        <v>-      ₽</v>
      </c>
      <c r="U594" s="92" t="str">
        <f>IF('1'!$H$10="-","-      ₽",S594*M594)</f>
        <v>-      ₽</v>
      </c>
      <c r="V594" s="93" t="str">
        <f>IF('1'!$H$10="-","-      ₽",R594*O594)</f>
        <v>-      ₽</v>
      </c>
      <c r="W594" s="93" t="str">
        <f>IF('1'!$H$10="-","-      ₽",R594*O594)</f>
        <v>-      ₽</v>
      </c>
      <c r="X594" s="65" t="s">
        <v>4548</v>
      </c>
      <c r="Y594" s="66" t="str">
        <f>IF(OR(Q594="",'1'!$H$10="-"),"-      %",IF(Z594="только сц",0,IF(SUM($V$685:$V$6357)&gt;=57000,(W594-T594)/W594,0)))</f>
        <v>-      %</v>
      </c>
      <c r="Z594" s="83" t="s">
        <v>375</v>
      </c>
      <c r="AA594" s="51">
        <v>0</v>
      </c>
      <c r="AB594" s="51">
        <v>8</v>
      </c>
      <c r="AC594" s="63" t="s">
        <v>3975</v>
      </c>
      <c r="AD594" s="94" t="str">
        <f>IF(OR(Q594="",'1'!$H$10="-"),"",IF(Q594&gt;R594+S594,"заказано больше наличия",""))</f>
        <v/>
      </c>
    </row>
    <row r="595" spans="1:30" s="48" customFormat="1">
      <c r="A595" s="2"/>
      <c r="B595" s="57" t="s">
        <v>2431</v>
      </c>
      <c r="C595" s="49" t="s">
        <v>1097</v>
      </c>
      <c r="D595" s="49" t="s">
        <v>1098</v>
      </c>
      <c r="E595" s="49">
        <v>8</v>
      </c>
      <c r="F595" s="49">
        <v>15</v>
      </c>
      <c r="G595" s="49" t="s">
        <v>3768</v>
      </c>
      <c r="H595" s="52" t="s">
        <v>57</v>
      </c>
      <c r="I595" s="50"/>
      <c r="J595" s="50"/>
      <c r="K595" s="90"/>
      <c r="L595" s="51">
        <v>407</v>
      </c>
      <c r="M595" s="51">
        <v>271</v>
      </c>
      <c r="N595" s="106">
        <f>IF('1'!$H$10="-",L595,L595)</f>
        <v>407</v>
      </c>
      <c r="O595" s="105">
        <f>IF('1'!$H$10="-",M595,IF('1'!$H$10="в кассу предприятия",M595,IF('1'!$H$10="ИП Водакова Т.Ю.",M595*1.075,"-")))</f>
        <v>271</v>
      </c>
      <c r="P595" s="86">
        <v>1</v>
      </c>
      <c r="Q595" s="47"/>
      <c r="R595" s="91">
        <f t="shared" si="9"/>
        <v>0</v>
      </c>
      <c r="S595" s="91" t="str">
        <f>IF('1'!$H$10="-","-      ₽",IF(Z595="только сц",IF(Q595&lt;=AA595,Q595,AA595),IF(Q595&lt;=AB595,0,IF(Q595-R595&lt;=AA595,Q595-R595,AA595))))</f>
        <v>-      ₽</v>
      </c>
      <c r="T595" s="92" t="str">
        <f>IF('1'!$H$10="-","-      ₽",IF(AND(SUM($W$10:$W$6357)&gt;=200000,AC595&lt;&gt;"без скидки"),IF(R595&gt;=100,O595*0.95*0.95*R595,O595*R595*0.95),IF(SUM($V$10:$V$6357)&gt;=57000,IF(AND(R595&gt;=100,AC595&lt;&gt;"без скидки"),O595*0.95*R595,O595*R595),M595*R595)))</f>
        <v>-      ₽</v>
      </c>
      <c r="U595" s="92" t="str">
        <f>IF('1'!$H$10="-","-      ₽",S595*M595)</f>
        <v>-      ₽</v>
      </c>
      <c r="V595" s="93" t="str">
        <f>IF('1'!$H$10="-","-      ₽",R595*O595)</f>
        <v>-      ₽</v>
      </c>
      <c r="W595" s="93" t="str">
        <f>IF('1'!$H$10="-","-      ₽",R595*O595)</f>
        <v>-      ₽</v>
      </c>
      <c r="X595" s="65" t="s">
        <v>4548</v>
      </c>
      <c r="Y595" s="66" t="str">
        <f>IF(OR(Q595="",'1'!$H$10="-"),"-      %",IF(Z595="только сц",0,IF(SUM($V$685:$V$6357)&gt;=57000,(W595-T595)/W595,0)))</f>
        <v>-      %</v>
      </c>
      <c r="Z595" s="83" t="s">
        <v>375</v>
      </c>
      <c r="AA595" s="51">
        <v>0</v>
      </c>
      <c r="AB595" s="51">
        <v>1</v>
      </c>
      <c r="AC595" s="63" t="s">
        <v>3975</v>
      </c>
      <c r="AD595" s="94" t="str">
        <f>IF(OR(Q595="",'1'!$H$10="-"),"",IF(Q595&gt;R595+S595,"заказано больше наличия",""))</f>
        <v/>
      </c>
    </row>
    <row r="596" spans="1:30" s="48" customFormat="1">
      <c r="A596" s="2"/>
      <c r="B596" s="57" t="s">
        <v>2432</v>
      </c>
      <c r="C596" s="49" t="s">
        <v>1097</v>
      </c>
      <c r="D596" s="49" t="s">
        <v>1098</v>
      </c>
      <c r="E596" s="49">
        <v>8</v>
      </c>
      <c r="F596" s="49">
        <v>11</v>
      </c>
      <c r="G596" s="49" t="s">
        <v>3769</v>
      </c>
      <c r="H596" s="52" t="s">
        <v>52</v>
      </c>
      <c r="I596" s="50"/>
      <c r="J596" s="50"/>
      <c r="K596" s="90"/>
      <c r="L596" s="51">
        <v>482</v>
      </c>
      <c r="M596" s="51">
        <v>359</v>
      </c>
      <c r="N596" s="106">
        <f>IF('1'!$H$10="-",L596,L596)</f>
        <v>482</v>
      </c>
      <c r="O596" s="105">
        <f>IF('1'!$H$10="-",M596,IF('1'!$H$10="в кассу предприятия",M596,IF('1'!$H$10="ИП Водакова Т.Ю.",M596*1.075,"-")))</f>
        <v>359</v>
      </c>
      <c r="P596" s="86">
        <v>12</v>
      </c>
      <c r="Q596" s="47"/>
      <c r="R596" s="91">
        <f t="shared" si="9"/>
        <v>0</v>
      </c>
      <c r="S596" s="91" t="str">
        <f>IF('1'!$H$10="-","-      ₽",IF(Z596="только сц",IF(Q596&lt;=AA596,Q596,AA596),IF(Q596&lt;=AB596,0,IF(Q596-R596&lt;=AA596,Q596-R596,AA596))))</f>
        <v>-      ₽</v>
      </c>
      <c r="T596" s="92" t="str">
        <f>IF('1'!$H$10="-","-      ₽",IF(AND(SUM($W$10:$W$6357)&gt;=200000,AC596&lt;&gt;"без скидки"),IF(R596&gt;=100,O596*0.95*0.95*R596,O596*R596*0.95),IF(SUM($V$10:$V$6357)&gt;=57000,IF(AND(R596&gt;=100,AC596&lt;&gt;"без скидки"),O596*0.95*R596,O596*R596),M596*R596)))</f>
        <v>-      ₽</v>
      </c>
      <c r="U596" s="92" t="str">
        <f>IF('1'!$H$10="-","-      ₽",S596*M596)</f>
        <v>-      ₽</v>
      </c>
      <c r="V596" s="93" t="str">
        <f>IF('1'!$H$10="-","-      ₽",R596*O596)</f>
        <v>-      ₽</v>
      </c>
      <c r="W596" s="93" t="str">
        <f>IF('1'!$H$10="-","-      ₽",R596*O596)</f>
        <v>-      ₽</v>
      </c>
      <c r="X596" s="65" t="s">
        <v>4548</v>
      </c>
      <c r="Y596" s="66" t="str">
        <f>IF(OR(Q596="",'1'!$H$10="-"),"-      %",IF(Z596="только сц",0,IF(SUM($V$685:$V$6357)&gt;=57000,(W596-T596)/W596,0)))</f>
        <v>-      %</v>
      </c>
      <c r="Z596" s="83" t="s">
        <v>375</v>
      </c>
      <c r="AA596" s="51">
        <v>6</v>
      </c>
      <c r="AB596" s="51">
        <v>6</v>
      </c>
      <c r="AC596" s="63" t="s">
        <v>3975</v>
      </c>
      <c r="AD596" s="94" t="str">
        <f>IF(OR(Q596="",'1'!$H$10="-"),"",IF(Q596&gt;R596+S596,"заказано больше наличия",""))</f>
        <v/>
      </c>
    </row>
    <row r="597" spans="1:30" s="48" customFormat="1">
      <c r="A597" s="2"/>
      <c r="B597" s="57" t="s">
        <v>2433</v>
      </c>
      <c r="C597" s="49" t="s">
        <v>1097</v>
      </c>
      <c r="D597" s="49" t="s">
        <v>1098</v>
      </c>
      <c r="E597" s="49">
        <v>8</v>
      </c>
      <c r="F597" s="49">
        <v>15</v>
      </c>
      <c r="G597" s="49" t="s">
        <v>3770</v>
      </c>
      <c r="H597" s="52" t="s">
        <v>57</v>
      </c>
      <c r="I597" s="50"/>
      <c r="J597" s="50"/>
      <c r="K597" s="90"/>
      <c r="L597" s="51">
        <v>407</v>
      </c>
      <c r="M597" s="51">
        <v>271</v>
      </c>
      <c r="N597" s="106">
        <f>IF('1'!$H$10="-",L597,L597)</f>
        <v>407</v>
      </c>
      <c r="O597" s="105">
        <f>IF('1'!$H$10="-",M597,IF('1'!$H$10="в кассу предприятия",M597,IF('1'!$H$10="ИП Водакова Т.Ю.",M597*1.075,"-")))</f>
        <v>271</v>
      </c>
      <c r="P597" s="86">
        <v>5</v>
      </c>
      <c r="Q597" s="47"/>
      <c r="R597" s="91">
        <f t="shared" si="9"/>
        <v>0</v>
      </c>
      <c r="S597" s="91" t="str">
        <f>IF('1'!$H$10="-","-      ₽",IF(Z597="только сц",IF(Q597&lt;=AA597,Q597,AA597),IF(Q597&lt;=AB597,0,IF(Q597-R597&lt;=AA597,Q597-R597,AA597))))</f>
        <v>-      ₽</v>
      </c>
      <c r="T597" s="92" t="str">
        <f>IF('1'!$H$10="-","-      ₽",IF(AND(SUM($W$10:$W$6357)&gt;=200000,AC597&lt;&gt;"без скидки"),IF(R597&gt;=100,O597*0.95*0.95*R597,O597*R597*0.95),IF(SUM($V$10:$V$6357)&gt;=57000,IF(AND(R597&gt;=100,AC597&lt;&gt;"без скидки"),O597*0.95*R597,O597*R597),M597*R597)))</f>
        <v>-      ₽</v>
      </c>
      <c r="U597" s="92" t="str">
        <f>IF('1'!$H$10="-","-      ₽",S597*M597)</f>
        <v>-      ₽</v>
      </c>
      <c r="V597" s="93" t="str">
        <f>IF('1'!$H$10="-","-      ₽",R597*O597)</f>
        <v>-      ₽</v>
      </c>
      <c r="W597" s="93" t="str">
        <f>IF('1'!$H$10="-","-      ₽",R597*O597)</f>
        <v>-      ₽</v>
      </c>
      <c r="X597" s="65" t="s">
        <v>4548</v>
      </c>
      <c r="Y597" s="66" t="str">
        <f>IF(OR(Q597="",'1'!$H$10="-"),"-      %",IF(Z597="только сц",0,IF(SUM($V$685:$V$6357)&gt;=57000,(W597-T597)/W597,0)))</f>
        <v>-      %</v>
      </c>
      <c r="Z597" s="83" t="s">
        <v>375</v>
      </c>
      <c r="AA597" s="51">
        <v>1</v>
      </c>
      <c r="AB597" s="51">
        <v>4</v>
      </c>
      <c r="AC597" s="63" t="s">
        <v>3975</v>
      </c>
      <c r="AD597" s="94" t="str">
        <f>IF(OR(Q597="",'1'!$H$10="-"),"",IF(Q597&gt;R597+S597,"заказано больше наличия",""))</f>
        <v/>
      </c>
    </row>
    <row r="598" spans="1:30" s="48" customFormat="1">
      <c r="A598" s="2"/>
      <c r="B598" s="57" t="s">
        <v>2434</v>
      </c>
      <c r="C598" s="49" t="s">
        <v>1097</v>
      </c>
      <c r="D598" s="49" t="s">
        <v>1098</v>
      </c>
      <c r="E598" s="49">
        <v>8</v>
      </c>
      <c r="F598" s="49">
        <v>15</v>
      </c>
      <c r="G598" s="49" t="s">
        <v>3771</v>
      </c>
      <c r="H598" s="52" t="s">
        <v>57</v>
      </c>
      <c r="I598" s="50"/>
      <c r="J598" s="50"/>
      <c r="K598" s="90"/>
      <c r="L598" s="51">
        <v>482</v>
      </c>
      <c r="M598" s="51">
        <v>359</v>
      </c>
      <c r="N598" s="106">
        <f>IF('1'!$H$10="-",L598,L598)</f>
        <v>482</v>
      </c>
      <c r="O598" s="105">
        <f>IF('1'!$H$10="-",M598,IF('1'!$H$10="в кассу предприятия",M598,IF('1'!$H$10="ИП Водакова Т.Ю.",M598*1.075,"-")))</f>
        <v>359</v>
      </c>
      <c r="P598" s="86">
        <v>5</v>
      </c>
      <c r="Q598" s="47"/>
      <c r="R598" s="91">
        <f t="shared" si="9"/>
        <v>0</v>
      </c>
      <c r="S598" s="91" t="str">
        <f>IF('1'!$H$10="-","-      ₽",IF(Z598="только сц",IF(Q598&lt;=AA598,Q598,AA598),IF(Q598&lt;=AB598,0,IF(Q598-R598&lt;=AA598,Q598-R598,AA598))))</f>
        <v>-      ₽</v>
      </c>
      <c r="T598" s="92" t="str">
        <f>IF('1'!$H$10="-","-      ₽",IF(AND(SUM($W$10:$W$6357)&gt;=200000,AC598&lt;&gt;"без скидки"),IF(R598&gt;=100,O598*0.95*0.95*R598,O598*R598*0.95),IF(SUM($V$10:$V$6357)&gt;=57000,IF(AND(R598&gt;=100,AC598&lt;&gt;"без скидки"),O598*0.95*R598,O598*R598),M598*R598)))</f>
        <v>-      ₽</v>
      </c>
      <c r="U598" s="92" t="str">
        <f>IF('1'!$H$10="-","-      ₽",S598*M598)</f>
        <v>-      ₽</v>
      </c>
      <c r="V598" s="93" t="str">
        <f>IF('1'!$H$10="-","-      ₽",R598*O598)</f>
        <v>-      ₽</v>
      </c>
      <c r="W598" s="93" t="str">
        <f>IF('1'!$H$10="-","-      ₽",R598*O598)</f>
        <v>-      ₽</v>
      </c>
      <c r="X598" s="65" t="s">
        <v>4548</v>
      </c>
      <c r="Y598" s="66" t="str">
        <f>IF(OR(Q598="",'1'!$H$10="-"),"-      %",IF(Z598="только сц",0,IF(SUM($V$685:$V$6357)&gt;=57000,(W598-T598)/W598,0)))</f>
        <v>-      %</v>
      </c>
      <c r="Z598" s="83" t="s">
        <v>375</v>
      </c>
      <c r="AA598" s="51">
        <v>2</v>
      </c>
      <c r="AB598" s="51">
        <v>3</v>
      </c>
      <c r="AC598" s="63" t="s">
        <v>3975</v>
      </c>
      <c r="AD598" s="94" t="str">
        <f>IF(OR(Q598="",'1'!$H$10="-"),"",IF(Q598&gt;R598+S598,"заказано больше наличия",""))</f>
        <v/>
      </c>
    </row>
    <row r="599" spans="1:30" s="48" customFormat="1">
      <c r="A599" s="2"/>
      <c r="B599" s="57" t="s">
        <v>4864</v>
      </c>
      <c r="C599" s="49" t="s">
        <v>1097</v>
      </c>
      <c r="D599" s="49" t="s">
        <v>1098</v>
      </c>
      <c r="E599" s="49">
        <v>8</v>
      </c>
      <c r="F599" s="49">
        <v>15</v>
      </c>
      <c r="G599" s="49" t="s">
        <v>1100</v>
      </c>
      <c r="H599" s="52" t="s">
        <v>57</v>
      </c>
      <c r="I599" s="50"/>
      <c r="J599" s="50"/>
      <c r="K599" s="90"/>
      <c r="L599" s="51">
        <v>407</v>
      </c>
      <c r="M599" s="51">
        <v>271</v>
      </c>
      <c r="N599" s="106">
        <f>IF('1'!$H$10="-",L599,L599)</f>
        <v>407</v>
      </c>
      <c r="O599" s="105">
        <f>IF('1'!$H$10="-",M599,IF('1'!$H$10="в кассу предприятия",M599,IF('1'!$H$10="ИП Водакова Т.Ю.",M599*1.075,"-")))</f>
        <v>271</v>
      </c>
      <c r="P599" s="86">
        <v>8</v>
      </c>
      <c r="Q599" s="47"/>
      <c r="R599" s="91">
        <f t="shared" si="9"/>
        <v>0</v>
      </c>
      <c r="S599" s="91" t="str">
        <f>IF('1'!$H$10="-","-      ₽",IF(Z599="только сц",IF(Q599&lt;=AA599,Q599,AA599),IF(Q599&lt;=AB599,0,IF(Q599-R599&lt;=AA599,Q599-R599,AA599))))</f>
        <v>-      ₽</v>
      </c>
      <c r="T599" s="92" t="str">
        <f>IF('1'!$H$10="-","-      ₽",IF(AND(SUM($W$10:$W$6357)&gt;=200000,AC599&lt;&gt;"без скидки"),IF(R599&gt;=100,O599*0.95*0.95*R599,O599*R599*0.95),IF(SUM($V$10:$V$6357)&gt;=57000,IF(AND(R599&gt;=100,AC599&lt;&gt;"без скидки"),O599*0.95*R599,O599*R599),M599*R599)))</f>
        <v>-      ₽</v>
      </c>
      <c r="U599" s="92" t="str">
        <f>IF('1'!$H$10="-","-      ₽",S599*M599)</f>
        <v>-      ₽</v>
      </c>
      <c r="V599" s="93" t="str">
        <f>IF('1'!$H$10="-","-      ₽",R599*O599)</f>
        <v>-      ₽</v>
      </c>
      <c r="W599" s="93" t="str">
        <f>IF('1'!$H$10="-","-      ₽",R599*O599)</f>
        <v>-      ₽</v>
      </c>
      <c r="X599" s="65" t="s">
        <v>4548</v>
      </c>
      <c r="Y599" s="66" t="str">
        <f>IF(OR(Q599="",'1'!$H$10="-"),"-      %",IF(Z599="только сц",0,IF(SUM($V$685:$V$6357)&gt;=57000,(W599-T599)/W599,0)))</f>
        <v>-      %</v>
      </c>
      <c r="Z599" s="83" t="s">
        <v>375</v>
      </c>
      <c r="AA599" s="51">
        <v>4</v>
      </c>
      <c r="AB599" s="51">
        <v>4</v>
      </c>
      <c r="AC599" s="63" t="s">
        <v>3975</v>
      </c>
      <c r="AD599" s="94" t="str">
        <f>IF(OR(Q599="",'1'!$H$10="-"),"",IF(Q599&gt;R599+S599,"заказано больше наличия",""))</f>
        <v/>
      </c>
    </row>
    <row r="600" spans="1:30" s="48" customFormat="1">
      <c r="A600" s="2"/>
      <c r="B600" s="57" t="s">
        <v>2435</v>
      </c>
      <c r="C600" s="49" t="s">
        <v>1097</v>
      </c>
      <c r="D600" s="49" t="s">
        <v>1098</v>
      </c>
      <c r="E600" s="49">
        <v>8</v>
      </c>
      <c r="F600" s="49">
        <v>15</v>
      </c>
      <c r="G600" s="49" t="s">
        <v>3772</v>
      </c>
      <c r="H600" s="52" t="s">
        <v>57</v>
      </c>
      <c r="I600" s="50"/>
      <c r="J600" s="50"/>
      <c r="K600" s="90"/>
      <c r="L600" s="51">
        <v>407</v>
      </c>
      <c r="M600" s="51">
        <v>271</v>
      </c>
      <c r="N600" s="106">
        <f>IF('1'!$H$10="-",L600,L600)</f>
        <v>407</v>
      </c>
      <c r="O600" s="105">
        <f>IF('1'!$H$10="-",M600,IF('1'!$H$10="в кассу предприятия",M600,IF('1'!$H$10="ИП Водакова Т.Ю.",M600*1.075,"-")))</f>
        <v>271</v>
      </c>
      <c r="P600" s="86">
        <v>12</v>
      </c>
      <c r="Q600" s="47"/>
      <c r="R600" s="91">
        <f t="shared" si="9"/>
        <v>0</v>
      </c>
      <c r="S600" s="91" t="str">
        <f>IF('1'!$H$10="-","-      ₽",IF(Z600="только сц",IF(Q600&lt;=AA600,Q600,AA600),IF(Q600&lt;=AB600,0,IF(Q600-R600&lt;=AA600,Q600-R600,AA600))))</f>
        <v>-      ₽</v>
      </c>
      <c r="T600" s="92" t="str">
        <f>IF('1'!$H$10="-","-      ₽",IF(AND(SUM($W$10:$W$6357)&gt;=200000,AC600&lt;&gt;"без скидки"),IF(R600&gt;=100,O600*0.95*0.95*R600,O600*R600*0.95),IF(SUM($V$10:$V$6357)&gt;=57000,IF(AND(R600&gt;=100,AC600&lt;&gt;"без скидки"),O600*0.95*R600,O600*R600),M600*R600)))</f>
        <v>-      ₽</v>
      </c>
      <c r="U600" s="92" t="str">
        <f>IF('1'!$H$10="-","-      ₽",S600*M600)</f>
        <v>-      ₽</v>
      </c>
      <c r="V600" s="93" t="str">
        <f>IF('1'!$H$10="-","-      ₽",R600*O600)</f>
        <v>-      ₽</v>
      </c>
      <c r="W600" s="93" t="str">
        <f>IF('1'!$H$10="-","-      ₽",R600*O600)</f>
        <v>-      ₽</v>
      </c>
      <c r="X600" s="65" t="s">
        <v>4548</v>
      </c>
      <c r="Y600" s="66" t="str">
        <f>IF(OR(Q600="",'1'!$H$10="-"),"-      %",IF(Z600="только сц",0,IF(SUM($V$685:$V$6357)&gt;=57000,(W600-T600)/W600,0)))</f>
        <v>-      %</v>
      </c>
      <c r="Z600" s="83" t="s">
        <v>375</v>
      </c>
      <c r="AA600" s="51">
        <v>0</v>
      </c>
      <c r="AB600" s="51">
        <v>12</v>
      </c>
      <c r="AC600" s="63" t="s">
        <v>3975</v>
      </c>
      <c r="AD600" s="94" t="str">
        <f>IF(OR(Q600="",'1'!$H$10="-"),"",IF(Q600&gt;R600+S600,"заказано больше наличия",""))</f>
        <v/>
      </c>
    </row>
    <row r="601" spans="1:30" s="48" customFormat="1">
      <c r="A601" s="2"/>
      <c r="B601" s="57" t="s">
        <v>2436</v>
      </c>
      <c r="C601" s="49" t="s">
        <v>1097</v>
      </c>
      <c r="D601" s="49" t="s">
        <v>1098</v>
      </c>
      <c r="E601" s="49">
        <v>8</v>
      </c>
      <c r="F601" s="49">
        <v>15</v>
      </c>
      <c r="G601" s="49" t="s">
        <v>3773</v>
      </c>
      <c r="H601" s="52" t="s">
        <v>57</v>
      </c>
      <c r="I601" s="50"/>
      <c r="J601" s="50"/>
      <c r="K601" s="90"/>
      <c r="L601" s="51">
        <v>407</v>
      </c>
      <c r="M601" s="51">
        <v>271</v>
      </c>
      <c r="N601" s="106">
        <f>IF('1'!$H$10="-",L601,L601)</f>
        <v>407</v>
      </c>
      <c r="O601" s="105">
        <f>IF('1'!$H$10="-",M601,IF('1'!$H$10="в кассу предприятия",M601,IF('1'!$H$10="ИП Водакова Т.Ю.",M601*1.075,"-")))</f>
        <v>271</v>
      </c>
      <c r="P601" s="86">
        <v>9</v>
      </c>
      <c r="Q601" s="47"/>
      <c r="R601" s="91">
        <f t="shared" si="9"/>
        <v>0</v>
      </c>
      <c r="S601" s="91" t="str">
        <f>IF('1'!$H$10="-","-      ₽",IF(Z601="только сц",IF(Q601&lt;=AA601,Q601,AA601),IF(Q601&lt;=AB601,0,IF(Q601-R601&lt;=AA601,Q601-R601,AA601))))</f>
        <v>-      ₽</v>
      </c>
      <c r="T601" s="92" t="str">
        <f>IF('1'!$H$10="-","-      ₽",IF(AND(SUM($W$10:$W$6357)&gt;=200000,AC601&lt;&gt;"без скидки"),IF(R601&gt;=100,O601*0.95*0.95*R601,O601*R601*0.95),IF(SUM($V$10:$V$6357)&gt;=57000,IF(AND(R601&gt;=100,AC601&lt;&gt;"без скидки"),O601*0.95*R601,O601*R601),M601*R601)))</f>
        <v>-      ₽</v>
      </c>
      <c r="U601" s="92" t="str">
        <f>IF('1'!$H$10="-","-      ₽",S601*M601)</f>
        <v>-      ₽</v>
      </c>
      <c r="V601" s="93" t="str">
        <f>IF('1'!$H$10="-","-      ₽",R601*O601)</f>
        <v>-      ₽</v>
      </c>
      <c r="W601" s="93" t="str">
        <f>IF('1'!$H$10="-","-      ₽",R601*O601)</f>
        <v>-      ₽</v>
      </c>
      <c r="X601" s="65" t="s">
        <v>4548</v>
      </c>
      <c r="Y601" s="66" t="str">
        <f>IF(OR(Q601="",'1'!$H$10="-"),"-      %",IF(Z601="только сц",0,IF(SUM($V$685:$V$6357)&gt;=57000,(W601-T601)/W601,0)))</f>
        <v>-      %</v>
      </c>
      <c r="Z601" s="83" t="s">
        <v>375</v>
      </c>
      <c r="AA601" s="51">
        <v>0</v>
      </c>
      <c r="AB601" s="51">
        <v>9</v>
      </c>
      <c r="AC601" s="63" t="s">
        <v>3975</v>
      </c>
      <c r="AD601" s="94" t="str">
        <f>IF(OR(Q601="",'1'!$H$10="-"),"",IF(Q601&gt;R601+S601,"заказано больше наличия",""))</f>
        <v/>
      </c>
    </row>
    <row r="602" spans="1:30" s="48" customFormat="1">
      <c r="A602" s="2"/>
      <c r="B602" s="57" t="s">
        <v>4865</v>
      </c>
      <c r="C602" s="49" t="s">
        <v>3941</v>
      </c>
      <c r="D602" s="49" t="s">
        <v>1098</v>
      </c>
      <c r="E602" s="49">
        <v>8</v>
      </c>
      <c r="F602" s="49">
        <v>15</v>
      </c>
      <c r="G602" s="49" t="s">
        <v>4984</v>
      </c>
      <c r="H602" s="52" t="s">
        <v>57</v>
      </c>
      <c r="I602" s="50"/>
      <c r="J602" s="50"/>
      <c r="K602" s="90"/>
      <c r="L602" s="51">
        <v>407</v>
      </c>
      <c r="M602" s="51">
        <v>299</v>
      </c>
      <c r="N602" s="106">
        <f>IF('1'!$H$10="-",L602,L602)</f>
        <v>407</v>
      </c>
      <c r="O602" s="105">
        <f>IF('1'!$H$10="-",M602,IF('1'!$H$10="в кассу предприятия",M602,IF('1'!$H$10="ИП Водакова Т.Ю.",M602*1.075,"-")))</f>
        <v>299</v>
      </c>
      <c r="P602" s="86">
        <v>41</v>
      </c>
      <c r="Q602" s="47"/>
      <c r="R602" s="91">
        <f t="shared" si="9"/>
        <v>0</v>
      </c>
      <c r="S602" s="91" t="str">
        <f>IF('1'!$H$10="-","-      ₽",IF(Z602="только сц",IF(Q602&lt;=AA602,Q602,AA602),IF(Q602&lt;=AB602,0,IF(Q602-R602&lt;=AA602,Q602-R602,AA602))))</f>
        <v>-      ₽</v>
      </c>
      <c r="T602" s="92" t="str">
        <f>IF('1'!$H$10="-","-      ₽",IF(AND(SUM($W$10:$W$6357)&gt;=200000,AC602&lt;&gt;"без скидки"),IF(R602&gt;=100,O602*0.95*0.95*R602,O602*R602*0.95),IF(SUM($V$10:$V$6357)&gt;=57000,IF(AND(R602&gt;=100,AC602&lt;&gt;"без скидки"),O602*0.95*R602,O602*R602),M602*R602)))</f>
        <v>-      ₽</v>
      </c>
      <c r="U602" s="92" t="str">
        <f>IF('1'!$H$10="-","-      ₽",S602*M602)</f>
        <v>-      ₽</v>
      </c>
      <c r="V602" s="93" t="str">
        <f>IF('1'!$H$10="-","-      ₽",R602*O602)</f>
        <v>-      ₽</v>
      </c>
      <c r="W602" s="93" t="str">
        <f>IF('1'!$H$10="-","-      ₽",R602*O602)</f>
        <v>-      ₽</v>
      </c>
      <c r="X602" s="65" t="s">
        <v>4548</v>
      </c>
      <c r="Y602" s="66" t="str">
        <f>IF(OR(Q602="",'1'!$H$10="-"),"-      %",IF(Z602="только сц",0,IF(SUM($V$685:$V$6357)&gt;=57000,(W602-T602)/W602,0)))</f>
        <v>-      %</v>
      </c>
      <c r="Z602" s="83" t="s">
        <v>375</v>
      </c>
      <c r="AA602" s="51">
        <v>0</v>
      </c>
      <c r="AB602" s="51">
        <v>41</v>
      </c>
      <c r="AC602" s="63" t="s">
        <v>3975</v>
      </c>
      <c r="AD602" s="94" t="str">
        <f>IF(OR(Q602="",'1'!$H$10="-"),"",IF(Q602&gt;R602+S602,"заказано больше наличия",""))</f>
        <v/>
      </c>
    </row>
    <row r="603" spans="1:30" s="48" customFormat="1">
      <c r="A603" s="2"/>
      <c r="B603" s="57" t="s">
        <v>2437</v>
      </c>
      <c r="C603" s="49" t="s">
        <v>1097</v>
      </c>
      <c r="D603" s="49" t="s">
        <v>1098</v>
      </c>
      <c r="E603" s="49">
        <v>8</v>
      </c>
      <c r="F603" s="49">
        <v>15</v>
      </c>
      <c r="G603" s="49" t="s">
        <v>3774</v>
      </c>
      <c r="H603" s="52" t="s">
        <v>57</v>
      </c>
      <c r="I603" s="50"/>
      <c r="J603" s="50"/>
      <c r="K603" s="90"/>
      <c r="L603" s="51">
        <v>407</v>
      </c>
      <c r="M603" s="51">
        <v>271</v>
      </c>
      <c r="N603" s="106">
        <f>IF('1'!$H$10="-",L603,L603)</f>
        <v>407</v>
      </c>
      <c r="O603" s="105">
        <f>IF('1'!$H$10="-",M603,IF('1'!$H$10="в кассу предприятия",M603,IF('1'!$H$10="ИП Водакова Т.Ю.",M603*1.075,"-")))</f>
        <v>271</v>
      </c>
      <c r="P603" s="86">
        <v>8</v>
      </c>
      <c r="Q603" s="47"/>
      <c r="R603" s="91">
        <f t="shared" si="9"/>
        <v>0</v>
      </c>
      <c r="S603" s="91" t="str">
        <f>IF('1'!$H$10="-","-      ₽",IF(Z603="только сц",IF(Q603&lt;=AA603,Q603,AA603),IF(Q603&lt;=AB603,0,IF(Q603-R603&lt;=AA603,Q603-R603,AA603))))</f>
        <v>-      ₽</v>
      </c>
      <c r="T603" s="92" t="str">
        <f>IF('1'!$H$10="-","-      ₽",IF(AND(SUM($W$10:$W$6357)&gt;=200000,AC603&lt;&gt;"без скидки"),IF(R603&gt;=100,O603*0.95*0.95*R603,O603*R603*0.95),IF(SUM($V$10:$V$6357)&gt;=57000,IF(AND(R603&gt;=100,AC603&lt;&gt;"без скидки"),O603*0.95*R603,O603*R603),M603*R603)))</f>
        <v>-      ₽</v>
      </c>
      <c r="U603" s="92" t="str">
        <f>IF('1'!$H$10="-","-      ₽",S603*M603)</f>
        <v>-      ₽</v>
      </c>
      <c r="V603" s="93" t="str">
        <f>IF('1'!$H$10="-","-      ₽",R603*O603)</f>
        <v>-      ₽</v>
      </c>
      <c r="W603" s="93" t="str">
        <f>IF('1'!$H$10="-","-      ₽",R603*O603)</f>
        <v>-      ₽</v>
      </c>
      <c r="X603" s="65" t="s">
        <v>4548</v>
      </c>
      <c r="Y603" s="66" t="str">
        <f>IF(OR(Q603="",'1'!$H$10="-"),"-      %",IF(Z603="только сц",0,IF(SUM($V$685:$V$6357)&gt;=57000,(W603-T603)/W603,0)))</f>
        <v>-      %</v>
      </c>
      <c r="Z603" s="83" t="s">
        <v>5582</v>
      </c>
      <c r="AA603" s="51">
        <v>8</v>
      </c>
      <c r="AB603" s="51">
        <v>0</v>
      </c>
      <c r="AC603" s="63" t="s">
        <v>3975</v>
      </c>
      <c r="AD603" s="94" t="str">
        <f>IF(OR(Q603="",'1'!$H$10="-"),"",IF(Q603&gt;R603+S603,"заказано больше наличия",""))</f>
        <v/>
      </c>
    </row>
    <row r="604" spans="1:30" s="48" customFormat="1">
      <c r="A604" s="2"/>
      <c r="B604" s="57" t="s">
        <v>2438</v>
      </c>
      <c r="C604" s="49" t="s">
        <v>1097</v>
      </c>
      <c r="D604" s="49" t="s">
        <v>1098</v>
      </c>
      <c r="E604" s="49">
        <v>8</v>
      </c>
      <c r="F604" s="49">
        <v>15</v>
      </c>
      <c r="G604" s="49" t="s">
        <v>3775</v>
      </c>
      <c r="H604" s="52" t="s">
        <v>57</v>
      </c>
      <c r="I604" s="50"/>
      <c r="J604" s="50"/>
      <c r="K604" s="90"/>
      <c r="L604" s="51">
        <v>407</v>
      </c>
      <c r="M604" s="51">
        <v>271</v>
      </c>
      <c r="N604" s="106">
        <f>IF('1'!$H$10="-",L604,L604)</f>
        <v>407</v>
      </c>
      <c r="O604" s="105">
        <f>IF('1'!$H$10="-",M604,IF('1'!$H$10="в кассу предприятия",M604,IF('1'!$H$10="ИП Водакова Т.Ю.",M604*1.075,"-")))</f>
        <v>271</v>
      </c>
      <c r="P604" s="86">
        <v>24</v>
      </c>
      <c r="Q604" s="47"/>
      <c r="R604" s="91">
        <f t="shared" si="9"/>
        <v>0</v>
      </c>
      <c r="S604" s="91" t="str">
        <f>IF('1'!$H$10="-","-      ₽",IF(Z604="только сц",IF(Q604&lt;=AA604,Q604,AA604),IF(Q604&lt;=AB604,0,IF(Q604-R604&lt;=AA604,Q604-R604,AA604))))</f>
        <v>-      ₽</v>
      </c>
      <c r="T604" s="92" t="str">
        <f>IF('1'!$H$10="-","-      ₽",IF(AND(SUM($W$10:$W$6357)&gt;=200000,AC604&lt;&gt;"без скидки"),IF(R604&gt;=100,O604*0.95*0.95*R604,O604*R604*0.95),IF(SUM($V$10:$V$6357)&gt;=57000,IF(AND(R604&gt;=100,AC604&lt;&gt;"без скидки"),O604*0.95*R604,O604*R604),M604*R604)))</f>
        <v>-      ₽</v>
      </c>
      <c r="U604" s="92" t="str">
        <f>IF('1'!$H$10="-","-      ₽",S604*M604)</f>
        <v>-      ₽</v>
      </c>
      <c r="V604" s="93" t="str">
        <f>IF('1'!$H$10="-","-      ₽",R604*O604)</f>
        <v>-      ₽</v>
      </c>
      <c r="W604" s="93" t="str">
        <f>IF('1'!$H$10="-","-      ₽",R604*O604)</f>
        <v>-      ₽</v>
      </c>
      <c r="X604" s="65" t="s">
        <v>4548</v>
      </c>
      <c r="Y604" s="66" t="str">
        <f>IF(OR(Q604="",'1'!$H$10="-"),"-      %",IF(Z604="только сц",0,IF(SUM($V$685:$V$6357)&gt;=57000,(W604-T604)/W604,0)))</f>
        <v>-      %</v>
      </c>
      <c r="Z604" s="83" t="s">
        <v>375</v>
      </c>
      <c r="AA604" s="51">
        <v>8</v>
      </c>
      <c r="AB604" s="51">
        <v>16</v>
      </c>
      <c r="AC604" s="63" t="s">
        <v>3975</v>
      </c>
      <c r="AD604" s="94" t="str">
        <f>IF(OR(Q604="",'1'!$H$10="-"),"",IF(Q604&gt;R604+S604,"заказано больше наличия",""))</f>
        <v/>
      </c>
    </row>
    <row r="605" spans="1:30" s="48" customFormat="1">
      <c r="A605" s="2"/>
      <c r="B605" s="57" t="s">
        <v>4866</v>
      </c>
      <c r="C605" s="49" t="s">
        <v>1097</v>
      </c>
      <c r="D605" s="49" t="s">
        <v>1098</v>
      </c>
      <c r="E605" s="49">
        <v>8</v>
      </c>
      <c r="F605" s="49">
        <v>15</v>
      </c>
      <c r="G605" s="49" t="s">
        <v>4985</v>
      </c>
      <c r="H605" s="52" t="s">
        <v>57</v>
      </c>
      <c r="I605" s="50"/>
      <c r="J605" s="50"/>
      <c r="K605" s="90"/>
      <c r="L605" s="51">
        <v>407</v>
      </c>
      <c r="M605" s="51">
        <v>271</v>
      </c>
      <c r="N605" s="106">
        <f>IF('1'!$H$10="-",L605,L605)</f>
        <v>407</v>
      </c>
      <c r="O605" s="105">
        <f>IF('1'!$H$10="-",M605,IF('1'!$H$10="в кассу предприятия",M605,IF('1'!$H$10="ИП Водакова Т.Ю.",M605*1.075,"-")))</f>
        <v>271</v>
      </c>
      <c r="P605" s="86" t="s">
        <v>5583</v>
      </c>
      <c r="Q605" s="47"/>
      <c r="R605" s="91">
        <f t="shared" si="9"/>
        <v>0</v>
      </c>
      <c r="S605" s="91" t="str">
        <f>IF('1'!$H$10="-","-      ₽",IF(Z605="только сц",IF(Q605&lt;=AA605,Q605,AA605),IF(Q605&lt;=AB605,0,IF(Q605-R605&lt;=AA605,Q605-R605,AA605))))</f>
        <v>-      ₽</v>
      </c>
      <c r="T605" s="92" t="str">
        <f>IF('1'!$H$10="-","-      ₽",IF(AND(SUM($W$10:$W$6357)&gt;=200000,AC605&lt;&gt;"без скидки"),IF(R605&gt;=100,O605*0.95*0.95*R605,O605*R605*0.95),IF(SUM($V$10:$V$6357)&gt;=57000,IF(AND(R605&gt;=100,AC605&lt;&gt;"без скидки"),O605*0.95*R605,O605*R605),M605*R605)))</f>
        <v>-      ₽</v>
      </c>
      <c r="U605" s="92" t="str">
        <f>IF('1'!$H$10="-","-      ₽",S605*M605)</f>
        <v>-      ₽</v>
      </c>
      <c r="V605" s="93" t="str">
        <f>IF('1'!$H$10="-","-      ₽",R605*O605)</f>
        <v>-      ₽</v>
      </c>
      <c r="W605" s="93" t="str">
        <f>IF('1'!$H$10="-","-      ₽",R605*O605)</f>
        <v>-      ₽</v>
      </c>
      <c r="X605" s="65" t="s">
        <v>4548</v>
      </c>
      <c r="Y605" s="66" t="str">
        <f>IF(OR(Q605="",'1'!$H$10="-"),"-      %",IF(Z605="только сц",0,IF(SUM($V$685:$V$6357)&gt;=57000,(W605-T605)/W605,0)))</f>
        <v>-      %</v>
      </c>
      <c r="Z605" s="83" t="s">
        <v>375</v>
      </c>
      <c r="AA605" s="51">
        <v>0</v>
      </c>
      <c r="AB605" s="51">
        <v>194</v>
      </c>
      <c r="AC605" s="63" t="s">
        <v>3975</v>
      </c>
      <c r="AD605" s="94" t="str">
        <f>IF(OR(Q605="",'1'!$H$10="-"),"",IF(Q605&gt;R605+S605,"заказано больше наличия",""))</f>
        <v/>
      </c>
    </row>
    <row r="606" spans="1:30" s="48" customFormat="1">
      <c r="A606" s="2"/>
      <c r="B606" s="57" t="s">
        <v>4867</v>
      </c>
      <c r="C606" s="49" t="s">
        <v>1097</v>
      </c>
      <c r="D606" s="49" t="s">
        <v>1098</v>
      </c>
      <c r="E606" s="49">
        <v>8</v>
      </c>
      <c r="F606" s="49">
        <v>11</v>
      </c>
      <c r="G606" s="49" t="s">
        <v>3776</v>
      </c>
      <c r="H606" s="52" t="s">
        <v>52</v>
      </c>
      <c r="I606" s="50"/>
      <c r="J606" s="50"/>
      <c r="K606" s="90"/>
      <c r="L606" s="51">
        <v>407</v>
      </c>
      <c r="M606" s="51">
        <v>271</v>
      </c>
      <c r="N606" s="106">
        <f>IF('1'!$H$10="-",L606,L606)</f>
        <v>407</v>
      </c>
      <c r="O606" s="105">
        <f>IF('1'!$H$10="-",M606,IF('1'!$H$10="в кассу предприятия",M606,IF('1'!$H$10="ИП Водакова Т.Ю.",M606*1.075,"-")))</f>
        <v>271</v>
      </c>
      <c r="P606" s="86">
        <v>2</v>
      </c>
      <c r="Q606" s="47"/>
      <c r="R606" s="91">
        <f t="shared" si="9"/>
        <v>0</v>
      </c>
      <c r="S606" s="91" t="str">
        <f>IF('1'!$H$10="-","-      ₽",IF(Z606="только сц",IF(Q606&lt;=AA606,Q606,AA606),IF(Q606&lt;=AB606,0,IF(Q606-R606&lt;=AA606,Q606-R606,AA606))))</f>
        <v>-      ₽</v>
      </c>
      <c r="T606" s="92" t="str">
        <f>IF('1'!$H$10="-","-      ₽",IF(AND(SUM($W$10:$W$6357)&gt;=200000,AC606&lt;&gt;"без скидки"),IF(R606&gt;=100,O606*0.95*0.95*R606,O606*R606*0.95),IF(SUM($V$10:$V$6357)&gt;=57000,IF(AND(R606&gt;=100,AC606&lt;&gt;"без скидки"),O606*0.95*R606,O606*R606),M606*R606)))</f>
        <v>-      ₽</v>
      </c>
      <c r="U606" s="92" t="str">
        <f>IF('1'!$H$10="-","-      ₽",S606*M606)</f>
        <v>-      ₽</v>
      </c>
      <c r="V606" s="93" t="str">
        <f>IF('1'!$H$10="-","-      ₽",R606*O606)</f>
        <v>-      ₽</v>
      </c>
      <c r="W606" s="93" t="str">
        <f>IF('1'!$H$10="-","-      ₽",R606*O606)</f>
        <v>-      ₽</v>
      </c>
      <c r="X606" s="65" t="s">
        <v>4548</v>
      </c>
      <c r="Y606" s="66" t="str">
        <f>IF(OR(Q606="",'1'!$H$10="-"),"-      %",IF(Z606="только сц",0,IF(SUM($V$685:$V$6357)&gt;=57000,(W606-T606)/W606,0)))</f>
        <v>-      %</v>
      </c>
      <c r="Z606" s="83" t="s">
        <v>5582</v>
      </c>
      <c r="AA606" s="51">
        <v>2</v>
      </c>
      <c r="AB606" s="51">
        <v>0</v>
      </c>
      <c r="AC606" s="63" t="s">
        <v>3975</v>
      </c>
      <c r="AD606" s="94" t="str">
        <f>IF(OR(Q606="",'1'!$H$10="-"),"",IF(Q606&gt;R606+S606,"заказано больше наличия",""))</f>
        <v/>
      </c>
    </row>
    <row r="607" spans="1:30" s="48" customFormat="1">
      <c r="A607" s="2"/>
      <c r="B607" s="57" t="s">
        <v>2439</v>
      </c>
      <c r="C607" s="49" t="s">
        <v>1097</v>
      </c>
      <c r="D607" s="49" t="s">
        <v>1098</v>
      </c>
      <c r="E607" s="49">
        <v>8</v>
      </c>
      <c r="F607" s="49">
        <v>15</v>
      </c>
      <c r="G607" s="49" t="s">
        <v>3776</v>
      </c>
      <c r="H607" s="52" t="s">
        <v>57</v>
      </c>
      <c r="I607" s="50"/>
      <c r="J607" s="50"/>
      <c r="K607" s="90"/>
      <c r="L607" s="51">
        <v>407</v>
      </c>
      <c r="M607" s="51">
        <v>271</v>
      </c>
      <c r="N607" s="106">
        <f>IF('1'!$H$10="-",L607,L607)</f>
        <v>407</v>
      </c>
      <c r="O607" s="105">
        <f>IF('1'!$H$10="-",M607,IF('1'!$H$10="в кассу предприятия",M607,IF('1'!$H$10="ИП Водакова Т.Ю.",M607*1.075,"-")))</f>
        <v>271</v>
      </c>
      <c r="P607" s="86">
        <v>4</v>
      </c>
      <c r="Q607" s="47"/>
      <c r="R607" s="91">
        <f t="shared" si="9"/>
        <v>0</v>
      </c>
      <c r="S607" s="91" t="str">
        <f>IF('1'!$H$10="-","-      ₽",IF(Z607="только сц",IF(Q607&lt;=AA607,Q607,AA607),IF(Q607&lt;=AB607,0,IF(Q607-R607&lt;=AA607,Q607-R607,AA607))))</f>
        <v>-      ₽</v>
      </c>
      <c r="T607" s="92" t="str">
        <f>IF('1'!$H$10="-","-      ₽",IF(AND(SUM($W$10:$W$6357)&gt;=200000,AC607&lt;&gt;"без скидки"),IF(R607&gt;=100,O607*0.95*0.95*R607,O607*R607*0.95),IF(SUM($V$10:$V$6357)&gt;=57000,IF(AND(R607&gt;=100,AC607&lt;&gt;"без скидки"),O607*0.95*R607,O607*R607),M607*R607)))</f>
        <v>-      ₽</v>
      </c>
      <c r="U607" s="92" t="str">
        <f>IF('1'!$H$10="-","-      ₽",S607*M607)</f>
        <v>-      ₽</v>
      </c>
      <c r="V607" s="93" t="str">
        <f>IF('1'!$H$10="-","-      ₽",R607*O607)</f>
        <v>-      ₽</v>
      </c>
      <c r="W607" s="93" t="str">
        <f>IF('1'!$H$10="-","-      ₽",R607*O607)</f>
        <v>-      ₽</v>
      </c>
      <c r="X607" s="65" t="s">
        <v>4548</v>
      </c>
      <c r="Y607" s="66" t="str">
        <f>IF(OR(Q607="",'1'!$H$10="-"),"-      %",IF(Z607="только сц",0,IF(SUM($V$685:$V$6357)&gt;=57000,(W607-T607)/W607,0)))</f>
        <v>-      %</v>
      </c>
      <c r="Z607" s="83" t="s">
        <v>375</v>
      </c>
      <c r="AA607" s="51">
        <v>3</v>
      </c>
      <c r="AB607" s="51">
        <v>1</v>
      </c>
      <c r="AC607" s="63" t="s">
        <v>3975</v>
      </c>
      <c r="AD607" s="94" t="str">
        <f>IF(OR(Q607="",'1'!$H$10="-"),"",IF(Q607&gt;R607+S607,"заказано больше наличия",""))</f>
        <v/>
      </c>
    </row>
    <row r="608" spans="1:30" s="48" customFormat="1">
      <c r="A608" s="2"/>
      <c r="B608" s="57" t="s">
        <v>2440</v>
      </c>
      <c r="C608" s="49" t="s">
        <v>1097</v>
      </c>
      <c r="D608" s="49" t="s">
        <v>1098</v>
      </c>
      <c r="E608" s="49">
        <v>8</v>
      </c>
      <c r="F608" s="49">
        <v>15</v>
      </c>
      <c r="G608" s="49" t="s">
        <v>3777</v>
      </c>
      <c r="H608" s="52" t="s">
        <v>57</v>
      </c>
      <c r="I608" s="50"/>
      <c r="J608" s="50"/>
      <c r="K608" s="90"/>
      <c r="L608" s="51">
        <v>935</v>
      </c>
      <c r="M608" s="51">
        <v>717</v>
      </c>
      <c r="N608" s="106">
        <f>IF('1'!$H$10="-",L608,L608)</f>
        <v>935</v>
      </c>
      <c r="O608" s="105">
        <f>IF('1'!$H$10="-",M608,IF('1'!$H$10="в кассу предприятия",M608,IF('1'!$H$10="ИП Водакова Т.Ю.",M608*1.075,"-")))</f>
        <v>717</v>
      </c>
      <c r="P608" s="86">
        <v>6</v>
      </c>
      <c r="Q608" s="47"/>
      <c r="R608" s="91">
        <f t="shared" si="9"/>
        <v>0</v>
      </c>
      <c r="S608" s="91" t="str">
        <f>IF('1'!$H$10="-","-      ₽",IF(Z608="только сц",IF(Q608&lt;=AA608,Q608,AA608),IF(Q608&lt;=AB608,0,IF(Q608-R608&lt;=AA608,Q608-R608,AA608))))</f>
        <v>-      ₽</v>
      </c>
      <c r="T608" s="92" t="str">
        <f>IF('1'!$H$10="-","-      ₽",IF(AND(SUM($W$10:$W$6357)&gt;=200000,AC608&lt;&gt;"без скидки"),IF(R608&gt;=100,O608*0.95*0.95*R608,O608*R608*0.95),IF(SUM($V$10:$V$6357)&gt;=57000,IF(AND(R608&gt;=100,AC608&lt;&gt;"без скидки"),O608*0.95*R608,O608*R608),M608*R608)))</f>
        <v>-      ₽</v>
      </c>
      <c r="U608" s="92" t="str">
        <f>IF('1'!$H$10="-","-      ₽",S608*M608)</f>
        <v>-      ₽</v>
      </c>
      <c r="V608" s="93" t="str">
        <f>IF('1'!$H$10="-","-      ₽",R608*O608)</f>
        <v>-      ₽</v>
      </c>
      <c r="W608" s="93" t="str">
        <f>IF('1'!$H$10="-","-      ₽",R608*O608)</f>
        <v>-      ₽</v>
      </c>
      <c r="X608" s="65" t="s">
        <v>4548</v>
      </c>
      <c r="Y608" s="66" t="str">
        <f>IF(OR(Q608="",'1'!$H$10="-"),"-      %",IF(Z608="только сц",0,IF(SUM($V$685:$V$6357)&gt;=57000,(W608-T608)/W608,0)))</f>
        <v>-      %</v>
      </c>
      <c r="Z608" s="83" t="s">
        <v>375</v>
      </c>
      <c r="AA608" s="51">
        <v>3</v>
      </c>
      <c r="AB608" s="51">
        <v>3</v>
      </c>
      <c r="AC608" s="63" t="s">
        <v>3975</v>
      </c>
      <c r="AD608" s="94" t="str">
        <f>IF(OR(Q608="",'1'!$H$10="-"),"",IF(Q608&gt;R608+S608,"заказано больше наличия",""))</f>
        <v/>
      </c>
    </row>
    <row r="609" spans="1:30" s="48" customFormat="1">
      <c r="A609" s="2"/>
      <c r="B609" s="57" t="s">
        <v>2441</v>
      </c>
      <c r="C609" s="49" t="s">
        <v>1097</v>
      </c>
      <c r="D609" s="49" t="s">
        <v>1098</v>
      </c>
      <c r="E609" s="49">
        <v>8</v>
      </c>
      <c r="F609" s="49">
        <v>15</v>
      </c>
      <c r="G609" s="49" t="s">
        <v>3778</v>
      </c>
      <c r="H609" s="52" t="s">
        <v>57</v>
      </c>
      <c r="I609" s="50"/>
      <c r="J609" s="50"/>
      <c r="K609" s="90"/>
      <c r="L609" s="51">
        <v>407</v>
      </c>
      <c r="M609" s="51">
        <v>271</v>
      </c>
      <c r="N609" s="106">
        <f>IF('1'!$H$10="-",L609,L609)</f>
        <v>407</v>
      </c>
      <c r="O609" s="105">
        <f>IF('1'!$H$10="-",M609,IF('1'!$H$10="в кассу предприятия",M609,IF('1'!$H$10="ИП Водакова Т.Ю.",M609*1.075,"-")))</f>
        <v>271</v>
      </c>
      <c r="P609" s="86">
        <v>3</v>
      </c>
      <c r="Q609" s="47"/>
      <c r="R609" s="91">
        <f t="shared" si="9"/>
        <v>0</v>
      </c>
      <c r="S609" s="91" t="str">
        <f>IF('1'!$H$10="-","-      ₽",IF(Z609="только сц",IF(Q609&lt;=AA609,Q609,AA609),IF(Q609&lt;=AB609,0,IF(Q609-R609&lt;=AA609,Q609-R609,AA609))))</f>
        <v>-      ₽</v>
      </c>
      <c r="T609" s="92" t="str">
        <f>IF('1'!$H$10="-","-      ₽",IF(AND(SUM($W$10:$W$6357)&gt;=200000,AC609&lt;&gt;"без скидки"),IF(R609&gt;=100,O609*0.95*0.95*R609,O609*R609*0.95),IF(SUM($V$10:$V$6357)&gt;=57000,IF(AND(R609&gt;=100,AC609&lt;&gt;"без скидки"),O609*0.95*R609,O609*R609),M609*R609)))</f>
        <v>-      ₽</v>
      </c>
      <c r="U609" s="92" t="str">
        <f>IF('1'!$H$10="-","-      ₽",S609*M609)</f>
        <v>-      ₽</v>
      </c>
      <c r="V609" s="93" t="str">
        <f>IF('1'!$H$10="-","-      ₽",R609*O609)</f>
        <v>-      ₽</v>
      </c>
      <c r="W609" s="93" t="str">
        <f>IF('1'!$H$10="-","-      ₽",R609*O609)</f>
        <v>-      ₽</v>
      </c>
      <c r="X609" s="65" t="s">
        <v>4548</v>
      </c>
      <c r="Y609" s="66" t="str">
        <f>IF(OR(Q609="",'1'!$H$10="-"),"-      %",IF(Z609="только сц",0,IF(SUM($V$685:$V$6357)&gt;=57000,(W609-T609)/W609,0)))</f>
        <v>-      %</v>
      </c>
      <c r="Z609" s="83" t="s">
        <v>375</v>
      </c>
      <c r="AA609" s="51">
        <v>1</v>
      </c>
      <c r="AB609" s="51">
        <v>2</v>
      </c>
      <c r="AC609" s="63" t="s">
        <v>3975</v>
      </c>
      <c r="AD609" s="94" t="str">
        <f>IF(OR(Q609="",'1'!$H$10="-"),"",IF(Q609&gt;R609+S609,"заказано больше наличия",""))</f>
        <v/>
      </c>
    </row>
    <row r="610" spans="1:30" s="48" customFormat="1">
      <c r="A610" s="2"/>
      <c r="B610" s="57" t="s">
        <v>2442</v>
      </c>
      <c r="C610" s="49" t="s">
        <v>1097</v>
      </c>
      <c r="D610" s="49" t="s">
        <v>1098</v>
      </c>
      <c r="E610" s="49">
        <v>8</v>
      </c>
      <c r="F610" s="49">
        <v>15</v>
      </c>
      <c r="G610" s="49" t="s">
        <v>3779</v>
      </c>
      <c r="H610" s="52" t="s">
        <v>57</v>
      </c>
      <c r="I610" s="50"/>
      <c r="J610" s="50"/>
      <c r="K610" s="90"/>
      <c r="L610" s="51">
        <v>407</v>
      </c>
      <c r="M610" s="51">
        <v>271</v>
      </c>
      <c r="N610" s="106">
        <f>IF('1'!$H$10="-",L610,L610)</f>
        <v>407</v>
      </c>
      <c r="O610" s="105">
        <f>IF('1'!$H$10="-",M610,IF('1'!$H$10="в кассу предприятия",M610,IF('1'!$H$10="ИП Водакова Т.Ю.",M610*1.075,"-")))</f>
        <v>271</v>
      </c>
      <c r="P610" s="86">
        <v>1</v>
      </c>
      <c r="Q610" s="47"/>
      <c r="R610" s="91">
        <f t="shared" si="9"/>
        <v>0</v>
      </c>
      <c r="S610" s="91" t="str">
        <f>IF('1'!$H$10="-","-      ₽",IF(Z610="только сц",IF(Q610&lt;=AA610,Q610,AA610),IF(Q610&lt;=AB610,0,IF(Q610-R610&lt;=AA610,Q610-R610,AA610))))</f>
        <v>-      ₽</v>
      </c>
      <c r="T610" s="92" t="str">
        <f>IF('1'!$H$10="-","-      ₽",IF(AND(SUM($W$10:$W$6357)&gt;=200000,AC610&lt;&gt;"без скидки"),IF(R610&gt;=100,O610*0.95*0.95*R610,O610*R610*0.95),IF(SUM($V$10:$V$6357)&gt;=57000,IF(AND(R610&gt;=100,AC610&lt;&gt;"без скидки"),O610*0.95*R610,O610*R610),M610*R610)))</f>
        <v>-      ₽</v>
      </c>
      <c r="U610" s="92" t="str">
        <f>IF('1'!$H$10="-","-      ₽",S610*M610)</f>
        <v>-      ₽</v>
      </c>
      <c r="V610" s="93" t="str">
        <f>IF('1'!$H$10="-","-      ₽",R610*O610)</f>
        <v>-      ₽</v>
      </c>
      <c r="W610" s="93" t="str">
        <f>IF('1'!$H$10="-","-      ₽",R610*O610)</f>
        <v>-      ₽</v>
      </c>
      <c r="X610" s="65" t="s">
        <v>4548</v>
      </c>
      <c r="Y610" s="66" t="str">
        <f>IF(OR(Q610="",'1'!$H$10="-"),"-      %",IF(Z610="только сц",0,IF(SUM($V$685:$V$6357)&gt;=57000,(W610-T610)/W610,0)))</f>
        <v>-      %</v>
      </c>
      <c r="Z610" s="83" t="s">
        <v>375</v>
      </c>
      <c r="AA610" s="51">
        <v>0</v>
      </c>
      <c r="AB610" s="51">
        <v>1</v>
      </c>
      <c r="AC610" s="63" t="s">
        <v>3975</v>
      </c>
      <c r="AD610" s="94" t="str">
        <f>IF(OR(Q610="",'1'!$H$10="-"),"",IF(Q610&gt;R610+S610,"заказано больше наличия",""))</f>
        <v/>
      </c>
    </row>
    <row r="611" spans="1:30" s="48" customFormat="1">
      <c r="A611" s="2"/>
      <c r="B611" s="57" t="s">
        <v>2443</v>
      </c>
      <c r="C611" s="49" t="s">
        <v>1097</v>
      </c>
      <c r="D611" s="49" t="s">
        <v>1098</v>
      </c>
      <c r="E611" s="49">
        <v>8</v>
      </c>
      <c r="F611" s="49">
        <v>15</v>
      </c>
      <c r="G611" s="49" t="s">
        <v>3780</v>
      </c>
      <c r="H611" s="52" t="s">
        <v>57</v>
      </c>
      <c r="I611" s="50"/>
      <c r="J611" s="50"/>
      <c r="K611" s="90"/>
      <c r="L611" s="51">
        <v>482</v>
      </c>
      <c r="M611" s="51">
        <v>359</v>
      </c>
      <c r="N611" s="106">
        <f>IF('1'!$H$10="-",L611,L611)</f>
        <v>482</v>
      </c>
      <c r="O611" s="105">
        <f>IF('1'!$H$10="-",M611,IF('1'!$H$10="в кассу предприятия",M611,IF('1'!$H$10="ИП Водакова Т.Ю.",M611*1.075,"-")))</f>
        <v>359</v>
      </c>
      <c r="P611" s="86">
        <v>55</v>
      </c>
      <c r="Q611" s="47"/>
      <c r="R611" s="91">
        <f t="shared" si="9"/>
        <v>0</v>
      </c>
      <c r="S611" s="91" t="str">
        <f>IF('1'!$H$10="-","-      ₽",IF(Z611="только сц",IF(Q611&lt;=AA611,Q611,AA611),IF(Q611&lt;=AB611,0,IF(Q611-R611&lt;=AA611,Q611-R611,AA611))))</f>
        <v>-      ₽</v>
      </c>
      <c r="T611" s="92" t="str">
        <f>IF('1'!$H$10="-","-      ₽",IF(AND(SUM($W$10:$W$6357)&gt;=200000,AC611&lt;&gt;"без скидки"),IF(R611&gt;=100,O611*0.95*0.95*R611,O611*R611*0.95),IF(SUM($V$10:$V$6357)&gt;=57000,IF(AND(R611&gt;=100,AC611&lt;&gt;"без скидки"),O611*0.95*R611,O611*R611),M611*R611)))</f>
        <v>-      ₽</v>
      </c>
      <c r="U611" s="92" t="str">
        <f>IF('1'!$H$10="-","-      ₽",S611*M611)</f>
        <v>-      ₽</v>
      </c>
      <c r="V611" s="93" t="str">
        <f>IF('1'!$H$10="-","-      ₽",R611*O611)</f>
        <v>-      ₽</v>
      </c>
      <c r="W611" s="93" t="str">
        <f>IF('1'!$H$10="-","-      ₽",R611*O611)</f>
        <v>-      ₽</v>
      </c>
      <c r="X611" s="65" t="s">
        <v>4548</v>
      </c>
      <c r="Y611" s="66" t="str">
        <f>IF(OR(Q611="",'1'!$H$10="-"),"-      %",IF(Z611="только сц",0,IF(SUM($V$685:$V$6357)&gt;=57000,(W611-T611)/W611,0)))</f>
        <v>-      %</v>
      </c>
      <c r="Z611" s="83" t="s">
        <v>375</v>
      </c>
      <c r="AA611" s="51">
        <v>0</v>
      </c>
      <c r="AB611" s="51">
        <v>55</v>
      </c>
      <c r="AC611" s="63" t="s">
        <v>3975</v>
      </c>
      <c r="AD611" s="94" t="str">
        <f>IF(OR(Q611="",'1'!$H$10="-"),"",IF(Q611&gt;R611+S611,"заказано больше наличия",""))</f>
        <v/>
      </c>
    </row>
    <row r="612" spans="1:30" s="48" customFormat="1">
      <c r="A612" s="2"/>
      <c r="B612" s="57" t="s">
        <v>4868</v>
      </c>
      <c r="C612" s="49" t="s">
        <v>1097</v>
      </c>
      <c r="D612" s="49" t="s">
        <v>1098</v>
      </c>
      <c r="E612" s="49">
        <v>8</v>
      </c>
      <c r="F612" s="49">
        <v>23</v>
      </c>
      <c r="G612" s="49" t="s">
        <v>4986</v>
      </c>
      <c r="H612" s="52" t="s">
        <v>29</v>
      </c>
      <c r="I612" s="50"/>
      <c r="J612" s="50"/>
      <c r="K612" s="90" t="s">
        <v>2871</v>
      </c>
      <c r="L612" s="51">
        <v>3349</v>
      </c>
      <c r="M612" s="51">
        <v>2355</v>
      </c>
      <c r="N612" s="106">
        <f>IF('1'!$H$10="-",L612,L612)</f>
        <v>3349</v>
      </c>
      <c r="O612" s="105">
        <f>IF('1'!$H$10="-",M612,IF('1'!$H$10="в кассу предприятия",M612,IF('1'!$H$10="ИП Водакова Т.Ю.",M612*1.075,"-")))</f>
        <v>2355</v>
      </c>
      <c r="P612" s="86">
        <v>1</v>
      </c>
      <c r="Q612" s="47"/>
      <c r="R612" s="91">
        <f t="shared" si="9"/>
        <v>0</v>
      </c>
      <c r="S612" s="91" t="str">
        <f>IF('1'!$H$10="-","-      ₽",IF(Z612="только сц",IF(Q612&lt;=AA612,Q612,AA612),IF(Q612&lt;=AB612,0,IF(Q612-R612&lt;=AA612,Q612-R612,AA612))))</f>
        <v>-      ₽</v>
      </c>
      <c r="T612" s="92" t="str">
        <f>IF('1'!$H$10="-","-      ₽",IF(AND(SUM($W$10:$W$6357)&gt;=200000,AC612&lt;&gt;"без скидки"),IF(R612&gt;=100,O612*0.95*0.95*R612,O612*R612*0.95),IF(SUM($V$10:$V$6357)&gt;=57000,IF(AND(R612&gt;=100,AC612&lt;&gt;"без скидки"),O612*0.95*R612,O612*R612),M612*R612)))</f>
        <v>-      ₽</v>
      </c>
      <c r="U612" s="92" t="str">
        <f>IF('1'!$H$10="-","-      ₽",S612*M612)</f>
        <v>-      ₽</v>
      </c>
      <c r="V612" s="93" t="str">
        <f>IF('1'!$H$10="-","-      ₽",R612*O612)</f>
        <v>-      ₽</v>
      </c>
      <c r="W612" s="93" t="str">
        <f>IF('1'!$H$10="-","-      ₽",R612*O612)</f>
        <v>-      ₽</v>
      </c>
      <c r="X612" s="65" t="s">
        <v>4548</v>
      </c>
      <c r="Y612" s="66" t="str">
        <f>IF(OR(Q612="",'1'!$H$10="-"),"-      %",IF(Z612="только сц",0,IF(SUM($V$685:$V$6357)&gt;=57000,(W612-T612)/W612,0)))</f>
        <v>-      %</v>
      </c>
      <c r="Z612" s="83" t="s">
        <v>5582</v>
      </c>
      <c r="AA612" s="51">
        <v>1</v>
      </c>
      <c r="AB612" s="51">
        <v>0</v>
      </c>
      <c r="AC612" s="63" t="s">
        <v>3975</v>
      </c>
      <c r="AD612" s="94" t="str">
        <f>IF(OR(Q612="",'1'!$H$10="-"),"",IF(Q612&gt;R612+S612,"заказано больше наличия",""))</f>
        <v/>
      </c>
    </row>
    <row r="613" spans="1:30" s="48" customFormat="1">
      <c r="A613" s="2"/>
      <c r="B613" s="57" t="s">
        <v>4869</v>
      </c>
      <c r="C613" s="49" t="s">
        <v>1097</v>
      </c>
      <c r="D613" s="49" t="s">
        <v>1098</v>
      </c>
      <c r="E613" s="49">
        <v>8</v>
      </c>
      <c r="F613" s="49">
        <v>15</v>
      </c>
      <c r="G613" s="49" t="s">
        <v>4987</v>
      </c>
      <c r="H613" s="52" t="s">
        <v>57</v>
      </c>
      <c r="I613" s="50"/>
      <c r="J613" s="50"/>
      <c r="K613" s="90"/>
      <c r="L613" s="51">
        <v>482</v>
      </c>
      <c r="M613" s="51">
        <v>359</v>
      </c>
      <c r="N613" s="106">
        <f>IF('1'!$H$10="-",L613,L613)</f>
        <v>482</v>
      </c>
      <c r="O613" s="105">
        <f>IF('1'!$H$10="-",M613,IF('1'!$H$10="в кассу предприятия",M613,IF('1'!$H$10="ИП Водакова Т.Ю.",M613*1.075,"-")))</f>
        <v>359</v>
      </c>
      <c r="P613" s="86">
        <v>30</v>
      </c>
      <c r="Q613" s="47"/>
      <c r="R613" s="91">
        <f t="shared" si="9"/>
        <v>0</v>
      </c>
      <c r="S613" s="91" t="str">
        <f>IF('1'!$H$10="-","-      ₽",IF(Z613="только сц",IF(Q613&lt;=AA613,Q613,AA613),IF(Q613&lt;=AB613,0,IF(Q613-R613&lt;=AA613,Q613-R613,AA613))))</f>
        <v>-      ₽</v>
      </c>
      <c r="T613" s="92" t="str">
        <f>IF('1'!$H$10="-","-      ₽",IF(AND(SUM($W$10:$W$6357)&gt;=200000,AC613&lt;&gt;"без скидки"),IF(R613&gt;=100,O613*0.95*0.95*R613,O613*R613*0.95),IF(SUM($V$10:$V$6357)&gt;=57000,IF(AND(R613&gt;=100,AC613&lt;&gt;"без скидки"),O613*0.95*R613,O613*R613),M613*R613)))</f>
        <v>-      ₽</v>
      </c>
      <c r="U613" s="92" t="str">
        <f>IF('1'!$H$10="-","-      ₽",S613*M613)</f>
        <v>-      ₽</v>
      </c>
      <c r="V613" s="93" t="str">
        <f>IF('1'!$H$10="-","-      ₽",R613*O613)</f>
        <v>-      ₽</v>
      </c>
      <c r="W613" s="93" t="str">
        <f>IF('1'!$H$10="-","-      ₽",R613*O613)</f>
        <v>-      ₽</v>
      </c>
      <c r="X613" s="65" t="s">
        <v>4548</v>
      </c>
      <c r="Y613" s="66" t="str">
        <f>IF(OR(Q613="",'1'!$H$10="-"),"-      %",IF(Z613="только сц",0,IF(SUM($V$685:$V$6357)&gt;=57000,(W613-T613)/W613,0)))</f>
        <v>-      %</v>
      </c>
      <c r="Z613" s="83" t="s">
        <v>375</v>
      </c>
      <c r="AA613" s="51">
        <v>2</v>
      </c>
      <c r="AB613" s="51">
        <v>28</v>
      </c>
      <c r="AC613" s="63" t="s">
        <v>3975</v>
      </c>
      <c r="AD613" s="94" t="str">
        <f>IF(OR(Q613="",'1'!$H$10="-"),"",IF(Q613&gt;R613+S613,"заказано больше наличия",""))</f>
        <v/>
      </c>
    </row>
    <row r="614" spans="1:30" s="48" customFormat="1">
      <c r="A614" s="2"/>
      <c r="B614" s="57" t="s">
        <v>2444</v>
      </c>
      <c r="C614" s="49" t="s">
        <v>1097</v>
      </c>
      <c r="D614" s="49" t="s">
        <v>1098</v>
      </c>
      <c r="E614" s="49">
        <v>8</v>
      </c>
      <c r="F614" s="49">
        <v>15</v>
      </c>
      <c r="G614" s="49" t="s">
        <v>3781</v>
      </c>
      <c r="H614" s="52" t="s">
        <v>57</v>
      </c>
      <c r="I614" s="50"/>
      <c r="J614" s="50"/>
      <c r="K614" s="90"/>
      <c r="L614" s="51">
        <v>407</v>
      </c>
      <c r="M614" s="51">
        <v>271</v>
      </c>
      <c r="N614" s="106">
        <f>IF('1'!$H$10="-",L614,L614)</f>
        <v>407</v>
      </c>
      <c r="O614" s="105">
        <f>IF('1'!$H$10="-",M614,IF('1'!$H$10="в кассу предприятия",M614,IF('1'!$H$10="ИП Водакова Т.Ю.",M614*1.075,"-")))</f>
        <v>271</v>
      </c>
      <c r="P614" s="86">
        <v>3</v>
      </c>
      <c r="Q614" s="47"/>
      <c r="R614" s="91">
        <f t="shared" si="9"/>
        <v>0</v>
      </c>
      <c r="S614" s="91" t="str">
        <f>IF('1'!$H$10="-","-      ₽",IF(Z614="только сц",IF(Q614&lt;=AA614,Q614,AA614),IF(Q614&lt;=AB614,0,IF(Q614-R614&lt;=AA614,Q614-R614,AA614))))</f>
        <v>-      ₽</v>
      </c>
      <c r="T614" s="92" t="str">
        <f>IF('1'!$H$10="-","-      ₽",IF(AND(SUM($W$10:$W$6357)&gt;=200000,AC614&lt;&gt;"без скидки"),IF(R614&gt;=100,O614*0.95*0.95*R614,O614*R614*0.95),IF(SUM($V$10:$V$6357)&gt;=57000,IF(AND(R614&gt;=100,AC614&lt;&gt;"без скидки"),O614*0.95*R614,O614*R614),M614*R614)))</f>
        <v>-      ₽</v>
      </c>
      <c r="U614" s="92" t="str">
        <f>IF('1'!$H$10="-","-      ₽",S614*M614)</f>
        <v>-      ₽</v>
      </c>
      <c r="V614" s="93" t="str">
        <f>IF('1'!$H$10="-","-      ₽",R614*O614)</f>
        <v>-      ₽</v>
      </c>
      <c r="W614" s="93" t="str">
        <f>IF('1'!$H$10="-","-      ₽",R614*O614)</f>
        <v>-      ₽</v>
      </c>
      <c r="X614" s="65" t="s">
        <v>4548</v>
      </c>
      <c r="Y614" s="66" t="str">
        <f>IF(OR(Q614="",'1'!$H$10="-"),"-      %",IF(Z614="только сц",0,IF(SUM($V$685:$V$6357)&gt;=57000,(W614-T614)/W614,0)))</f>
        <v>-      %</v>
      </c>
      <c r="Z614" s="83" t="s">
        <v>5582</v>
      </c>
      <c r="AA614" s="51">
        <v>3</v>
      </c>
      <c r="AB614" s="51">
        <v>0</v>
      </c>
      <c r="AC614" s="63" t="s">
        <v>3975</v>
      </c>
      <c r="AD614" s="94" t="str">
        <f>IF(OR(Q614="",'1'!$H$10="-"),"",IF(Q614&gt;R614+S614,"заказано больше наличия",""))</f>
        <v/>
      </c>
    </row>
    <row r="615" spans="1:30" s="48" customFormat="1">
      <c r="A615" s="2"/>
      <c r="B615" s="57" t="s">
        <v>2445</v>
      </c>
      <c r="C615" s="49" t="s">
        <v>1097</v>
      </c>
      <c r="D615" s="49" t="s">
        <v>1098</v>
      </c>
      <c r="E615" s="49">
        <v>8</v>
      </c>
      <c r="F615" s="49">
        <v>15</v>
      </c>
      <c r="G615" s="49" t="s">
        <v>3782</v>
      </c>
      <c r="H615" s="52" t="s">
        <v>57</v>
      </c>
      <c r="I615" s="50"/>
      <c r="J615" s="50"/>
      <c r="K615" s="90"/>
      <c r="L615" s="51">
        <v>407</v>
      </c>
      <c r="M615" s="51">
        <v>271</v>
      </c>
      <c r="N615" s="106">
        <f>IF('1'!$H$10="-",L615,L615)</f>
        <v>407</v>
      </c>
      <c r="O615" s="105">
        <f>IF('1'!$H$10="-",M615,IF('1'!$H$10="в кассу предприятия",M615,IF('1'!$H$10="ИП Водакова Т.Ю.",M615*1.075,"-")))</f>
        <v>271</v>
      </c>
      <c r="P615" s="86">
        <v>7</v>
      </c>
      <c r="Q615" s="47"/>
      <c r="R615" s="91">
        <f t="shared" si="9"/>
        <v>0</v>
      </c>
      <c r="S615" s="91" t="str">
        <f>IF('1'!$H$10="-","-      ₽",IF(Z615="только сц",IF(Q615&lt;=AA615,Q615,AA615),IF(Q615&lt;=AB615,0,IF(Q615-R615&lt;=AA615,Q615-R615,AA615))))</f>
        <v>-      ₽</v>
      </c>
      <c r="T615" s="92" t="str">
        <f>IF('1'!$H$10="-","-      ₽",IF(AND(SUM($W$10:$W$6357)&gt;=200000,AC615&lt;&gt;"без скидки"),IF(R615&gt;=100,O615*0.95*0.95*R615,O615*R615*0.95),IF(SUM($V$10:$V$6357)&gt;=57000,IF(AND(R615&gt;=100,AC615&lt;&gt;"без скидки"),O615*0.95*R615,O615*R615),M615*R615)))</f>
        <v>-      ₽</v>
      </c>
      <c r="U615" s="92" t="str">
        <f>IF('1'!$H$10="-","-      ₽",S615*M615)</f>
        <v>-      ₽</v>
      </c>
      <c r="V615" s="93" t="str">
        <f>IF('1'!$H$10="-","-      ₽",R615*O615)</f>
        <v>-      ₽</v>
      </c>
      <c r="W615" s="93" t="str">
        <f>IF('1'!$H$10="-","-      ₽",R615*O615)</f>
        <v>-      ₽</v>
      </c>
      <c r="X615" s="65" t="s">
        <v>4548</v>
      </c>
      <c r="Y615" s="66" t="str">
        <f>IF(OR(Q615="",'1'!$H$10="-"),"-      %",IF(Z615="только сц",0,IF(SUM($V$685:$V$6357)&gt;=57000,(W615-T615)/W615,0)))</f>
        <v>-      %</v>
      </c>
      <c r="Z615" s="83" t="s">
        <v>5582</v>
      </c>
      <c r="AA615" s="51">
        <v>7</v>
      </c>
      <c r="AB615" s="51">
        <v>0</v>
      </c>
      <c r="AC615" s="63" t="s">
        <v>3975</v>
      </c>
      <c r="AD615" s="94" t="str">
        <f>IF(OR(Q615="",'1'!$H$10="-"),"",IF(Q615&gt;R615+S615,"заказано больше наличия",""))</f>
        <v/>
      </c>
    </row>
    <row r="616" spans="1:30" s="48" customFormat="1">
      <c r="A616" s="2"/>
      <c r="B616" s="57" t="s">
        <v>2446</v>
      </c>
      <c r="C616" s="49" t="s">
        <v>1097</v>
      </c>
      <c r="D616" s="49" t="s">
        <v>1098</v>
      </c>
      <c r="E616" s="49">
        <v>8</v>
      </c>
      <c r="F616" s="49">
        <v>11</v>
      </c>
      <c r="G616" s="49" t="s">
        <v>3783</v>
      </c>
      <c r="H616" s="52" t="s">
        <v>52</v>
      </c>
      <c r="I616" s="50"/>
      <c r="J616" s="50"/>
      <c r="K616" s="90"/>
      <c r="L616" s="51">
        <v>731</v>
      </c>
      <c r="M616" s="51">
        <v>587</v>
      </c>
      <c r="N616" s="106">
        <f>IF('1'!$H$10="-",L616,L616)</f>
        <v>731</v>
      </c>
      <c r="O616" s="105">
        <f>IF('1'!$H$10="-",M616,IF('1'!$H$10="в кассу предприятия",M616,IF('1'!$H$10="ИП Водакова Т.Ю.",M616*1.075,"-")))</f>
        <v>587</v>
      </c>
      <c r="P616" s="86">
        <v>5</v>
      </c>
      <c r="Q616" s="47"/>
      <c r="R616" s="91">
        <f t="shared" si="9"/>
        <v>0</v>
      </c>
      <c r="S616" s="91" t="str">
        <f>IF('1'!$H$10="-","-      ₽",IF(Z616="только сц",IF(Q616&lt;=AA616,Q616,AA616),IF(Q616&lt;=AB616,0,IF(Q616-R616&lt;=AA616,Q616-R616,AA616))))</f>
        <v>-      ₽</v>
      </c>
      <c r="T616" s="92" t="str">
        <f>IF('1'!$H$10="-","-      ₽",IF(AND(SUM($W$10:$W$6357)&gt;=200000,AC616&lt;&gt;"без скидки"),IF(R616&gt;=100,O616*0.95*0.95*R616,O616*R616*0.95),IF(SUM($V$10:$V$6357)&gt;=57000,IF(AND(R616&gt;=100,AC616&lt;&gt;"без скидки"),O616*0.95*R616,O616*R616),M616*R616)))</f>
        <v>-      ₽</v>
      </c>
      <c r="U616" s="92" t="str">
        <f>IF('1'!$H$10="-","-      ₽",S616*M616)</f>
        <v>-      ₽</v>
      </c>
      <c r="V616" s="93" t="str">
        <f>IF('1'!$H$10="-","-      ₽",R616*O616)</f>
        <v>-      ₽</v>
      </c>
      <c r="W616" s="93" t="str">
        <f>IF('1'!$H$10="-","-      ₽",R616*O616)</f>
        <v>-      ₽</v>
      </c>
      <c r="X616" s="65" t="s">
        <v>4548</v>
      </c>
      <c r="Y616" s="66" t="str">
        <f>IF(OR(Q616="",'1'!$H$10="-"),"-      %",IF(Z616="только сц",0,IF(SUM($V$685:$V$6357)&gt;=57000,(W616-T616)/W616,0)))</f>
        <v>-      %</v>
      </c>
      <c r="Z616" s="83" t="s">
        <v>375</v>
      </c>
      <c r="AA616" s="51">
        <v>0</v>
      </c>
      <c r="AB616" s="51">
        <v>5</v>
      </c>
      <c r="AC616" s="63" t="s">
        <v>3975</v>
      </c>
      <c r="AD616" s="94" t="str">
        <f>IF(OR(Q616="",'1'!$H$10="-"),"",IF(Q616&gt;R616+S616,"заказано больше наличия",""))</f>
        <v/>
      </c>
    </row>
    <row r="617" spans="1:30" s="48" customFormat="1">
      <c r="A617" s="2"/>
      <c r="B617" s="57" t="s">
        <v>2447</v>
      </c>
      <c r="C617" s="49" t="s">
        <v>1097</v>
      </c>
      <c r="D617" s="49" t="s">
        <v>1098</v>
      </c>
      <c r="E617" s="49">
        <v>8</v>
      </c>
      <c r="F617" s="49">
        <v>15</v>
      </c>
      <c r="G617" s="49" t="s">
        <v>3783</v>
      </c>
      <c r="H617" s="52" t="s">
        <v>57</v>
      </c>
      <c r="I617" s="50"/>
      <c r="J617" s="50"/>
      <c r="K617" s="90"/>
      <c r="L617" s="51">
        <v>935</v>
      </c>
      <c r="M617" s="51">
        <v>587</v>
      </c>
      <c r="N617" s="106">
        <f>IF('1'!$H$10="-",L617,L617)</f>
        <v>935</v>
      </c>
      <c r="O617" s="105">
        <f>IF('1'!$H$10="-",M617,IF('1'!$H$10="в кассу предприятия",M617,IF('1'!$H$10="ИП Водакова Т.Ю.",M617*1.075,"-")))</f>
        <v>587</v>
      </c>
      <c r="P617" s="86">
        <v>23</v>
      </c>
      <c r="Q617" s="47"/>
      <c r="R617" s="91">
        <f t="shared" si="9"/>
        <v>0</v>
      </c>
      <c r="S617" s="91" t="str">
        <f>IF('1'!$H$10="-","-      ₽",IF(Z617="только сц",IF(Q617&lt;=AA617,Q617,AA617),IF(Q617&lt;=AB617,0,IF(Q617-R617&lt;=AA617,Q617-R617,AA617))))</f>
        <v>-      ₽</v>
      </c>
      <c r="T617" s="92" t="str">
        <f>IF('1'!$H$10="-","-      ₽",IF(AND(SUM($W$10:$W$6357)&gt;=200000,AC617&lt;&gt;"без скидки"),IF(R617&gt;=100,O617*0.95*0.95*R617,O617*R617*0.95),IF(SUM($V$10:$V$6357)&gt;=57000,IF(AND(R617&gt;=100,AC617&lt;&gt;"без скидки"),O617*0.95*R617,O617*R617),M617*R617)))</f>
        <v>-      ₽</v>
      </c>
      <c r="U617" s="92" t="str">
        <f>IF('1'!$H$10="-","-      ₽",S617*M617)</f>
        <v>-      ₽</v>
      </c>
      <c r="V617" s="93" t="str">
        <f>IF('1'!$H$10="-","-      ₽",R617*O617)</f>
        <v>-      ₽</v>
      </c>
      <c r="W617" s="93" t="str">
        <f>IF('1'!$H$10="-","-      ₽",R617*O617)</f>
        <v>-      ₽</v>
      </c>
      <c r="X617" s="65" t="s">
        <v>4548</v>
      </c>
      <c r="Y617" s="66" t="str">
        <f>IF(OR(Q617="",'1'!$H$10="-"),"-      %",IF(Z617="только сц",0,IF(SUM($V$685:$V$6357)&gt;=57000,(W617-T617)/W617,0)))</f>
        <v>-      %</v>
      </c>
      <c r="Z617" s="83" t="s">
        <v>375</v>
      </c>
      <c r="AA617" s="51">
        <v>2</v>
      </c>
      <c r="AB617" s="51">
        <v>21</v>
      </c>
      <c r="AC617" s="63" t="s">
        <v>3975</v>
      </c>
      <c r="AD617" s="94" t="str">
        <f>IF(OR(Q617="",'1'!$H$10="-"),"",IF(Q617&gt;R617+S617,"заказано больше наличия",""))</f>
        <v/>
      </c>
    </row>
    <row r="618" spans="1:30" s="48" customFormat="1">
      <c r="A618" s="2"/>
      <c r="B618" s="57" t="s">
        <v>2448</v>
      </c>
      <c r="C618" s="49" t="s">
        <v>1097</v>
      </c>
      <c r="D618" s="49" t="s">
        <v>1098</v>
      </c>
      <c r="E618" s="49">
        <v>8</v>
      </c>
      <c r="F618" s="49">
        <v>15</v>
      </c>
      <c r="G618" s="49" t="s">
        <v>3784</v>
      </c>
      <c r="H618" s="52" t="s">
        <v>57</v>
      </c>
      <c r="I618" s="50"/>
      <c r="J618" s="50"/>
      <c r="K618" s="90"/>
      <c r="L618" s="51">
        <v>407</v>
      </c>
      <c r="M618" s="51">
        <v>299</v>
      </c>
      <c r="N618" s="106">
        <f>IF('1'!$H$10="-",L618,L618)</f>
        <v>407</v>
      </c>
      <c r="O618" s="105">
        <f>IF('1'!$H$10="-",M618,IF('1'!$H$10="в кассу предприятия",M618,IF('1'!$H$10="ИП Водакова Т.Ю.",M618*1.075,"-")))</f>
        <v>299</v>
      </c>
      <c r="P618" s="86">
        <v>2</v>
      </c>
      <c r="Q618" s="47"/>
      <c r="R618" s="91">
        <f t="shared" si="9"/>
        <v>0</v>
      </c>
      <c r="S618" s="91" t="str">
        <f>IF('1'!$H$10="-","-      ₽",IF(Z618="только сц",IF(Q618&lt;=AA618,Q618,AA618),IF(Q618&lt;=AB618,0,IF(Q618-R618&lt;=AA618,Q618-R618,AA618))))</f>
        <v>-      ₽</v>
      </c>
      <c r="T618" s="92" t="str">
        <f>IF('1'!$H$10="-","-      ₽",IF(AND(SUM($W$10:$W$6357)&gt;=200000,AC618&lt;&gt;"без скидки"),IF(R618&gt;=100,O618*0.95*0.95*R618,O618*R618*0.95),IF(SUM($V$10:$V$6357)&gt;=57000,IF(AND(R618&gt;=100,AC618&lt;&gt;"без скидки"),O618*0.95*R618,O618*R618),M618*R618)))</f>
        <v>-      ₽</v>
      </c>
      <c r="U618" s="92" t="str">
        <f>IF('1'!$H$10="-","-      ₽",S618*M618)</f>
        <v>-      ₽</v>
      </c>
      <c r="V618" s="93" t="str">
        <f>IF('1'!$H$10="-","-      ₽",R618*O618)</f>
        <v>-      ₽</v>
      </c>
      <c r="W618" s="93" t="str">
        <f>IF('1'!$H$10="-","-      ₽",R618*O618)</f>
        <v>-      ₽</v>
      </c>
      <c r="X618" s="65" t="s">
        <v>4548</v>
      </c>
      <c r="Y618" s="66" t="str">
        <f>IF(OR(Q618="",'1'!$H$10="-"),"-      %",IF(Z618="только сц",0,IF(SUM($V$685:$V$6357)&gt;=57000,(W618-T618)/W618,0)))</f>
        <v>-      %</v>
      </c>
      <c r="Z618" s="83" t="s">
        <v>5582</v>
      </c>
      <c r="AA618" s="51">
        <v>2</v>
      </c>
      <c r="AB618" s="51">
        <v>0</v>
      </c>
      <c r="AC618" s="63" t="s">
        <v>3975</v>
      </c>
      <c r="AD618" s="94" t="str">
        <f>IF(OR(Q618="",'1'!$H$10="-"),"",IF(Q618&gt;R618+S618,"заказано больше наличия",""))</f>
        <v/>
      </c>
    </row>
    <row r="619" spans="1:30" s="48" customFormat="1">
      <c r="A619" s="2"/>
      <c r="B619" s="57" t="s">
        <v>2449</v>
      </c>
      <c r="C619" s="49" t="s">
        <v>1097</v>
      </c>
      <c r="D619" s="49" t="s">
        <v>1098</v>
      </c>
      <c r="E619" s="49">
        <v>8</v>
      </c>
      <c r="F619" s="49">
        <v>15</v>
      </c>
      <c r="G619" s="49" t="s">
        <v>3785</v>
      </c>
      <c r="H619" s="52" t="s">
        <v>57</v>
      </c>
      <c r="I619" s="50"/>
      <c r="J619" s="50"/>
      <c r="K619" s="90"/>
      <c r="L619" s="51">
        <v>407</v>
      </c>
      <c r="M619" s="51">
        <v>271</v>
      </c>
      <c r="N619" s="106">
        <f>IF('1'!$H$10="-",L619,L619)</f>
        <v>407</v>
      </c>
      <c r="O619" s="105">
        <f>IF('1'!$H$10="-",M619,IF('1'!$H$10="в кассу предприятия",M619,IF('1'!$H$10="ИП Водакова Т.Ю.",M619*1.075,"-")))</f>
        <v>271</v>
      </c>
      <c r="P619" s="86">
        <v>18</v>
      </c>
      <c r="Q619" s="47"/>
      <c r="R619" s="91">
        <f t="shared" si="9"/>
        <v>0</v>
      </c>
      <c r="S619" s="91" t="str">
        <f>IF('1'!$H$10="-","-      ₽",IF(Z619="только сц",IF(Q619&lt;=AA619,Q619,AA619),IF(Q619&lt;=AB619,0,IF(Q619-R619&lt;=AA619,Q619-R619,AA619))))</f>
        <v>-      ₽</v>
      </c>
      <c r="T619" s="92" t="str">
        <f>IF('1'!$H$10="-","-      ₽",IF(AND(SUM($W$10:$W$6357)&gt;=200000,AC619&lt;&gt;"без скидки"),IF(R619&gt;=100,O619*0.95*0.95*R619,O619*R619*0.95),IF(SUM($V$10:$V$6357)&gt;=57000,IF(AND(R619&gt;=100,AC619&lt;&gt;"без скидки"),O619*0.95*R619,O619*R619),M619*R619)))</f>
        <v>-      ₽</v>
      </c>
      <c r="U619" s="92" t="str">
        <f>IF('1'!$H$10="-","-      ₽",S619*M619)</f>
        <v>-      ₽</v>
      </c>
      <c r="V619" s="93" t="str">
        <f>IF('1'!$H$10="-","-      ₽",R619*O619)</f>
        <v>-      ₽</v>
      </c>
      <c r="W619" s="93" t="str">
        <f>IF('1'!$H$10="-","-      ₽",R619*O619)</f>
        <v>-      ₽</v>
      </c>
      <c r="X619" s="65" t="s">
        <v>4548</v>
      </c>
      <c r="Y619" s="66" t="str">
        <f>IF(OR(Q619="",'1'!$H$10="-"),"-      %",IF(Z619="только сц",0,IF(SUM($V$685:$V$6357)&gt;=57000,(W619-T619)/W619,0)))</f>
        <v>-      %</v>
      </c>
      <c r="Z619" s="83" t="s">
        <v>375</v>
      </c>
      <c r="AA619" s="51">
        <v>1</v>
      </c>
      <c r="AB619" s="51">
        <v>17</v>
      </c>
      <c r="AC619" s="63" t="s">
        <v>3975</v>
      </c>
      <c r="AD619" s="94" t="str">
        <f>IF(OR(Q619="",'1'!$H$10="-"),"",IF(Q619&gt;R619+S619,"заказано больше наличия",""))</f>
        <v/>
      </c>
    </row>
    <row r="620" spans="1:30" s="48" customFormat="1">
      <c r="A620" s="2"/>
      <c r="B620" s="57" t="s">
        <v>1101</v>
      </c>
      <c r="C620" s="49" t="s">
        <v>1097</v>
      </c>
      <c r="D620" s="49" t="s">
        <v>1098</v>
      </c>
      <c r="E620" s="49">
        <v>8</v>
      </c>
      <c r="F620" s="49">
        <v>15</v>
      </c>
      <c r="G620" s="49" t="s">
        <v>1102</v>
      </c>
      <c r="H620" s="52" t="s">
        <v>57</v>
      </c>
      <c r="I620" s="50"/>
      <c r="J620" s="50"/>
      <c r="K620" s="90"/>
      <c r="L620" s="51">
        <v>407</v>
      </c>
      <c r="M620" s="51">
        <v>271</v>
      </c>
      <c r="N620" s="106">
        <f>IF('1'!$H$10="-",L620,L620)</f>
        <v>407</v>
      </c>
      <c r="O620" s="105">
        <f>IF('1'!$H$10="-",M620,IF('1'!$H$10="в кассу предприятия",M620,IF('1'!$H$10="ИП Водакова Т.Ю.",M620*1.075,"-")))</f>
        <v>271</v>
      </c>
      <c r="P620" s="86">
        <v>15</v>
      </c>
      <c r="Q620" s="47"/>
      <c r="R620" s="91">
        <f t="shared" si="9"/>
        <v>0</v>
      </c>
      <c r="S620" s="91" t="str">
        <f>IF('1'!$H$10="-","-      ₽",IF(Z620="только сц",IF(Q620&lt;=AA620,Q620,AA620),IF(Q620&lt;=AB620,0,IF(Q620-R620&lt;=AA620,Q620-R620,AA620))))</f>
        <v>-      ₽</v>
      </c>
      <c r="T620" s="92" t="str">
        <f>IF('1'!$H$10="-","-      ₽",IF(AND(SUM($W$10:$W$6357)&gt;=200000,AC620&lt;&gt;"без скидки"),IF(R620&gt;=100,O620*0.95*0.95*R620,O620*R620*0.95),IF(SUM($V$10:$V$6357)&gt;=57000,IF(AND(R620&gt;=100,AC620&lt;&gt;"без скидки"),O620*0.95*R620,O620*R620),M620*R620)))</f>
        <v>-      ₽</v>
      </c>
      <c r="U620" s="92" t="str">
        <f>IF('1'!$H$10="-","-      ₽",S620*M620)</f>
        <v>-      ₽</v>
      </c>
      <c r="V620" s="93" t="str">
        <f>IF('1'!$H$10="-","-      ₽",R620*O620)</f>
        <v>-      ₽</v>
      </c>
      <c r="W620" s="93" t="str">
        <f>IF('1'!$H$10="-","-      ₽",R620*O620)</f>
        <v>-      ₽</v>
      </c>
      <c r="X620" s="65" t="s">
        <v>4548</v>
      </c>
      <c r="Y620" s="66" t="str">
        <f>IF(OR(Q620="",'1'!$H$10="-"),"-      %",IF(Z620="только сц",0,IF(SUM($V$685:$V$6357)&gt;=57000,(W620-T620)/W620,0)))</f>
        <v>-      %</v>
      </c>
      <c r="Z620" s="83" t="s">
        <v>375</v>
      </c>
      <c r="AA620" s="51">
        <v>0</v>
      </c>
      <c r="AB620" s="51">
        <v>15</v>
      </c>
      <c r="AC620" s="63" t="s">
        <v>3975</v>
      </c>
      <c r="AD620" s="94" t="str">
        <f>IF(OR(Q620="",'1'!$H$10="-"),"",IF(Q620&gt;R620+S620,"заказано больше наличия",""))</f>
        <v/>
      </c>
    </row>
    <row r="621" spans="1:30" s="48" customFormat="1">
      <c r="A621" s="2"/>
      <c r="B621" s="57" t="s">
        <v>1103</v>
      </c>
      <c r="C621" s="49" t="s">
        <v>1097</v>
      </c>
      <c r="D621" s="49" t="s">
        <v>1098</v>
      </c>
      <c r="E621" s="49">
        <v>8</v>
      </c>
      <c r="F621" s="49">
        <v>15</v>
      </c>
      <c r="G621" s="49" t="s">
        <v>1104</v>
      </c>
      <c r="H621" s="52" t="s">
        <v>57</v>
      </c>
      <c r="I621" s="50"/>
      <c r="J621" s="50"/>
      <c r="K621" s="90"/>
      <c r="L621" s="51">
        <v>407</v>
      </c>
      <c r="M621" s="51">
        <v>299</v>
      </c>
      <c r="N621" s="106">
        <f>IF('1'!$H$10="-",L621,L621)</f>
        <v>407</v>
      </c>
      <c r="O621" s="105">
        <f>IF('1'!$H$10="-",M621,IF('1'!$H$10="в кассу предприятия",M621,IF('1'!$H$10="ИП Водакова Т.Ю.",M621*1.075,"-")))</f>
        <v>299</v>
      </c>
      <c r="P621" s="86">
        <v>21</v>
      </c>
      <c r="Q621" s="47"/>
      <c r="R621" s="91">
        <f t="shared" si="9"/>
        <v>0</v>
      </c>
      <c r="S621" s="91" t="str">
        <f>IF('1'!$H$10="-","-      ₽",IF(Z621="только сц",IF(Q621&lt;=AA621,Q621,AA621),IF(Q621&lt;=AB621,0,IF(Q621-R621&lt;=AA621,Q621-R621,AA621))))</f>
        <v>-      ₽</v>
      </c>
      <c r="T621" s="92" t="str">
        <f>IF('1'!$H$10="-","-      ₽",IF(AND(SUM($W$10:$W$6357)&gt;=200000,AC621&lt;&gt;"без скидки"),IF(R621&gt;=100,O621*0.95*0.95*R621,O621*R621*0.95),IF(SUM($V$10:$V$6357)&gt;=57000,IF(AND(R621&gt;=100,AC621&lt;&gt;"без скидки"),O621*0.95*R621,O621*R621),M621*R621)))</f>
        <v>-      ₽</v>
      </c>
      <c r="U621" s="92" t="str">
        <f>IF('1'!$H$10="-","-      ₽",S621*M621)</f>
        <v>-      ₽</v>
      </c>
      <c r="V621" s="93" t="str">
        <f>IF('1'!$H$10="-","-      ₽",R621*O621)</f>
        <v>-      ₽</v>
      </c>
      <c r="W621" s="93" t="str">
        <f>IF('1'!$H$10="-","-      ₽",R621*O621)</f>
        <v>-      ₽</v>
      </c>
      <c r="X621" s="65" t="s">
        <v>4548</v>
      </c>
      <c r="Y621" s="66" t="str">
        <f>IF(OR(Q621="",'1'!$H$10="-"),"-      %",IF(Z621="только сц",0,IF(SUM($V$685:$V$6357)&gt;=57000,(W621-T621)/W621,0)))</f>
        <v>-      %</v>
      </c>
      <c r="Z621" s="83" t="s">
        <v>375</v>
      </c>
      <c r="AA621" s="51">
        <v>9</v>
      </c>
      <c r="AB621" s="51">
        <v>12</v>
      </c>
      <c r="AC621" s="63" t="s">
        <v>3975</v>
      </c>
      <c r="AD621" s="94" t="str">
        <f>IF(OR(Q621="",'1'!$H$10="-"),"",IF(Q621&gt;R621+S621,"заказано больше наличия",""))</f>
        <v/>
      </c>
    </row>
    <row r="622" spans="1:30" s="48" customFormat="1">
      <c r="A622" s="2"/>
      <c r="B622" s="57" t="s">
        <v>2450</v>
      </c>
      <c r="C622" s="49" t="s">
        <v>1097</v>
      </c>
      <c r="D622" s="49" t="s">
        <v>1098</v>
      </c>
      <c r="E622" s="49">
        <v>8</v>
      </c>
      <c r="F622" s="49">
        <v>11</v>
      </c>
      <c r="G622" s="49" t="s">
        <v>3786</v>
      </c>
      <c r="H622" s="52" t="s">
        <v>52</v>
      </c>
      <c r="I622" s="50"/>
      <c r="J622" s="50"/>
      <c r="K622" s="90"/>
      <c r="L622" s="51">
        <v>407</v>
      </c>
      <c r="M622" s="51">
        <v>271</v>
      </c>
      <c r="N622" s="106">
        <f>IF('1'!$H$10="-",L622,L622)</f>
        <v>407</v>
      </c>
      <c r="O622" s="105">
        <f>IF('1'!$H$10="-",M622,IF('1'!$H$10="в кассу предприятия",M622,IF('1'!$H$10="ИП Водакова Т.Ю.",M622*1.075,"-")))</f>
        <v>271</v>
      </c>
      <c r="P622" s="86">
        <v>4</v>
      </c>
      <c r="Q622" s="47"/>
      <c r="R622" s="91">
        <f t="shared" si="9"/>
        <v>0</v>
      </c>
      <c r="S622" s="91" t="str">
        <f>IF('1'!$H$10="-","-      ₽",IF(Z622="только сц",IF(Q622&lt;=AA622,Q622,AA622),IF(Q622&lt;=AB622,0,IF(Q622-R622&lt;=AA622,Q622-R622,AA622))))</f>
        <v>-      ₽</v>
      </c>
      <c r="T622" s="92" t="str">
        <f>IF('1'!$H$10="-","-      ₽",IF(AND(SUM($W$10:$W$6357)&gt;=200000,AC622&lt;&gt;"без скидки"),IF(R622&gt;=100,O622*0.95*0.95*R622,O622*R622*0.95),IF(SUM($V$10:$V$6357)&gt;=57000,IF(AND(R622&gt;=100,AC622&lt;&gt;"без скидки"),O622*0.95*R622,O622*R622),M622*R622)))</f>
        <v>-      ₽</v>
      </c>
      <c r="U622" s="92" t="str">
        <f>IF('1'!$H$10="-","-      ₽",S622*M622)</f>
        <v>-      ₽</v>
      </c>
      <c r="V622" s="93" t="str">
        <f>IF('1'!$H$10="-","-      ₽",R622*O622)</f>
        <v>-      ₽</v>
      </c>
      <c r="W622" s="93" t="str">
        <f>IF('1'!$H$10="-","-      ₽",R622*O622)</f>
        <v>-      ₽</v>
      </c>
      <c r="X622" s="65" t="s">
        <v>4548</v>
      </c>
      <c r="Y622" s="66" t="str">
        <f>IF(OR(Q622="",'1'!$H$10="-"),"-      %",IF(Z622="только сц",0,IF(SUM($V$685:$V$6357)&gt;=57000,(W622-T622)/W622,0)))</f>
        <v>-      %</v>
      </c>
      <c r="Z622" s="83" t="s">
        <v>375</v>
      </c>
      <c r="AA622" s="51">
        <v>0</v>
      </c>
      <c r="AB622" s="51">
        <v>4</v>
      </c>
      <c r="AC622" s="63" t="s">
        <v>3975</v>
      </c>
      <c r="AD622" s="94" t="str">
        <f>IF(OR(Q622="",'1'!$H$10="-"),"",IF(Q622&gt;R622+S622,"заказано больше наличия",""))</f>
        <v/>
      </c>
    </row>
    <row r="623" spans="1:30" s="48" customFormat="1">
      <c r="A623" s="2"/>
      <c r="B623" s="57" t="s">
        <v>2451</v>
      </c>
      <c r="C623" s="49" t="s">
        <v>1097</v>
      </c>
      <c r="D623" s="49" t="s">
        <v>1098</v>
      </c>
      <c r="E623" s="49">
        <v>8</v>
      </c>
      <c r="F623" s="49">
        <v>15</v>
      </c>
      <c r="G623" s="49" t="s">
        <v>3786</v>
      </c>
      <c r="H623" s="52" t="s">
        <v>57</v>
      </c>
      <c r="I623" s="50"/>
      <c r="J623" s="50"/>
      <c r="K623" s="90"/>
      <c r="L623" s="51">
        <v>407</v>
      </c>
      <c r="M623" s="51">
        <v>271</v>
      </c>
      <c r="N623" s="106">
        <f>IF('1'!$H$10="-",L623,L623)</f>
        <v>407</v>
      </c>
      <c r="O623" s="105">
        <f>IF('1'!$H$10="-",M623,IF('1'!$H$10="в кассу предприятия",M623,IF('1'!$H$10="ИП Водакова Т.Ю.",M623*1.075,"-")))</f>
        <v>271</v>
      </c>
      <c r="P623" s="86">
        <v>12</v>
      </c>
      <c r="Q623" s="47"/>
      <c r="R623" s="91">
        <f t="shared" si="9"/>
        <v>0</v>
      </c>
      <c r="S623" s="91" t="str">
        <f>IF('1'!$H$10="-","-      ₽",IF(Z623="только сц",IF(Q623&lt;=AA623,Q623,AA623),IF(Q623&lt;=AB623,0,IF(Q623-R623&lt;=AA623,Q623-R623,AA623))))</f>
        <v>-      ₽</v>
      </c>
      <c r="T623" s="92" t="str">
        <f>IF('1'!$H$10="-","-      ₽",IF(AND(SUM($W$10:$W$6357)&gt;=200000,AC623&lt;&gt;"без скидки"),IF(R623&gt;=100,O623*0.95*0.95*R623,O623*R623*0.95),IF(SUM($V$10:$V$6357)&gt;=57000,IF(AND(R623&gt;=100,AC623&lt;&gt;"без скидки"),O623*0.95*R623,O623*R623),M623*R623)))</f>
        <v>-      ₽</v>
      </c>
      <c r="U623" s="92" t="str">
        <f>IF('1'!$H$10="-","-      ₽",S623*M623)</f>
        <v>-      ₽</v>
      </c>
      <c r="V623" s="93" t="str">
        <f>IF('1'!$H$10="-","-      ₽",R623*O623)</f>
        <v>-      ₽</v>
      </c>
      <c r="W623" s="93" t="str">
        <f>IF('1'!$H$10="-","-      ₽",R623*O623)</f>
        <v>-      ₽</v>
      </c>
      <c r="X623" s="65" t="s">
        <v>4548</v>
      </c>
      <c r="Y623" s="66" t="str">
        <f>IF(OR(Q623="",'1'!$H$10="-"),"-      %",IF(Z623="только сц",0,IF(SUM($V$685:$V$6357)&gt;=57000,(W623-T623)/W623,0)))</f>
        <v>-      %</v>
      </c>
      <c r="Z623" s="83" t="s">
        <v>375</v>
      </c>
      <c r="AA623" s="51">
        <v>1</v>
      </c>
      <c r="AB623" s="51">
        <v>11</v>
      </c>
      <c r="AC623" s="63" t="s">
        <v>3975</v>
      </c>
      <c r="AD623" s="94" t="str">
        <f>IF(OR(Q623="",'1'!$H$10="-"),"",IF(Q623&gt;R623+S623,"заказано больше наличия",""))</f>
        <v/>
      </c>
    </row>
    <row r="624" spans="1:30" s="48" customFormat="1">
      <c r="A624" s="2"/>
      <c r="B624" s="57" t="s">
        <v>2452</v>
      </c>
      <c r="C624" s="49" t="s">
        <v>1097</v>
      </c>
      <c r="D624" s="49" t="s">
        <v>1098</v>
      </c>
      <c r="E624" s="49">
        <v>8</v>
      </c>
      <c r="F624" s="49">
        <v>15</v>
      </c>
      <c r="G624" s="49" t="s">
        <v>3787</v>
      </c>
      <c r="H624" s="52" t="s">
        <v>57</v>
      </c>
      <c r="I624" s="50"/>
      <c r="J624" s="50"/>
      <c r="K624" s="90"/>
      <c r="L624" s="51">
        <v>407</v>
      </c>
      <c r="M624" s="51">
        <v>325</v>
      </c>
      <c r="N624" s="106">
        <f>IF('1'!$H$10="-",L624,L624)</f>
        <v>407</v>
      </c>
      <c r="O624" s="105">
        <f>IF('1'!$H$10="-",M624,IF('1'!$H$10="в кассу предприятия",M624,IF('1'!$H$10="ИП Водакова Т.Ю.",M624*1.075,"-")))</f>
        <v>325</v>
      </c>
      <c r="P624" s="86">
        <v>8</v>
      </c>
      <c r="Q624" s="47"/>
      <c r="R624" s="91">
        <f t="shared" si="9"/>
        <v>0</v>
      </c>
      <c r="S624" s="91" t="str">
        <f>IF('1'!$H$10="-","-      ₽",IF(Z624="только сц",IF(Q624&lt;=AA624,Q624,AA624),IF(Q624&lt;=AB624,0,IF(Q624-R624&lt;=AA624,Q624-R624,AA624))))</f>
        <v>-      ₽</v>
      </c>
      <c r="T624" s="92" t="str">
        <f>IF('1'!$H$10="-","-      ₽",IF(AND(SUM($W$10:$W$6357)&gt;=200000,AC624&lt;&gt;"без скидки"),IF(R624&gt;=100,O624*0.95*0.95*R624,O624*R624*0.95),IF(SUM($V$10:$V$6357)&gt;=57000,IF(AND(R624&gt;=100,AC624&lt;&gt;"без скидки"),O624*0.95*R624,O624*R624),M624*R624)))</f>
        <v>-      ₽</v>
      </c>
      <c r="U624" s="92" t="str">
        <f>IF('1'!$H$10="-","-      ₽",S624*M624)</f>
        <v>-      ₽</v>
      </c>
      <c r="V624" s="93" t="str">
        <f>IF('1'!$H$10="-","-      ₽",R624*O624)</f>
        <v>-      ₽</v>
      </c>
      <c r="W624" s="93" t="str">
        <f>IF('1'!$H$10="-","-      ₽",R624*O624)</f>
        <v>-      ₽</v>
      </c>
      <c r="X624" s="65" t="s">
        <v>4548</v>
      </c>
      <c r="Y624" s="66" t="str">
        <f>IF(OR(Q624="",'1'!$H$10="-"),"-      %",IF(Z624="только сц",0,IF(SUM($V$685:$V$6357)&gt;=57000,(W624-T624)/W624,0)))</f>
        <v>-      %</v>
      </c>
      <c r="Z624" s="83" t="s">
        <v>5582</v>
      </c>
      <c r="AA624" s="51">
        <v>8</v>
      </c>
      <c r="AB624" s="51">
        <v>0</v>
      </c>
      <c r="AC624" s="63" t="s">
        <v>3975</v>
      </c>
      <c r="AD624" s="94" t="str">
        <f>IF(OR(Q624="",'1'!$H$10="-"),"",IF(Q624&gt;R624+S624,"заказано больше наличия",""))</f>
        <v/>
      </c>
    </row>
    <row r="625" spans="1:30" s="48" customFormat="1">
      <c r="A625" s="2"/>
      <c r="B625" s="57" t="s">
        <v>1105</v>
      </c>
      <c r="C625" s="49" t="s">
        <v>1097</v>
      </c>
      <c r="D625" s="49" t="s">
        <v>1098</v>
      </c>
      <c r="E625" s="49">
        <v>8</v>
      </c>
      <c r="F625" s="49">
        <v>15</v>
      </c>
      <c r="G625" s="49" t="s">
        <v>1106</v>
      </c>
      <c r="H625" s="52" t="s">
        <v>57</v>
      </c>
      <c r="I625" s="50"/>
      <c r="J625" s="50"/>
      <c r="K625" s="90"/>
      <c r="L625" s="51">
        <v>407</v>
      </c>
      <c r="M625" s="51">
        <v>271</v>
      </c>
      <c r="N625" s="106">
        <f>IF('1'!$H$10="-",L625,L625)</f>
        <v>407</v>
      </c>
      <c r="O625" s="105">
        <f>IF('1'!$H$10="-",M625,IF('1'!$H$10="в кассу предприятия",M625,IF('1'!$H$10="ИП Водакова Т.Ю.",M625*1.075,"-")))</f>
        <v>271</v>
      </c>
      <c r="P625" s="86">
        <v>70</v>
      </c>
      <c r="Q625" s="47"/>
      <c r="R625" s="91">
        <f t="shared" si="9"/>
        <v>0</v>
      </c>
      <c r="S625" s="91" t="str">
        <f>IF('1'!$H$10="-","-      ₽",IF(Z625="только сц",IF(Q625&lt;=AA625,Q625,AA625),IF(Q625&lt;=AB625,0,IF(Q625-R625&lt;=AA625,Q625-R625,AA625))))</f>
        <v>-      ₽</v>
      </c>
      <c r="T625" s="92" t="str">
        <f>IF('1'!$H$10="-","-      ₽",IF(AND(SUM($W$10:$W$6357)&gt;=200000,AC625&lt;&gt;"без скидки"),IF(R625&gt;=100,O625*0.95*0.95*R625,O625*R625*0.95),IF(SUM($V$10:$V$6357)&gt;=57000,IF(AND(R625&gt;=100,AC625&lt;&gt;"без скидки"),O625*0.95*R625,O625*R625),M625*R625)))</f>
        <v>-      ₽</v>
      </c>
      <c r="U625" s="92" t="str">
        <f>IF('1'!$H$10="-","-      ₽",S625*M625)</f>
        <v>-      ₽</v>
      </c>
      <c r="V625" s="93" t="str">
        <f>IF('1'!$H$10="-","-      ₽",R625*O625)</f>
        <v>-      ₽</v>
      </c>
      <c r="W625" s="93" t="str">
        <f>IF('1'!$H$10="-","-      ₽",R625*O625)</f>
        <v>-      ₽</v>
      </c>
      <c r="X625" s="65" t="s">
        <v>4548</v>
      </c>
      <c r="Y625" s="66" t="str">
        <f>IF(OR(Q625="",'1'!$H$10="-"),"-      %",IF(Z625="только сц",0,IF(SUM($V$685:$V$6357)&gt;=57000,(W625-T625)/W625,0)))</f>
        <v>-      %</v>
      </c>
      <c r="Z625" s="83" t="s">
        <v>375</v>
      </c>
      <c r="AA625" s="51">
        <v>11</v>
      </c>
      <c r="AB625" s="51">
        <v>59</v>
      </c>
      <c r="AC625" s="63" t="s">
        <v>3975</v>
      </c>
      <c r="AD625" s="94" t="str">
        <f>IF(OR(Q625="",'1'!$H$10="-"),"",IF(Q625&gt;R625+S625,"заказано больше наличия",""))</f>
        <v/>
      </c>
    </row>
    <row r="626" spans="1:30" s="48" customFormat="1">
      <c r="A626" s="2"/>
      <c r="B626" s="57" t="s">
        <v>4414</v>
      </c>
      <c r="C626" s="49" t="s">
        <v>3941</v>
      </c>
      <c r="D626" s="49" t="s">
        <v>4472</v>
      </c>
      <c r="E626" s="49">
        <v>8</v>
      </c>
      <c r="F626" s="49">
        <v>15</v>
      </c>
      <c r="G626" s="49" t="s">
        <v>4543</v>
      </c>
      <c r="H626" s="52" t="s">
        <v>57</v>
      </c>
      <c r="I626" s="50"/>
      <c r="J626" s="50"/>
      <c r="K626" s="90"/>
      <c r="L626" s="51">
        <v>407</v>
      </c>
      <c r="M626" s="51">
        <v>271</v>
      </c>
      <c r="N626" s="106">
        <f>IF('1'!$H$10="-",L626,L626)</f>
        <v>407</v>
      </c>
      <c r="O626" s="105">
        <f>IF('1'!$H$10="-",M626,IF('1'!$H$10="в кассу предприятия",M626,IF('1'!$H$10="ИП Водакова Т.Ю.",M626*1.075,"-")))</f>
        <v>271</v>
      </c>
      <c r="P626" s="86">
        <v>10</v>
      </c>
      <c r="Q626" s="47"/>
      <c r="R626" s="91">
        <f t="shared" si="9"/>
        <v>0</v>
      </c>
      <c r="S626" s="91" t="str">
        <f>IF('1'!$H$10="-","-      ₽",IF(Z626="только сц",IF(Q626&lt;=AA626,Q626,AA626),IF(Q626&lt;=AB626,0,IF(Q626-R626&lt;=AA626,Q626-R626,AA626))))</f>
        <v>-      ₽</v>
      </c>
      <c r="T626" s="92" t="str">
        <f>IF('1'!$H$10="-","-      ₽",IF(AND(SUM($W$10:$W$6357)&gt;=200000,AC626&lt;&gt;"без скидки"),IF(R626&gt;=100,O626*0.95*0.95*R626,O626*R626*0.95),IF(SUM($V$10:$V$6357)&gt;=57000,IF(AND(R626&gt;=100,AC626&lt;&gt;"без скидки"),O626*0.95*R626,O626*R626),M626*R626)))</f>
        <v>-      ₽</v>
      </c>
      <c r="U626" s="92" t="str">
        <f>IF('1'!$H$10="-","-      ₽",S626*M626)</f>
        <v>-      ₽</v>
      </c>
      <c r="V626" s="93" t="str">
        <f>IF('1'!$H$10="-","-      ₽",R626*O626)</f>
        <v>-      ₽</v>
      </c>
      <c r="W626" s="93" t="str">
        <f>IF('1'!$H$10="-","-      ₽",R626*O626)</f>
        <v>-      ₽</v>
      </c>
      <c r="X626" s="65" t="s">
        <v>4548</v>
      </c>
      <c r="Y626" s="66" t="str">
        <f>IF(OR(Q626="",'1'!$H$10="-"),"-      %",IF(Z626="только сц",0,IF(SUM($V$685:$V$6357)&gt;=57000,(W626-T626)/W626,0)))</f>
        <v>-      %</v>
      </c>
      <c r="Z626" s="83" t="s">
        <v>375</v>
      </c>
      <c r="AA626" s="51">
        <v>0</v>
      </c>
      <c r="AB626" s="51">
        <v>10</v>
      </c>
      <c r="AC626" s="63" t="s">
        <v>3975</v>
      </c>
      <c r="AD626" s="94" t="str">
        <f>IF(OR(Q626="",'1'!$H$10="-"),"",IF(Q626&gt;R626+S626,"заказано больше наличия",""))</f>
        <v/>
      </c>
    </row>
    <row r="627" spans="1:30" s="48" customFormat="1">
      <c r="A627" s="2"/>
      <c r="B627" s="57" t="s">
        <v>2453</v>
      </c>
      <c r="C627" s="49" t="s">
        <v>1097</v>
      </c>
      <c r="D627" s="49" t="s">
        <v>1098</v>
      </c>
      <c r="E627" s="49">
        <v>8</v>
      </c>
      <c r="F627" s="49">
        <v>15</v>
      </c>
      <c r="G627" s="49" t="s">
        <v>3788</v>
      </c>
      <c r="H627" s="52" t="s">
        <v>57</v>
      </c>
      <c r="I627" s="50"/>
      <c r="J627" s="50"/>
      <c r="K627" s="90"/>
      <c r="L627" s="51">
        <v>407</v>
      </c>
      <c r="M627" s="51">
        <v>271</v>
      </c>
      <c r="N627" s="106">
        <f>IF('1'!$H$10="-",L627,L627)</f>
        <v>407</v>
      </c>
      <c r="O627" s="105">
        <f>IF('1'!$H$10="-",M627,IF('1'!$H$10="в кассу предприятия",M627,IF('1'!$H$10="ИП Водакова Т.Ю.",M627*1.075,"-")))</f>
        <v>271</v>
      </c>
      <c r="P627" s="86">
        <v>11</v>
      </c>
      <c r="Q627" s="47"/>
      <c r="R627" s="91">
        <f t="shared" si="9"/>
        <v>0</v>
      </c>
      <c r="S627" s="91" t="str">
        <f>IF('1'!$H$10="-","-      ₽",IF(Z627="только сц",IF(Q627&lt;=AA627,Q627,AA627),IF(Q627&lt;=AB627,0,IF(Q627-R627&lt;=AA627,Q627-R627,AA627))))</f>
        <v>-      ₽</v>
      </c>
      <c r="T627" s="92" t="str">
        <f>IF('1'!$H$10="-","-      ₽",IF(AND(SUM($W$10:$W$6357)&gt;=200000,AC627&lt;&gt;"без скидки"),IF(R627&gt;=100,O627*0.95*0.95*R627,O627*R627*0.95),IF(SUM($V$10:$V$6357)&gt;=57000,IF(AND(R627&gt;=100,AC627&lt;&gt;"без скидки"),O627*0.95*R627,O627*R627),M627*R627)))</f>
        <v>-      ₽</v>
      </c>
      <c r="U627" s="92" t="str">
        <f>IF('1'!$H$10="-","-      ₽",S627*M627)</f>
        <v>-      ₽</v>
      </c>
      <c r="V627" s="93" t="str">
        <f>IF('1'!$H$10="-","-      ₽",R627*O627)</f>
        <v>-      ₽</v>
      </c>
      <c r="W627" s="93" t="str">
        <f>IF('1'!$H$10="-","-      ₽",R627*O627)</f>
        <v>-      ₽</v>
      </c>
      <c r="X627" s="65" t="s">
        <v>4548</v>
      </c>
      <c r="Y627" s="66" t="str">
        <f>IF(OR(Q627="",'1'!$H$10="-"),"-      %",IF(Z627="только сц",0,IF(SUM($V$685:$V$6357)&gt;=57000,(W627-T627)/W627,0)))</f>
        <v>-      %</v>
      </c>
      <c r="Z627" s="83" t="s">
        <v>375</v>
      </c>
      <c r="AA627" s="51">
        <v>0</v>
      </c>
      <c r="AB627" s="51">
        <v>11</v>
      </c>
      <c r="AC627" s="63" t="s">
        <v>3975</v>
      </c>
      <c r="AD627" s="94" t="str">
        <f>IF(OR(Q627="",'1'!$H$10="-"),"",IF(Q627&gt;R627+S627,"заказано больше наличия",""))</f>
        <v/>
      </c>
    </row>
    <row r="628" spans="1:30" s="48" customFormat="1">
      <c r="A628" s="2"/>
      <c r="B628" s="57" t="s">
        <v>2454</v>
      </c>
      <c r="C628" s="49" t="s">
        <v>1097</v>
      </c>
      <c r="D628" s="49" t="s">
        <v>1098</v>
      </c>
      <c r="E628" s="49">
        <v>8</v>
      </c>
      <c r="F628" s="49">
        <v>15</v>
      </c>
      <c r="G628" s="49" t="s">
        <v>3789</v>
      </c>
      <c r="H628" s="52" t="s">
        <v>57</v>
      </c>
      <c r="I628" s="50"/>
      <c r="J628" s="50"/>
      <c r="K628" s="90"/>
      <c r="L628" s="51">
        <v>407</v>
      </c>
      <c r="M628" s="51">
        <v>299</v>
      </c>
      <c r="N628" s="106">
        <f>IF('1'!$H$10="-",L628,L628)</f>
        <v>407</v>
      </c>
      <c r="O628" s="105">
        <f>IF('1'!$H$10="-",M628,IF('1'!$H$10="в кассу предприятия",M628,IF('1'!$H$10="ИП Водакова Т.Ю.",M628*1.075,"-")))</f>
        <v>299</v>
      </c>
      <c r="P628" s="86">
        <v>10</v>
      </c>
      <c r="Q628" s="47"/>
      <c r="R628" s="91">
        <f t="shared" si="9"/>
        <v>0</v>
      </c>
      <c r="S628" s="91" t="str">
        <f>IF('1'!$H$10="-","-      ₽",IF(Z628="только сц",IF(Q628&lt;=AA628,Q628,AA628),IF(Q628&lt;=AB628,0,IF(Q628-R628&lt;=AA628,Q628-R628,AA628))))</f>
        <v>-      ₽</v>
      </c>
      <c r="T628" s="92" t="str">
        <f>IF('1'!$H$10="-","-      ₽",IF(AND(SUM($W$10:$W$6357)&gt;=200000,AC628&lt;&gt;"без скидки"),IF(R628&gt;=100,O628*0.95*0.95*R628,O628*R628*0.95),IF(SUM($V$10:$V$6357)&gt;=57000,IF(AND(R628&gt;=100,AC628&lt;&gt;"без скидки"),O628*0.95*R628,O628*R628),M628*R628)))</f>
        <v>-      ₽</v>
      </c>
      <c r="U628" s="92" t="str">
        <f>IF('1'!$H$10="-","-      ₽",S628*M628)</f>
        <v>-      ₽</v>
      </c>
      <c r="V628" s="93" t="str">
        <f>IF('1'!$H$10="-","-      ₽",R628*O628)</f>
        <v>-      ₽</v>
      </c>
      <c r="W628" s="93" t="str">
        <f>IF('1'!$H$10="-","-      ₽",R628*O628)</f>
        <v>-      ₽</v>
      </c>
      <c r="X628" s="65" t="s">
        <v>4548</v>
      </c>
      <c r="Y628" s="66" t="str">
        <f>IF(OR(Q628="",'1'!$H$10="-"),"-      %",IF(Z628="только сц",0,IF(SUM($V$685:$V$6357)&gt;=57000,(W628-T628)/W628,0)))</f>
        <v>-      %</v>
      </c>
      <c r="Z628" s="83" t="s">
        <v>375</v>
      </c>
      <c r="AA628" s="51">
        <v>0</v>
      </c>
      <c r="AB628" s="51">
        <v>10</v>
      </c>
      <c r="AC628" s="63" t="s">
        <v>3975</v>
      </c>
      <c r="AD628" s="94" t="str">
        <f>IF(OR(Q628="",'1'!$H$10="-"),"",IF(Q628&gt;R628+S628,"заказано больше наличия",""))</f>
        <v/>
      </c>
    </row>
    <row r="629" spans="1:30" s="48" customFormat="1">
      <c r="A629" s="2"/>
      <c r="B629" s="57" t="s">
        <v>4870</v>
      </c>
      <c r="C629" s="49" t="s">
        <v>3941</v>
      </c>
      <c r="D629" s="49" t="s">
        <v>1098</v>
      </c>
      <c r="E629" s="49">
        <v>8</v>
      </c>
      <c r="F629" s="49">
        <v>15</v>
      </c>
      <c r="G629" s="49" t="s">
        <v>4988</v>
      </c>
      <c r="H629" s="52" t="s">
        <v>57</v>
      </c>
      <c r="I629" s="50"/>
      <c r="J629" s="50"/>
      <c r="K629" s="90"/>
      <c r="L629" s="51">
        <v>407</v>
      </c>
      <c r="M629" s="51">
        <v>299</v>
      </c>
      <c r="N629" s="106">
        <f>IF('1'!$H$10="-",L629,L629)</f>
        <v>407</v>
      </c>
      <c r="O629" s="105">
        <f>IF('1'!$H$10="-",M629,IF('1'!$H$10="в кассу предприятия",M629,IF('1'!$H$10="ИП Водакова Т.Ю.",M629*1.075,"-")))</f>
        <v>299</v>
      </c>
      <c r="P629" s="86">
        <v>45</v>
      </c>
      <c r="Q629" s="47"/>
      <c r="R629" s="91">
        <f t="shared" si="9"/>
        <v>0</v>
      </c>
      <c r="S629" s="91" t="str">
        <f>IF('1'!$H$10="-","-      ₽",IF(Z629="только сц",IF(Q629&lt;=AA629,Q629,AA629),IF(Q629&lt;=AB629,0,IF(Q629-R629&lt;=AA629,Q629-R629,AA629))))</f>
        <v>-      ₽</v>
      </c>
      <c r="T629" s="92" t="str">
        <f>IF('1'!$H$10="-","-      ₽",IF(AND(SUM($W$10:$W$6357)&gt;=200000,AC629&lt;&gt;"без скидки"),IF(R629&gt;=100,O629*0.95*0.95*R629,O629*R629*0.95),IF(SUM($V$10:$V$6357)&gt;=57000,IF(AND(R629&gt;=100,AC629&lt;&gt;"без скидки"),O629*0.95*R629,O629*R629),M629*R629)))</f>
        <v>-      ₽</v>
      </c>
      <c r="U629" s="92" t="str">
        <f>IF('1'!$H$10="-","-      ₽",S629*M629)</f>
        <v>-      ₽</v>
      </c>
      <c r="V629" s="93" t="str">
        <f>IF('1'!$H$10="-","-      ₽",R629*O629)</f>
        <v>-      ₽</v>
      </c>
      <c r="W629" s="93" t="str">
        <f>IF('1'!$H$10="-","-      ₽",R629*O629)</f>
        <v>-      ₽</v>
      </c>
      <c r="X629" s="65" t="s">
        <v>4548</v>
      </c>
      <c r="Y629" s="66" t="str">
        <f>IF(OR(Q629="",'1'!$H$10="-"),"-      %",IF(Z629="только сц",0,IF(SUM($V$685:$V$6357)&gt;=57000,(W629-T629)/W629,0)))</f>
        <v>-      %</v>
      </c>
      <c r="Z629" s="83" t="s">
        <v>375</v>
      </c>
      <c r="AA629" s="51">
        <v>12</v>
      </c>
      <c r="AB629" s="51">
        <v>33</v>
      </c>
      <c r="AC629" s="63" t="s">
        <v>3975</v>
      </c>
      <c r="AD629" s="94" t="str">
        <f>IF(OR(Q629="",'1'!$H$10="-"),"",IF(Q629&gt;R629+S629,"заказано больше наличия",""))</f>
        <v/>
      </c>
    </row>
    <row r="630" spans="1:30" s="48" customFormat="1">
      <c r="A630" s="2"/>
      <c r="B630" s="57" t="s">
        <v>2455</v>
      </c>
      <c r="C630" s="49" t="s">
        <v>1097</v>
      </c>
      <c r="D630" s="49" t="s">
        <v>1098</v>
      </c>
      <c r="E630" s="49">
        <v>8</v>
      </c>
      <c r="F630" s="49">
        <v>15</v>
      </c>
      <c r="G630" s="49" t="s">
        <v>3790</v>
      </c>
      <c r="H630" s="52" t="s">
        <v>57</v>
      </c>
      <c r="I630" s="50"/>
      <c r="J630" s="50"/>
      <c r="K630" s="90"/>
      <c r="L630" s="51">
        <v>407</v>
      </c>
      <c r="M630" s="51">
        <v>271</v>
      </c>
      <c r="N630" s="106">
        <f>IF('1'!$H$10="-",L630,L630)</f>
        <v>407</v>
      </c>
      <c r="O630" s="105">
        <f>IF('1'!$H$10="-",M630,IF('1'!$H$10="в кассу предприятия",M630,IF('1'!$H$10="ИП Водакова Т.Ю.",M630*1.075,"-")))</f>
        <v>271</v>
      </c>
      <c r="P630" s="86">
        <v>8</v>
      </c>
      <c r="Q630" s="47"/>
      <c r="R630" s="91">
        <f t="shared" si="9"/>
        <v>0</v>
      </c>
      <c r="S630" s="91" t="str">
        <f>IF('1'!$H$10="-","-      ₽",IF(Z630="только сц",IF(Q630&lt;=AA630,Q630,AA630),IF(Q630&lt;=AB630,0,IF(Q630-R630&lt;=AA630,Q630-R630,AA630))))</f>
        <v>-      ₽</v>
      </c>
      <c r="T630" s="92" t="str">
        <f>IF('1'!$H$10="-","-      ₽",IF(AND(SUM($W$10:$W$6357)&gt;=200000,AC630&lt;&gt;"без скидки"),IF(R630&gt;=100,O630*0.95*0.95*R630,O630*R630*0.95),IF(SUM($V$10:$V$6357)&gt;=57000,IF(AND(R630&gt;=100,AC630&lt;&gt;"без скидки"),O630*0.95*R630,O630*R630),M630*R630)))</f>
        <v>-      ₽</v>
      </c>
      <c r="U630" s="92" t="str">
        <f>IF('1'!$H$10="-","-      ₽",S630*M630)</f>
        <v>-      ₽</v>
      </c>
      <c r="V630" s="93" t="str">
        <f>IF('1'!$H$10="-","-      ₽",R630*O630)</f>
        <v>-      ₽</v>
      </c>
      <c r="W630" s="93" t="str">
        <f>IF('1'!$H$10="-","-      ₽",R630*O630)</f>
        <v>-      ₽</v>
      </c>
      <c r="X630" s="65" t="s">
        <v>4548</v>
      </c>
      <c r="Y630" s="66" t="str">
        <f>IF(OR(Q630="",'1'!$H$10="-"),"-      %",IF(Z630="только сц",0,IF(SUM($V$685:$V$6357)&gt;=57000,(W630-T630)/W630,0)))</f>
        <v>-      %</v>
      </c>
      <c r="Z630" s="83" t="s">
        <v>375</v>
      </c>
      <c r="AA630" s="51">
        <v>3</v>
      </c>
      <c r="AB630" s="51">
        <v>5</v>
      </c>
      <c r="AC630" s="63" t="s">
        <v>3975</v>
      </c>
      <c r="AD630" s="94" t="str">
        <f>IF(OR(Q630="",'1'!$H$10="-"),"",IF(Q630&gt;R630+S630,"заказано больше наличия",""))</f>
        <v/>
      </c>
    </row>
    <row r="631" spans="1:30" s="48" customFormat="1">
      <c r="A631" s="2"/>
      <c r="B631" s="57" t="s">
        <v>2456</v>
      </c>
      <c r="C631" s="49" t="s">
        <v>1097</v>
      </c>
      <c r="D631" s="49" t="s">
        <v>1098</v>
      </c>
      <c r="E631" s="49">
        <v>8</v>
      </c>
      <c r="F631" s="49">
        <v>15</v>
      </c>
      <c r="G631" s="49" t="s">
        <v>3791</v>
      </c>
      <c r="H631" s="52" t="s">
        <v>57</v>
      </c>
      <c r="I631" s="50"/>
      <c r="J631" s="50"/>
      <c r="K631" s="90"/>
      <c r="L631" s="51">
        <v>407</v>
      </c>
      <c r="M631" s="51">
        <v>271</v>
      </c>
      <c r="N631" s="106">
        <f>IF('1'!$H$10="-",L631,L631)</f>
        <v>407</v>
      </c>
      <c r="O631" s="105">
        <f>IF('1'!$H$10="-",M631,IF('1'!$H$10="в кассу предприятия",M631,IF('1'!$H$10="ИП Водакова Т.Ю.",M631*1.075,"-")))</f>
        <v>271</v>
      </c>
      <c r="P631" s="86">
        <v>7</v>
      </c>
      <c r="Q631" s="47"/>
      <c r="R631" s="91">
        <f t="shared" si="9"/>
        <v>0</v>
      </c>
      <c r="S631" s="91" t="str">
        <f>IF('1'!$H$10="-","-      ₽",IF(Z631="только сц",IF(Q631&lt;=AA631,Q631,AA631),IF(Q631&lt;=AB631,0,IF(Q631-R631&lt;=AA631,Q631-R631,AA631))))</f>
        <v>-      ₽</v>
      </c>
      <c r="T631" s="92" t="str">
        <f>IF('1'!$H$10="-","-      ₽",IF(AND(SUM($W$10:$W$6357)&gt;=200000,AC631&lt;&gt;"без скидки"),IF(R631&gt;=100,O631*0.95*0.95*R631,O631*R631*0.95),IF(SUM($V$10:$V$6357)&gt;=57000,IF(AND(R631&gt;=100,AC631&lt;&gt;"без скидки"),O631*0.95*R631,O631*R631),M631*R631)))</f>
        <v>-      ₽</v>
      </c>
      <c r="U631" s="92" t="str">
        <f>IF('1'!$H$10="-","-      ₽",S631*M631)</f>
        <v>-      ₽</v>
      </c>
      <c r="V631" s="93" t="str">
        <f>IF('1'!$H$10="-","-      ₽",R631*O631)</f>
        <v>-      ₽</v>
      </c>
      <c r="W631" s="93" t="str">
        <f>IF('1'!$H$10="-","-      ₽",R631*O631)</f>
        <v>-      ₽</v>
      </c>
      <c r="X631" s="65" t="s">
        <v>4548</v>
      </c>
      <c r="Y631" s="66" t="str">
        <f>IF(OR(Q631="",'1'!$H$10="-"),"-      %",IF(Z631="только сц",0,IF(SUM($V$685:$V$6357)&gt;=57000,(W631-T631)/W631,0)))</f>
        <v>-      %</v>
      </c>
      <c r="Z631" s="83" t="s">
        <v>375</v>
      </c>
      <c r="AA631" s="51">
        <v>0</v>
      </c>
      <c r="AB631" s="51">
        <v>7</v>
      </c>
      <c r="AC631" s="63" t="s">
        <v>3975</v>
      </c>
      <c r="AD631" s="94" t="str">
        <f>IF(OR(Q631="",'1'!$H$10="-"),"",IF(Q631&gt;R631+S631,"заказано больше наличия",""))</f>
        <v/>
      </c>
    </row>
    <row r="632" spans="1:30" s="48" customFormat="1">
      <c r="A632" s="2"/>
      <c r="B632" s="57" t="s">
        <v>2457</v>
      </c>
      <c r="C632" s="49" t="s">
        <v>1097</v>
      </c>
      <c r="D632" s="49" t="s">
        <v>1098</v>
      </c>
      <c r="E632" s="49">
        <v>8</v>
      </c>
      <c r="F632" s="49">
        <v>15</v>
      </c>
      <c r="G632" s="49" t="s">
        <v>3792</v>
      </c>
      <c r="H632" s="52" t="s">
        <v>57</v>
      </c>
      <c r="I632" s="50"/>
      <c r="J632" s="50"/>
      <c r="K632" s="90"/>
      <c r="L632" s="51">
        <v>407</v>
      </c>
      <c r="M632" s="51">
        <v>271</v>
      </c>
      <c r="N632" s="106">
        <f>IF('1'!$H$10="-",L632,L632)</f>
        <v>407</v>
      </c>
      <c r="O632" s="105">
        <f>IF('1'!$H$10="-",M632,IF('1'!$H$10="в кассу предприятия",M632,IF('1'!$H$10="ИП Водакова Т.Ю.",M632*1.075,"-")))</f>
        <v>271</v>
      </c>
      <c r="P632" s="86">
        <v>67</v>
      </c>
      <c r="Q632" s="47"/>
      <c r="R632" s="91">
        <f t="shared" si="9"/>
        <v>0</v>
      </c>
      <c r="S632" s="91" t="str">
        <f>IF('1'!$H$10="-","-      ₽",IF(Z632="только сц",IF(Q632&lt;=AA632,Q632,AA632),IF(Q632&lt;=AB632,0,IF(Q632-R632&lt;=AA632,Q632-R632,AA632))))</f>
        <v>-      ₽</v>
      </c>
      <c r="T632" s="92" t="str">
        <f>IF('1'!$H$10="-","-      ₽",IF(AND(SUM($W$10:$W$6357)&gt;=200000,AC632&lt;&gt;"без скидки"),IF(R632&gt;=100,O632*0.95*0.95*R632,O632*R632*0.95),IF(SUM($V$10:$V$6357)&gt;=57000,IF(AND(R632&gt;=100,AC632&lt;&gt;"без скидки"),O632*0.95*R632,O632*R632),M632*R632)))</f>
        <v>-      ₽</v>
      </c>
      <c r="U632" s="92" t="str">
        <f>IF('1'!$H$10="-","-      ₽",S632*M632)</f>
        <v>-      ₽</v>
      </c>
      <c r="V632" s="93" t="str">
        <f>IF('1'!$H$10="-","-      ₽",R632*O632)</f>
        <v>-      ₽</v>
      </c>
      <c r="W632" s="93" t="str">
        <f>IF('1'!$H$10="-","-      ₽",R632*O632)</f>
        <v>-      ₽</v>
      </c>
      <c r="X632" s="65" t="s">
        <v>4548</v>
      </c>
      <c r="Y632" s="66" t="str">
        <f>IF(OR(Q632="",'1'!$H$10="-"),"-      %",IF(Z632="только сц",0,IF(SUM($V$685:$V$6357)&gt;=57000,(W632-T632)/W632,0)))</f>
        <v>-      %</v>
      </c>
      <c r="Z632" s="83" t="s">
        <v>375</v>
      </c>
      <c r="AA632" s="51">
        <v>9</v>
      </c>
      <c r="AB632" s="51">
        <v>58</v>
      </c>
      <c r="AC632" s="63" t="s">
        <v>3975</v>
      </c>
      <c r="AD632" s="94" t="str">
        <f>IF(OR(Q632="",'1'!$H$10="-"),"",IF(Q632&gt;R632+S632,"заказано больше наличия",""))</f>
        <v/>
      </c>
    </row>
    <row r="633" spans="1:30" s="48" customFormat="1">
      <c r="A633" s="2"/>
      <c r="B633" s="57" t="s">
        <v>4871</v>
      </c>
      <c r="C633" s="49" t="s">
        <v>1097</v>
      </c>
      <c r="D633" s="49" t="s">
        <v>1098</v>
      </c>
      <c r="E633" s="49">
        <v>8</v>
      </c>
      <c r="F633" s="49">
        <v>23</v>
      </c>
      <c r="G633" s="49" t="s">
        <v>3792</v>
      </c>
      <c r="H633" s="52" t="s">
        <v>29</v>
      </c>
      <c r="I633" s="50"/>
      <c r="J633" s="50"/>
      <c r="K633" s="90" t="s">
        <v>2804</v>
      </c>
      <c r="L633" s="51">
        <v>2159</v>
      </c>
      <c r="M633" s="51">
        <v>1551</v>
      </c>
      <c r="N633" s="106">
        <f>IF('1'!$H$10="-",L633,L633)</f>
        <v>2159</v>
      </c>
      <c r="O633" s="105">
        <f>IF('1'!$H$10="-",M633,IF('1'!$H$10="в кассу предприятия",M633,IF('1'!$H$10="ИП Водакова Т.Ю.",M633*1.075,"-")))</f>
        <v>1551</v>
      </c>
      <c r="P633" s="86">
        <v>1</v>
      </c>
      <c r="Q633" s="47"/>
      <c r="R633" s="91">
        <f t="shared" si="9"/>
        <v>0</v>
      </c>
      <c r="S633" s="91" t="str">
        <f>IF('1'!$H$10="-","-      ₽",IF(Z633="только сц",IF(Q633&lt;=AA633,Q633,AA633),IF(Q633&lt;=AB633,0,IF(Q633-R633&lt;=AA633,Q633-R633,AA633))))</f>
        <v>-      ₽</v>
      </c>
      <c r="T633" s="92" t="str">
        <f>IF('1'!$H$10="-","-      ₽",IF(AND(SUM($W$10:$W$6357)&gt;=200000,AC633&lt;&gt;"без скидки"),IF(R633&gt;=100,O633*0.95*0.95*R633,O633*R633*0.95),IF(SUM($V$10:$V$6357)&gt;=57000,IF(AND(R633&gt;=100,AC633&lt;&gt;"без скидки"),O633*0.95*R633,O633*R633),M633*R633)))</f>
        <v>-      ₽</v>
      </c>
      <c r="U633" s="92" t="str">
        <f>IF('1'!$H$10="-","-      ₽",S633*M633)</f>
        <v>-      ₽</v>
      </c>
      <c r="V633" s="93" t="str">
        <f>IF('1'!$H$10="-","-      ₽",R633*O633)</f>
        <v>-      ₽</v>
      </c>
      <c r="W633" s="93" t="str">
        <f>IF('1'!$H$10="-","-      ₽",R633*O633)</f>
        <v>-      ₽</v>
      </c>
      <c r="X633" s="65" t="s">
        <v>4548</v>
      </c>
      <c r="Y633" s="66" t="str">
        <f>IF(OR(Q633="",'1'!$H$10="-"),"-      %",IF(Z633="только сц",0,IF(SUM($V$685:$V$6357)&gt;=57000,(W633-T633)/W633,0)))</f>
        <v>-      %</v>
      </c>
      <c r="Z633" s="83" t="s">
        <v>5582</v>
      </c>
      <c r="AA633" s="51">
        <v>1</v>
      </c>
      <c r="AB633" s="51">
        <v>0</v>
      </c>
      <c r="AC633" s="63" t="s">
        <v>3975</v>
      </c>
      <c r="AD633" s="94" t="str">
        <f>IF(OR(Q633="",'1'!$H$10="-"),"",IF(Q633&gt;R633+S633,"заказано больше наличия",""))</f>
        <v/>
      </c>
    </row>
    <row r="634" spans="1:30" s="48" customFormat="1">
      <c r="A634" s="2"/>
      <c r="B634" s="57" t="s">
        <v>2458</v>
      </c>
      <c r="C634" s="49" t="s">
        <v>1097</v>
      </c>
      <c r="D634" s="49" t="s">
        <v>1098</v>
      </c>
      <c r="E634" s="49">
        <v>8</v>
      </c>
      <c r="F634" s="49">
        <v>11</v>
      </c>
      <c r="G634" s="49" t="s">
        <v>3793</v>
      </c>
      <c r="H634" s="52" t="s">
        <v>52</v>
      </c>
      <c r="I634" s="50"/>
      <c r="J634" s="50"/>
      <c r="K634" s="90"/>
      <c r="L634" s="51">
        <v>407</v>
      </c>
      <c r="M634" s="51">
        <v>271</v>
      </c>
      <c r="N634" s="106">
        <f>IF('1'!$H$10="-",L634,L634)</f>
        <v>407</v>
      </c>
      <c r="O634" s="105">
        <f>IF('1'!$H$10="-",M634,IF('1'!$H$10="в кассу предприятия",M634,IF('1'!$H$10="ИП Водакова Т.Ю.",M634*1.075,"-")))</f>
        <v>271</v>
      </c>
      <c r="P634" s="86">
        <v>57</v>
      </c>
      <c r="Q634" s="47"/>
      <c r="R634" s="91">
        <f t="shared" si="9"/>
        <v>0</v>
      </c>
      <c r="S634" s="91" t="str">
        <f>IF('1'!$H$10="-","-      ₽",IF(Z634="только сц",IF(Q634&lt;=AA634,Q634,AA634),IF(Q634&lt;=AB634,0,IF(Q634-R634&lt;=AA634,Q634-R634,AA634))))</f>
        <v>-      ₽</v>
      </c>
      <c r="T634" s="92" t="str">
        <f>IF('1'!$H$10="-","-      ₽",IF(AND(SUM($W$10:$W$6357)&gt;=200000,AC634&lt;&gt;"без скидки"),IF(R634&gt;=100,O634*0.95*0.95*R634,O634*R634*0.95),IF(SUM($V$10:$V$6357)&gt;=57000,IF(AND(R634&gt;=100,AC634&lt;&gt;"без скидки"),O634*0.95*R634,O634*R634),M634*R634)))</f>
        <v>-      ₽</v>
      </c>
      <c r="U634" s="92" t="str">
        <f>IF('1'!$H$10="-","-      ₽",S634*M634)</f>
        <v>-      ₽</v>
      </c>
      <c r="V634" s="93" t="str">
        <f>IF('1'!$H$10="-","-      ₽",R634*O634)</f>
        <v>-      ₽</v>
      </c>
      <c r="W634" s="93" t="str">
        <f>IF('1'!$H$10="-","-      ₽",R634*O634)</f>
        <v>-      ₽</v>
      </c>
      <c r="X634" s="65" t="s">
        <v>4992</v>
      </c>
      <c r="Y634" s="66" t="str">
        <f>IF(OR(Q634="",'1'!$H$10="-"),"-      %",IF(Z634="только сц",0,IF(SUM($V$685:$V$6357)&gt;=57000,(W634-T634)/W634,0)))</f>
        <v>-      %</v>
      </c>
      <c r="Z634" s="83" t="s">
        <v>375</v>
      </c>
      <c r="AA634" s="51">
        <v>0</v>
      </c>
      <c r="AB634" s="51">
        <v>57</v>
      </c>
      <c r="AC634" s="63" t="s">
        <v>3975</v>
      </c>
      <c r="AD634" s="94" t="str">
        <f>IF(OR(Q634="",'1'!$H$10="-"),"",IF(Q634&gt;R634+S634,"заказано больше наличия",""))</f>
        <v/>
      </c>
    </row>
    <row r="635" spans="1:30" s="48" customFormat="1">
      <c r="A635" s="2"/>
      <c r="B635" s="57" t="s">
        <v>2459</v>
      </c>
      <c r="C635" s="49" t="s">
        <v>1097</v>
      </c>
      <c r="D635" s="49" t="s">
        <v>1098</v>
      </c>
      <c r="E635" s="49">
        <v>8</v>
      </c>
      <c r="F635" s="49">
        <v>15</v>
      </c>
      <c r="G635" s="49" t="s">
        <v>3793</v>
      </c>
      <c r="H635" s="52" t="s">
        <v>57</v>
      </c>
      <c r="I635" s="50"/>
      <c r="J635" s="50"/>
      <c r="K635" s="90"/>
      <c r="L635" s="51">
        <v>407</v>
      </c>
      <c r="M635" s="51">
        <v>271</v>
      </c>
      <c r="N635" s="106">
        <f>IF('1'!$H$10="-",L635,L635)</f>
        <v>407</v>
      </c>
      <c r="O635" s="105">
        <f>IF('1'!$H$10="-",M635,IF('1'!$H$10="в кассу предприятия",M635,IF('1'!$H$10="ИП Водакова Т.Ю.",M635*1.075,"-")))</f>
        <v>271</v>
      </c>
      <c r="P635" s="86">
        <v>10</v>
      </c>
      <c r="Q635" s="47"/>
      <c r="R635" s="91">
        <f t="shared" si="9"/>
        <v>0</v>
      </c>
      <c r="S635" s="91" t="str">
        <f>IF('1'!$H$10="-","-      ₽",IF(Z635="только сц",IF(Q635&lt;=AA635,Q635,AA635),IF(Q635&lt;=AB635,0,IF(Q635-R635&lt;=AA635,Q635-R635,AA635))))</f>
        <v>-      ₽</v>
      </c>
      <c r="T635" s="92" t="str">
        <f>IF('1'!$H$10="-","-      ₽",IF(AND(SUM($W$10:$W$6357)&gt;=200000,AC635&lt;&gt;"без скидки"),IF(R635&gt;=100,O635*0.95*0.95*R635,O635*R635*0.95),IF(SUM($V$10:$V$6357)&gt;=57000,IF(AND(R635&gt;=100,AC635&lt;&gt;"без скидки"),O635*0.95*R635,O635*R635),M635*R635)))</f>
        <v>-      ₽</v>
      </c>
      <c r="U635" s="92" t="str">
        <f>IF('1'!$H$10="-","-      ₽",S635*M635)</f>
        <v>-      ₽</v>
      </c>
      <c r="V635" s="93" t="str">
        <f>IF('1'!$H$10="-","-      ₽",R635*O635)</f>
        <v>-      ₽</v>
      </c>
      <c r="W635" s="93" t="str">
        <f>IF('1'!$H$10="-","-      ₽",R635*O635)</f>
        <v>-      ₽</v>
      </c>
      <c r="X635" s="65" t="s">
        <v>4548</v>
      </c>
      <c r="Y635" s="66" t="str">
        <f>IF(OR(Q635="",'1'!$H$10="-"),"-      %",IF(Z635="только сц",0,IF(SUM($V$685:$V$6357)&gt;=57000,(W635-T635)/W635,0)))</f>
        <v>-      %</v>
      </c>
      <c r="Z635" s="83" t="s">
        <v>5582</v>
      </c>
      <c r="AA635" s="51">
        <v>10</v>
      </c>
      <c r="AB635" s="51">
        <v>0</v>
      </c>
      <c r="AC635" s="63" t="s">
        <v>3975</v>
      </c>
      <c r="AD635" s="94" t="str">
        <f>IF(OR(Q635="",'1'!$H$10="-"),"",IF(Q635&gt;R635+S635,"заказано больше наличия",""))</f>
        <v/>
      </c>
    </row>
    <row r="636" spans="1:30" s="48" customFormat="1">
      <c r="A636" s="2"/>
      <c r="B636" s="57" t="s">
        <v>4872</v>
      </c>
      <c r="C636" s="49" t="s">
        <v>3941</v>
      </c>
      <c r="D636" s="49" t="s">
        <v>1098</v>
      </c>
      <c r="E636" s="49">
        <v>8</v>
      </c>
      <c r="F636" s="49">
        <v>15</v>
      </c>
      <c r="G636" s="49" t="s">
        <v>3794</v>
      </c>
      <c r="H636" s="52" t="s">
        <v>57</v>
      </c>
      <c r="I636" s="50"/>
      <c r="J636" s="50"/>
      <c r="K636" s="90"/>
      <c r="L636" s="51">
        <v>482</v>
      </c>
      <c r="M636" s="51">
        <v>359</v>
      </c>
      <c r="N636" s="106">
        <f>IF('1'!$H$10="-",L636,L636)</f>
        <v>482</v>
      </c>
      <c r="O636" s="105">
        <f>IF('1'!$H$10="-",M636,IF('1'!$H$10="в кассу предприятия",M636,IF('1'!$H$10="ИП Водакова Т.Ю.",M636*1.075,"-")))</f>
        <v>359</v>
      </c>
      <c r="P636" s="86">
        <v>18</v>
      </c>
      <c r="Q636" s="47"/>
      <c r="R636" s="91">
        <f t="shared" si="9"/>
        <v>0</v>
      </c>
      <c r="S636" s="91" t="str">
        <f>IF('1'!$H$10="-","-      ₽",IF(Z636="только сц",IF(Q636&lt;=AA636,Q636,AA636),IF(Q636&lt;=AB636,0,IF(Q636-R636&lt;=AA636,Q636-R636,AA636))))</f>
        <v>-      ₽</v>
      </c>
      <c r="T636" s="92" t="str">
        <f>IF('1'!$H$10="-","-      ₽",IF(AND(SUM($W$10:$W$6357)&gt;=200000,AC636&lt;&gt;"без скидки"),IF(R636&gt;=100,O636*0.95*0.95*R636,O636*R636*0.95),IF(SUM($V$10:$V$6357)&gt;=57000,IF(AND(R636&gt;=100,AC636&lt;&gt;"без скидки"),O636*0.95*R636,O636*R636),M636*R636)))</f>
        <v>-      ₽</v>
      </c>
      <c r="U636" s="92" t="str">
        <f>IF('1'!$H$10="-","-      ₽",S636*M636)</f>
        <v>-      ₽</v>
      </c>
      <c r="V636" s="93" t="str">
        <f>IF('1'!$H$10="-","-      ₽",R636*O636)</f>
        <v>-      ₽</v>
      </c>
      <c r="W636" s="93" t="str">
        <f>IF('1'!$H$10="-","-      ₽",R636*O636)</f>
        <v>-      ₽</v>
      </c>
      <c r="X636" s="65" t="s">
        <v>4548</v>
      </c>
      <c r="Y636" s="66" t="str">
        <f>IF(OR(Q636="",'1'!$H$10="-"),"-      %",IF(Z636="только сц",0,IF(SUM($V$685:$V$6357)&gt;=57000,(W636-T636)/W636,0)))</f>
        <v>-      %</v>
      </c>
      <c r="Z636" s="83" t="s">
        <v>375</v>
      </c>
      <c r="AA636" s="51">
        <v>0</v>
      </c>
      <c r="AB636" s="51">
        <v>18</v>
      </c>
      <c r="AC636" s="63" t="s">
        <v>3975</v>
      </c>
      <c r="AD636" s="94" t="str">
        <f>IF(OR(Q636="",'1'!$H$10="-"),"",IF(Q636&gt;R636+S636,"заказано больше наличия",""))</f>
        <v/>
      </c>
    </row>
    <row r="637" spans="1:30" s="48" customFormat="1">
      <c r="A637" s="2"/>
      <c r="B637" s="57" t="s">
        <v>2460</v>
      </c>
      <c r="C637" s="49" t="s">
        <v>1097</v>
      </c>
      <c r="D637" s="49" t="s">
        <v>1098</v>
      </c>
      <c r="E637" s="49">
        <v>8</v>
      </c>
      <c r="F637" s="49">
        <v>23</v>
      </c>
      <c r="G637" s="49" t="s">
        <v>3794</v>
      </c>
      <c r="H637" s="52" t="s">
        <v>29</v>
      </c>
      <c r="I637" s="50"/>
      <c r="J637" s="50"/>
      <c r="K637" s="90" t="s">
        <v>2804</v>
      </c>
      <c r="L637" s="51">
        <v>2159</v>
      </c>
      <c r="M637" s="51">
        <v>1551</v>
      </c>
      <c r="N637" s="106">
        <f>IF('1'!$H$10="-",L637,L637)</f>
        <v>2159</v>
      </c>
      <c r="O637" s="105">
        <f>IF('1'!$H$10="-",M637,IF('1'!$H$10="в кассу предприятия",M637,IF('1'!$H$10="ИП Водакова Т.Ю.",M637*1.075,"-")))</f>
        <v>1551</v>
      </c>
      <c r="P637" s="86">
        <v>1</v>
      </c>
      <c r="Q637" s="47"/>
      <c r="R637" s="91">
        <f t="shared" si="9"/>
        <v>0</v>
      </c>
      <c r="S637" s="91" t="str">
        <f>IF('1'!$H$10="-","-      ₽",IF(Z637="только сц",IF(Q637&lt;=AA637,Q637,AA637),IF(Q637&lt;=AB637,0,IF(Q637-R637&lt;=AA637,Q637-R637,AA637))))</f>
        <v>-      ₽</v>
      </c>
      <c r="T637" s="92" t="str">
        <f>IF('1'!$H$10="-","-      ₽",IF(AND(SUM($W$10:$W$6357)&gt;=200000,AC637&lt;&gt;"без скидки"),IF(R637&gt;=100,O637*0.95*0.95*R637,O637*R637*0.95),IF(SUM($V$10:$V$6357)&gt;=57000,IF(AND(R637&gt;=100,AC637&lt;&gt;"без скидки"),O637*0.95*R637,O637*R637),M637*R637)))</f>
        <v>-      ₽</v>
      </c>
      <c r="U637" s="92" t="str">
        <f>IF('1'!$H$10="-","-      ₽",S637*M637)</f>
        <v>-      ₽</v>
      </c>
      <c r="V637" s="93" t="str">
        <f>IF('1'!$H$10="-","-      ₽",R637*O637)</f>
        <v>-      ₽</v>
      </c>
      <c r="W637" s="93" t="str">
        <f>IF('1'!$H$10="-","-      ₽",R637*O637)</f>
        <v>-      ₽</v>
      </c>
      <c r="X637" s="65" t="s">
        <v>4548</v>
      </c>
      <c r="Y637" s="66" t="str">
        <f>IF(OR(Q637="",'1'!$H$10="-"),"-      %",IF(Z637="только сц",0,IF(SUM($V$685:$V$6357)&gt;=57000,(W637-T637)/W637,0)))</f>
        <v>-      %</v>
      </c>
      <c r="Z637" s="83" t="s">
        <v>5582</v>
      </c>
      <c r="AA637" s="51">
        <v>1</v>
      </c>
      <c r="AB637" s="51">
        <v>0</v>
      </c>
      <c r="AC637" s="63" t="s">
        <v>3975</v>
      </c>
      <c r="AD637" s="94" t="str">
        <f>IF(OR(Q637="",'1'!$H$10="-"),"",IF(Q637&gt;R637+S637,"заказано больше наличия",""))</f>
        <v/>
      </c>
    </row>
    <row r="638" spans="1:30" s="48" customFormat="1">
      <c r="A638" s="2"/>
      <c r="B638" s="57" t="s">
        <v>2461</v>
      </c>
      <c r="C638" s="49" t="s">
        <v>1097</v>
      </c>
      <c r="D638" s="49" t="s">
        <v>1098</v>
      </c>
      <c r="E638" s="49">
        <v>8</v>
      </c>
      <c r="F638" s="49">
        <v>15</v>
      </c>
      <c r="G638" s="49" t="s">
        <v>3795</v>
      </c>
      <c r="H638" s="52" t="s">
        <v>57</v>
      </c>
      <c r="I638" s="50"/>
      <c r="J638" s="50"/>
      <c r="K638" s="90"/>
      <c r="L638" s="51">
        <v>935</v>
      </c>
      <c r="M638" s="51">
        <v>717</v>
      </c>
      <c r="N638" s="106">
        <f>IF('1'!$H$10="-",L638,L638)</f>
        <v>935</v>
      </c>
      <c r="O638" s="105">
        <f>IF('1'!$H$10="-",M638,IF('1'!$H$10="в кассу предприятия",M638,IF('1'!$H$10="ИП Водакова Т.Ю.",M638*1.075,"-")))</f>
        <v>717</v>
      </c>
      <c r="P638" s="86">
        <v>8</v>
      </c>
      <c r="Q638" s="47"/>
      <c r="R638" s="91">
        <f t="shared" si="9"/>
        <v>0</v>
      </c>
      <c r="S638" s="91" t="str">
        <f>IF('1'!$H$10="-","-      ₽",IF(Z638="только сц",IF(Q638&lt;=AA638,Q638,AA638),IF(Q638&lt;=AB638,0,IF(Q638-R638&lt;=AA638,Q638-R638,AA638))))</f>
        <v>-      ₽</v>
      </c>
      <c r="T638" s="92" t="str">
        <f>IF('1'!$H$10="-","-      ₽",IF(AND(SUM($W$10:$W$6357)&gt;=200000,AC638&lt;&gt;"без скидки"),IF(R638&gt;=100,O638*0.95*0.95*R638,O638*R638*0.95),IF(SUM($V$10:$V$6357)&gt;=57000,IF(AND(R638&gt;=100,AC638&lt;&gt;"без скидки"),O638*0.95*R638,O638*R638),M638*R638)))</f>
        <v>-      ₽</v>
      </c>
      <c r="U638" s="92" t="str">
        <f>IF('1'!$H$10="-","-      ₽",S638*M638)</f>
        <v>-      ₽</v>
      </c>
      <c r="V638" s="93" t="str">
        <f>IF('1'!$H$10="-","-      ₽",R638*O638)</f>
        <v>-      ₽</v>
      </c>
      <c r="W638" s="93" t="str">
        <f>IF('1'!$H$10="-","-      ₽",R638*O638)</f>
        <v>-      ₽</v>
      </c>
      <c r="X638" s="65" t="s">
        <v>4548</v>
      </c>
      <c r="Y638" s="66" t="str">
        <f>IF(OR(Q638="",'1'!$H$10="-"),"-      %",IF(Z638="только сц",0,IF(SUM($V$685:$V$6357)&gt;=57000,(W638-T638)/W638,0)))</f>
        <v>-      %</v>
      </c>
      <c r="Z638" s="83" t="s">
        <v>5582</v>
      </c>
      <c r="AA638" s="51">
        <v>8</v>
      </c>
      <c r="AB638" s="51">
        <v>0</v>
      </c>
      <c r="AC638" s="63" t="s">
        <v>3975</v>
      </c>
      <c r="AD638" s="94" t="str">
        <f>IF(OR(Q638="",'1'!$H$10="-"),"",IF(Q638&gt;R638+S638,"заказано больше наличия",""))</f>
        <v/>
      </c>
    </row>
    <row r="639" spans="1:30" s="48" customFormat="1">
      <c r="A639" s="2"/>
      <c r="B639" s="57" t="s">
        <v>2462</v>
      </c>
      <c r="C639" s="49" t="s">
        <v>1097</v>
      </c>
      <c r="D639" s="49" t="s">
        <v>1098</v>
      </c>
      <c r="E639" s="49">
        <v>8</v>
      </c>
      <c r="F639" s="49">
        <v>11</v>
      </c>
      <c r="G639" s="49" t="s">
        <v>3796</v>
      </c>
      <c r="H639" s="52" t="s">
        <v>52</v>
      </c>
      <c r="I639" s="50"/>
      <c r="J639" s="50"/>
      <c r="K639" s="90"/>
      <c r="L639" s="51">
        <v>407</v>
      </c>
      <c r="M639" s="51">
        <v>271</v>
      </c>
      <c r="N639" s="106">
        <f>IF('1'!$H$10="-",L639,L639)</f>
        <v>407</v>
      </c>
      <c r="O639" s="105">
        <f>IF('1'!$H$10="-",M639,IF('1'!$H$10="в кассу предприятия",M639,IF('1'!$H$10="ИП Водакова Т.Ю.",M639*1.075,"-")))</f>
        <v>271</v>
      </c>
      <c r="P639" s="86">
        <v>4</v>
      </c>
      <c r="Q639" s="47"/>
      <c r="R639" s="91">
        <f t="shared" si="9"/>
        <v>0</v>
      </c>
      <c r="S639" s="91" t="str">
        <f>IF('1'!$H$10="-","-      ₽",IF(Z639="только сц",IF(Q639&lt;=AA639,Q639,AA639),IF(Q639&lt;=AB639,0,IF(Q639-R639&lt;=AA639,Q639-R639,AA639))))</f>
        <v>-      ₽</v>
      </c>
      <c r="T639" s="92" t="str">
        <f>IF('1'!$H$10="-","-      ₽",IF(AND(SUM($W$10:$W$6357)&gt;=200000,AC639&lt;&gt;"без скидки"),IF(R639&gt;=100,O639*0.95*0.95*R639,O639*R639*0.95),IF(SUM($V$10:$V$6357)&gt;=57000,IF(AND(R639&gt;=100,AC639&lt;&gt;"без скидки"),O639*0.95*R639,O639*R639),M639*R639)))</f>
        <v>-      ₽</v>
      </c>
      <c r="U639" s="92" t="str">
        <f>IF('1'!$H$10="-","-      ₽",S639*M639)</f>
        <v>-      ₽</v>
      </c>
      <c r="V639" s="93" t="str">
        <f>IF('1'!$H$10="-","-      ₽",R639*O639)</f>
        <v>-      ₽</v>
      </c>
      <c r="W639" s="93" t="str">
        <f>IF('1'!$H$10="-","-      ₽",R639*O639)</f>
        <v>-      ₽</v>
      </c>
      <c r="X639" s="65" t="s">
        <v>4548</v>
      </c>
      <c r="Y639" s="66" t="str">
        <f>IF(OR(Q639="",'1'!$H$10="-"),"-      %",IF(Z639="только сц",0,IF(SUM($V$685:$V$6357)&gt;=57000,(W639-T639)/W639,0)))</f>
        <v>-      %</v>
      </c>
      <c r="Z639" s="83" t="s">
        <v>375</v>
      </c>
      <c r="AA639" s="51">
        <v>0</v>
      </c>
      <c r="AB639" s="51">
        <v>4</v>
      </c>
      <c r="AC639" s="63" t="s">
        <v>3975</v>
      </c>
      <c r="AD639" s="94" t="str">
        <f>IF(OR(Q639="",'1'!$H$10="-"),"",IF(Q639&gt;R639+S639,"заказано больше наличия",""))</f>
        <v/>
      </c>
    </row>
    <row r="640" spans="1:30" s="48" customFormat="1">
      <c r="A640" s="2"/>
      <c r="B640" s="57" t="s">
        <v>2463</v>
      </c>
      <c r="C640" s="49" t="s">
        <v>1097</v>
      </c>
      <c r="D640" s="49" t="s">
        <v>1098</v>
      </c>
      <c r="E640" s="49">
        <v>8</v>
      </c>
      <c r="F640" s="49">
        <v>15</v>
      </c>
      <c r="G640" s="49" t="s">
        <v>3796</v>
      </c>
      <c r="H640" s="52" t="s">
        <v>57</v>
      </c>
      <c r="I640" s="50"/>
      <c r="J640" s="50"/>
      <c r="K640" s="90"/>
      <c r="L640" s="51">
        <v>407</v>
      </c>
      <c r="M640" s="51">
        <v>271</v>
      </c>
      <c r="N640" s="106">
        <f>IF('1'!$H$10="-",L640,L640)</f>
        <v>407</v>
      </c>
      <c r="O640" s="105">
        <f>IF('1'!$H$10="-",M640,IF('1'!$H$10="в кассу предприятия",M640,IF('1'!$H$10="ИП Водакова Т.Ю.",M640*1.075,"-")))</f>
        <v>271</v>
      </c>
      <c r="P640" s="86">
        <v>34</v>
      </c>
      <c r="Q640" s="47"/>
      <c r="R640" s="91">
        <f t="shared" si="9"/>
        <v>0</v>
      </c>
      <c r="S640" s="91" t="str">
        <f>IF('1'!$H$10="-","-      ₽",IF(Z640="только сц",IF(Q640&lt;=AA640,Q640,AA640),IF(Q640&lt;=AB640,0,IF(Q640-R640&lt;=AA640,Q640-R640,AA640))))</f>
        <v>-      ₽</v>
      </c>
      <c r="T640" s="92" t="str">
        <f>IF('1'!$H$10="-","-      ₽",IF(AND(SUM($W$10:$W$6357)&gt;=200000,AC640&lt;&gt;"без скидки"),IF(R640&gt;=100,O640*0.95*0.95*R640,O640*R640*0.95),IF(SUM($V$10:$V$6357)&gt;=57000,IF(AND(R640&gt;=100,AC640&lt;&gt;"без скидки"),O640*0.95*R640,O640*R640),M640*R640)))</f>
        <v>-      ₽</v>
      </c>
      <c r="U640" s="92" t="str">
        <f>IF('1'!$H$10="-","-      ₽",S640*M640)</f>
        <v>-      ₽</v>
      </c>
      <c r="V640" s="93" t="str">
        <f>IF('1'!$H$10="-","-      ₽",R640*O640)</f>
        <v>-      ₽</v>
      </c>
      <c r="W640" s="93" t="str">
        <f>IF('1'!$H$10="-","-      ₽",R640*O640)</f>
        <v>-      ₽</v>
      </c>
      <c r="X640" s="65" t="s">
        <v>4548</v>
      </c>
      <c r="Y640" s="66" t="str">
        <f>IF(OR(Q640="",'1'!$H$10="-"),"-      %",IF(Z640="только сц",0,IF(SUM($V$685:$V$6357)&gt;=57000,(W640-T640)/W640,0)))</f>
        <v>-      %</v>
      </c>
      <c r="Z640" s="83" t="s">
        <v>375</v>
      </c>
      <c r="AA640" s="51">
        <v>5</v>
      </c>
      <c r="AB640" s="51">
        <v>29</v>
      </c>
      <c r="AC640" s="63" t="s">
        <v>3975</v>
      </c>
      <c r="AD640" s="94" t="str">
        <f>IF(OR(Q640="",'1'!$H$10="-"),"",IF(Q640&gt;R640+S640,"заказано больше наличия",""))</f>
        <v/>
      </c>
    </row>
    <row r="641" spans="1:30" s="48" customFormat="1">
      <c r="A641" s="2"/>
      <c r="B641" s="57" t="s">
        <v>2464</v>
      </c>
      <c r="C641" s="49" t="s">
        <v>1097</v>
      </c>
      <c r="D641" s="49" t="s">
        <v>1098</v>
      </c>
      <c r="E641" s="49">
        <v>8</v>
      </c>
      <c r="F641" s="49">
        <v>15</v>
      </c>
      <c r="G641" s="49" t="s">
        <v>3797</v>
      </c>
      <c r="H641" s="52" t="s">
        <v>57</v>
      </c>
      <c r="I641" s="50"/>
      <c r="J641" s="50"/>
      <c r="K641" s="90"/>
      <c r="L641" s="51">
        <v>407</v>
      </c>
      <c r="M641" s="51">
        <v>271</v>
      </c>
      <c r="N641" s="106">
        <f>IF('1'!$H$10="-",L641,L641)</f>
        <v>407</v>
      </c>
      <c r="O641" s="105">
        <f>IF('1'!$H$10="-",M641,IF('1'!$H$10="в кассу предприятия",M641,IF('1'!$H$10="ИП Водакова Т.Ю.",M641*1.075,"-")))</f>
        <v>271</v>
      </c>
      <c r="P641" s="86">
        <v>5</v>
      </c>
      <c r="Q641" s="47"/>
      <c r="R641" s="91">
        <f t="shared" si="9"/>
        <v>0</v>
      </c>
      <c r="S641" s="91" t="str">
        <f>IF('1'!$H$10="-","-      ₽",IF(Z641="только сц",IF(Q641&lt;=AA641,Q641,AA641),IF(Q641&lt;=AB641,0,IF(Q641-R641&lt;=AA641,Q641-R641,AA641))))</f>
        <v>-      ₽</v>
      </c>
      <c r="T641" s="92" t="str">
        <f>IF('1'!$H$10="-","-      ₽",IF(AND(SUM($W$10:$W$6357)&gt;=200000,AC641&lt;&gt;"без скидки"),IF(R641&gt;=100,O641*0.95*0.95*R641,O641*R641*0.95),IF(SUM($V$10:$V$6357)&gt;=57000,IF(AND(R641&gt;=100,AC641&lt;&gt;"без скидки"),O641*0.95*R641,O641*R641),M641*R641)))</f>
        <v>-      ₽</v>
      </c>
      <c r="U641" s="92" t="str">
        <f>IF('1'!$H$10="-","-      ₽",S641*M641)</f>
        <v>-      ₽</v>
      </c>
      <c r="V641" s="93" t="str">
        <f>IF('1'!$H$10="-","-      ₽",R641*O641)</f>
        <v>-      ₽</v>
      </c>
      <c r="W641" s="93" t="str">
        <f>IF('1'!$H$10="-","-      ₽",R641*O641)</f>
        <v>-      ₽</v>
      </c>
      <c r="X641" s="65" t="s">
        <v>4548</v>
      </c>
      <c r="Y641" s="66" t="str">
        <f>IF(OR(Q641="",'1'!$H$10="-"),"-      %",IF(Z641="только сц",0,IF(SUM($V$685:$V$6357)&gt;=57000,(W641-T641)/W641,0)))</f>
        <v>-      %</v>
      </c>
      <c r="Z641" s="83" t="s">
        <v>375</v>
      </c>
      <c r="AA641" s="51">
        <v>1</v>
      </c>
      <c r="AB641" s="51">
        <v>4</v>
      </c>
      <c r="AC641" s="63" t="s">
        <v>3975</v>
      </c>
      <c r="AD641" s="94" t="str">
        <f>IF(OR(Q641="",'1'!$H$10="-"),"",IF(Q641&gt;R641+S641,"заказано больше наличия",""))</f>
        <v/>
      </c>
    </row>
    <row r="642" spans="1:30" s="48" customFormat="1">
      <c r="A642" s="2"/>
      <c r="B642" s="57" t="s">
        <v>2465</v>
      </c>
      <c r="C642" s="49" t="s">
        <v>1097</v>
      </c>
      <c r="D642" s="49" t="s">
        <v>1098</v>
      </c>
      <c r="E642" s="49">
        <v>8</v>
      </c>
      <c r="F642" s="49">
        <v>15</v>
      </c>
      <c r="G642" s="49" t="s">
        <v>3798</v>
      </c>
      <c r="H642" s="52" t="s">
        <v>57</v>
      </c>
      <c r="I642" s="50"/>
      <c r="J642" s="50"/>
      <c r="K642" s="90"/>
      <c r="L642" s="51">
        <v>407</v>
      </c>
      <c r="M642" s="51">
        <v>299</v>
      </c>
      <c r="N642" s="106">
        <f>IF('1'!$H$10="-",L642,L642)</f>
        <v>407</v>
      </c>
      <c r="O642" s="105">
        <f>IF('1'!$H$10="-",M642,IF('1'!$H$10="в кассу предприятия",M642,IF('1'!$H$10="ИП Водакова Т.Ю.",M642*1.075,"-")))</f>
        <v>299</v>
      </c>
      <c r="P642" s="86">
        <v>9</v>
      </c>
      <c r="Q642" s="47"/>
      <c r="R642" s="91">
        <f t="shared" si="9"/>
        <v>0</v>
      </c>
      <c r="S642" s="91" t="str">
        <f>IF('1'!$H$10="-","-      ₽",IF(Z642="только сц",IF(Q642&lt;=AA642,Q642,AA642),IF(Q642&lt;=AB642,0,IF(Q642-R642&lt;=AA642,Q642-R642,AA642))))</f>
        <v>-      ₽</v>
      </c>
      <c r="T642" s="92" t="str">
        <f>IF('1'!$H$10="-","-      ₽",IF(AND(SUM($W$10:$W$6357)&gt;=200000,AC642&lt;&gt;"без скидки"),IF(R642&gt;=100,O642*0.95*0.95*R642,O642*R642*0.95),IF(SUM($V$10:$V$6357)&gt;=57000,IF(AND(R642&gt;=100,AC642&lt;&gt;"без скидки"),O642*0.95*R642,O642*R642),M642*R642)))</f>
        <v>-      ₽</v>
      </c>
      <c r="U642" s="92" t="str">
        <f>IF('1'!$H$10="-","-      ₽",S642*M642)</f>
        <v>-      ₽</v>
      </c>
      <c r="V642" s="93" t="str">
        <f>IF('1'!$H$10="-","-      ₽",R642*O642)</f>
        <v>-      ₽</v>
      </c>
      <c r="W642" s="93" t="str">
        <f>IF('1'!$H$10="-","-      ₽",R642*O642)</f>
        <v>-      ₽</v>
      </c>
      <c r="X642" s="65" t="s">
        <v>4548</v>
      </c>
      <c r="Y642" s="66" t="str">
        <f>IF(OR(Q642="",'1'!$H$10="-"),"-      %",IF(Z642="только сц",0,IF(SUM($V$685:$V$6357)&gt;=57000,(W642-T642)/W642,0)))</f>
        <v>-      %</v>
      </c>
      <c r="Z642" s="83" t="s">
        <v>375</v>
      </c>
      <c r="AA642" s="51">
        <v>0</v>
      </c>
      <c r="AB642" s="51">
        <v>9</v>
      </c>
      <c r="AC642" s="63" t="s">
        <v>3975</v>
      </c>
      <c r="AD642" s="94" t="str">
        <f>IF(OR(Q642="",'1'!$H$10="-"),"",IF(Q642&gt;R642+S642,"заказано больше наличия",""))</f>
        <v/>
      </c>
    </row>
    <row r="643" spans="1:30" s="48" customFormat="1">
      <c r="A643" s="2"/>
      <c r="B643" s="57" t="s">
        <v>1107</v>
      </c>
      <c r="C643" s="49" t="s">
        <v>1097</v>
      </c>
      <c r="D643" s="49" t="s">
        <v>1098</v>
      </c>
      <c r="E643" s="49">
        <v>8</v>
      </c>
      <c r="F643" s="49">
        <v>15</v>
      </c>
      <c r="G643" s="49" t="s">
        <v>1108</v>
      </c>
      <c r="H643" s="52" t="s">
        <v>57</v>
      </c>
      <c r="I643" s="50"/>
      <c r="J643" s="50"/>
      <c r="K643" s="90"/>
      <c r="L643" s="51">
        <v>407</v>
      </c>
      <c r="M643" s="51">
        <v>271</v>
      </c>
      <c r="N643" s="106">
        <f>IF('1'!$H$10="-",L643,L643)</f>
        <v>407</v>
      </c>
      <c r="O643" s="105">
        <f>IF('1'!$H$10="-",M643,IF('1'!$H$10="в кассу предприятия",M643,IF('1'!$H$10="ИП Водакова Т.Ю.",M643*1.075,"-")))</f>
        <v>271</v>
      </c>
      <c r="P643" s="86">
        <v>23</v>
      </c>
      <c r="Q643" s="47"/>
      <c r="R643" s="91">
        <f t="shared" si="9"/>
        <v>0</v>
      </c>
      <c r="S643" s="91" t="str">
        <f>IF('1'!$H$10="-","-      ₽",IF(Z643="только сц",IF(Q643&lt;=AA643,Q643,AA643),IF(Q643&lt;=AB643,0,IF(Q643-R643&lt;=AA643,Q643-R643,AA643))))</f>
        <v>-      ₽</v>
      </c>
      <c r="T643" s="92" t="str">
        <f>IF('1'!$H$10="-","-      ₽",IF(AND(SUM($W$10:$W$6357)&gt;=200000,AC643&lt;&gt;"без скидки"),IF(R643&gt;=100,O643*0.95*0.95*R643,O643*R643*0.95),IF(SUM($V$10:$V$6357)&gt;=57000,IF(AND(R643&gt;=100,AC643&lt;&gt;"без скидки"),O643*0.95*R643,O643*R643),M643*R643)))</f>
        <v>-      ₽</v>
      </c>
      <c r="U643" s="92" t="str">
        <f>IF('1'!$H$10="-","-      ₽",S643*M643)</f>
        <v>-      ₽</v>
      </c>
      <c r="V643" s="93" t="str">
        <f>IF('1'!$H$10="-","-      ₽",R643*O643)</f>
        <v>-      ₽</v>
      </c>
      <c r="W643" s="93" t="str">
        <f>IF('1'!$H$10="-","-      ₽",R643*O643)</f>
        <v>-      ₽</v>
      </c>
      <c r="X643" s="65" t="s">
        <v>4548</v>
      </c>
      <c r="Y643" s="66" t="str">
        <f>IF(OR(Q643="",'1'!$H$10="-"),"-      %",IF(Z643="только сц",0,IF(SUM($V$685:$V$6357)&gt;=57000,(W643-T643)/W643,0)))</f>
        <v>-      %</v>
      </c>
      <c r="Z643" s="83" t="s">
        <v>375</v>
      </c>
      <c r="AA643" s="51">
        <v>7</v>
      </c>
      <c r="AB643" s="51">
        <v>16</v>
      </c>
      <c r="AC643" s="63" t="s">
        <v>3975</v>
      </c>
      <c r="AD643" s="94" t="str">
        <f>IF(OR(Q643="",'1'!$H$10="-"),"",IF(Q643&gt;R643+S643,"заказано больше наличия",""))</f>
        <v/>
      </c>
    </row>
    <row r="644" spans="1:30" s="48" customFormat="1">
      <c r="A644" s="2"/>
      <c r="B644" s="57" t="s">
        <v>2466</v>
      </c>
      <c r="C644" s="49" t="s">
        <v>3941</v>
      </c>
      <c r="D644" s="49" t="s">
        <v>1098</v>
      </c>
      <c r="E644" s="49">
        <v>8</v>
      </c>
      <c r="F644" s="49">
        <v>22</v>
      </c>
      <c r="G644" s="49" t="s">
        <v>3799</v>
      </c>
      <c r="H644" s="52" t="s">
        <v>45</v>
      </c>
      <c r="I644" s="50"/>
      <c r="J644" s="50"/>
      <c r="K644" s="90"/>
      <c r="L644" s="51">
        <v>407</v>
      </c>
      <c r="M644" s="51">
        <v>299</v>
      </c>
      <c r="N644" s="106">
        <f>IF('1'!$H$10="-",L644,L644)</f>
        <v>407</v>
      </c>
      <c r="O644" s="105">
        <f>IF('1'!$H$10="-",M644,IF('1'!$H$10="в кассу предприятия",M644,IF('1'!$H$10="ИП Водакова Т.Ю.",M644*1.075,"-")))</f>
        <v>299</v>
      </c>
      <c r="P644" s="86">
        <v>2</v>
      </c>
      <c r="Q644" s="47"/>
      <c r="R644" s="91">
        <f t="shared" si="9"/>
        <v>0</v>
      </c>
      <c r="S644" s="91" t="str">
        <f>IF('1'!$H$10="-","-      ₽",IF(Z644="только сц",IF(Q644&lt;=AA644,Q644,AA644),IF(Q644&lt;=AB644,0,IF(Q644-R644&lt;=AA644,Q644-R644,AA644))))</f>
        <v>-      ₽</v>
      </c>
      <c r="T644" s="92" t="str">
        <f>IF('1'!$H$10="-","-      ₽",IF(AND(SUM($W$10:$W$6357)&gt;=200000,AC644&lt;&gt;"без скидки"),IF(R644&gt;=100,O644*0.95*0.95*R644,O644*R644*0.95),IF(SUM($V$10:$V$6357)&gt;=57000,IF(AND(R644&gt;=100,AC644&lt;&gt;"без скидки"),O644*0.95*R644,O644*R644),M644*R644)))</f>
        <v>-      ₽</v>
      </c>
      <c r="U644" s="92" t="str">
        <f>IF('1'!$H$10="-","-      ₽",S644*M644)</f>
        <v>-      ₽</v>
      </c>
      <c r="V644" s="93" t="str">
        <f>IF('1'!$H$10="-","-      ₽",R644*O644)</f>
        <v>-      ₽</v>
      </c>
      <c r="W644" s="93" t="str">
        <f>IF('1'!$H$10="-","-      ₽",R644*O644)</f>
        <v>-      ₽</v>
      </c>
      <c r="X644" s="65" t="s">
        <v>4548</v>
      </c>
      <c r="Y644" s="66" t="str">
        <f>IF(OR(Q644="",'1'!$H$10="-"),"-      %",IF(Z644="только сц",0,IF(SUM($V$685:$V$6357)&gt;=57000,(W644-T644)/W644,0)))</f>
        <v>-      %</v>
      </c>
      <c r="Z644" s="83" t="s">
        <v>5582</v>
      </c>
      <c r="AA644" s="51">
        <v>2</v>
      </c>
      <c r="AB644" s="51">
        <v>0</v>
      </c>
      <c r="AC644" s="63" t="s">
        <v>3975</v>
      </c>
      <c r="AD644" s="94" t="str">
        <f>IF(OR(Q644="",'1'!$H$10="-"),"",IF(Q644&gt;R644+S644,"заказано больше наличия",""))</f>
        <v/>
      </c>
    </row>
    <row r="645" spans="1:30" s="48" customFormat="1">
      <c r="A645" s="2"/>
      <c r="B645" s="57" t="s">
        <v>2467</v>
      </c>
      <c r="C645" s="49" t="s">
        <v>1097</v>
      </c>
      <c r="D645" s="49" t="s">
        <v>1098</v>
      </c>
      <c r="E645" s="49">
        <v>8</v>
      </c>
      <c r="F645" s="49">
        <v>15</v>
      </c>
      <c r="G645" s="49" t="s">
        <v>1026</v>
      </c>
      <c r="H645" s="52" t="s">
        <v>57</v>
      </c>
      <c r="I645" s="50"/>
      <c r="J645" s="50"/>
      <c r="K645" s="90"/>
      <c r="L645" s="51">
        <v>407</v>
      </c>
      <c r="M645" s="51">
        <v>299</v>
      </c>
      <c r="N645" s="106">
        <f>IF('1'!$H$10="-",L645,L645)</f>
        <v>407</v>
      </c>
      <c r="O645" s="105">
        <f>IF('1'!$H$10="-",M645,IF('1'!$H$10="в кассу предприятия",M645,IF('1'!$H$10="ИП Водакова Т.Ю.",M645*1.075,"-")))</f>
        <v>299</v>
      </c>
      <c r="P645" s="86">
        <v>1</v>
      </c>
      <c r="Q645" s="47"/>
      <c r="R645" s="91">
        <f t="shared" si="9"/>
        <v>0</v>
      </c>
      <c r="S645" s="91" t="str">
        <f>IF('1'!$H$10="-","-      ₽",IF(Z645="только сц",IF(Q645&lt;=AA645,Q645,AA645),IF(Q645&lt;=AB645,0,IF(Q645-R645&lt;=AA645,Q645-R645,AA645))))</f>
        <v>-      ₽</v>
      </c>
      <c r="T645" s="92" t="str">
        <f>IF('1'!$H$10="-","-      ₽",IF(AND(SUM($W$10:$W$6357)&gt;=200000,AC645&lt;&gt;"без скидки"),IF(R645&gt;=100,O645*0.95*0.95*R645,O645*R645*0.95),IF(SUM($V$10:$V$6357)&gt;=57000,IF(AND(R645&gt;=100,AC645&lt;&gt;"без скидки"),O645*0.95*R645,O645*R645),M645*R645)))</f>
        <v>-      ₽</v>
      </c>
      <c r="U645" s="92" t="str">
        <f>IF('1'!$H$10="-","-      ₽",S645*M645)</f>
        <v>-      ₽</v>
      </c>
      <c r="V645" s="93" t="str">
        <f>IF('1'!$H$10="-","-      ₽",R645*O645)</f>
        <v>-      ₽</v>
      </c>
      <c r="W645" s="93" t="str">
        <f>IF('1'!$H$10="-","-      ₽",R645*O645)</f>
        <v>-      ₽</v>
      </c>
      <c r="X645" s="65" t="s">
        <v>4548</v>
      </c>
      <c r="Y645" s="66" t="str">
        <f>IF(OR(Q645="",'1'!$H$10="-"),"-      %",IF(Z645="только сц",0,IF(SUM($V$685:$V$6357)&gt;=57000,(W645-T645)/W645,0)))</f>
        <v>-      %</v>
      </c>
      <c r="Z645" s="83" t="s">
        <v>5582</v>
      </c>
      <c r="AA645" s="51">
        <v>1</v>
      </c>
      <c r="AB645" s="51">
        <v>0</v>
      </c>
      <c r="AC645" s="63" t="s">
        <v>3975</v>
      </c>
      <c r="AD645" s="94" t="str">
        <f>IF(OR(Q645="",'1'!$H$10="-"),"",IF(Q645&gt;R645+S645,"заказано больше наличия",""))</f>
        <v/>
      </c>
    </row>
    <row r="646" spans="1:30" s="48" customFormat="1">
      <c r="A646" s="2"/>
      <c r="B646" s="57" t="s">
        <v>2468</v>
      </c>
      <c r="C646" s="49" t="s">
        <v>1097</v>
      </c>
      <c r="D646" s="49" t="s">
        <v>1098</v>
      </c>
      <c r="E646" s="49">
        <v>8</v>
      </c>
      <c r="F646" s="49">
        <v>15</v>
      </c>
      <c r="G646" s="49" t="s">
        <v>1141</v>
      </c>
      <c r="H646" s="52" t="s">
        <v>57</v>
      </c>
      <c r="I646" s="50"/>
      <c r="J646" s="50"/>
      <c r="K646" s="90"/>
      <c r="L646" s="51">
        <v>407</v>
      </c>
      <c r="M646" s="51">
        <v>271</v>
      </c>
      <c r="N646" s="106">
        <f>IF('1'!$H$10="-",L646,L646)</f>
        <v>407</v>
      </c>
      <c r="O646" s="105">
        <f>IF('1'!$H$10="-",M646,IF('1'!$H$10="в кассу предприятия",M646,IF('1'!$H$10="ИП Водакова Т.Ю.",M646*1.075,"-")))</f>
        <v>271</v>
      </c>
      <c r="P646" s="86">
        <v>5</v>
      </c>
      <c r="Q646" s="47"/>
      <c r="R646" s="91">
        <f t="shared" si="9"/>
        <v>0</v>
      </c>
      <c r="S646" s="91" t="str">
        <f>IF('1'!$H$10="-","-      ₽",IF(Z646="только сц",IF(Q646&lt;=AA646,Q646,AA646),IF(Q646&lt;=AB646,0,IF(Q646-R646&lt;=AA646,Q646-R646,AA646))))</f>
        <v>-      ₽</v>
      </c>
      <c r="T646" s="92" t="str">
        <f>IF('1'!$H$10="-","-      ₽",IF(AND(SUM($W$10:$W$6357)&gt;=200000,AC646&lt;&gt;"без скидки"),IF(R646&gt;=100,O646*0.95*0.95*R646,O646*R646*0.95),IF(SUM($V$10:$V$6357)&gt;=57000,IF(AND(R646&gt;=100,AC646&lt;&gt;"без скидки"),O646*0.95*R646,O646*R646),M646*R646)))</f>
        <v>-      ₽</v>
      </c>
      <c r="U646" s="92" t="str">
        <f>IF('1'!$H$10="-","-      ₽",S646*M646)</f>
        <v>-      ₽</v>
      </c>
      <c r="V646" s="93" t="str">
        <f>IF('1'!$H$10="-","-      ₽",R646*O646)</f>
        <v>-      ₽</v>
      </c>
      <c r="W646" s="93" t="str">
        <f>IF('1'!$H$10="-","-      ₽",R646*O646)</f>
        <v>-      ₽</v>
      </c>
      <c r="X646" s="65" t="s">
        <v>4548</v>
      </c>
      <c r="Y646" s="66" t="str">
        <f>IF(OR(Q646="",'1'!$H$10="-"),"-      %",IF(Z646="только сц",0,IF(SUM($V$685:$V$6357)&gt;=57000,(W646-T646)/W646,0)))</f>
        <v>-      %</v>
      </c>
      <c r="Z646" s="83" t="s">
        <v>5582</v>
      </c>
      <c r="AA646" s="51">
        <v>5</v>
      </c>
      <c r="AB646" s="51">
        <v>0</v>
      </c>
      <c r="AC646" s="63" t="s">
        <v>3975</v>
      </c>
      <c r="AD646" s="94" t="str">
        <f>IF(OR(Q646="",'1'!$H$10="-"),"",IF(Q646&gt;R646+S646,"заказано больше наличия",""))</f>
        <v/>
      </c>
    </row>
    <row r="647" spans="1:30" s="48" customFormat="1">
      <c r="A647" s="2"/>
      <c r="B647" s="57" t="s">
        <v>4873</v>
      </c>
      <c r="C647" s="49" t="s">
        <v>1097</v>
      </c>
      <c r="D647" s="49" t="s">
        <v>1098</v>
      </c>
      <c r="E647" s="49">
        <v>8</v>
      </c>
      <c r="F647" s="49">
        <v>15</v>
      </c>
      <c r="G647" s="49" t="s">
        <v>4989</v>
      </c>
      <c r="H647" s="52" t="s">
        <v>57</v>
      </c>
      <c r="I647" s="50"/>
      <c r="J647" s="50"/>
      <c r="K647" s="90"/>
      <c r="L647" s="51">
        <v>482</v>
      </c>
      <c r="M647" s="51">
        <v>359</v>
      </c>
      <c r="N647" s="106">
        <f>IF('1'!$H$10="-",L647,L647)</f>
        <v>482</v>
      </c>
      <c r="O647" s="105">
        <f>IF('1'!$H$10="-",M647,IF('1'!$H$10="в кассу предприятия",M647,IF('1'!$H$10="ИП Водакова Т.Ю.",M647*1.075,"-")))</f>
        <v>359</v>
      </c>
      <c r="P647" s="86">
        <v>32</v>
      </c>
      <c r="Q647" s="47"/>
      <c r="R647" s="91">
        <f t="shared" si="9"/>
        <v>0</v>
      </c>
      <c r="S647" s="91" t="str">
        <f>IF('1'!$H$10="-","-      ₽",IF(Z647="только сц",IF(Q647&lt;=AA647,Q647,AA647),IF(Q647&lt;=AB647,0,IF(Q647-R647&lt;=AA647,Q647-R647,AA647))))</f>
        <v>-      ₽</v>
      </c>
      <c r="T647" s="92" t="str">
        <f>IF('1'!$H$10="-","-      ₽",IF(AND(SUM($W$10:$W$6357)&gt;=200000,AC647&lt;&gt;"без скидки"),IF(R647&gt;=100,O647*0.95*0.95*R647,O647*R647*0.95),IF(SUM($V$10:$V$6357)&gt;=57000,IF(AND(R647&gt;=100,AC647&lt;&gt;"без скидки"),O647*0.95*R647,O647*R647),M647*R647)))</f>
        <v>-      ₽</v>
      </c>
      <c r="U647" s="92" t="str">
        <f>IF('1'!$H$10="-","-      ₽",S647*M647)</f>
        <v>-      ₽</v>
      </c>
      <c r="V647" s="93" t="str">
        <f>IF('1'!$H$10="-","-      ₽",R647*O647)</f>
        <v>-      ₽</v>
      </c>
      <c r="W647" s="93" t="str">
        <f>IF('1'!$H$10="-","-      ₽",R647*O647)</f>
        <v>-      ₽</v>
      </c>
      <c r="X647" s="65" t="s">
        <v>4548</v>
      </c>
      <c r="Y647" s="66" t="str">
        <f>IF(OR(Q647="",'1'!$H$10="-"),"-      %",IF(Z647="только сц",0,IF(SUM($V$685:$V$6357)&gt;=57000,(W647-T647)/W647,0)))</f>
        <v>-      %</v>
      </c>
      <c r="Z647" s="83" t="s">
        <v>375</v>
      </c>
      <c r="AA647" s="51">
        <v>0</v>
      </c>
      <c r="AB647" s="51">
        <v>32</v>
      </c>
      <c r="AC647" s="63" t="s">
        <v>3975</v>
      </c>
      <c r="AD647" s="94" t="str">
        <f>IF(OR(Q647="",'1'!$H$10="-"),"",IF(Q647&gt;R647+S647,"заказано больше наличия",""))</f>
        <v/>
      </c>
    </row>
    <row r="648" spans="1:30" s="48" customFormat="1">
      <c r="A648" s="2"/>
      <c r="B648" s="57" t="s">
        <v>2469</v>
      </c>
      <c r="C648" s="49" t="s">
        <v>3941</v>
      </c>
      <c r="D648" s="49" t="s">
        <v>1098</v>
      </c>
      <c r="E648" s="49">
        <v>8</v>
      </c>
      <c r="F648" s="49">
        <v>15</v>
      </c>
      <c r="G648" s="49" t="s">
        <v>3800</v>
      </c>
      <c r="H648" s="52" t="s">
        <v>57</v>
      </c>
      <c r="I648" s="50"/>
      <c r="J648" s="50"/>
      <c r="K648" s="90"/>
      <c r="L648" s="51">
        <v>407</v>
      </c>
      <c r="M648" s="51">
        <v>271</v>
      </c>
      <c r="N648" s="106">
        <f>IF('1'!$H$10="-",L648,L648)</f>
        <v>407</v>
      </c>
      <c r="O648" s="105">
        <f>IF('1'!$H$10="-",M648,IF('1'!$H$10="в кассу предприятия",M648,IF('1'!$H$10="ИП Водакова Т.Ю.",M648*1.075,"-")))</f>
        <v>271</v>
      </c>
      <c r="P648" s="86">
        <v>2</v>
      </c>
      <c r="Q648" s="47"/>
      <c r="R648" s="91">
        <f t="shared" si="9"/>
        <v>0</v>
      </c>
      <c r="S648" s="91" t="str">
        <f>IF('1'!$H$10="-","-      ₽",IF(Z648="только сц",IF(Q648&lt;=AA648,Q648,AA648),IF(Q648&lt;=AB648,0,IF(Q648-R648&lt;=AA648,Q648-R648,AA648))))</f>
        <v>-      ₽</v>
      </c>
      <c r="T648" s="92" t="str">
        <f>IF('1'!$H$10="-","-      ₽",IF(AND(SUM($W$10:$W$6357)&gt;=200000,AC648&lt;&gt;"без скидки"),IF(R648&gt;=100,O648*0.95*0.95*R648,O648*R648*0.95),IF(SUM($V$10:$V$6357)&gt;=57000,IF(AND(R648&gt;=100,AC648&lt;&gt;"без скидки"),O648*0.95*R648,O648*R648),M648*R648)))</f>
        <v>-      ₽</v>
      </c>
      <c r="U648" s="92" t="str">
        <f>IF('1'!$H$10="-","-      ₽",S648*M648)</f>
        <v>-      ₽</v>
      </c>
      <c r="V648" s="93" t="str">
        <f>IF('1'!$H$10="-","-      ₽",R648*O648)</f>
        <v>-      ₽</v>
      </c>
      <c r="W648" s="93" t="str">
        <f>IF('1'!$H$10="-","-      ₽",R648*O648)</f>
        <v>-      ₽</v>
      </c>
      <c r="X648" s="65" t="s">
        <v>4548</v>
      </c>
      <c r="Y648" s="66" t="str">
        <f>IF(OR(Q648="",'1'!$H$10="-"),"-      %",IF(Z648="только сц",0,IF(SUM($V$685:$V$6357)&gt;=57000,(W648-T648)/W648,0)))</f>
        <v>-      %</v>
      </c>
      <c r="Z648" s="83" t="s">
        <v>5582</v>
      </c>
      <c r="AA648" s="51">
        <v>2</v>
      </c>
      <c r="AB648" s="51">
        <v>0</v>
      </c>
      <c r="AC648" s="63" t="s">
        <v>3975</v>
      </c>
      <c r="AD648" s="94" t="str">
        <f>IF(OR(Q648="",'1'!$H$10="-"),"",IF(Q648&gt;R648+S648,"заказано больше наличия",""))</f>
        <v/>
      </c>
    </row>
    <row r="649" spans="1:30" s="48" customFormat="1">
      <c r="A649" s="2"/>
      <c r="B649" s="57" t="s">
        <v>4874</v>
      </c>
      <c r="C649" s="49" t="s">
        <v>3941</v>
      </c>
      <c r="D649" s="49" t="s">
        <v>1098</v>
      </c>
      <c r="E649" s="49">
        <v>8</v>
      </c>
      <c r="F649" s="49">
        <v>15</v>
      </c>
      <c r="G649" s="49" t="s">
        <v>3801</v>
      </c>
      <c r="H649" s="52" t="s">
        <v>57</v>
      </c>
      <c r="I649" s="50"/>
      <c r="J649" s="50"/>
      <c r="K649" s="90"/>
      <c r="L649" s="51">
        <v>407</v>
      </c>
      <c r="M649" s="51">
        <v>271</v>
      </c>
      <c r="N649" s="106">
        <f>IF('1'!$H$10="-",L649,L649)</f>
        <v>407</v>
      </c>
      <c r="O649" s="105">
        <f>IF('1'!$H$10="-",M649,IF('1'!$H$10="в кассу предприятия",M649,IF('1'!$H$10="ИП Водакова Т.Ю.",M649*1.075,"-")))</f>
        <v>271</v>
      </c>
      <c r="P649" s="86">
        <v>1</v>
      </c>
      <c r="Q649" s="47"/>
      <c r="R649" s="91">
        <f t="shared" si="9"/>
        <v>0</v>
      </c>
      <c r="S649" s="91" t="str">
        <f>IF('1'!$H$10="-","-      ₽",IF(Z649="только сц",IF(Q649&lt;=AA649,Q649,AA649),IF(Q649&lt;=AB649,0,IF(Q649-R649&lt;=AA649,Q649-R649,AA649))))</f>
        <v>-      ₽</v>
      </c>
      <c r="T649" s="92" t="str">
        <f>IF('1'!$H$10="-","-      ₽",IF(AND(SUM($W$10:$W$6357)&gt;=200000,AC649&lt;&gt;"без скидки"),IF(R649&gt;=100,O649*0.95*0.95*R649,O649*R649*0.95),IF(SUM($V$10:$V$6357)&gt;=57000,IF(AND(R649&gt;=100,AC649&lt;&gt;"без скидки"),O649*0.95*R649,O649*R649),M649*R649)))</f>
        <v>-      ₽</v>
      </c>
      <c r="U649" s="92" t="str">
        <f>IF('1'!$H$10="-","-      ₽",S649*M649)</f>
        <v>-      ₽</v>
      </c>
      <c r="V649" s="93" t="str">
        <f>IF('1'!$H$10="-","-      ₽",R649*O649)</f>
        <v>-      ₽</v>
      </c>
      <c r="W649" s="93" t="str">
        <f>IF('1'!$H$10="-","-      ₽",R649*O649)</f>
        <v>-      ₽</v>
      </c>
      <c r="X649" s="65" t="s">
        <v>4548</v>
      </c>
      <c r="Y649" s="66" t="str">
        <f>IF(OR(Q649="",'1'!$H$10="-"),"-      %",IF(Z649="только сц",0,IF(SUM($V$685:$V$6357)&gt;=57000,(W649-T649)/W649,0)))</f>
        <v>-      %</v>
      </c>
      <c r="Z649" s="83" t="s">
        <v>5582</v>
      </c>
      <c r="AA649" s="51">
        <v>1</v>
      </c>
      <c r="AB649" s="51">
        <v>0</v>
      </c>
      <c r="AC649" s="63" t="s">
        <v>3975</v>
      </c>
      <c r="AD649" s="94" t="str">
        <f>IF(OR(Q649="",'1'!$H$10="-"),"",IF(Q649&gt;R649+S649,"заказано больше наличия",""))</f>
        <v/>
      </c>
    </row>
    <row r="650" spans="1:30" s="48" customFormat="1">
      <c r="A650" s="2"/>
      <c r="B650" s="57" t="s">
        <v>4237</v>
      </c>
      <c r="C650" s="49" t="s">
        <v>1097</v>
      </c>
      <c r="D650" s="49" t="s">
        <v>1098</v>
      </c>
      <c r="E650" s="49">
        <v>8</v>
      </c>
      <c r="F650" s="49">
        <v>15</v>
      </c>
      <c r="G650" s="49" t="s">
        <v>3801</v>
      </c>
      <c r="H650" s="52" t="s">
        <v>57</v>
      </c>
      <c r="I650" s="50"/>
      <c r="J650" s="50"/>
      <c r="K650" s="90"/>
      <c r="L650" s="51">
        <v>407</v>
      </c>
      <c r="M650" s="51">
        <v>271</v>
      </c>
      <c r="N650" s="106">
        <f>IF('1'!$H$10="-",L650,L650)</f>
        <v>407</v>
      </c>
      <c r="O650" s="105">
        <f>IF('1'!$H$10="-",M650,IF('1'!$H$10="в кассу предприятия",M650,IF('1'!$H$10="ИП Водакова Т.Ю.",M650*1.075,"-")))</f>
        <v>271</v>
      </c>
      <c r="P650" s="86">
        <v>1</v>
      </c>
      <c r="Q650" s="47"/>
      <c r="R650" s="91">
        <f t="shared" ref="R650:R683" si="10">IF(Q650&lt;=AB650,Q650,AB650)</f>
        <v>0</v>
      </c>
      <c r="S650" s="91" t="str">
        <f>IF('1'!$H$10="-","-      ₽",IF(Z650="только сц",IF(Q650&lt;=AA650,Q650,AA650),IF(Q650&lt;=AB650,0,IF(Q650-R650&lt;=AA650,Q650-R650,AA650))))</f>
        <v>-      ₽</v>
      </c>
      <c r="T650" s="92" t="str">
        <f>IF('1'!$H$10="-","-      ₽",IF(AND(SUM($W$10:$W$6357)&gt;=200000,AC650&lt;&gt;"без скидки"),IF(R650&gt;=100,O650*0.95*0.95*R650,O650*R650*0.95),IF(SUM($V$10:$V$6357)&gt;=57000,IF(AND(R650&gt;=100,AC650&lt;&gt;"без скидки"),O650*0.95*R650,O650*R650),M650*R650)))</f>
        <v>-      ₽</v>
      </c>
      <c r="U650" s="92" t="str">
        <f>IF('1'!$H$10="-","-      ₽",S650*M650)</f>
        <v>-      ₽</v>
      </c>
      <c r="V650" s="93" t="str">
        <f>IF('1'!$H$10="-","-      ₽",R650*O650)</f>
        <v>-      ₽</v>
      </c>
      <c r="W650" s="93" t="str">
        <f>IF('1'!$H$10="-","-      ₽",R650*O650)</f>
        <v>-      ₽</v>
      </c>
      <c r="X650" s="65" t="s">
        <v>4548</v>
      </c>
      <c r="Y650" s="66" t="str">
        <f>IF(OR(Q650="",'1'!$H$10="-"),"-      %",IF(Z650="только сц",0,IF(SUM($V$685:$V$6357)&gt;=57000,(W650-T650)/W650,0)))</f>
        <v>-      %</v>
      </c>
      <c r="Z650" s="83" t="s">
        <v>5582</v>
      </c>
      <c r="AA650" s="51">
        <v>1</v>
      </c>
      <c r="AB650" s="51">
        <v>0</v>
      </c>
      <c r="AC650" s="63" t="s">
        <v>3975</v>
      </c>
      <c r="AD650" s="94" t="str">
        <f>IF(OR(Q650="",'1'!$H$10="-"),"",IF(Q650&gt;R650+S650,"заказано больше наличия",""))</f>
        <v/>
      </c>
    </row>
    <row r="651" spans="1:30" s="48" customFormat="1">
      <c r="A651" s="2"/>
      <c r="B651" s="57" t="s">
        <v>2470</v>
      </c>
      <c r="C651" s="49" t="s">
        <v>3941</v>
      </c>
      <c r="D651" s="49" t="s">
        <v>1098</v>
      </c>
      <c r="E651" s="49">
        <v>8</v>
      </c>
      <c r="F651" s="49">
        <v>15</v>
      </c>
      <c r="G651" s="49" t="s">
        <v>3802</v>
      </c>
      <c r="H651" s="52" t="s">
        <v>57</v>
      </c>
      <c r="I651" s="50"/>
      <c r="J651" s="50"/>
      <c r="K651" s="90"/>
      <c r="L651" s="51">
        <v>407</v>
      </c>
      <c r="M651" s="51">
        <v>271</v>
      </c>
      <c r="N651" s="106">
        <f>IF('1'!$H$10="-",L651,L651)</f>
        <v>407</v>
      </c>
      <c r="O651" s="105">
        <f>IF('1'!$H$10="-",M651,IF('1'!$H$10="в кассу предприятия",M651,IF('1'!$H$10="ИП Водакова Т.Ю.",M651*1.075,"-")))</f>
        <v>271</v>
      </c>
      <c r="P651" s="86">
        <v>1</v>
      </c>
      <c r="Q651" s="47"/>
      <c r="R651" s="91">
        <f t="shared" si="10"/>
        <v>0</v>
      </c>
      <c r="S651" s="91" t="str">
        <f>IF('1'!$H$10="-","-      ₽",IF(Z651="только сц",IF(Q651&lt;=AA651,Q651,AA651),IF(Q651&lt;=AB651,0,IF(Q651-R651&lt;=AA651,Q651-R651,AA651))))</f>
        <v>-      ₽</v>
      </c>
      <c r="T651" s="92" t="str">
        <f>IF('1'!$H$10="-","-      ₽",IF(AND(SUM($W$10:$W$6357)&gt;=200000,AC651&lt;&gt;"без скидки"),IF(R651&gt;=100,O651*0.95*0.95*R651,O651*R651*0.95),IF(SUM($V$10:$V$6357)&gt;=57000,IF(AND(R651&gt;=100,AC651&lt;&gt;"без скидки"),O651*0.95*R651,O651*R651),M651*R651)))</f>
        <v>-      ₽</v>
      </c>
      <c r="U651" s="92" t="str">
        <f>IF('1'!$H$10="-","-      ₽",S651*M651)</f>
        <v>-      ₽</v>
      </c>
      <c r="V651" s="93" t="str">
        <f>IF('1'!$H$10="-","-      ₽",R651*O651)</f>
        <v>-      ₽</v>
      </c>
      <c r="W651" s="93" t="str">
        <f>IF('1'!$H$10="-","-      ₽",R651*O651)</f>
        <v>-      ₽</v>
      </c>
      <c r="X651" s="65" t="s">
        <v>4548</v>
      </c>
      <c r="Y651" s="66" t="str">
        <f>IF(OR(Q651="",'1'!$H$10="-"),"-      %",IF(Z651="только сц",0,IF(SUM($V$685:$V$6357)&gt;=57000,(W651-T651)/W651,0)))</f>
        <v>-      %</v>
      </c>
      <c r="Z651" s="83" t="s">
        <v>5582</v>
      </c>
      <c r="AA651" s="51">
        <v>1</v>
      </c>
      <c r="AB651" s="51">
        <v>0</v>
      </c>
      <c r="AC651" s="63" t="s">
        <v>3975</v>
      </c>
      <c r="AD651" s="94" t="str">
        <f>IF(OR(Q651="",'1'!$H$10="-"),"",IF(Q651&gt;R651+S651,"заказано больше наличия",""))</f>
        <v/>
      </c>
    </row>
    <row r="652" spans="1:30" s="48" customFormat="1">
      <c r="A652" s="2"/>
      <c r="B652" s="57" t="s">
        <v>2471</v>
      </c>
      <c r="C652" s="49" t="s">
        <v>2782</v>
      </c>
      <c r="D652" s="49" t="s">
        <v>2783</v>
      </c>
      <c r="E652" s="49">
        <v>8</v>
      </c>
      <c r="F652" s="49">
        <v>15</v>
      </c>
      <c r="G652" s="49" t="s">
        <v>3803</v>
      </c>
      <c r="H652" s="52" t="s">
        <v>57</v>
      </c>
      <c r="I652" s="50"/>
      <c r="J652" s="50"/>
      <c r="K652" s="90"/>
      <c r="L652" s="51">
        <v>935</v>
      </c>
      <c r="M652" s="51">
        <v>615</v>
      </c>
      <c r="N652" s="106">
        <f>IF('1'!$H$10="-",L652,L652)</f>
        <v>935</v>
      </c>
      <c r="O652" s="105">
        <f>IF('1'!$H$10="-",M652,IF('1'!$H$10="в кассу предприятия",M652,IF('1'!$H$10="ИП Водакова Т.Ю.",M652*1.075,"-")))</f>
        <v>615</v>
      </c>
      <c r="P652" s="86">
        <v>18</v>
      </c>
      <c r="Q652" s="47"/>
      <c r="R652" s="91">
        <f t="shared" si="10"/>
        <v>0</v>
      </c>
      <c r="S652" s="91" t="str">
        <f>IF('1'!$H$10="-","-      ₽",IF(Z652="только сц",IF(Q652&lt;=AA652,Q652,AA652),IF(Q652&lt;=AB652,0,IF(Q652-R652&lt;=AA652,Q652-R652,AA652))))</f>
        <v>-      ₽</v>
      </c>
      <c r="T652" s="92" t="str">
        <f>IF('1'!$H$10="-","-      ₽",IF(AND(SUM($W$10:$W$6357)&gt;=200000,AC652&lt;&gt;"без скидки"),IF(R652&gt;=100,O652*0.95*0.95*R652,O652*R652*0.95),IF(SUM($V$10:$V$6357)&gt;=57000,IF(AND(R652&gt;=100,AC652&lt;&gt;"без скидки"),O652*0.95*R652,O652*R652),M652*R652)))</f>
        <v>-      ₽</v>
      </c>
      <c r="U652" s="92" t="str">
        <f>IF('1'!$H$10="-","-      ₽",S652*M652)</f>
        <v>-      ₽</v>
      </c>
      <c r="V652" s="93" t="str">
        <f>IF('1'!$H$10="-","-      ₽",R652*O652)</f>
        <v>-      ₽</v>
      </c>
      <c r="W652" s="93" t="str">
        <f>IF('1'!$H$10="-","-      ₽",R652*O652)</f>
        <v>-      ₽</v>
      </c>
      <c r="X652" s="65" t="s">
        <v>4548</v>
      </c>
      <c r="Y652" s="66" t="str">
        <f>IF(OR(Q652="",'1'!$H$10="-"),"-      %",IF(Z652="только сц",0,IF(SUM($V$685:$V$6357)&gt;=57000,(W652-T652)/W652,0)))</f>
        <v>-      %</v>
      </c>
      <c r="Z652" s="83" t="s">
        <v>375</v>
      </c>
      <c r="AA652" s="51">
        <v>0</v>
      </c>
      <c r="AB652" s="51">
        <v>18</v>
      </c>
      <c r="AC652" s="63" t="s">
        <v>3975</v>
      </c>
      <c r="AD652" s="94" t="str">
        <f>IF(OR(Q652="",'1'!$H$10="-"),"",IF(Q652&gt;R652+S652,"заказано больше наличия",""))</f>
        <v/>
      </c>
    </row>
    <row r="653" spans="1:30" s="48" customFormat="1">
      <c r="A653" s="2"/>
      <c r="B653" s="57" t="s">
        <v>4875</v>
      </c>
      <c r="C653" s="49" t="s">
        <v>3120</v>
      </c>
      <c r="D653" s="49" t="s">
        <v>1111</v>
      </c>
      <c r="E653" s="49">
        <v>8</v>
      </c>
      <c r="F653" s="49">
        <v>15</v>
      </c>
      <c r="G653" s="49" t="s">
        <v>4990</v>
      </c>
      <c r="H653" s="52" t="s">
        <v>57</v>
      </c>
      <c r="I653" s="50"/>
      <c r="J653" s="50"/>
      <c r="K653" s="90"/>
      <c r="L653" s="51">
        <v>935</v>
      </c>
      <c r="M653" s="51">
        <v>717</v>
      </c>
      <c r="N653" s="106">
        <f>IF('1'!$H$10="-",L653,L653)</f>
        <v>935</v>
      </c>
      <c r="O653" s="105">
        <f>IF('1'!$H$10="-",M653,IF('1'!$H$10="в кассу предприятия",M653,IF('1'!$H$10="ИП Водакова Т.Ю.",M653*1.075,"-")))</f>
        <v>717</v>
      </c>
      <c r="P653" s="86">
        <v>12</v>
      </c>
      <c r="Q653" s="47"/>
      <c r="R653" s="91">
        <f t="shared" si="10"/>
        <v>0</v>
      </c>
      <c r="S653" s="91" t="str">
        <f>IF('1'!$H$10="-","-      ₽",IF(Z653="только сц",IF(Q653&lt;=AA653,Q653,AA653),IF(Q653&lt;=AB653,0,IF(Q653-R653&lt;=AA653,Q653-R653,AA653))))</f>
        <v>-      ₽</v>
      </c>
      <c r="T653" s="92" t="str">
        <f>IF('1'!$H$10="-","-      ₽",IF(AND(SUM($W$10:$W$6357)&gt;=200000,AC653&lt;&gt;"без скидки"),IF(R653&gt;=100,O653*0.95*0.95*R653,O653*R653*0.95),IF(SUM($V$10:$V$6357)&gt;=57000,IF(AND(R653&gt;=100,AC653&lt;&gt;"без скидки"),O653*0.95*R653,O653*R653),M653*R653)))</f>
        <v>-      ₽</v>
      </c>
      <c r="U653" s="92" t="str">
        <f>IF('1'!$H$10="-","-      ₽",S653*M653)</f>
        <v>-      ₽</v>
      </c>
      <c r="V653" s="93" t="str">
        <f>IF('1'!$H$10="-","-      ₽",R653*O653)</f>
        <v>-      ₽</v>
      </c>
      <c r="W653" s="93" t="str">
        <f>IF('1'!$H$10="-","-      ₽",R653*O653)</f>
        <v>-      ₽</v>
      </c>
      <c r="X653" s="65" t="s">
        <v>4548</v>
      </c>
      <c r="Y653" s="66" t="str">
        <f>IF(OR(Q653="",'1'!$H$10="-"),"-      %",IF(Z653="только сц",0,IF(SUM($V$685:$V$6357)&gt;=57000,(W653-T653)/W653,0)))</f>
        <v>-      %</v>
      </c>
      <c r="Z653" s="83" t="s">
        <v>375</v>
      </c>
      <c r="AA653" s="51">
        <v>0</v>
      </c>
      <c r="AB653" s="51">
        <v>12</v>
      </c>
      <c r="AC653" s="63" t="s">
        <v>3975</v>
      </c>
      <c r="AD653" s="94" t="str">
        <f>IF(OR(Q653="",'1'!$H$10="-"),"",IF(Q653&gt;R653+S653,"заказано больше наличия",""))</f>
        <v/>
      </c>
    </row>
    <row r="654" spans="1:30" s="48" customFormat="1">
      <c r="A654" s="2"/>
      <c r="B654" s="57" t="s">
        <v>2472</v>
      </c>
      <c r="C654" s="49" t="s">
        <v>1110</v>
      </c>
      <c r="D654" s="49" t="s">
        <v>1111</v>
      </c>
      <c r="E654" s="49">
        <v>8</v>
      </c>
      <c r="F654" s="49">
        <v>15</v>
      </c>
      <c r="G654" s="49" t="s">
        <v>3804</v>
      </c>
      <c r="H654" s="52" t="s">
        <v>57</v>
      </c>
      <c r="I654" s="50"/>
      <c r="J654" s="50"/>
      <c r="K654" s="90"/>
      <c r="L654" s="51">
        <v>407</v>
      </c>
      <c r="M654" s="51">
        <v>325</v>
      </c>
      <c r="N654" s="106">
        <f>IF('1'!$H$10="-",L654,L654)</f>
        <v>407</v>
      </c>
      <c r="O654" s="105">
        <f>IF('1'!$H$10="-",M654,IF('1'!$H$10="в кассу предприятия",M654,IF('1'!$H$10="ИП Водакова Т.Ю.",M654*1.075,"-")))</f>
        <v>325</v>
      </c>
      <c r="P654" s="86">
        <v>1</v>
      </c>
      <c r="Q654" s="47"/>
      <c r="R654" s="91">
        <f t="shared" si="10"/>
        <v>0</v>
      </c>
      <c r="S654" s="91" t="str">
        <f>IF('1'!$H$10="-","-      ₽",IF(Z654="только сц",IF(Q654&lt;=AA654,Q654,AA654),IF(Q654&lt;=AB654,0,IF(Q654-R654&lt;=AA654,Q654-R654,AA654))))</f>
        <v>-      ₽</v>
      </c>
      <c r="T654" s="92" t="str">
        <f>IF('1'!$H$10="-","-      ₽",IF(AND(SUM($W$10:$W$6357)&gt;=200000,AC654&lt;&gt;"без скидки"),IF(R654&gt;=100,O654*0.95*0.95*R654,O654*R654*0.95),IF(SUM($V$10:$V$6357)&gt;=57000,IF(AND(R654&gt;=100,AC654&lt;&gt;"без скидки"),O654*0.95*R654,O654*R654),M654*R654)))</f>
        <v>-      ₽</v>
      </c>
      <c r="U654" s="92" t="str">
        <f>IF('1'!$H$10="-","-      ₽",S654*M654)</f>
        <v>-      ₽</v>
      </c>
      <c r="V654" s="93" t="str">
        <f>IF('1'!$H$10="-","-      ₽",R654*O654)</f>
        <v>-      ₽</v>
      </c>
      <c r="W654" s="93" t="str">
        <f>IF('1'!$H$10="-","-      ₽",R654*O654)</f>
        <v>-      ₽</v>
      </c>
      <c r="X654" s="65" t="s">
        <v>4548</v>
      </c>
      <c r="Y654" s="66" t="str">
        <f>IF(OR(Q654="",'1'!$H$10="-"),"-      %",IF(Z654="только сц",0,IF(SUM($V$685:$V$6357)&gt;=57000,(W654-T654)/W654,0)))</f>
        <v>-      %</v>
      </c>
      <c r="Z654" s="83" t="s">
        <v>375</v>
      </c>
      <c r="AA654" s="51">
        <v>0</v>
      </c>
      <c r="AB654" s="51">
        <v>1</v>
      </c>
      <c r="AC654" s="63" t="s">
        <v>3975</v>
      </c>
      <c r="AD654" s="94" t="str">
        <f>IF(OR(Q654="",'1'!$H$10="-"),"",IF(Q654&gt;R654+S654,"заказано больше наличия",""))</f>
        <v/>
      </c>
    </row>
    <row r="655" spans="1:30" s="48" customFormat="1">
      <c r="A655" s="2"/>
      <c r="B655" s="57" t="s">
        <v>2473</v>
      </c>
      <c r="C655" s="49" t="s">
        <v>3120</v>
      </c>
      <c r="D655" s="49" t="s">
        <v>3942</v>
      </c>
      <c r="E655" s="49">
        <v>8</v>
      </c>
      <c r="F655" s="49">
        <v>6</v>
      </c>
      <c r="G655" s="49" t="s">
        <v>3805</v>
      </c>
      <c r="H655" s="52" t="s">
        <v>85</v>
      </c>
      <c r="I655" s="50" t="s">
        <v>385</v>
      </c>
      <c r="J655" s="50"/>
      <c r="K655" s="90"/>
      <c r="L655" s="51">
        <v>407</v>
      </c>
      <c r="M655" s="51">
        <v>325</v>
      </c>
      <c r="N655" s="106">
        <f>IF('1'!$H$10="-",L655,L655)</f>
        <v>407</v>
      </c>
      <c r="O655" s="105">
        <f>IF('1'!$H$10="-",M655,IF('1'!$H$10="в кассу предприятия",M655,IF('1'!$H$10="ИП Водакова Т.Ю.",M655*1.075,"-")))</f>
        <v>325</v>
      </c>
      <c r="P655" s="86">
        <v>5</v>
      </c>
      <c r="Q655" s="47"/>
      <c r="R655" s="91">
        <f t="shared" si="10"/>
        <v>0</v>
      </c>
      <c r="S655" s="91" t="str">
        <f>IF('1'!$H$10="-","-      ₽",IF(Z655="только сц",IF(Q655&lt;=AA655,Q655,AA655),IF(Q655&lt;=AB655,0,IF(Q655-R655&lt;=AA655,Q655-R655,AA655))))</f>
        <v>-      ₽</v>
      </c>
      <c r="T655" s="92" t="str">
        <f>IF('1'!$H$10="-","-      ₽",IF(AND(SUM($W$10:$W$6357)&gt;=200000,AC655&lt;&gt;"без скидки"),IF(R655&gt;=100,O655*0.95*0.95*R655,O655*R655*0.95),IF(SUM($V$10:$V$6357)&gt;=57000,IF(AND(R655&gt;=100,AC655&lt;&gt;"без скидки"),O655*0.95*R655,O655*R655),M655*R655)))</f>
        <v>-      ₽</v>
      </c>
      <c r="U655" s="92" t="str">
        <f>IF('1'!$H$10="-","-      ₽",S655*M655)</f>
        <v>-      ₽</v>
      </c>
      <c r="V655" s="93" t="str">
        <f>IF('1'!$H$10="-","-      ₽",R655*O655)</f>
        <v>-      ₽</v>
      </c>
      <c r="W655" s="93" t="str">
        <f>IF('1'!$H$10="-","-      ₽",R655*O655)</f>
        <v>-      ₽</v>
      </c>
      <c r="X655" s="65" t="s">
        <v>4548</v>
      </c>
      <c r="Y655" s="66" t="str">
        <f>IF(OR(Q655="",'1'!$H$10="-"),"-      %",IF(Z655="только сц",0,IF(SUM($V$685:$V$6357)&gt;=57000,(W655-T655)/W655,0)))</f>
        <v>-      %</v>
      </c>
      <c r="Z655" s="83" t="s">
        <v>5582</v>
      </c>
      <c r="AA655" s="51">
        <v>5</v>
      </c>
      <c r="AB655" s="51">
        <v>0</v>
      </c>
      <c r="AC655" s="63" t="s">
        <v>3975</v>
      </c>
      <c r="AD655" s="94" t="str">
        <f>IF(OR(Q655="",'1'!$H$10="-"),"",IF(Q655&gt;R655+S655,"заказано больше наличия",""))</f>
        <v/>
      </c>
    </row>
    <row r="656" spans="1:30" s="48" customFormat="1">
      <c r="A656" s="2"/>
      <c r="B656" s="57" t="s">
        <v>2474</v>
      </c>
      <c r="C656" s="49" t="s">
        <v>3120</v>
      </c>
      <c r="D656" s="49" t="s">
        <v>3942</v>
      </c>
      <c r="E656" s="49">
        <v>8</v>
      </c>
      <c r="F656" s="49">
        <v>23</v>
      </c>
      <c r="G656" s="49" t="s">
        <v>3806</v>
      </c>
      <c r="H656" s="52" t="s">
        <v>29</v>
      </c>
      <c r="I656" s="50"/>
      <c r="J656" s="50"/>
      <c r="K656" s="90" t="s">
        <v>2804</v>
      </c>
      <c r="L656" s="51">
        <v>2159</v>
      </c>
      <c r="M656" s="51">
        <v>1231</v>
      </c>
      <c r="N656" s="106">
        <f>IF('1'!$H$10="-",L656,L656)</f>
        <v>2159</v>
      </c>
      <c r="O656" s="105">
        <f>IF('1'!$H$10="-",M656,IF('1'!$H$10="в кассу предприятия",M656,IF('1'!$H$10="ИП Водакова Т.Ю.",M656*1.075,"-")))</f>
        <v>1231</v>
      </c>
      <c r="P656" s="86">
        <v>1</v>
      </c>
      <c r="Q656" s="47"/>
      <c r="R656" s="91">
        <f t="shared" si="10"/>
        <v>0</v>
      </c>
      <c r="S656" s="91" t="str">
        <f>IF('1'!$H$10="-","-      ₽",IF(Z656="только сц",IF(Q656&lt;=AA656,Q656,AA656),IF(Q656&lt;=AB656,0,IF(Q656-R656&lt;=AA656,Q656-R656,AA656))))</f>
        <v>-      ₽</v>
      </c>
      <c r="T656" s="92" t="str">
        <f>IF('1'!$H$10="-","-      ₽",IF(AND(SUM($W$10:$W$6357)&gt;=200000,AC656&lt;&gt;"без скидки"),IF(R656&gt;=100,O656*0.95*0.95*R656,O656*R656*0.95),IF(SUM($V$10:$V$6357)&gt;=57000,IF(AND(R656&gt;=100,AC656&lt;&gt;"без скидки"),O656*0.95*R656,O656*R656),M656*R656)))</f>
        <v>-      ₽</v>
      </c>
      <c r="U656" s="92" t="str">
        <f>IF('1'!$H$10="-","-      ₽",S656*M656)</f>
        <v>-      ₽</v>
      </c>
      <c r="V656" s="93" t="str">
        <f>IF('1'!$H$10="-","-      ₽",R656*O656)</f>
        <v>-      ₽</v>
      </c>
      <c r="W656" s="93" t="str">
        <f>IF('1'!$H$10="-","-      ₽",R656*O656)</f>
        <v>-      ₽</v>
      </c>
      <c r="X656" s="65" t="s">
        <v>4548</v>
      </c>
      <c r="Y656" s="66" t="str">
        <f>IF(OR(Q656="",'1'!$H$10="-"),"-      %",IF(Z656="только сц",0,IF(SUM($V$685:$V$6357)&gt;=57000,(W656-T656)/W656,0)))</f>
        <v>-      %</v>
      </c>
      <c r="Z656" s="83" t="s">
        <v>5582</v>
      </c>
      <c r="AA656" s="51">
        <v>1</v>
      </c>
      <c r="AB656" s="51">
        <v>0</v>
      </c>
      <c r="AC656" s="63" t="s">
        <v>3975</v>
      </c>
      <c r="AD656" s="94" t="str">
        <f>IF(OR(Q656="",'1'!$H$10="-"),"",IF(Q656&gt;R656+S656,"заказано больше наличия",""))</f>
        <v/>
      </c>
    </row>
    <row r="657" spans="1:30" s="48" customFormat="1">
      <c r="A657" s="2"/>
      <c r="B657" s="57" t="s">
        <v>2475</v>
      </c>
      <c r="C657" s="49" t="s">
        <v>3120</v>
      </c>
      <c r="D657" s="49" t="s">
        <v>3942</v>
      </c>
      <c r="E657" s="49">
        <v>8</v>
      </c>
      <c r="F657" s="49">
        <v>6</v>
      </c>
      <c r="G657" s="49" t="s">
        <v>3807</v>
      </c>
      <c r="H657" s="52" t="s">
        <v>85</v>
      </c>
      <c r="I657" s="50" t="s">
        <v>385</v>
      </c>
      <c r="J657" s="50"/>
      <c r="K657" s="90"/>
      <c r="L657" s="51">
        <v>407</v>
      </c>
      <c r="M657" s="51">
        <v>325</v>
      </c>
      <c r="N657" s="106">
        <f>IF('1'!$H$10="-",L657,L657)</f>
        <v>407</v>
      </c>
      <c r="O657" s="105">
        <f>IF('1'!$H$10="-",M657,IF('1'!$H$10="в кассу предприятия",M657,IF('1'!$H$10="ИП Водакова Т.Ю.",M657*1.075,"-")))</f>
        <v>325</v>
      </c>
      <c r="P657" s="86">
        <v>3</v>
      </c>
      <c r="Q657" s="47"/>
      <c r="R657" s="91">
        <f t="shared" si="10"/>
        <v>0</v>
      </c>
      <c r="S657" s="91" t="str">
        <f>IF('1'!$H$10="-","-      ₽",IF(Z657="только сц",IF(Q657&lt;=AA657,Q657,AA657),IF(Q657&lt;=AB657,0,IF(Q657-R657&lt;=AA657,Q657-R657,AA657))))</f>
        <v>-      ₽</v>
      </c>
      <c r="T657" s="92" t="str">
        <f>IF('1'!$H$10="-","-      ₽",IF(AND(SUM($W$10:$W$6357)&gt;=200000,AC657&lt;&gt;"без скидки"),IF(R657&gt;=100,O657*0.95*0.95*R657,O657*R657*0.95),IF(SUM($V$10:$V$6357)&gt;=57000,IF(AND(R657&gt;=100,AC657&lt;&gt;"без скидки"),O657*0.95*R657,O657*R657),M657*R657)))</f>
        <v>-      ₽</v>
      </c>
      <c r="U657" s="92" t="str">
        <f>IF('1'!$H$10="-","-      ₽",S657*M657)</f>
        <v>-      ₽</v>
      </c>
      <c r="V657" s="93" t="str">
        <f>IF('1'!$H$10="-","-      ₽",R657*O657)</f>
        <v>-      ₽</v>
      </c>
      <c r="W657" s="93" t="str">
        <f>IF('1'!$H$10="-","-      ₽",R657*O657)</f>
        <v>-      ₽</v>
      </c>
      <c r="X657" s="65" t="s">
        <v>4548</v>
      </c>
      <c r="Y657" s="66" t="str">
        <f>IF(OR(Q657="",'1'!$H$10="-"),"-      %",IF(Z657="только сц",0,IF(SUM($V$685:$V$6357)&gt;=57000,(W657-T657)/W657,0)))</f>
        <v>-      %</v>
      </c>
      <c r="Z657" s="83" t="s">
        <v>5582</v>
      </c>
      <c r="AA657" s="51">
        <v>3</v>
      </c>
      <c r="AB657" s="51">
        <v>0</v>
      </c>
      <c r="AC657" s="63" t="s">
        <v>3975</v>
      </c>
      <c r="AD657" s="94" t="str">
        <f>IF(OR(Q657="",'1'!$H$10="-"),"",IF(Q657&gt;R657+S657,"заказано больше наличия",""))</f>
        <v/>
      </c>
    </row>
    <row r="658" spans="1:30" s="48" customFormat="1">
      <c r="A658" s="2"/>
      <c r="B658" s="57" t="s">
        <v>4415</v>
      </c>
      <c r="C658" s="49" t="s">
        <v>3120</v>
      </c>
      <c r="D658" s="49" t="s">
        <v>3942</v>
      </c>
      <c r="E658" s="49">
        <v>8</v>
      </c>
      <c r="F658" s="49">
        <v>6</v>
      </c>
      <c r="G658" s="49" t="s">
        <v>4544</v>
      </c>
      <c r="H658" s="52" t="s">
        <v>85</v>
      </c>
      <c r="I658" s="50" t="s">
        <v>385</v>
      </c>
      <c r="J658" s="50"/>
      <c r="K658" s="90"/>
      <c r="L658" s="51">
        <v>407</v>
      </c>
      <c r="M658" s="51">
        <v>325</v>
      </c>
      <c r="N658" s="106">
        <f>IF('1'!$H$10="-",L658,L658)</f>
        <v>407</v>
      </c>
      <c r="O658" s="105">
        <f>IF('1'!$H$10="-",M658,IF('1'!$H$10="в кассу предприятия",M658,IF('1'!$H$10="ИП Водакова Т.Ю.",M658*1.075,"-")))</f>
        <v>325</v>
      </c>
      <c r="P658" s="86">
        <v>1</v>
      </c>
      <c r="Q658" s="47"/>
      <c r="R658" s="91">
        <f t="shared" si="10"/>
        <v>0</v>
      </c>
      <c r="S658" s="91" t="str">
        <f>IF('1'!$H$10="-","-      ₽",IF(Z658="только сц",IF(Q658&lt;=AA658,Q658,AA658),IF(Q658&lt;=AB658,0,IF(Q658-R658&lt;=AA658,Q658-R658,AA658))))</f>
        <v>-      ₽</v>
      </c>
      <c r="T658" s="92" t="str">
        <f>IF('1'!$H$10="-","-      ₽",IF(AND(SUM($W$10:$W$6357)&gt;=200000,AC658&lt;&gt;"без скидки"),IF(R658&gt;=100,O658*0.95*0.95*R658,O658*R658*0.95),IF(SUM($V$10:$V$6357)&gt;=57000,IF(AND(R658&gt;=100,AC658&lt;&gt;"без скидки"),O658*0.95*R658,O658*R658),M658*R658)))</f>
        <v>-      ₽</v>
      </c>
      <c r="U658" s="92" t="str">
        <f>IF('1'!$H$10="-","-      ₽",S658*M658)</f>
        <v>-      ₽</v>
      </c>
      <c r="V658" s="93" t="str">
        <f>IF('1'!$H$10="-","-      ₽",R658*O658)</f>
        <v>-      ₽</v>
      </c>
      <c r="W658" s="93" t="str">
        <f>IF('1'!$H$10="-","-      ₽",R658*O658)</f>
        <v>-      ₽</v>
      </c>
      <c r="X658" s="65" t="s">
        <v>4548</v>
      </c>
      <c r="Y658" s="66" t="str">
        <f>IF(OR(Q658="",'1'!$H$10="-"),"-      %",IF(Z658="только сц",0,IF(SUM($V$685:$V$6357)&gt;=57000,(W658-T658)/W658,0)))</f>
        <v>-      %</v>
      </c>
      <c r="Z658" s="83" t="s">
        <v>5582</v>
      </c>
      <c r="AA658" s="51">
        <v>1</v>
      </c>
      <c r="AB658" s="51">
        <v>0</v>
      </c>
      <c r="AC658" s="63" t="s">
        <v>3975</v>
      </c>
      <c r="AD658" s="94" t="str">
        <f>IF(OR(Q658="",'1'!$H$10="-"),"",IF(Q658&gt;R658+S658,"заказано больше наличия",""))</f>
        <v/>
      </c>
    </row>
    <row r="659" spans="1:30" s="48" customFormat="1">
      <c r="A659" s="2"/>
      <c r="B659" s="57" t="s">
        <v>2476</v>
      </c>
      <c r="C659" s="49" t="s">
        <v>3120</v>
      </c>
      <c r="D659" s="49" t="s">
        <v>3942</v>
      </c>
      <c r="E659" s="49">
        <v>8</v>
      </c>
      <c r="F659" s="49">
        <v>6</v>
      </c>
      <c r="G659" s="49" t="s">
        <v>3808</v>
      </c>
      <c r="H659" s="52" t="s">
        <v>85</v>
      </c>
      <c r="I659" s="50" t="s">
        <v>385</v>
      </c>
      <c r="J659" s="50"/>
      <c r="K659" s="90"/>
      <c r="L659" s="51">
        <v>407</v>
      </c>
      <c r="M659" s="51">
        <v>325</v>
      </c>
      <c r="N659" s="106">
        <f>IF('1'!$H$10="-",L659,L659)</f>
        <v>407</v>
      </c>
      <c r="O659" s="105">
        <f>IF('1'!$H$10="-",M659,IF('1'!$H$10="в кассу предприятия",M659,IF('1'!$H$10="ИП Водакова Т.Ю.",M659*1.075,"-")))</f>
        <v>325</v>
      </c>
      <c r="P659" s="86">
        <v>7</v>
      </c>
      <c r="Q659" s="47"/>
      <c r="R659" s="91">
        <f t="shared" si="10"/>
        <v>0</v>
      </c>
      <c r="S659" s="91" t="str">
        <f>IF('1'!$H$10="-","-      ₽",IF(Z659="только сц",IF(Q659&lt;=AA659,Q659,AA659),IF(Q659&lt;=AB659,0,IF(Q659-R659&lt;=AA659,Q659-R659,AA659))))</f>
        <v>-      ₽</v>
      </c>
      <c r="T659" s="92" t="str">
        <f>IF('1'!$H$10="-","-      ₽",IF(AND(SUM($W$10:$W$6357)&gt;=200000,AC659&lt;&gt;"без скидки"),IF(R659&gt;=100,O659*0.95*0.95*R659,O659*R659*0.95),IF(SUM($V$10:$V$6357)&gt;=57000,IF(AND(R659&gt;=100,AC659&lt;&gt;"без скидки"),O659*0.95*R659,O659*R659),M659*R659)))</f>
        <v>-      ₽</v>
      </c>
      <c r="U659" s="92" t="str">
        <f>IF('1'!$H$10="-","-      ₽",S659*M659)</f>
        <v>-      ₽</v>
      </c>
      <c r="V659" s="93" t="str">
        <f>IF('1'!$H$10="-","-      ₽",R659*O659)</f>
        <v>-      ₽</v>
      </c>
      <c r="W659" s="93" t="str">
        <f>IF('1'!$H$10="-","-      ₽",R659*O659)</f>
        <v>-      ₽</v>
      </c>
      <c r="X659" s="65" t="s">
        <v>4548</v>
      </c>
      <c r="Y659" s="66" t="str">
        <f>IF(OR(Q659="",'1'!$H$10="-"),"-      %",IF(Z659="только сц",0,IF(SUM($V$685:$V$6357)&gt;=57000,(W659-T659)/W659,0)))</f>
        <v>-      %</v>
      </c>
      <c r="Z659" s="83" t="s">
        <v>5582</v>
      </c>
      <c r="AA659" s="51">
        <v>7</v>
      </c>
      <c r="AB659" s="51">
        <v>0</v>
      </c>
      <c r="AC659" s="63" t="s">
        <v>3975</v>
      </c>
      <c r="AD659" s="94" t="str">
        <f>IF(OR(Q659="",'1'!$H$10="-"),"",IF(Q659&gt;R659+S659,"заказано больше наличия",""))</f>
        <v/>
      </c>
    </row>
    <row r="660" spans="1:30" s="48" customFormat="1">
      <c r="A660" s="2"/>
      <c r="B660" s="57" t="s">
        <v>2477</v>
      </c>
      <c r="C660" s="49" t="s">
        <v>3120</v>
      </c>
      <c r="D660" s="49" t="s">
        <v>3942</v>
      </c>
      <c r="E660" s="49">
        <v>8</v>
      </c>
      <c r="F660" s="49">
        <v>6</v>
      </c>
      <c r="G660" s="49" t="s">
        <v>3809</v>
      </c>
      <c r="H660" s="52" t="s">
        <v>85</v>
      </c>
      <c r="I660" s="50" t="s">
        <v>385</v>
      </c>
      <c r="J660" s="50"/>
      <c r="K660" s="90"/>
      <c r="L660" s="51">
        <v>407</v>
      </c>
      <c r="M660" s="51">
        <v>325</v>
      </c>
      <c r="N660" s="106">
        <f>IF('1'!$H$10="-",L660,L660)</f>
        <v>407</v>
      </c>
      <c r="O660" s="105">
        <f>IF('1'!$H$10="-",M660,IF('1'!$H$10="в кассу предприятия",M660,IF('1'!$H$10="ИП Водакова Т.Ю.",M660*1.075,"-")))</f>
        <v>325</v>
      </c>
      <c r="P660" s="86">
        <v>1</v>
      </c>
      <c r="Q660" s="47"/>
      <c r="R660" s="91">
        <f t="shared" si="10"/>
        <v>0</v>
      </c>
      <c r="S660" s="91" t="str">
        <f>IF('1'!$H$10="-","-      ₽",IF(Z660="только сц",IF(Q660&lt;=AA660,Q660,AA660),IF(Q660&lt;=AB660,0,IF(Q660-R660&lt;=AA660,Q660-R660,AA660))))</f>
        <v>-      ₽</v>
      </c>
      <c r="T660" s="92" t="str">
        <f>IF('1'!$H$10="-","-      ₽",IF(AND(SUM($W$10:$W$6357)&gt;=200000,AC660&lt;&gt;"без скидки"),IF(R660&gt;=100,O660*0.95*0.95*R660,O660*R660*0.95),IF(SUM($V$10:$V$6357)&gt;=57000,IF(AND(R660&gt;=100,AC660&lt;&gt;"без скидки"),O660*0.95*R660,O660*R660),M660*R660)))</f>
        <v>-      ₽</v>
      </c>
      <c r="U660" s="92" t="str">
        <f>IF('1'!$H$10="-","-      ₽",S660*M660)</f>
        <v>-      ₽</v>
      </c>
      <c r="V660" s="93" t="str">
        <f>IF('1'!$H$10="-","-      ₽",R660*O660)</f>
        <v>-      ₽</v>
      </c>
      <c r="W660" s="93" t="str">
        <f>IF('1'!$H$10="-","-      ₽",R660*O660)</f>
        <v>-      ₽</v>
      </c>
      <c r="X660" s="65" t="s">
        <v>4548</v>
      </c>
      <c r="Y660" s="66" t="str">
        <f>IF(OR(Q660="",'1'!$H$10="-"),"-      %",IF(Z660="только сц",0,IF(SUM($V$685:$V$6357)&gt;=57000,(W660-T660)/W660,0)))</f>
        <v>-      %</v>
      </c>
      <c r="Z660" s="83" t="s">
        <v>5582</v>
      </c>
      <c r="AA660" s="51">
        <v>1</v>
      </c>
      <c r="AB660" s="51">
        <v>0</v>
      </c>
      <c r="AC660" s="63" t="s">
        <v>3975</v>
      </c>
      <c r="AD660" s="94" t="str">
        <f>IF(OR(Q660="",'1'!$H$10="-"),"",IF(Q660&gt;R660+S660,"заказано больше наличия",""))</f>
        <v/>
      </c>
    </row>
    <row r="661" spans="1:30" s="48" customFormat="1">
      <c r="A661" s="2"/>
      <c r="B661" s="57" t="s">
        <v>2478</v>
      </c>
      <c r="C661" s="49" t="s">
        <v>3120</v>
      </c>
      <c r="D661" s="49" t="s">
        <v>3942</v>
      </c>
      <c r="E661" s="49">
        <v>8</v>
      </c>
      <c r="F661" s="49">
        <v>6</v>
      </c>
      <c r="G661" s="49" t="s">
        <v>3810</v>
      </c>
      <c r="H661" s="52" t="s">
        <v>85</v>
      </c>
      <c r="I661" s="50" t="s">
        <v>385</v>
      </c>
      <c r="J661" s="50"/>
      <c r="K661" s="90"/>
      <c r="L661" s="51">
        <v>935</v>
      </c>
      <c r="M661" s="51">
        <v>491</v>
      </c>
      <c r="N661" s="106">
        <f>IF('1'!$H$10="-",L661,L661)</f>
        <v>935</v>
      </c>
      <c r="O661" s="105">
        <f>IF('1'!$H$10="-",M661,IF('1'!$H$10="в кассу предприятия",M661,IF('1'!$H$10="ИП Водакова Т.Ю.",M661*1.075,"-")))</f>
        <v>491</v>
      </c>
      <c r="P661" s="86">
        <v>1</v>
      </c>
      <c r="Q661" s="47"/>
      <c r="R661" s="91">
        <f t="shared" si="10"/>
        <v>0</v>
      </c>
      <c r="S661" s="91" t="str">
        <f>IF('1'!$H$10="-","-      ₽",IF(Z661="только сц",IF(Q661&lt;=AA661,Q661,AA661),IF(Q661&lt;=AB661,0,IF(Q661-R661&lt;=AA661,Q661-R661,AA661))))</f>
        <v>-      ₽</v>
      </c>
      <c r="T661" s="92" t="str">
        <f>IF('1'!$H$10="-","-      ₽",IF(AND(SUM($W$10:$W$6357)&gt;=200000,AC661&lt;&gt;"без скидки"),IF(R661&gt;=100,O661*0.95*0.95*R661,O661*R661*0.95),IF(SUM($V$10:$V$6357)&gt;=57000,IF(AND(R661&gt;=100,AC661&lt;&gt;"без скидки"),O661*0.95*R661,O661*R661),M661*R661)))</f>
        <v>-      ₽</v>
      </c>
      <c r="U661" s="92" t="str">
        <f>IF('1'!$H$10="-","-      ₽",S661*M661)</f>
        <v>-      ₽</v>
      </c>
      <c r="V661" s="93" t="str">
        <f>IF('1'!$H$10="-","-      ₽",R661*O661)</f>
        <v>-      ₽</v>
      </c>
      <c r="W661" s="93" t="str">
        <f>IF('1'!$H$10="-","-      ₽",R661*O661)</f>
        <v>-      ₽</v>
      </c>
      <c r="X661" s="65" t="s">
        <v>4548</v>
      </c>
      <c r="Y661" s="66" t="str">
        <f>IF(OR(Q661="",'1'!$H$10="-"),"-      %",IF(Z661="только сц",0,IF(SUM($V$685:$V$6357)&gt;=57000,(W661-T661)/W661,0)))</f>
        <v>-      %</v>
      </c>
      <c r="Z661" s="83" t="s">
        <v>5582</v>
      </c>
      <c r="AA661" s="51">
        <v>1</v>
      </c>
      <c r="AB661" s="51">
        <v>0</v>
      </c>
      <c r="AC661" s="63" t="s">
        <v>3975</v>
      </c>
      <c r="AD661" s="94" t="str">
        <f>IF(OR(Q661="",'1'!$H$10="-"),"",IF(Q661&gt;R661+S661,"заказано больше наличия",""))</f>
        <v/>
      </c>
    </row>
    <row r="662" spans="1:30" s="48" customFormat="1">
      <c r="A662" s="2"/>
      <c r="B662" s="57" t="s">
        <v>2479</v>
      </c>
      <c r="C662" s="49" t="s">
        <v>1110</v>
      </c>
      <c r="D662" s="49" t="s">
        <v>1111</v>
      </c>
      <c r="E662" s="49">
        <v>8</v>
      </c>
      <c r="F662" s="49">
        <v>23</v>
      </c>
      <c r="G662" s="49" t="s">
        <v>1100</v>
      </c>
      <c r="H662" s="52" t="s">
        <v>29</v>
      </c>
      <c r="I662" s="50"/>
      <c r="J662" s="50"/>
      <c r="K662" s="90" t="s">
        <v>2804</v>
      </c>
      <c r="L662" s="51">
        <v>2159</v>
      </c>
      <c r="M662" s="51">
        <v>1635</v>
      </c>
      <c r="N662" s="106">
        <f>IF('1'!$H$10="-",L662,L662)</f>
        <v>2159</v>
      </c>
      <c r="O662" s="105">
        <f>IF('1'!$H$10="-",M662,IF('1'!$H$10="в кассу предприятия",M662,IF('1'!$H$10="ИП Водакова Т.Ю.",M662*1.075,"-")))</f>
        <v>1635</v>
      </c>
      <c r="P662" s="86">
        <v>1</v>
      </c>
      <c r="Q662" s="47"/>
      <c r="R662" s="91">
        <f t="shared" si="10"/>
        <v>0</v>
      </c>
      <c r="S662" s="91" t="str">
        <f>IF('1'!$H$10="-","-      ₽",IF(Z662="только сц",IF(Q662&lt;=AA662,Q662,AA662),IF(Q662&lt;=AB662,0,IF(Q662-R662&lt;=AA662,Q662-R662,AA662))))</f>
        <v>-      ₽</v>
      </c>
      <c r="T662" s="92" t="str">
        <f>IF('1'!$H$10="-","-      ₽",IF(AND(SUM($W$10:$W$6357)&gt;=200000,AC662&lt;&gt;"без скидки"),IF(R662&gt;=100,O662*0.95*0.95*R662,O662*R662*0.95),IF(SUM($V$10:$V$6357)&gt;=57000,IF(AND(R662&gt;=100,AC662&lt;&gt;"без скидки"),O662*0.95*R662,O662*R662),M662*R662)))</f>
        <v>-      ₽</v>
      </c>
      <c r="U662" s="92" t="str">
        <f>IF('1'!$H$10="-","-      ₽",S662*M662)</f>
        <v>-      ₽</v>
      </c>
      <c r="V662" s="93" t="str">
        <f>IF('1'!$H$10="-","-      ₽",R662*O662)</f>
        <v>-      ₽</v>
      </c>
      <c r="W662" s="93" t="str">
        <f>IF('1'!$H$10="-","-      ₽",R662*O662)</f>
        <v>-      ₽</v>
      </c>
      <c r="X662" s="65" t="s">
        <v>4548</v>
      </c>
      <c r="Y662" s="66" t="str">
        <f>IF(OR(Q662="",'1'!$H$10="-"),"-      %",IF(Z662="только сц",0,IF(SUM($V$685:$V$6357)&gt;=57000,(W662-T662)/W662,0)))</f>
        <v>-      %</v>
      </c>
      <c r="Z662" s="83" t="s">
        <v>5582</v>
      </c>
      <c r="AA662" s="51">
        <v>1</v>
      </c>
      <c r="AB662" s="51">
        <v>0</v>
      </c>
      <c r="AC662" s="63" t="s">
        <v>3975</v>
      </c>
      <c r="AD662" s="94" t="str">
        <f>IF(OR(Q662="",'1'!$H$10="-"),"",IF(Q662&gt;R662+S662,"заказано больше наличия",""))</f>
        <v/>
      </c>
    </row>
    <row r="663" spans="1:30" s="48" customFormat="1">
      <c r="A663" s="2"/>
      <c r="B663" s="57" t="s">
        <v>2480</v>
      </c>
      <c r="C663" s="49" t="s">
        <v>1110</v>
      </c>
      <c r="D663" s="49" t="s">
        <v>1111</v>
      </c>
      <c r="E663" s="49">
        <v>8</v>
      </c>
      <c r="F663" s="49">
        <v>23</v>
      </c>
      <c r="G663" s="49" t="s">
        <v>1100</v>
      </c>
      <c r="H663" s="52" t="s">
        <v>29</v>
      </c>
      <c r="I663" s="50"/>
      <c r="J663" s="50"/>
      <c r="K663" s="90" t="s">
        <v>2804</v>
      </c>
      <c r="L663" s="51">
        <v>2159</v>
      </c>
      <c r="M663" s="51">
        <v>1551</v>
      </c>
      <c r="N663" s="106">
        <f>IF('1'!$H$10="-",L663,L663)</f>
        <v>2159</v>
      </c>
      <c r="O663" s="105">
        <f>IF('1'!$H$10="-",M663,IF('1'!$H$10="в кассу предприятия",M663,IF('1'!$H$10="ИП Водакова Т.Ю.",M663*1.075,"-")))</f>
        <v>1551</v>
      </c>
      <c r="P663" s="86">
        <v>4</v>
      </c>
      <c r="Q663" s="47"/>
      <c r="R663" s="91">
        <f t="shared" si="10"/>
        <v>0</v>
      </c>
      <c r="S663" s="91" t="str">
        <f>IF('1'!$H$10="-","-      ₽",IF(Z663="только сц",IF(Q663&lt;=AA663,Q663,AA663),IF(Q663&lt;=AB663,0,IF(Q663-R663&lt;=AA663,Q663-R663,AA663))))</f>
        <v>-      ₽</v>
      </c>
      <c r="T663" s="92" t="str">
        <f>IF('1'!$H$10="-","-      ₽",IF(AND(SUM($W$10:$W$6357)&gt;=200000,AC663&lt;&gt;"без скидки"),IF(R663&gt;=100,O663*0.95*0.95*R663,O663*R663*0.95),IF(SUM($V$10:$V$6357)&gt;=57000,IF(AND(R663&gt;=100,AC663&lt;&gt;"без скидки"),O663*0.95*R663,O663*R663),M663*R663)))</f>
        <v>-      ₽</v>
      </c>
      <c r="U663" s="92" t="str">
        <f>IF('1'!$H$10="-","-      ₽",S663*M663)</f>
        <v>-      ₽</v>
      </c>
      <c r="V663" s="93" t="str">
        <f>IF('1'!$H$10="-","-      ₽",R663*O663)</f>
        <v>-      ₽</v>
      </c>
      <c r="W663" s="93" t="str">
        <f>IF('1'!$H$10="-","-      ₽",R663*O663)</f>
        <v>-      ₽</v>
      </c>
      <c r="X663" s="65" t="s">
        <v>4548</v>
      </c>
      <c r="Y663" s="66" t="str">
        <f>IF(OR(Q663="",'1'!$H$10="-"),"-      %",IF(Z663="только сц",0,IF(SUM($V$685:$V$6357)&gt;=57000,(W663-T663)/W663,0)))</f>
        <v>-      %</v>
      </c>
      <c r="Z663" s="83" t="s">
        <v>375</v>
      </c>
      <c r="AA663" s="51">
        <v>1</v>
      </c>
      <c r="AB663" s="51">
        <v>3</v>
      </c>
      <c r="AC663" s="63" t="s">
        <v>3975</v>
      </c>
      <c r="AD663" s="94" t="str">
        <f>IF(OR(Q663="",'1'!$H$10="-"),"",IF(Q663&gt;R663+S663,"заказано больше наличия",""))</f>
        <v/>
      </c>
    </row>
    <row r="664" spans="1:30" s="48" customFormat="1">
      <c r="A664" s="2"/>
      <c r="B664" s="57" t="s">
        <v>1109</v>
      </c>
      <c r="C664" s="49" t="s">
        <v>1110</v>
      </c>
      <c r="D664" s="49" t="s">
        <v>1111</v>
      </c>
      <c r="E664" s="49">
        <v>8</v>
      </c>
      <c r="F664" s="49">
        <v>6</v>
      </c>
      <c r="G664" s="49" t="s">
        <v>1112</v>
      </c>
      <c r="H664" s="52" t="s">
        <v>85</v>
      </c>
      <c r="I664" s="50"/>
      <c r="J664" s="50"/>
      <c r="K664" s="90"/>
      <c r="L664" s="51">
        <v>493</v>
      </c>
      <c r="M664" s="51">
        <v>325</v>
      </c>
      <c r="N664" s="106">
        <f>IF('1'!$H$10="-",L664,L664)</f>
        <v>493</v>
      </c>
      <c r="O664" s="105">
        <f>IF('1'!$H$10="-",M664,IF('1'!$H$10="в кассу предприятия",M664,IF('1'!$H$10="ИП Водакова Т.Ю.",M664*1.075,"-")))</f>
        <v>325</v>
      </c>
      <c r="P664" s="86">
        <v>98</v>
      </c>
      <c r="Q664" s="47"/>
      <c r="R664" s="91">
        <f t="shared" si="10"/>
        <v>0</v>
      </c>
      <c r="S664" s="91" t="str">
        <f>IF('1'!$H$10="-","-      ₽",IF(Z664="только сц",IF(Q664&lt;=AA664,Q664,AA664),IF(Q664&lt;=AB664,0,IF(Q664-R664&lt;=AA664,Q664-R664,AA664))))</f>
        <v>-      ₽</v>
      </c>
      <c r="T664" s="92" t="str">
        <f>IF('1'!$H$10="-","-      ₽",IF(AND(SUM($W$10:$W$6357)&gt;=200000,AC664&lt;&gt;"без скидки"),IF(R664&gt;=100,O664*0.95*0.95*R664,O664*R664*0.95),IF(SUM($V$10:$V$6357)&gt;=57000,IF(AND(R664&gt;=100,AC664&lt;&gt;"без скидки"),O664*0.95*R664,O664*R664),M664*R664)))</f>
        <v>-      ₽</v>
      </c>
      <c r="U664" s="92" t="str">
        <f>IF('1'!$H$10="-","-      ₽",S664*M664)</f>
        <v>-      ₽</v>
      </c>
      <c r="V664" s="93" t="str">
        <f>IF('1'!$H$10="-","-      ₽",R664*O664)</f>
        <v>-      ₽</v>
      </c>
      <c r="W664" s="93" t="str">
        <f>IF('1'!$H$10="-","-      ₽",R664*O664)</f>
        <v>-      ₽</v>
      </c>
      <c r="X664" s="65" t="s">
        <v>4548</v>
      </c>
      <c r="Y664" s="66" t="str">
        <f>IF(OR(Q664="",'1'!$H$10="-"),"-      %",IF(Z664="только сц",0,IF(SUM($V$685:$V$6357)&gt;=57000,(W664-T664)/W664,0)))</f>
        <v>-      %</v>
      </c>
      <c r="Z664" s="83" t="s">
        <v>375</v>
      </c>
      <c r="AA664" s="51">
        <v>0</v>
      </c>
      <c r="AB664" s="51">
        <v>98</v>
      </c>
      <c r="AC664" s="63" t="s">
        <v>3975</v>
      </c>
      <c r="AD664" s="94" t="str">
        <f>IF(OR(Q664="",'1'!$H$10="-"),"",IF(Q664&gt;R664+S664,"заказано больше наличия",""))</f>
        <v/>
      </c>
    </row>
    <row r="665" spans="1:30" s="48" customFormat="1">
      <c r="A665" s="2"/>
      <c r="B665" s="57" t="s">
        <v>2481</v>
      </c>
      <c r="C665" s="49" t="s">
        <v>3120</v>
      </c>
      <c r="D665" s="49" t="s">
        <v>3942</v>
      </c>
      <c r="E665" s="49">
        <v>8</v>
      </c>
      <c r="F665" s="49">
        <v>6</v>
      </c>
      <c r="G665" s="49" t="s">
        <v>3811</v>
      </c>
      <c r="H665" s="52" t="s">
        <v>85</v>
      </c>
      <c r="I665" s="50" t="s">
        <v>385</v>
      </c>
      <c r="J665" s="50"/>
      <c r="K665" s="90"/>
      <c r="L665" s="51">
        <v>935</v>
      </c>
      <c r="M665" s="51">
        <v>587</v>
      </c>
      <c r="N665" s="106">
        <f>IF('1'!$H$10="-",L665,L665)</f>
        <v>935</v>
      </c>
      <c r="O665" s="105">
        <f>IF('1'!$H$10="-",M665,IF('1'!$H$10="в кассу предприятия",M665,IF('1'!$H$10="ИП Водакова Т.Ю.",M665*1.075,"-")))</f>
        <v>587</v>
      </c>
      <c r="P665" s="86">
        <v>8</v>
      </c>
      <c r="Q665" s="47"/>
      <c r="R665" s="91">
        <f t="shared" si="10"/>
        <v>0</v>
      </c>
      <c r="S665" s="91" t="str">
        <f>IF('1'!$H$10="-","-      ₽",IF(Z665="только сц",IF(Q665&lt;=AA665,Q665,AA665),IF(Q665&lt;=AB665,0,IF(Q665-R665&lt;=AA665,Q665-R665,AA665))))</f>
        <v>-      ₽</v>
      </c>
      <c r="T665" s="92" t="str">
        <f>IF('1'!$H$10="-","-      ₽",IF(AND(SUM($W$10:$W$6357)&gt;=200000,AC665&lt;&gt;"без скидки"),IF(R665&gt;=100,O665*0.95*0.95*R665,O665*R665*0.95),IF(SUM($V$10:$V$6357)&gt;=57000,IF(AND(R665&gt;=100,AC665&lt;&gt;"без скидки"),O665*0.95*R665,O665*R665),M665*R665)))</f>
        <v>-      ₽</v>
      </c>
      <c r="U665" s="92" t="str">
        <f>IF('1'!$H$10="-","-      ₽",S665*M665)</f>
        <v>-      ₽</v>
      </c>
      <c r="V665" s="93" t="str">
        <f>IF('1'!$H$10="-","-      ₽",R665*O665)</f>
        <v>-      ₽</v>
      </c>
      <c r="W665" s="93" t="str">
        <f>IF('1'!$H$10="-","-      ₽",R665*O665)</f>
        <v>-      ₽</v>
      </c>
      <c r="X665" s="65" t="s">
        <v>4548</v>
      </c>
      <c r="Y665" s="66" t="str">
        <f>IF(OR(Q665="",'1'!$H$10="-"),"-      %",IF(Z665="только сц",0,IF(SUM($V$685:$V$6357)&gt;=57000,(W665-T665)/W665,0)))</f>
        <v>-      %</v>
      </c>
      <c r="Z665" s="83" t="s">
        <v>5582</v>
      </c>
      <c r="AA665" s="51">
        <v>8</v>
      </c>
      <c r="AB665" s="51">
        <v>0</v>
      </c>
      <c r="AC665" s="63" t="s">
        <v>3975</v>
      </c>
      <c r="AD665" s="94" t="str">
        <f>IF(OR(Q665="",'1'!$H$10="-"),"",IF(Q665&gt;R665+S665,"заказано больше наличия",""))</f>
        <v/>
      </c>
    </row>
    <row r="666" spans="1:30" s="48" customFormat="1">
      <c r="A666" s="2"/>
      <c r="B666" s="57" t="s">
        <v>2482</v>
      </c>
      <c r="C666" s="49" t="s">
        <v>3120</v>
      </c>
      <c r="D666" s="49" t="s">
        <v>3942</v>
      </c>
      <c r="E666" s="49">
        <v>8</v>
      </c>
      <c r="F666" s="49">
        <v>6</v>
      </c>
      <c r="G666" s="49" t="s">
        <v>3812</v>
      </c>
      <c r="H666" s="52" t="s">
        <v>85</v>
      </c>
      <c r="I666" s="50" t="s">
        <v>385</v>
      </c>
      <c r="J666" s="50"/>
      <c r="K666" s="90"/>
      <c r="L666" s="51">
        <v>935</v>
      </c>
      <c r="M666" s="51">
        <v>491</v>
      </c>
      <c r="N666" s="106">
        <f>IF('1'!$H$10="-",L666,L666)</f>
        <v>935</v>
      </c>
      <c r="O666" s="105">
        <f>IF('1'!$H$10="-",M666,IF('1'!$H$10="в кассу предприятия",M666,IF('1'!$H$10="ИП Водакова Т.Ю.",M666*1.075,"-")))</f>
        <v>491</v>
      </c>
      <c r="P666" s="86">
        <v>3</v>
      </c>
      <c r="Q666" s="47"/>
      <c r="R666" s="91">
        <f t="shared" si="10"/>
        <v>0</v>
      </c>
      <c r="S666" s="91" t="str">
        <f>IF('1'!$H$10="-","-      ₽",IF(Z666="только сц",IF(Q666&lt;=AA666,Q666,AA666),IF(Q666&lt;=AB666,0,IF(Q666-R666&lt;=AA666,Q666-R666,AA666))))</f>
        <v>-      ₽</v>
      </c>
      <c r="T666" s="92" t="str">
        <f>IF('1'!$H$10="-","-      ₽",IF(AND(SUM($W$10:$W$6357)&gt;=200000,AC666&lt;&gt;"без скидки"),IF(R666&gt;=100,O666*0.95*0.95*R666,O666*R666*0.95),IF(SUM($V$10:$V$6357)&gt;=57000,IF(AND(R666&gt;=100,AC666&lt;&gt;"без скидки"),O666*0.95*R666,O666*R666),M666*R666)))</f>
        <v>-      ₽</v>
      </c>
      <c r="U666" s="92" t="str">
        <f>IF('1'!$H$10="-","-      ₽",S666*M666)</f>
        <v>-      ₽</v>
      </c>
      <c r="V666" s="93" t="str">
        <f>IF('1'!$H$10="-","-      ₽",R666*O666)</f>
        <v>-      ₽</v>
      </c>
      <c r="W666" s="93" t="str">
        <f>IF('1'!$H$10="-","-      ₽",R666*O666)</f>
        <v>-      ₽</v>
      </c>
      <c r="X666" s="65" t="s">
        <v>4548</v>
      </c>
      <c r="Y666" s="66" t="str">
        <f>IF(OR(Q666="",'1'!$H$10="-"),"-      %",IF(Z666="только сц",0,IF(SUM($V$685:$V$6357)&gt;=57000,(W666-T666)/W666,0)))</f>
        <v>-      %</v>
      </c>
      <c r="Z666" s="83" t="s">
        <v>5582</v>
      </c>
      <c r="AA666" s="51">
        <v>3</v>
      </c>
      <c r="AB666" s="51">
        <v>0</v>
      </c>
      <c r="AC666" s="63" t="s">
        <v>3975</v>
      </c>
      <c r="AD666" s="94" t="str">
        <f>IF(OR(Q666="",'1'!$H$10="-"),"",IF(Q666&gt;R666+S666,"заказано больше наличия",""))</f>
        <v/>
      </c>
    </row>
    <row r="667" spans="1:30" s="48" customFormat="1">
      <c r="A667" s="2"/>
      <c r="B667" s="57" t="s">
        <v>2483</v>
      </c>
      <c r="C667" s="49" t="s">
        <v>3120</v>
      </c>
      <c r="D667" s="49" t="s">
        <v>3942</v>
      </c>
      <c r="E667" s="49">
        <v>8</v>
      </c>
      <c r="F667" s="49">
        <v>6</v>
      </c>
      <c r="G667" s="49" t="s">
        <v>3813</v>
      </c>
      <c r="H667" s="52" t="s">
        <v>85</v>
      </c>
      <c r="I667" s="50" t="s">
        <v>385</v>
      </c>
      <c r="J667" s="50"/>
      <c r="K667" s="90"/>
      <c r="L667" s="51">
        <v>935</v>
      </c>
      <c r="M667" s="51">
        <v>491</v>
      </c>
      <c r="N667" s="106">
        <f>IF('1'!$H$10="-",L667,L667)</f>
        <v>935</v>
      </c>
      <c r="O667" s="105">
        <f>IF('1'!$H$10="-",M667,IF('1'!$H$10="в кассу предприятия",M667,IF('1'!$H$10="ИП Водакова Т.Ю.",M667*1.075,"-")))</f>
        <v>491</v>
      </c>
      <c r="P667" s="86">
        <v>8</v>
      </c>
      <c r="Q667" s="47"/>
      <c r="R667" s="91">
        <f t="shared" si="10"/>
        <v>0</v>
      </c>
      <c r="S667" s="91" t="str">
        <f>IF('1'!$H$10="-","-      ₽",IF(Z667="только сц",IF(Q667&lt;=AA667,Q667,AA667),IF(Q667&lt;=AB667,0,IF(Q667-R667&lt;=AA667,Q667-R667,AA667))))</f>
        <v>-      ₽</v>
      </c>
      <c r="T667" s="92" t="str">
        <f>IF('1'!$H$10="-","-      ₽",IF(AND(SUM($W$10:$W$6357)&gt;=200000,AC667&lt;&gt;"без скидки"),IF(R667&gt;=100,O667*0.95*0.95*R667,O667*R667*0.95),IF(SUM($V$10:$V$6357)&gt;=57000,IF(AND(R667&gt;=100,AC667&lt;&gt;"без скидки"),O667*0.95*R667,O667*R667),M667*R667)))</f>
        <v>-      ₽</v>
      </c>
      <c r="U667" s="92" t="str">
        <f>IF('1'!$H$10="-","-      ₽",S667*M667)</f>
        <v>-      ₽</v>
      </c>
      <c r="V667" s="93" t="str">
        <f>IF('1'!$H$10="-","-      ₽",R667*O667)</f>
        <v>-      ₽</v>
      </c>
      <c r="W667" s="93" t="str">
        <f>IF('1'!$H$10="-","-      ₽",R667*O667)</f>
        <v>-      ₽</v>
      </c>
      <c r="X667" s="65" t="s">
        <v>4548</v>
      </c>
      <c r="Y667" s="66" t="str">
        <f>IF(OR(Q667="",'1'!$H$10="-"),"-      %",IF(Z667="только сц",0,IF(SUM($V$685:$V$6357)&gt;=57000,(W667-T667)/W667,0)))</f>
        <v>-      %</v>
      </c>
      <c r="Z667" s="83" t="s">
        <v>5582</v>
      </c>
      <c r="AA667" s="51">
        <v>8</v>
      </c>
      <c r="AB667" s="51">
        <v>0</v>
      </c>
      <c r="AC667" s="63" t="s">
        <v>3975</v>
      </c>
      <c r="AD667" s="94" t="str">
        <f>IF(OR(Q667="",'1'!$H$10="-"),"",IF(Q667&gt;R667+S667,"заказано больше наличия",""))</f>
        <v/>
      </c>
    </row>
    <row r="668" spans="1:30" s="48" customFormat="1">
      <c r="A668" s="2"/>
      <c r="B668" s="57" t="s">
        <v>2484</v>
      </c>
      <c r="C668" s="49" t="s">
        <v>1110</v>
      </c>
      <c r="D668" s="49" t="s">
        <v>1111</v>
      </c>
      <c r="E668" s="49">
        <v>8</v>
      </c>
      <c r="F668" s="49">
        <v>15</v>
      </c>
      <c r="G668" s="49" t="s">
        <v>3579</v>
      </c>
      <c r="H668" s="52" t="s">
        <v>57</v>
      </c>
      <c r="I668" s="50"/>
      <c r="J668" s="50"/>
      <c r="K668" s="90"/>
      <c r="L668" s="51">
        <v>407</v>
      </c>
      <c r="M668" s="51">
        <v>299</v>
      </c>
      <c r="N668" s="106">
        <f>IF('1'!$H$10="-",L668,L668)</f>
        <v>407</v>
      </c>
      <c r="O668" s="105">
        <f>IF('1'!$H$10="-",M668,IF('1'!$H$10="в кассу предприятия",M668,IF('1'!$H$10="ИП Водакова Т.Ю.",M668*1.075,"-")))</f>
        <v>299</v>
      </c>
      <c r="P668" s="86" t="s">
        <v>5583</v>
      </c>
      <c r="Q668" s="47"/>
      <c r="R668" s="91">
        <f t="shared" si="10"/>
        <v>0</v>
      </c>
      <c r="S668" s="91" t="str">
        <f>IF('1'!$H$10="-","-      ₽",IF(Z668="только сц",IF(Q668&lt;=AA668,Q668,AA668),IF(Q668&lt;=AB668,0,IF(Q668-R668&lt;=AA668,Q668-R668,AA668))))</f>
        <v>-      ₽</v>
      </c>
      <c r="T668" s="92" t="str">
        <f>IF('1'!$H$10="-","-      ₽",IF(AND(SUM($W$10:$W$6357)&gt;=200000,AC668&lt;&gt;"без скидки"),IF(R668&gt;=100,O668*0.95*0.95*R668,O668*R668*0.95),IF(SUM($V$10:$V$6357)&gt;=57000,IF(AND(R668&gt;=100,AC668&lt;&gt;"без скидки"),O668*0.95*R668,O668*R668),M668*R668)))</f>
        <v>-      ₽</v>
      </c>
      <c r="U668" s="92" t="str">
        <f>IF('1'!$H$10="-","-      ₽",S668*M668)</f>
        <v>-      ₽</v>
      </c>
      <c r="V668" s="93" t="str">
        <f>IF('1'!$H$10="-","-      ₽",R668*O668)</f>
        <v>-      ₽</v>
      </c>
      <c r="W668" s="93" t="str">
        <f>IF('1'!$H$10="-","-      ₽",R668*O668)</f>
        <v>-      ₽</v>
      </c>
      <c r="X668" s="65" t="s">
        <v>4548</v>
      </c>
      <c r="Y668" s="66" t="str">
        <f>IF(OR(Q668="",'1'!$H$10="-"),"-      %",IF(Z668="только сц",0,IF(SUM($V$685:$V$6357)&gt;=57000,(W668-T668)/W668,0)))</f>
        <v>-      %</v>
      </c>
      <c r="Z668" s="83" t="s">
        <v>375</v>
      </c>
      <c r="AA668" s="51">
        <v>2</v>
      </c>
      <c r="AB668" s="51">
        <v>131</v>
      </c>
      <c r="AC668" s="63" t="s">
        <v>3975</v>
      </c>
      <c r="AD668" s="94" t="str">
        <f>IF(OR(Q668="",'1'!$H$10="-"),"",IF(Q668&gt;R668+S668,"заказано больше наличия",""))</f>
        <v/>
      </c>
    </row>
    <row r="669" spans="1:30" s="48" customFormat="1">
      <c r="A669" s="2"/>
      <c r="B669" s="57" t="s">
        <v>4112</v>
      </c>
      <c r="C669" s="49" t="s">
        <v>3120</v>
      </c>
      <c r="D669" s="49" t="s">
        <v>1111</v>
      </c>
      <c r="E669" s="49">
        <v>8</v>
      </c>
      <c r="F669" s="49">
        <v>6</v>
      </c>
      <c r="G669" s="49" t="s">
        <v>4152</v>
      </c>
      <c r="H669" s="52" t="s">
        <v>85</v>
      </c>
      <c r="I669" s="50"/>
      <c r="J669" s="50"/>
      <c r="K669" s="90"/>
      <c r="L669" s="51">
        <v>493</v>
      </c>
      <c r="M669" s="51">
        <v>359</v>
      </c>
      <c r="N669" s="106">
        <f>IF('1'!$H$10="-",L669,L669)</f>
        <v>493</v>
      </c>
      <c r="O669" s="105">
        <f>IF('1'!$H$10="-",M669,IF('1'!$H$10="в кассу предприятия",M669,IF('1'!$H$10="ИП Водакова Т.Ю.",M669*1.075,"-")))</f>
        <v>359</v>
      </c>
      <c r="P669" s="86">
        <v>5</v>
      </c>
      <c r="Q669" s="47"/>
      <c r="R669" s="91">
        <f t="shared" si="10"/>
        <v>0</v>
      </c>
      <c r="S669" s="91" t="str">
        <f>IF('1'!$H$10="-","-      ₽",IF(Z669="только сц",IF(Q669&lt;=AA669,Q669,AA669),IF(Q669&lt;=AB669,0,IF(Q669-R669&lt;=AA669,Q669-R669,AA669))))</f>
        <v>-      ₽</v>
      </c>
      <c r="T669" s="92" t="str">
        <f>IF('1'!$H$10="-","-      ₽",IF(AND(SUM($W$10:$W$6357)&gt;=200000,AC669&lt;&gt;"без скидки"),IF(R669&gt;=100,O669*0.95*0.95*R669,O669*R669*0.95),IF(SUM($V$10:$V$6357)&gt;=57000,IF(AND(R669&gt;=100,AC669&lt;&gt;"без скидки"),O669*0.95*R669,O669*R669),M669*R669)))</f>
        <v>-      ₽</v>
      </c>
      <c r="U669" s="92" t="str">
        <f>IF('1'!$H$10="-","-      ₽",S669*M669)</f>
        <v>-      ₽</v>
      </c>
      <c r="V669" s="93" t="str">
        <f>IF('1'!$H$10="-","-      ₽",R669*O669)</f>
        <v>-      ₽</v>
      </c>
      <c r="W669" s="93" t="str">
        <f>IF('1'!$H$10="-","-      ₽",R669*O669)</f>
        <v>-      ₽</v>
      </c>
      <c r="X669" s="65" t="s">
        <v>4548</v>
      </c>
      <c r="Y669" s="66" t="str">
        <f>IF(OR(Q669="",'1'!$H$10="-"),"-      %",IF(Z669="только сц",0,IF(SUM($V$685:$V$6357)&gt;=57000,(W669-T669)/W669,0)))</f>
        <v>-      %</v>
      </c>
      <c r="Z669" s="83" t="s">
        <v>375</v>
      </c>
      <c r="AA669" s="51">
        <v>0</v>
      </c>
      <c r="AB669" s="51">
        <v>5</v>
      </c>
      <c r="AC669" s="63" t="s">
        <v>3975</v>
      </c>
      <c r="AD669" s="94" t="str">
        <f>IF(OR(Q669="",'1'!$H$10="-"),"",IF(Q669&gt;R669+S669,"заказано больше наличия",""))</f>
        <v/>
      </c>
    </row>
    <row r="670" spans="1:30" s="48" customFormat="1">
      <c r="A670" s="2"/>
      <c r="B670" s="57" t="s">
        <v>4238</v>
      </c>
      <c r="C670" s="49" t="s">
        <v>3120</v>
      </c>
      <c r="D670" s="49" t="s">
        <v>1111</v>
      </c>
      <c r="E670" s="49">
        <v>8</v>
      </c>
      <c r="F670" s="49">
        <v>11</v>
      </c>
      <c r="G670" s="49" t="s">
        <v>4275</v>
      </c>
      <c r="H670" s="52" t="s">
        <v>52</v>
      </c>
      <c r="I670" s="50"/>
      <c r="J670" s="50"/>
      <c r="K670" s="90"/>
      <c r="L670" s="51">
        <v>935</v>
      </c>
      <c r="M670" s="51">
        <v>717</v>
      </c>
      <c r="N670" s="106">
        <f>IF('1'!$H$10="-",L670,L670)</f>
        <v>935</v>
      </c>
      <c r="O670" s="105">
        <f>IF('1'!$H$10="-",M670,IF('1'!$H$10="в кассу предприятия",M670,IF('1'!$H$10="ИП Водакова Т.Ю.",M670*1.075,"-")))</f>
        <v>717</v>
      </c>
      <c r="P670" s="86">
        <v>1</v>
      </c>
      <c r="Q670" s="47"/>
      <c r="R670" s="91">
        <f t="shared" si="10"/>
        <v>0</v>
      </c>
      <c r="S670" s="91" t="str">
        <f>IF('1'!$H$10="-","-      ₽",IF(Z670="только сц",IF(Q670&lt;=AA670,Q670,AA670),IF(Q670&lt;=AB670,0,IF(Q670-R670&lt;=AA670,Q670-R670,AA670))))</f>
        <v>-      ₽</v>
      </c>
      <c r="T670" s="92" t="str">
        <f>IF('1'!$H$10="-","-      ₽",IF(AND(SUM($W$10:$W$6357)&gt;=200000,AC670&lt;&gt;"без скидки"),IF(R670&gt;=100,O670*0.95*0.95*R670,O670*R670*0.95),IF(SUM($V$10:$V$6357)&gt;=57000,IF(AND(R670&gt;=100,AC670&lt;&gt;"без скидки"),O670*0.95*R670,O670*R670),M670*R670)))</f>
        <v>-      ₽</v>
      </c>
      <c r="U670" s="92" t="str">
        <f>IF('1'!$H$10="-","-      ₽",S670*M670)</f>
        <v>-      ₽</v>
      </c>
      <c r="V670" s="93" t="str">
        <f>IF('1'!$H$10="-","-      ₽",R670*O670)</f>
        <v>-      ₽</v>
      </c>
      <c r="W670" s="93" t="str">
        <f>IF('1'!$H$10="-","-      ₽",R670*O670)</f>
        <v>-      ₽</v>
      </c>
      <c r="X670" s="65" t="s">
        <v>4548</v>
      </c>
      <c r="Y670" s="66" t="str">
        <f>IF(OR(Q670="",'1'!$H$10="-"),"-      %",IF(Z670="только сц",0,IF(SUM($V$685:$V$6357)&gt;=57000,(W670-T670)/W670,0)))</f>
        <v>-      %</v>
      </c>
      <c r="Z670" s="83" t="s">
        <v>5582</v>
      </c>
      <c r="AA670" s="51">
        <v>1</v>
      </c>
      <c r="AB670" s="51">
        <v>0</v>
      </c>
      <c r="AC670" s="63" t="s">
        <v>3975</v>
      </c>
      <c r="AD670" s="94" t="str">
        <f>IF(OR(Q670="",'1'!$H$10="-"),"",IF(Q670&gt;R670+S670,"заказано больше наличия",""))</f>
        <v/>
      </c>
    </row>
    <row r="671" spans="1:30" s="48" customFormat="1">
      <c r="A671" s="2"/>
      <c r="B671" s="57" t="s">
        <v>2485</v>
      </c>
      <c r="C671" s="49" t="s">
        <v>1110</v>
      </c>
      <c r="D671" s="49" t="s">
        <v>1111</v>
      </c>
      <c r="E671" s="49">
        <v>8</v>
      </c>
      <c r="F671" s="49">
        <v>15</v>
      </c>
      <c r="G671" s="49" t="s">
        <v>3814</v>
      </c>
      <c r="H671" s="52" t="s">
        <v>57</v>
      </c>
      <c r="I671" s="50"/>
      <c r="J671" s="50"/>
      <c r="K671" s="90"/>
      <c r="L671" s="51">
        <v>935</v>
      </c>
      <c r="M671" s="51">
        <v>491</v>
      </c>
      <c r="N671" s="106">
        <f>IF('1'!$H$10="-",L671,L671)</f>
        <v>935</v>
      </c>
      <c r="O671" s="105">
        <f>IF('1'!$H$10="-",M671,IF('1'!$H$10="в кассу предприятия",M671,IF('1'!$H$10="ИП Водакова Т.Ю.",M671*1.075,"-")))</f>
        <v>491</v>
      </c>
      <c r="P671" s="86">
        <v>29</v>
      </c>
      <c r="Q671" s="47"/>
      <c r="R671" s="91">
        <f t="shared" si="10"/>
        <v>0</v>
      </c>
      <c r="S671" s="91" t="str">
        <f>IF('1'!$H$10="-","-      ₽",IF(Z671="только сц",IF(Q671&lt;=AA671,Q671,AA671),IF(Q671&lt;=AB671,0,IF(Q671-R671&lt;=AA671,Q671-R671,AA671))))</f>
        <v>-      ₽</v>
      </c>
      <c r="T671" s="92" t="str">
        <f>IF('1'!$H$10="-","-      ₽",IF(AND(SUM($W$10:$W$6357)&gt;=200000,AC671&lt;&gt;"без скидки"),IF(R671&gt;=100,O671*0.95*0.95*R671,O671*R671*0.95),IF(SUM($V$10:$V$6357)&gt;=57000,IF(AND(R671&gt;=100,AC671&lt;&gt;"без скидки"),O671*0.95*R671,O671*R671),M671*R671)))</f>
        <v>-      ₽</v>
      </c>
      <c r="U671" s="92" t="str">
        <f>IF('1'!$H$10="-","-      ₽",S671*M671)</f>
        <v>-      ₽</v>
      </c>
      <c r="V671" s="93" t="str">
        <f>IF('1'!$H$10="-","-      ₽",R671*O671)</f>
        <v>-      ₽</v>
      </c>
      <c r="W671" s="93" t="str">
        <f>IF('1'!$H$10="-","-      ₽",R671*O671)</f>
        <v>-      ₽</v>
      </c>
      <c r="X671" s="65" t="s">
        <v>4548</v>
      </c>
      <c r="Y671" s="66" t="str">
        <f>IF(OR(Q671="",'1'!$H$10="-"),"-      %",IF(Z671="только сц",0,IF(SUM($V$685:$V$6357)&gt;=57000,(W671-T671)/W671,0)))</f>
        <v>-      %</v>
      </c>
      <c r="Z671" s="83" t="s">
        <v>375</v>
      </c>
      <c r="AA671" s="51">
        <v>18</v>
      </c>
      <c r="AB671" s="51">
        <v>11</v>
      </c>
      <c r="AC671" s="63" t="s">
        <v>3975</v>
      </c>
      <c r="AD671" s="94" t="str">
        <f>IF(OR(Q671="",'1'!$H$10="-"),"",IF(Q671&gt;R671+S671,"заказано больше наличия",""))</f>
        <v/>
      </c>
    </row>
    <row r="672" spans="1:30" s="48" customFormat="1">
      <c r="A672" s="2"/>
      <c r="B672" s="57" t="s">
        <v>2486</v>
      </c>
      <c r="C672" s="49" t="s">
        <v>3120</v>
      </c>
      <c r="D672" s="49" t="s">
        <v>3942</v>
      </c>
      <c r="E672" s="49">
        <v>8</v>
      </c>
      <c r="F672" s="49">
        <v>6</v>
      </c>
      <c r="G672" s="49" t="s">
        <v>3722</v>
      </c>
      <c r="H672" s="52" t="s">
        <v>85</v>
      </c>
      <c r="I672" s="50" t="s">
        <v>385</v>
      </c>
      <c r="J672" s="50"/>
      <c r="K672" s="90"/>
      <c r="L672" s="51">
        <v>493</v>
      </c>
      <c r="M672" s="51">
        <v>359</v>
      </c>
      <c r="N672" s="106">
        <f>IF('1'!$H$10="-",L672,L672)</f>
        <v>493</v>
      </c>
      <c r="O672" s="105">
        <f>IF('1'!$H$10="-",M672,IF('1'!$H$10="в кассу предприятия",M672,IF('1'!$H$10="ИП Водакова Т.Ю.",M672*1.075,"-")))</f>
        <v>359</v>
      </c>
      <c r="P672" s="86">
        <v>3</v>
      </c>
      <c r="Q672" s="47"/>
      <c r="R672" s="91">
        <f t="shared" si="10"/>
        <v>0</v>
      </c>
      <c r="S672" s="91" t="str">
        <f>IF('1'!$H$10="-","-      ₽",IF(Z672="только сц",IF(Q672&lt;=AA672,Q672,AA672),IF(Q672&lt;=AB672,0,IF(Q672-R672&lt;=AA672,Q672-R672,AA672))))</f>
        <v>-      ₽</v>
      </c>
      <c r="T672" s="92" t="str">
        <f>IF('1'!$H$10="-","-      ₽",IF(AND(SUM($W$10:$W$6357)&gt;=200000,AC672&lt;&gt;"без скидки"),IF(R672&gt;=100,O672*0.95*0.95*R672,O672*R672*0.95),IF(SUM($V$10:$V$6357)&gt;=57000,IF(AND(R672&gt;=100,AC672&lt;&gt;"без скидки"),O672*0.95*R672,O672*R672),M672*R672)))</f>
        <v>-      ₽</v>
      </c>
      <c r="U672" s="92" t="str">
        <f>IF('1'!$H$10="-","-      ₽",S672*M672)</f>
        <v>-      ₽</v>
      </c>
      <c r="V672" s="93" t="str">
        <f>IF('1'!$H$10="-","-      ₽",R672*O672)</f>
        <v>-      ₽</v>
      </c>
      <c r="W672" s="93" t="str">
        <f>IF('1'!$H$10="-","-      ₽",R672*O672)</f>
        <v>-      ₽</v>
      </c>
      <c r="X672" s="65" t="s">
        <v>4548</v>
      </c>
      <c r="Y672" s="66" t="str">
        <f>IF(OR(Q672="",'1'!$H$10="-"),"-      %",IF(Z672="только сц",0,IF(SUM($V$685:$V$6357)&gt;=57000,(W672-T672)/W672,0)))</f>
        <v>-      %</v>
      </c>
      <c r="Z672" s="83" t="s">
        <v>5582</v>
      </c>
      <c r="AA672" s="51">
        <v>3</v>
      </c>
      <c r="AB672" s="51">
        <v>0</v>
      </c>
      <c r="AC672" s="63" t="s">
        <v>3975</v>
      </c>
      <c r="AD672" s="94" t="str">
        <f>IF(OR(Q672="",'1'!$H$10="-"),"",IF(Q672&gt;R672+S672,"заказано больше наличия",""))</f>
        <v/>
      </c>
    </row>
    <row r="673" spans="1:30" s="48" customFormat="1">
      <c r="A673" s="2"/>
      <c r="B673" s="57" t="s">
        <v>2487</v>
      </c>
      <c r="C673" s="49" t="s">
        <v>3120</v>
      </c>
      <c r="D673" s="49" t="s">
        <v>3942</v>
      </c>
      <c r="E673" s="49">
        <v>8</v>
      </c>
      <c r="F673" s="49">
        <v>6</v>
      </c>
      <c r="G673" s="49" t="s">
        <v>3815</v>
      </c>
      <c r="H673" s="52" t="s">
        <v>85</v>
      </c>
      <c r="I673" s="50" t="s">
        <v>385</v>
      </c>
      <c r="J673" s="50"/>
      <c r="K673" s="90"/>
      <c r="L673" s="51">
        <v>493</v>
      </c>
      <c r="M673" s="51">
        <v>359</v>
      </c>
      <c r="N673" s="106">
        <f>IF('1'!$H$10="-",L673,L673)</f>
        <v>493</v>
      </c>
      <c r="O673" s="105">
        <f>IF('1'!$H$10="-",M673,IF('1'!$H$10="в кассу предприятия",M673,IF('1'!$H$10="ИП Водакова Т.Ю.",M673*1.075,"-")))</f>
        <v>359</v>
      </c>
      <c r="P673" s="86">
        <v>9</v>
      </c>
      <c r="Q673" s="47"/>
      <c r="R673" s="91">
        <f t="shared" si="10"/>
        <v>0</v>
      </c>
      <c r="S673" s="91" t="str">
        <f>IF('1'!$H$10="-","-      ₽",IF(Z673="только сц",IF(Q673&lt;=AA673,Q673,AA673),IF(Q673&lt;=AB673,0,IF(Q673-R673&lt;=AA673,Q673-R673,AA673))))</f>
        <v>-      ₽</v>
      </c>
      <c r="T673" s="92" t="str">
        <f>IF('1'!$H$10="-","-      ₽",IF(AND(SUM($W$10:$W$6357)&gt;=200000,AC673&lt;&gt;"без скидки"),IF(R673&gt;=100,O673*0.95*0.95*R673,O673*R673*0.95),IF(SUM($V$10:$V$6357)&gt;=57000,IF(AND(R673&gt;=100,AC673&lt;&gt;"без скидки"),O673*0.95*R673,O673*R673),M673*R673)))</f>
        <v>-      ₽</v>
      </c>
      <c r="U673" s="92" t="str">
        <f>IF('1'!$H$10="-","-      ₽",S673*M673)</f>
        <v>-      ₽</v>
      </c>
      <c r="V673" s="93" t="str">
        <f>IF('1'!$H$10="-","-      ₽",R673*O673)</f>
        <v>-      ₽</v>
      </c>
      <c r="W673" s="93" t="str">
        <f>IF('1'!$H$10="-","-      ₽",R673*O673)</f>
        <v>-      ₽</v>
      </c>
      <c r="X673" s="65" t="s">
        <v>4548</v>
      </c>
      <c r="Y673" s="66" t="str">
        <f>IF(OR(Q673="",'1'!$H$10="-"),"-      %",IF(Z673="только сц",0,IF(SUM($V$685:$V$6357)&gt;=57000,(W673-T673)/W673,0)))</f>
        <v>-      %</v>
      </c>
      <c r="Z673" s="83" t="s">
        <v>5582</v>
      </c>
      <c r="AA673" s="51">
        <v>9</v>
      </c>
      <c r="AB673" s="51">
        <v>0</v>
      </c>
      <c r="AC673" s="63" t="s">
        <v>3975</v>
      </c>
      <c r="AD673" s="94" t="str">
        <f>IF(OR(Q673="",'1'!$H$10="-"),"",IF(Q673&gt;R673+S673,"заказано больше наличия",""))</f>
        <v/>
      </c>
    </row>
    <row r="674" spans="1:30" s="48" customFormat="1">
      <c r="A674" s="2"/>
      <c r="B674" s="57" t="s">
        <v>2488</v>
      </c>
      <c r="C674" s="49" t="s">
        <v>3120</v>
      </c>
      <c r="D674" s="49" t="s">
        <v>3942</v>
      </c>
      <c r="E674" s="49">
        <v>8</v>
      </c>
      <c r="F674" s="49">
        <v>6</v>
      </c>
      <c r="G674" s="49" t="s">
        <v>3816</v>
      </c>
      <c r="H674" s="52" t="s">
        <v>85</v>
      </c>
      <c r="I674" s="50" t="s">
        <v>385</v>
      </c>
      <c r="J674" s="50"/>
      <c r="K674" s="90"/>
      <c r="L674" s="51">
        <v>493</v>
      </c>
      <c r="M674" s="51">
        <v>359</v>
      </c>
      <c r="N674" s="106">
        <f>IF('1'!$H$10="-",L674,L674)</f>
        <v>493</v>
      </c>
      <c r="O674" s="105">
        <f>IF('1'!$H$10="-",M674,IF('1'!$H$10="в кассу предприятия",M674,IF('1'!$H$10="ИП Водакова Т.Ю.",M674*1.075,"-")))</f>
        <v>359</v>
      </c>
      <c r="P674" s="86">
        <v>7</v>
      </c>
      <c r="Q674" s="47"/>
      <c r="R674" s="91">
        <f t="shared" si="10"/>
        <v>0</v>
      </c>
      <c r="S674" s="91" t="str">
        <f>IF('1'!$H$10="-","-      ₽",IF(Z674="только сц",IF(Q674&lt;=AA674,Q674,AA674),IF(Q674&lt;=AB674,0,IF(Q674-R674&lt;=AA674,Q674-R674,AA674))))</f>
        <v>-      ₽</v>
      </c>
      <c r="T674" s="92" t="str">
        <f>IF('1'!$H$10="-","-      ₽",IF(AND(SUM($W$10:$W$6357)&gt;=200000,AC674&lt;&gt;"без скидки"),IF(R674&gt;=100,O674*0.95*0.95*R674,O674*R674*0.95),IF(SUM($V$10:$V$6357)&gt;=57000,IF(AND(R674&gt;=100,AC674&lt;&gt;"без скидки"),O674*0.95*R674,O674*R674),M674*R674)))</f>
        <v>-      ₽</v>
      </c>
      <c r="U674" s="92" t="str">
        <f>IF('1'!$H$10="-","-      ₽",S674*M674)</f>
        <v>-      ₽</v>
      </c>
      <c r="V674" s="93" t="str">
        <f>IF('1'!$H$10="-","-      ₽",R674*O674)</f>
        <v>-      ₽</v>
      </c>
      <c r="W674" s="93" t="str">
        <f>IF('1'!$H$10="-","-      ₽",R674*O674)</f>
        <v>-      ₽</v>
      </c>
      <c r="X674" s="65" t="s">
        <v>4548</v>
      </c>
      <c r="Y674" s="66" t="str">
        <f>IF(OR(Q674="",'1'!$H$10="-"),"-      %",IF(Z674="только сц",0,IF(SUM($V$685:$V$6357)&gt;=57000,(W674-T674)/W674,0)))</f>
        <v>-      %</v>
      </c>
      <c r="Z674" s="83" t="s">
        <v>5582</v>
      </c>
      <c r="AA674" s="51">
        <v>7</v>
      </c>
      <c r="AB674" s="51">
        <v>0</v>
      </c>
      <c r="AC674" s="63" t="s">
        <v>3975</v>
      </c>
      <c r="AD674" s="94" t="str">
        <f>IF(OR(Q674="",'1'!$H$10="-"),"",IF(Q674&gt;R674+S674,"заказано больше наличия",""))</f>
        <v/>
      </c>
    </row>
    <row r="675" spans="1:30" s="48" customFormat="1">
      <c r="A675" s="2"/>
      <c r="B675" s="57" t="s">
        <v>2489</v>
      </c>
      <c r="C675" s="49" t="s">
        <v>1110</v>
      </c>
      <c r="D675" s="49" t="s">
        <v>1111</v>
      </c>
      <c r="E675" s="49">
        <v>8</v>
      </c>
      <c r="F675" s="49">
        <v>15</v>
      </c>
      <c r="G675" s="49" t="s">
        <v>3751</v>
      </c>
      <c r="H675" s="52" t="s">
        <v>57</v>
      </c>
      <c r="I675" s="50"/>
      <c r="J675" s="50"/>
      <c r="K675" s="90"/>
      <c r="L675" s="51">
        <v>935</v>
      </c>
      <c r="M675" s="51">
        <v>587</v>
      </c>
      <c r="N675" s="106">
        <f>IF('1'!$H$10="-",L675,L675)</f>
        <v>935</v>
      </c>
      <c r="O675" s="105">
        <f>IF('1'!$H$10="-",M675,IF('1'!$H$10="в кассу предприятия",M675,IF('1'!$H$10="ИП Водакова Т.Ю.",M675*1.075,"-")))</f>
        <v>587</v>
      </c>
      <c r="P675" s="86">
        <v>44</v>
      </c>
      <c r="Q675" s="47"/>
      <c r="R675" s="91">
        <f t="shared" si="10"/>
        <v>0</v>
      </c>
      <c r="S675" s="91" t="str">
        <f>IF('1'!$H$10="-","-      ₽",IF(Z675="только сц",IF(Q675&lt;=AA675,Q675,AA675),IF(Q675&lt;=AB675,0,IF(Q675-R675&lt;=AA675,Q675-R675,AA675))))</f>
        <v>-      ₽</v>
      </c>
      <c r="T675" s="92" t="str">
        <f>IF('1'!$H$10="-","-      ₽",IF(AND(SUM($W$10:$W$6357)&gt;=200000,AC675&lt;&gt;"без скидки"),IF(R675&gt;=100,O675*0.95*0.95*R675,O675*R675*0.95),IF(SUM($V$10:$V$6357)&gt;=57000,IF(AND(R675&gt;=100,AC675&lt;&gt;"без скидки"),O675*0.95*R675,O675*R675),M675*R675)))</f>
        <v>-      ₽</v>
      </c>
      <c r="U675" s="92" t="str">
        <f>IF('1'!$H$10="-","-      ₽",S675*M675)</f>
        <v>-      ₽</v>
      </c>
      <c r="V675" s="93" t="str">
        <f>IF('1'!$H$10="-","-      ₽",R675*O675)</f>
        <v>-      ₽</v>
      </c>
      <c r="W675" s="93" t="str">
        <f>IF('1'!$H$10="-","-      ₽",R675*O675)</f>
        <v>-      ₽</v>
      </c>
      <c r="X675" s="65" t="s">
        <v>4548</v>
      </c>
      <c r="Y675" s="66" t="str">
        <f>IF(OR(Q675="",'1'!$H$10="-"),"-      %",IF(Z675="только сц",0,IF(SUM($V$685:$V$6357)&gt;=57000,(W675-T675)/W675,0)))</f>
        <v>-      %</v>
      </c>
      <c r="Z675" s="83" t="s">
        <v>375</v>
      </c>
      <c r="AA675" s="51">
        <v>17</v>
      </c>
      <c r="AB675" s="51">
        <v>27</v>
      </c>
      <c r="AC675" s="63" t="s">
        <v>3975</v>
      </c>
      <c r="AD675" s="94" t="str">
        <f>IF(OR(Q675="",'1'!$H$10="-"),"",IF(Q675&gt;R675+S675,"заказано больше наличия",""))</f>
        <v/>
      </c>
    </row>
    <row r="676" spans="1:30" s="48" customFormat="1">
      <c r="A676" s="2"/>
      <c r="B676" s="57" t="s">
        <v>2490</v>
      </c>
      <c r="C676" s="49" t="s">
        <v>3120</v>
      </c>
      <c r="D676" s="49" t="s">
        <v>3942</v>
      </c>
      <c r="E676" s="49">
        <v>8</v>
      </c>
      <c r="F676" s="49">
        <v>6</v>
      </c>
      <c r="G676" s="49" t="s">
        <v>3817</v>
      </c>
      <c r="H676" s="52" t="s">
        <v>85</v>
      </c>
      <c r="I676" s="50" t="s">
        <v>385</v>
      </c>
      <c r="J676" s="50"/>
      <c r="K676" s="90"/>
      <c r="L676" s="51">
        <v>493</v>
      </c>
      <c r="M676" s="51">
        <v>359</v>
      </c>
      <c r="N676" s="106">
        <f>IF('1'!$H$10="-",L676,L676)</f>
        <v>493</v>
      </c>
      <c r="O676" s="105">
        <f>IF('1'!$H$10="-",M676,IF('1'!$H$10="в кассу предприятия",M676,IF('1'!$H$10="ИП Водакова Т.Ю.",M676*1.075,"-")))</f>
        <v>359</v>
      </c>
      <c r="P676" s="86">
        <v>3</v>
      </c>
      <c r="Q676" s="47"/>
      <c r="R676" s="91">
        <f t="shared" si="10"/>
        <v>0</v>
      </c>
      <c r="S676" s="91" t="str">
        <f>IF('1'!$H$10="-","-      ₽",IF(Z676="только сц",IF(Q676&lt;=AA676,Q676,AA676),IF(Q676&lt;=AB676,0,IF(Q676-R676&lt;=AA676,Q676-R676,AA676))))</f>
        <v>-      ₽</v>
      </c>
      <c r="T676" s="92" t="str">
        <f>IF('1'!$H$10="-","-      ₽",IF(AND(SUM($W$10:$W$6357)&gt;=200000,AC676&lt;&gt;"без скидки"),IF(R676&gt;=100,O676*0.95*0.95*R676,O676*R676*0.95),IF(SUM($V$10:$V$6357)&gt;=57000,IF(AND(R676&gt;=100,AC676&lt;&gt;"без скидки"),O676*0.95*R676,O676*R676),M676*R676)))</f>
        <v>-      ₽</v>
      </c>
      <c r="U676" s="92" t="str">
        <f>IF('1'!$H$10="-","-      ₽",S676*M676)</f>
        <v>-      ₽</v>
      </c>
      <c r="V676" s="93" t="str">
        <f>IF('1'!$H$10="-","-      ₽",R676*O676)</f>
        <v>-      ₽</v>
      </c>
      <c r="W676" s="93" t="str">
        <f>IF('1'!$H$10="-","-      ₽",R676*O676)</f>
        <v>-      ₽</v>
      </c>
      <c r="X676" s="65" t="s">
        <v>4548</v>
      </c>
      <c r="Y676" s="66" t="str">
        <f>IF(OR(Q676="",'1'!$H$10="-"),"-      %",IF(Z676="только сц",0,IF(SUM($V$685:$V$6357)&gt;=57000,(W676-T676)/W676,0)))</f>
        <v>-      %</v>
      </c>
      <c r="Z676" s="83" t="s">
        <v>5582</v>
      </c>
      <c r="AA676" s="51">
        <v>3</v>
      </c>
      <c r="AB676" s="51">
        <v>0</v>
      </c>
      <c r="AC676" s="63" t="s">
        <v>3975</v>
      </c>
      <c r="AD676" s="94" t="str">
        <f>IF(OR(Q676="",'1'!$H$10="-"),"",IF(Q676&gt;R676+S676,"заказано больше наличия",""))</f>
        <v/>
      </c>
    </row>
    <row r="677" spans="1:30" s="48" customFormat="1">
      <c r="A677" s="2"/>
      <c r="B677" s="57" t="s">
        <v>2491</v>
      </c>
      <c r="C677" s="49" t="s">
        <v>1110</v>
      </c>
      <c r="D677" s="49" t="s">
        <v>1111</v>
      </c>
      <c r="E677" s="49">
        <v>8</v>
      </c>
      <c r="F677" s="49">
        <v>6</v>
      </c>
      <c r="G677" s="49" t="s">
        <v>1114</v>
      </c>
      <c r="H677" s="52" t="s">
        <v>85</v>
      </c>
      <c r="I677" s="50" t="s">
        <v>526</v>
      </c>
      <c r="J677" s="50"/>
      <c r="K677" s="90"/>
      <c r="L677" s="51">
        <v>407</v>
      </c>
      <c r="M677" s="51">
        <v>299</v>
      </c>
      <c r="N677" s="106">
        <f>IF('1'!$H$10="-",L677,L677)</f>
        <v>407</v>
      </c>
      <c r="O677" s="105">
        <f>IF('1'!$H$10="-",M677,IF('1'!$H$10="в кассу предприятия",M677,IF('1'!$H$10="ИП Водакова Т.Ю.",M677*1.075,"-")))</f>
        <v>299</v>
      </c>
      <c r="P677" s="86">
        <v>4</v>
      </c>
      <c r="Q677" s="47"/>
      <c r="R677" s="91">
        <f t="shared" si="10"/>
        <v>0</v>
      </c>
      <c r="S677" s="91" t="str">
        <f>IF('1'!$H$10="-","-      ₽",IF(Z677="только сц",IF(Q677&lt;=AA677,Q677,AA677),IF(Q677&lt;=AB677,0,IF(Q677-R677&lt;=AA677,Q677-R677,AA677))))</f>
        <v>-      ₽</v>
      </c>
      <c r="T677" s="92" t="str">
        <f>IF('1'!$H$10="-","-      ₽",IF(AND(SUM($W$10:$W$6357)&gt;=200000,AC677&lt;&gt;"без скидки"),IF(R677&gt;=100,O677*0.95*0.95*R677,O677*R677*0.95),IF(SUM($V$10:$V$6357)&gt;=57000,IF(AND(R677&gt;=100,AC677&lt;&gt;"без скидки"),O677*0.95*R677,O677*R677),M677*R677)))</f>
        <v>-      ₽</v>
      </c>
      <c r="U677" s="92" t="str">
        <f>IF('1'!$H$10="-","-      ₽",S677*M677)</f>
        <v>-      ₽</v>
      </c>
      <c r="V677" s="93" t="str">
        <f>IF('1'!$H$10="-","-      ₽",R677*O677)</f>
        <v>-      ₽</v>
      </c>
      <c r="W677" s="93" t="str">
        <f>IF('1'!$H$10="-","-      ₽",R677*O677)</f>
        <v>-      ₽</v>
      </c>
      <c r="X677" s="65" t="s">
        <v>4548</v>
      </c>
      <c r="Y677" s="66" t="str">
        <f>IF(OR(Q677="",'1'!$H$10="-"),"-      %",IF(Z677="только сц",0,IF(SUM($V$685:$V$6357)&gt;=57000,(W677-T677)/W677,0)))</f>
        <v>-      %</v>
      </c>
      <c r="Z677" s="83" t="s">
        <v>5582</v>
      </c>
      <c r="AA677" s="51">
        <v>4</v>
      </c>
      <c r="AB677" s="51">
        <v>0</v>
      </c>
      <c r="AC677" s="63" t="s">
        <v>3975</v>
      </c>
      <c r="AD677" s="94" t="str">
        <f>IF(OR(Q677="",'1'!$H$10="-"),"",IF(Q677&gt;R677+S677,"заказано больше наличия",""))</f>
        <v/>
      </c>
    </row>
    <row r="678" spans="1:30" s="48" customFormat="1">
      <c r="A678" s="2"/>
      <c r="B678" s="57" t="s">
        <v>1113</v>
      </c>
      <c r="C678" s="49" t="s">
        <v>1110</v>
      </c>
      <c r="D678" s="49" t="s">
        <v>1111</v>
      </c>
      <c r="E678" s="49">
        <v>8</v>
      </c>
      <c r="F678" s="49">
        <v>6</v>
      </c>
      <c r="G678" s="49" t="s">
        <v>1114</v>
      </c>
      <c r="H678" s="52" t="s">
        <v>85</v>
      </c>
      <c r="I678" s="50" t="s">
        <v>526</v>
      </c>
      <c r="J678" s="50"/>
      <c r="K678" s="90"/>
      <c r="L678" s="51">
        <v>407</v>
      </c>
      <c r="M678" s="51">
        <v>299</v>
      </c>
      <c r="N678" s="106">
        <f>IF('1'!$H$10="-",L678,L678)</f>
        <v>407</v>
      </c>
      <c r="O678" s="105">
        <f>IF('1'!$H$10="-",M678,IF('1'!$H$10="в кассу предприятия",M678,IF('1'!$H$10="ИП Водакова Т.Ю.",M678*1.075,"-")))</f>
        <v>299</v>
      </c>
      <c r="P678" s="86">
        <v>67</v>
      </c>
      <c r="Q678" s="47"/>
      <c r="R678" s="91">
        <f t="shared" si="10"/>
        <v>0</v>
      </c>
      <c r="S678" s="91" t="str">
        <f>IF('1'!$H$10="-","-      ₽",IF(Z678="только сц",IF(Q678&lt;=AA678,Q678,AA678),IF(Q678&lt;=AB678,0,IF(Q678-R678&lt;=AA678,Q678-R678,AA678))))</f>
        <v>-      ₽</v>
      </c>
      <c r="T678" s="92" t="str">
        <f>IF('1'!$H$10="-","-      ₽",IF(AND(SUM($W$10:$W$6357)&gt;=200000,AC678&lt;&gt;"без скидки"),IF(R678&gt;=100,O678*0.95*0.95*R678,O678*R678*0.95),IF(SUM($V$10:$V$6357)&gt;=57000,IF(AND(R678&gt;=100,AC678&lt;&gt;"без скидки"),O678*0.95*R678,O678*R678),M678*R678)))</f>
        <v>-      ₽</v>
      </c>
      <c r="U678" s="92" t="str">
        <f>IF('1'!$H$10="-","-      ₽",S678*M678)</f>
        <v>-      ₽</v>
      </c>
      <c r="V678" s="93" t="str">
        <f>IF('1'!$H$10="-","-      ₽",R678*O678)</f>
        <v>-      ₽</v>
      </c>
      <c r="W678" s="93" t="str">
        <f>IF('1'!$H$10="-","-      ₽",R678*O678)</f>
        <v>-      ₽</v>
      </c>
      <c r="X678" s="65" t="s">
        <v>4548</v>
      </c>
      <c r="Y678" s="66" t="str">
        <f>IF(OR(Q678="",'1'!$H$10="-"),"-      %",IF(Z678="только сц",0,IF(SUM($V$685:$V$6357)&gt;=57000,(W678-T678)/W678,0)))</f>
        <v>-      %</v>
      </c>
      <c r="Z678" s="83" t="s">
        <v>5582</v>
      </c>
      <c r="AA678" s="51">
        <v>67</v>
      </c>
      <c r="AB678" s="51">
        <v>0</v>
      </c>
      <c r="AC678" s="63" t="s">
        <v>3975</v>
      </c>
      <c r="AD678" s="94" t="str">
        <f>IF(OR(Q678="",'1'!$H$10="-"),"",IF(Q678&gt;R678+S678,"заказано больше наличия",""))</f>
        <v/>
      </c>
    </row>
    <row r="679" spans="1:30" s="48" customFormat="1">
      <c r="A679" s="2"/>
      <c r="B679" s="57" t="s">
        <v>4876</v>
      </c>
      <c r="C679" s="49" t="s">
        <v>1110</v>
      </c>
      <c r="D679" s="49" t="s">
        <v>1111</v>
      </c>
      <c r="E679" s="49">
        <v>8</v>
      </c>
      <c r="F679" s="49">
        <v>6</v>
      </c>
      <c r="G679" s="49" t="s">
        <v>1114</v>
      </c>
      <c r="H679" s="52" t="s">
        <v>85</v>
      </c>
      <c r="I679" s="50" t="s">
        <v>374</v>
      </c>
      <c r="J679" s="50"/>
      <c r="K679" s="90"/>
      <c r="L679" s="51">
        <v>407</v>
      </c>
      <c r="M679" s="51">
        <v>271</v>
      </c>
      <c r="N679" s="106">
        <f>IF('1'!$H$10="-",L679,L679)</f>
        <v>407</v>
      </c>
      <c r="O679" s="105">
        <f>IF('1'!$H$10="-",M679,IF('1'!$H$10="в кассу предприятия",M679,IF('1'!$H$10="ИП Водакова Т.Ю.",M679*1.075,"-")))</f>
        <v>271</v>
      </c>
      <c r="P679" s="86">
        <v>2</v>
      </c>
      <c r="Q679" s="47"/>
      <c r="R679" s="91">
        <f t="shared" si="10"/>
        <v>0</v>
      </c>
      <c r="S679" s="91" t="str">
        <f>IF('1'!$H$10="-","-      ₽",IF(Z679="только сц",IF(Q679&lt;=AA679,Q679,AA679),IF(Q679&lt;=AB679,0,IF(Q679-R679&lt;=AA679,Q679-R679,AA679))))</f>
        <v>-      ₽</v>
      </c>
      <c r="T679" s="92" t="str">
        <f>IF('1'!$H$10="-","-      ₽",IF(AND(SUM($W$10:$W$6357)&gt;=200000,AC679&lt;&gt;"без скидки"),IF(R679&gt;=100,O679*0.95*0.95*R679,O679*R679*0.95),IF(SUM($V$10:$V$6357)&gt;=57000,IF(AND(R679&gt;=100,AC679&lt;&gt;"без скидки"),O679*0.95*R679,O679*R679),M679*R679)))</f>
        <v>-      ₽</v>
      </c>
      <c r="U679" s="92" t="str">
        <f>IF('1'!$H$10="-","-      ₽",S679*M679)</f>
        <v>-      ₽</v>
      </c>
      <c r="V679" s="93" t="str">
        <f>IF('1'!$H$10="-","-      ₽",R679*O679)</f>
        <v>-      ₽</v>
      </c>
      <c r="W679" s="93" t="str">
        <f>IF('1'!$H$10="-","-      ₽",R679*O679)</f>
        <v>-      ₽</v>
      </c>
      <c r="X679" s="65" t="s">
        <v>4548</v>
      </c>
      <c r="Y679" s="66" t="str">
        <f>IF(OR(Q679="",'1'!$H$10="-"),"-      %",IF(Z679="только сц",0,IF(SUM($V$685:$V$6357)&gt;=57000,(W679-T679)/W679,0)))</f>
        <v>-      %</v>
      </c>
      <c r="Z679" s="83" t="s">
        <v>5582</v>
      </c>
      <c r="AA679" s="51">
        <v>2</v>
      </c>
      <c r="AB679" s="51">
        <v>0</v>
      </c>
      <c r="AC679" s="63" t="s">
        <v>3975</v>
      </c>
      <c r="AD679" s="94" t="str">
        <f>IF(OR(Q679="",'1'!$H$10="-"),"",IF(Q679&gt;R679+S679,"заказано больше наличия",""))</f>
        <v/>
      </c>
    </row>
    <row r="680" spans="1:30" s="48" customFormat="1">
      <c r="A680" s="2"/>
      <c r="B680" s="57" t="s">
        <v>2492</v>
      </c>
      <c r="C680" s="49" t="s">
        <v>1110</v>
      </c>
      <c r="D680" s="49" t="s">
        <v>1111</v>
      </c>
      <c r="E680" s="49">
        <v>8</v>
      </c>
      <c r="F680" s="49">
        <v>15</v>
      </c>
      <c r="G680" s="49" t="s">
        <v>1114</v>
      </c>
      <c r="H680" s="52" t="s">
        <v>57</v>
      </c>
      <c r="I680" s="50"/>
      <c r="J680" s="50"/>
      <c r="K680" s="90"/>
      <c r="L680" s="51">
        <v>493</v>
      </c>
      <c r="M680" s="51">
        <v>383</v>
      </c>
      <c r="N680" s="106">
        <f>IF('1'!$H$10="-",L680,L680)</f>
        <v>493</v>
      </c>
      <c r="O680" s="105">
        <f>IF('1'!$H$10="-",M680,IF('1'!$H$10="в кассу предприятия",M680,IF('1'!$H$10="ИП Водакова Т.Ю.",M680*1.075,"-")))</f>
        <v>383</v>
      </c>
      <c r="P680" s="86">
        <v>33</v>
      </c>
      <c r="Q680" s="47"/>
      <c r="R680" s="91">
        <f t="shared" si="10"/>
        <v>0</v>
      </c>
      <c r="S680" s="91" t="str">
        <f>IF('1'!$H$10="-","-      ₽",IF(Z680="только сц",IF(Q680&lt;=AA680,Q680,AA680),IF(Q680&lt;=AB680,0,IF(Q680-R680&lt;=AA680,Q680-R680,AA680))))</f>
        <v>-      ₽</v>
      </c>
      <c r="T680" s="92" t="str">
        <f>IF('1'!$H$10="-","-      ₽",IF(AND(SUM($W$10:$W$6357)&gt;=200000,AC680&lt;&gt;"без скидки"),IF(R680&gt;=100,O680*0.95*0.95*R680,O680*R680*0.95),IF(SUM($V$10:$V$6357)&gt;=57000,IF(AND(R680&gt;=100,AC680&lt;&gt;"без скидки"),O680*0.95*R680,O680*R680),M680*R680)))</f>
        <v>-      ₽</v>
      </c>
      <c r="U680" s="92" t="str">
        <f>IF('1'!$H$10="-","-      ₽",S680*M680)</f>
        <v>-      ₽</v>
      </c>
      <c r="V680" s="93" t="str">
        <f>IF('1'!$H$10="-","-      ₽",R680*O680)</f>
        <v>-      ₽</v>
      </c>
      <c r="W680" s="93" t="str">
        <f>IF('1'!$H$10="-","-      ₽",R680*O680)</f>
        <v>-      ₽</v>
      </c>
      <c r="X680" s="65" t="s">
        <v>4548</v>
      </c>
      <c r="Y680" s="66" t="str">
        <f>IF(OR(Q680="",'1'!$H$10="-"),"-      %",IF(Z680="только сц",0,IF(SUM($V$685:$V$6357)&gt;=57000,(W680-T680)/W680,0)))</f>
        <v>-      %</v>
      </c>
      <c r="Z680" s="83" t="s">
        <v>375</v>
      </c>
      <c r="AA680" s="51">
        <v>31</v>
      </c>
      <c r="AB680" s="51">
        <v>2</v>
      </c>
      <c r="AC680" s="63" t="s">
        <v>3975</v>
      </c>
      <c r="AD680" s="94" t="str">
        <f>IF(OR(Q680="",'1'!$H$10="-"),"",IF(Q680&gt;R680+S680,"заказано больше наличия",""))</f>
        <v/>
      </c>
    </row>
    <row r="681" spans="1:30" s="48" customFormat="1">
      <c r="A681" s="2"/>
      <c r="B681" s="57" t="s">
        <v>2493</v>
      </c>
      <c r="C681" s="49" t="s">
        <v>1110</v>
      </c>
      <c r="D681" s="49" t="s">
        <v>1111</v>
      </c>
      <c r="E681" s="49">
        <v>8</v>
      </c>
      <c r="F681" s="49">
        <v>6</v>
      </c>
      <c r="G681" s="49" t="s">
        <v>3818</v>
      </c>
      <c r="H681" s="52" t="s">
        <v>85</v>
      </c>
      <c r="I681" s="50"/>
      <c r="J681" s="50"/>
      <c r="K681" s="90"/>
      <c r="L681" s="51">
        <v>407</v>
      </c>
      <c r="M681" s="51">
        <v>299</v>
      </c>
      <c r="N681" s="106">
        <f>IF('1'!$H$10="-",L681,L681)</f>
        <v>407</v>
      </c>
      <c r="O681" s="105">
        <f>IF('1'!$H$10="-",M681,IF('1'!$H$10="в кассу предприятия",M681,IF('1'!$H$10="ИП Водакова Т.Ю.",M681*1.075,"-")))</f>
        <v>299</v>
      </c>
      <c r="P681" s="86">
        <v>10</v>
      </c>
      <c r="Q681" s="47"/>
      <c r="R681" s="91">
        <f t="shared" si="10"/>
        <v>0</v>
      </c>
      <c r="S681" s="91" t="str">
        <f>IF('1'!$H$10="-","-      ₽",IF(Z681="только сц",IF(Q681&lt;=AA681,Q681,AA681),IF(Q681&lt;=AB681,0,IF(Q681-R681&lt;=AA681,Q681-R681,AA681))))</f>
        <v>-      ₽</v>
      </c>
      <c r="T681" s="92" t="str">
        <f>IF('1'!$H$10="-","-      ₽",IF(AND(SUM($W$10:$W$6357)&gt;=200000,AC681&lt;&gt;"без скидки"),IF(R681&gt;=100,O681*0.95*0.95*R681,O681*R681*0.95),IF(SUM($V$10:$V$6357)&gt;=57000,IF(AND(R681&gt;=100,AC681&lt;&gt;"без скидки"),O681*0.95*R681,O681*R681),M681*R681)))</f>
        <v>-      ₽</v>
      </c>
      <c r="U681" s="92" t="str">
        <f>IF('1'!$H$10="-","-      ₽",S681*M681)</f>
        <v>-      ₽</v>
      </c>
      <c r="V681" s="93" t="str">
        <f>IF('1'!$H$10="-","-      ₽",R681*O681)</f>
        <v>-      ₽</v>
      </c>
      <c r="W681" s="93" t="str">
        <f>IF('1'!$H$10="-","-      ₽",R681*O681)</f>
        <v>-      ₽</v>
      </c>
      <c r="X681" s="65" t="s">
        <v>4548</v>
      </c>
      <c r="Y681" s="66" t="str">
        <f>IF(OR(Q681="",'1'!$H$10="-"),"-      %",IF(Z681="только сц",0,IF(SUM($V$685:$V$6357)&gt;=57000,(W681-T681)/W681,0)))</f>
        <v>-      %</v>
      </c>
      <c r="Z681" s="83" t="s">
        <v>375</v>
      </c>
      <c r="AA681" s="51">
        <v>0</v>
      </c>
      <c r="AB681" s="51">
        <v>10</v>
      </c>
      <c r="AC681" s="63" t="s">
        <v>3975</v>
      </c>
      <c r="AD681" s="94" t="str">
        <f>IF(OR(Q681="",'1'!$H$10="-"),"",IF(Q681&gt;R681+S681,"заказано больше наличия",""))</f>
        <v/>
      </c>
    </row>
    <row r="682" spans="1:30" s="48" customFormat="1">
      <c r="A682" s="2"/>
      <c r="B682" s="57" t="s">
        <v>1115</v>
      </c>
      <c r="C682" s="49" t="s">
        <v>1110</v>
      </c>
      <c r="D682" s="49" t="s">
        <v>1111</v>
      </c>
      <c r="E682" s="49">
        <v>8</v>
      </c>
      <c r="F682" s="49">
        <v>6</v>
      </c>
      <c r="G682" s="49" t="s">
        <v>1116</v>
      </c>
      <c r="H682" s="52" t="s">
        <v>85</v>
      </c>
      <c r="I682" s="50"/>
      <c r="J682" s="50"/>
      <c r="K682" s="90"/>
      <c r="L682" s="51">
        <v>493</v>
      </c>
      <c r="M682" s="51">
        <v>325</v>
      </c>
      <c r="N682" s="106">
        <f>IF('1'!$H$10="-",L682,L682)</f>
        <v>493</v>
      </c>
      <c r="O682" s="105">
        <f>IF('1'!$H$10="-",M682,IF('1'!$H$10="в кассу предприятия",M682,IF('1'!$H$10="ИП Водакова Т.Ю.",M682*1.075,"-")))</f>
        <v>325</v>
      </c>
      <c r="P682" s="86" t="s">
        <v>5583</v>
      </c>
      <c r="Q682" s="47"/>
      <c r="R682" s="91">
        <f t="shared" si="10"/>
        <v>0</v>
      </c>
      <c r="S682" s="91" t="str">
        <f>IF('1'!$H$10="-","-      ₽",IF(Z682="только сц",IF(Q682&lt;=AA682,Q682,AA682),IF(Q682&lt;=AB682,0,IF(Q682-R682&lt;=AA682,Q682-R682,AA682))))</f>
        <v>-      ₽</v>
      </c>
      <c r="T682" s="92" t="str">
        <f>IF('1'!$H$10="-","-      ₽",IF(AND(SUM($W$10:$W$6357)&gt;=200000,AC682&lt;&gt;"без скидки"),IF(R682&gt;=100,O682*0.95*0.95*R682,O682*R682*0.95),IF(SUM($V$10:$V$6357)&gt;=57000,IF(AND(R682&gt;=100,AC682&lt;&gt;"без скидки"),O682*0.95*R682,O682*R682),M682*R682)))</f>
        <v>-      ₽</v>
      </c>
      <c r="U682" s="92" t="str">
        <f>IF('1'!$H$10="-","-      ₽",S682*M682)</f>
        <v>-      ₽</v>
      </c>
      <c r="V682" s="93" t="str">
        <f>IF('1'!$H$10="-","-      ₽",R682*O682)</f>
        <v>-      ₽</v>
      </c>
      <c r="W682" s="93" t="str">
        <f>IF('1'!$H$10="-","-      ₽",R682*O682)</f>
        <v>-      ₽</v>
      </c>
      <c r="X682" s="65" t="s">
        <v>4548</v>
      </c>
      <c r="Y682" s="66" t="str">
        <f>IF(OR(Q682="",'1'!$H$10="-"),"-      %",IF(Z682="только сц",0,IF(SUM($V$685:$V$6357)&gt;=57000,(W682-T682)/W682,0)))</f>
        <v>-      %</v>
      </c>
      <c r="Z682" s="83" t="s">
        <v>375</v>
      </c>
      <c r="AA682" s="51">
        <v>56</v>
      </c>
      <c r="AB682" s="51">
        <v>51</v>
      </c>
      <c r="AC682" s="63" t="s">
        <v>3975</v>
      </c>
      <c r="AD682" s="94" t="str">
        <f>IF(OR(Q682="",'1'!$H$10="-"),"",IF(Q682&gt;R682+S682,"заказано больше наличия",""))</f>
        <v/>
      </c>
    </row>
    <row r="683" spans="1:30" s="48" customFormat="1">
      <c r="A683" s="2"/>
      <c r="B683" s="57" t="s">
        <v>2494</v>
      </c>
      <c r="C683" s="49" t="s">
        <v>1110</v>
      </c>
      <c r="D683" s="49" t="s">
        <v>1111</v>
      </c>
      <c r="E683" s="49">
        <v>8</v>
      </c>
      <c r="F683" s="49">
        <v>15</v>
      </c>
      <c r="G683" s="49" t="s">
        <v>3819</v>
      </c>
      <c r="H683" s="52" t="s">
        <v>57</v>
      </c>
      <c r="I683" s="50"/>
      <c r="J683" s="50"/>
      <c r="K683" s="90"/>
      <c r="L683" s="51">
        <v>407</v>
      </c>
      <c r="M683" s="51">
        <v>271</v>
      </c>
      <c r="N683" s="106">
        <f>IF('1'!$H$10="-",L683,L683)</f>
        <v>407</v>
      </c>
      <c r="O683" s="105">
        <f>IF('1'!$H$10="-",M683,IF('1'!$H$10="в кассу предприятия",M683,IF('1'!$H$10="ИП Водакова Т.Ю.",M683*1.075,"-")))</f>
        <v>271</v>
      </c>
      <c r="P683" s="86">
        <v>11</v>
      </c>
      <c r="Q683" s="47"/>
      <c r="R683" s="91">
        <f t="shared" si="10"/>
        <v>0</v>
      </c>
      <c r="S683" s="91" t="str">
        <f>IF('1'!$H$10="-","-      ₽",IF(Z683="только сц",IF(Q683&lt;=AA683,Q683,AA683),IF(Q683&lt;=AB683,0,IF(Q683-R683&lt;=AA683,Q683-R683,AA683))))</f>
        <v>-      ₽</v>
      </c>
      <c r="T683" s="92" t="str">
        <f>IF('1'!$H$10="-","-      ₽",IF(AND(SUM($W$10:$W$6357)&gt;=200000,AC683&lt;&gt;"без скидки"),IF(R683&gt;=100,O683*0.95*0.95*R683,O683*R683*0.95),IF(SUM($V$10:$V$6357)&gt;=57000,IF(AND(R683&gt;=100,AC683&lt;&gt;"без скидки"),O683*0.95*R683,O683*R683),M683*R683)))</f>
        <v>-      ₽</v>
      </c>
      <c r="U683" s="92" t="str">
        <f>IF('1'!$H$10="-","-      ₽",S683*M683)</f>
        <v>-      ₽</v>
      </c>
      <c r="V683" s="93" t="str">
        <f>IF('1'!$H$10="-","-      ₽",R683*O683)</f>
        <v>-      ₽</v>
      </c>
      <c r="W683" s="93" t="str">
        <f>IF('1'!$H$10="-","-      ₽",R683*O683)</f>
        <v>-      ₽</v>
      </c>
      <c r="X683" s="65" t="s">
        <v>4548</v>
      </c>
      <c r="Y683" s="66" t="str">
        <f>IF(OR(Q683="",'1'!$H$10="-"),"-      %",IF(Z683="только сц",0,IF(SUM($V$685:$V$6357)&gt;=57000,(W683-T683)/W683,0)))</f>
        <v>-      %</v>
      </c>
      <c r="Z683" s="83" t="s">
        <v>375</v>
      </c>
      <c r="AA683" s="51">
        <v>10</v>
      </c>
      <c r="AB683" s="51">
        <v>1</v>
      </c>
      <c r="AC683" s="63" t="s">
        <v>3975</v>
      </c>
      <c r="AD683" s="94" t="str">
        <f>IF(OR(Q683="",'1'!$H$10="-"),"",IF(Q683&gt;R683+S683,"заказано больше наличия",""))</f>
        <v/>
      </c>
    </row>
    <row r="684" spans="1:30" s="48" customFormat="1" ht="20.6">
      <c r="A684" s="2"/>
      <c r="B684" s="46" t="s">
        <v>26</v>
      </c>
      <c r="C684" s="79" t="s">
        <v>9</v>
      </c>
      <c r="D684" s="71"/>
      <c r="E684" s="71"/>
      <c r="F684" s="71"/>
      <c r="G684" s="71"/>
      <c r="H684" s="72"/>
      <c r="I684" s="73"/>
      <c r="J684" s="73"/>
      <c r="K684" s="71"/>
      <c r="L684" s="75"/>
      <c r="M684" s="74"/>
      <c r="N684" s="74"/>
      <c r="O684" s="76"/>
      <c r="P684" s="85"/>
      <c r="Q684" s="77"/>
      <c r="R684" s="85"/>
      <c r="S684" s="85"/>
      <c r="T684" s="77"/>
      <c r="U684" s="77"/>
      <c r="V684" s="77"/>
      <c r="W684" s="77"/>
      <c r="X684" s="77"/>
      <c r="Y684" s="77"/>
      <c r="Z684" s="77"/>
      <c r="AA684" s="77"/>
      <c r="AB684" s="77"/>
      <c r="AC684" s="78"/>
      <c r="AD684" s="78"/>
    </row>
    <row r="685" spans="1:30" s="48" customFormat="1">
      <c r="A685" s="2"/>
      <c r="B685" s="57" t="s">
        <v>4154</v>
      </c>
      <c r="C685" s="49" t="s">
        <v>3826</v>
      </c>
      <c r="D685" s="49" t="s">
        <v>2495</v>
      </c>
      <c r="E685" s="49">
        <v>1</v>
      </c>
      <c r="F685" s="49">
        <v>11</v>
      </c>
      <c r="G685" s="49" t="s">
        <v>2786</v>
      </c>
      <c r="H685" s="52" t="s">
        <v>52</v>
      </c>
      <c r="I685" s="50"/>
      <c r="J685" s="50"/>
      <c r="K685" s="90"/>
      <c r="L685" s="51">
        <v>1717</v>
      </c>
      <c r="M685" s="51">
        <v>1515</v>
      </c>
      <c r="N685" s="82">
        <f>IF('1'!$H$10="-",L685,L685)</f>
        <v>1717</v>
      </c>
      <c r="O685" s="82">
        <f>IF(Z685="только сц",0,IF('1'!$H$10="-",M685,IF('1'!$H$10="в кассу предприятия",M685,IF('1'!$H$10="ИП Водакова Т.Ю.",M685*1.075,"-"))))</f>
        <v>0</v>
      </c>
      <c r="P685" s="86">
        <v>1</v>
      </c>
      <c r="Q685" s="47"/>
      <c r="R685" s="91">
        <f t="shared" ref="R685:R747" si="11">IF(Q685&lt;=AB685,Q685,AB685)</f>
        <v>0</v>
      </c>
      <c r="S685" s="91" t="str">
        <f>IF('1'!$H$10="-","-      ₽",IF(Z685="только сц",IF(Q685&lt;=AA685,Q685,AA685),IF(Q685&lt;=AB685,0,IF(Q685-R685&lt;=AA685,Q685-R685,AA685))))</f>
        <v>-      ₽</v>
      </c>
      <c r="T685" s="92" t="str">
        <f>IF('1'!$H$10="-","-      ₽",IF(AND(SUM($W$10:$W$6357)&gt;=200000,AC685&lt;&gt;"без скидки"),IF(R685&gt;=100,O685*0.95*0.95*R685,O685*R685*0.95),IF(SUM($V$10:$V$6357)&gt;=57000,IF(AND(R685&gt;=100,AC685&lt;&gt;"без скидки"),O685*0.95*R685,O685*R685),N685*R685)))</f>
        <v>-      ₽</v>
      </c>
      <c r="U685" s="92" t="str">
        <f>IF('1'!$H$10="-","-      ₽",S685*N685)</f>
        <v>-      ₽</v>
      </c>
      <c r="V685" s="93" t="str">
        <f>IF('1'!$H$10="-","-      ₽",R685*N685)</f>
        <v>-      ₽</v>
      </c>
      <c r="W685" s="93" t="str">
        <f>IF('1'!$H$10="-","-      ₽",R685*O685)</f>
        <v>-      ₽</v>
      </c>
      <c r="X685" s="65" t="s">
        <v>4548</v>
      </c>
      <c r="Y685" s="66" t="str">
        <f>IF(OR(Q685="",'1'!$H$10="-"),"-      %",IF(Z685="только сц",0,IF(SUM($V$685:$V$6357)&gt;=57000,(W685-T685)/W685,0)))</f>
        <v>-      %</v>
      </c>
      <c r="Z685" s="83" t="s">
        <v>5582</v>
      </c>
      <c r="AA685" s="51">
        <v>1</v>
      </c>
      <c r="AB685" s="51">
        <v>0</v>
      </c>
      <c r="AC685" s="63" t="s">
        <v>375</v>
      </c>
      <c r="AD685" s="94" t="str">
        <f>IF(OR(Q685="",'1'!$H$10="-"),"",IF(Q685&gt;R685+S685,"заказано больше наличия",""))</f>
        <v/>
      </c>
    </row>
    <row r="686" spans="1:30" s="48" customFormat="1">
      <c r="A686" s="2"/>
      <c r="B686" s="57" t="s">
        <v>4993</v>
      </c>
      <c r="C686" s="49" t="s">
        <v>5349</v>
      </c>
      <c r="D686" s="49" t="s">
        <v>2495</v>
      </c>
      <c r="E686" s="49">
        <v>1</v>
      </c>
      <c r="F686" s="49">
        <v>18</v>
      </c>
      <c r="G686" s="49" t="s">
        <v>2786</v>
      </c>
      <c r="H686" s="52" t="s">
        <v>384</v>
      </c>
      <c r="I686" s="50" t="s">
        <v>387</v>
      </c>
      <c r="J686" s="50"/>
      <c r="K686" s="90"/>
      <c r="L686" s="51">
        <v>2934</v>
      </c>
      <c r="M686" s="51">
        <v>2589</v>
      </c>
      <c r="N686" s="82">
        <f>IF('1'!$H$10="-",L686,L686)</f>
        <v>2934</v>
      </c>
      <c r="O686" s="82">
        <f>IF(Z686="только сц",0,IF('1'!$H$10="-",M686,IF('1'!$H$10="в кассу предприятия",M686,IF('1'!$H$10="ИП Водакова Т.Ю.",M686*1.075,"-"))))</f>
        <v>0</v>
      </c>
      <c r="P686" s="86">
        <v>2</v>
      </c>
      <c r="Q686" s="47"/>
      <c r="R686" s="91">
        <f t="shared" si="11"/>
        <v>0</v>
      </c>
      <c r="S686" s="91" t="str">
        <f>IF('1'!$H$10="-","-      ₽",IF(Z686="только сц",IF(Q686&lt;=AA686,Q686,AA686),IF(Q686&lt;=AB686,0,IF(Q686-R686&lt;=AA686,Q686-R686,AA686))))</f>
        <v>-      ₽</v>
      </c>
      <c r="T686" s="92" t="str">
        <f>IF('1'!$H$10="-","-      ₽",IF(AND(SUM($W$10:$W$6357)&gt;=200000,AC686&lt;&gt;"без скидки"),IF(R686&gt;=100,O686*0.95*0.95*R686,O686*R686*0.95),IF(SUM($V$10:$V$6357)&gt;=57000,IF(AND(R686&gt;=100,AC686&lt;&gt;"без скидки"),O686*0.95*R686,O686*R686),N686*R686)))</f>
        <v>-      ₽</v>
      </c>
      <c r="U686" s="92" t="str">
        <f>IF('1'!$H$10="-","-      ₽",S686*N686)</f>
        <v>-      ₽</v>
      </c>
      <c r="V686" s="93" t="str">
        <f>IF('1'!$H$10="-","-      ₽",R686*N686)</f>
        <v>-      ₽</v>
      </c>
      <c r="W686" s="93" t="str">
        <f>IF('1'!$H$10="-","-      ₽",R686*O686)</f>
        <v>-      ₽</v>
      </c>
      <c r="X686" s="65" t="s">
        <v>4548</v>
      </c>
      <c r="Y686" s="66" t="str">
        <f>IF(OR(Q686="",'1'!$H$10="-"),"-      %",IF(Z686="только сц",0,IF(SUM($V$685:$V$6357)&gt;=57000,(W686-T686)/W686,0)))</f>
        <v>-      %</v>
      </c>
      <c r="Z686" s="83" t="s">
        <v>5582</v>
      </c>
      <c r="AA686" s="51">
        <v>2</v>
      </c>
      <c r="AB686" s="51">
        <v>0</v>
      </c>
      <c r="AC686" s="63" t="s">
        <v>375</v>
      </c>
      <c r="AD686" s="94" t="str">
        <f>IF(OR(Q686="",'1'!$H$10="-"),"",IF(Q686&gt;R686+S686,"заказано больше наличия",""))</f>
        <v/>
      </c>
    </row>
    <row r="687" spans="1:30" s="48" customFormat="1">
      <c r="A687" s="2"/>
      <c r="B687" s="57" t="s">
        <v>1152</v>
      </c>
      <c r="C687" s="49" t="s">
        <v>3826</v>
      </c>
      <c r="D687" s="49" t="s">
        <v>2495</v>
      </c>
      <c r="E687" s="49">
        <v>1</v>
      </c>
      <c r="F687" s="49">
        <v>11</v>
      </c>
      <c r="G687" s="49" t="s">
        <v>2787</v>
      </c>
      <c r="H687" s="52" t="s">
        <v>52</v>
      </c>
      <c r="I687" s="50" t="s">
        <v>396</v>
      </c>
      <c r="J687" s="50"/>
      <c r="K687" s="90"/>
      <c r="L687" s="51">
        <v>1302</v>
      </c>
      <c r="M687" s="51">
        <v>1149</v>
      </c>
      <c r="N687" s="82">
        <f>IF('1'!$H$10="-",L687,L687)</f>
        <v>1302</v>
      </c>
      <c r="O687" s="82">
        <f>IF(Z687="только сц",0,IF('1'!$H$10="-",M687,IF('1'!$H$10="в кассу предприятия",M687,IF('1'!$H$10="ИП Водакова Т.Ю.",M687*1.075,"-"))))</f>
        <v>0</v>
      </c>
      <c r="P687" s="86">
        <v>2</v>
      </c>
      <c r="Q687" s="47"/>
      <c r="R687" s="91">
        <f t="shared" si="11"/>
        <v>0</v>
      </c>
      <c r="S687" s="91" t="str">
        <f>IF('1'!$H$10="-","-      ₽",IF(Z687="только сц",IF(Q687&lt;=AA687,Q687,AA687),IF(Q687&lt;=AB687,0,IF(Q687-R687&lt;=AA687,Q687-R687,AA687))))</f>
        <v>-      ₽</v>
      </c>
      <c r="T687" s="92" t="str">
        <f>IF('1'!$H$10="-","-      ₽",IF(AND(SUM($W$10:$W$6357)&gt;=200000,AC687&lt;&gt;"без скидки"),IF(R687&gt;=100,O687*0.95*0.95*R687,O687*R687*0.95),IF(SUM($V$10:$V$6357)&gt;=57000,IF(AND(R687&gt;=100,AC687&lt;&gt;"без скидки"),O687*0.95*R687,O687*R687),N687*R687)))</f>
        <v>-      ₽</v>
      </c>
      <c r="U687" s="92" t="str">
        <f>IF('1'!$H$10="-","-      ₽",S687*N687)</f>
        <v>-      ₽</v>
      </c>
      <c r="V687" s="93" t="str">
        <f>IF('1'!$H$10="-","-      ₽",R687*N687)</f>
        <v>-      ₽</v>
      </c>
      <c r="W687" s="93" t="str">
        <f>IF('1'!$H$10="-","-      ₽",R687*O687)</f>
        <v>-      ₽</v>
      </c>
      <c r="X687" s="65" t="s">
        <v>4548</v>
      </c>
      <c r="Y687" s="66" t="str">
        <f>IF(OR(Q687="",'1'!$H$10="-"),"-      %",IF(Z687="только сц",0,IF(SUM($V$685:$V$6357)&gt;=57000,(W687-T687)/W687,0)))</f>
        <v>-      %</v>
      </c>
      <c r="Z687" s="83" t="s">
        <v>5582</v>
      </c>
      <c r="AA687" s="51">
        <v>2</v>
      </c>
      <c r="AB687" s="51">
        <v>0</v>
      </c>
      <c r="AC687" s="63" t="s">
        <v>375</v>
      </c>
      <c r="AD687" s="94" t="str">
        <f>IF(OR(Q687="",'1'!$H$10="-"),"",IF(Q687&gt;R687+S687,"заказано больше наличия",""))</f>
        <v/>
      </c>
    </row>
    <row r="688" spans="1:30" s="48" customFormat="1">
      <c r="A688" s="2"/>
      <c r="B688" s="57" t="s">
        <v>4994</v>
      </c>
      <c r="C688" s="49" t="s">
        <v>3827</v>
      </c>
      <c r="D688" s="49" t="s">
        <v>364</v>
      </c>
      <c r="E688" s="49">
        <v>1</v>
      </c>
      <c r="F688" s="49">
        <v>18</v>
      </c>
      <c r="G688" s="49" t="s">
        <v>2789</v>
      </c>
      <c r="H688" s="52" t="s">
        <v>384</v>
      </c>
      <c r="I688" s="50" t="s">
        <v>4912</v>
      </c>
      <c r="J688" s="50" t="s">
        <v>4912</v>
      </c>
      <c r="K688" s="90"/>
      <c r="L688" s="51">
        <v>2884</v>
      </c>
      <c r="M688" s="51">
        <v>2545</v>
      </c>
      <c r="N688" s="82">
        <f>IF('1'!$H$10="-",L688,L688)</f>
        <v>2884</v>
      </c>
      <c r="O688" s="82">
        <f>IF(Z688="только сц",0,IF('1'!$H$10="-",M688,IF('1'!$H$10="в кассу предприятия",M688,IF('1'!$H$10="ИП Водакова Т.Ю.",M688*1.075,"-"))))</f>
        <v>0</v>
      </c>
      <c r="P688" s="86">
        <v>1</v>
      </c>
      <c r="Q688" s="47"/>
      <c r="R688" s="91">
        <f t="shared" si="11"/>
        <v>0</v>
      </c>
      <c r="S688" s="91" t="str">
        <f>IF('1'!$H$10="-","-      ₽",IF(Z688="только сц",IF(Q688&lt;=AA688,Q688,AA688),IF(Q688&lt;=AB688,0,IF(Q688-R688&lt;=AA688,Q688-R688,AA688))))</f>
        <v>-      ₽</v>
      </c>
      <c r="T688" s="92" t="str">
        <f>IF('1'!$H$10="-","-      ₽",IF(AND(SUM($W$10:$W$6357)&gt;=200000,AC688&lt;&gt;"без скидки"),IF(R688&gt;=100,O688*0.95*0.95*R688,O688*R688*0.95),IF(SUM($V$10:$V$6357)&gt;=57000,IF(AND(R688&gt;=100,AC688&lt;&gt;"без скидки"),O688*0.95*R688,O688*R688),N688*R688)))</f>
        <v>-      ₽</v>
      </c>
      <c r="U688" s="92" t="str">
        <f>IF('1'!$H$10="-","-      ₽",S688*N688)</f>
        <v>-      ₽</v>
      </c>
      <c r="V688" s="93" t="str">
        <f>IF('1'!$H$10="-","-      ₽",R688*N688)</f>
        <v>-      ₽</v>
      </c>
      <c r="W688" s="93" t="str">
        <f>IF('1'!$H$10="-","-      ₽",R688*O688)</f>
        <v>-      ₽</v>
      </c>
      <c r="X688" s="65" t="s">
        <v>4548</v>
      </c>
      <c r="Y688" s="66" t="str">
        <f>IF(OR(Q688="",'1'!$H$10="-"),"-      %",IF(Z688="только сц",0,IF(SUM($V$685:$V$6357)&gt;=57000,(W688-T688)/W688,0)))</f>
        <v>-      %</v>
      </c>
      <c r="Z688" s="83" t="s">
        <v>5582</v>
      </c>
      <c r="AA688" s="51">
        <v>1</v>
      </c>
      <c r="AB688" s="51">
        <v>0</v>
      </c>
      <c r="AC688" s="63" t="s">
        <v>3975</v>
      </c>
      <c r="AD688" s="94" t="str">
        <f>IF(OR(Q688="",'1'!$H$10="-"),"",IF(Q688&gt;R688+S688,"заказано больше наличия",""))</f>
        <v/>
      </c>
    </row>
    <row r="689" spans="1:30" s="48" customFormat="1">
      <c r="A689" s="2"/>
      <c r="B689" s="57" t="s">
        <v>1153</v>
      </c>
      <c r="C689" s="49" t="s">
        <v>363</v>
      </c>
      <c r="D689" s="49" t="s">
        <v>364</v>
      </c>
      <c r="E689" s="49">
        <v>1</v>
      </c>
      <c r="F689" s="49">
        <v>11</v>
      </c>
      <c r="G689" s="49" t="s">
        <v>365</v>
      </c>
      <c r="H689" s="52" t="s">
        <v>52</v>
      </c>
      <c r="I689" s="50" t="s">
        <v>2790</v>
      </c>
      <c r="J689" s="50"/>
      <c r="K689" s="90"/>
      <c r="L689" s="51">
        <v>1026</v>
      </c>
      <c r="M689" s="51">
        <v>905</v>
      </c>
      <c r="N689" s="82">
        <f>IF('1'!$H$10="-",L689,L689)</f>
        <v>1026</v>
      </c>
      <c r="O689" s="82">
        <f>IF(Z689="только сц",0,IF('1'!$H$10="-",M689,IF('1'!$H$10="в кассу предприятия",M689,IF('1'!$H$10="ИП Водакова Т.Ю.",M689*1.075,"-"))))</f>
        <v>0</v>
      </c>
      <c r="P689" s="86">
        <v>4</v>
      </c>
      <c r="Q689" s="47"/>
      <c r="R689" s="91">
        <f t="shared" si="11"/>
        <v>0</v>
      </c>
      <c r="S689" s="91" t="str">
        <f>IF('1'!$H$10="-","-      ₽",IF(Z689="только сц",IF(Q689&lt;=AA689,Q689,AA689),IF(Q689&lt;=AB689,0,IF(Q689-R689&lt;=AA689,Q689-R689,AA689))))</f>
        <v>-      ₽</v>
      </c>
      <c r="T689" s="92" t="str">
        <f>IF('1'!$H$10="-","-      ₽",IF(AND(SUM($W$10:$W$6357)&gt;=200000,AC689&lt;&gt;"без скидки"),IF(R689&gt;=100,O689*0.95*0.95*R689,O689*R689*0.95),IF(SUM($V$10:$V$6357)&gt;=57000,IF(AND(R689&gt;=100,AC689&lt;&gt;"без скидки"),O689*0.95*R689,O689*R689),N689*R689)))</f>
        <v>-      ₽</v>
      </c>
      <c r="U689" s="92" t="str">
        <f>IF('1'!$H$10="-","-      ₽",S689*N689)</f>
        <v>-      ₽</v>
      </c>
      <c r="V689" s="93" t="str">
        <f>IF('1'!$H$10="-","-      ₽",R689*N689)</f>
        <v>-      ₽</v>
      </c>
      <c r="W689" s="93" t="str">
        <f>IF('1'!$H$10="-","-      ₽",R689*O689)</f>
        <v>-      ₽</v>
      </c>
      <c r="X689" s="65" t="s">
        <v>4548</v>
      </c>
      <c r="Y689" s="66" t="str">
        <f>IF(OR(Q689="",'1'!$H$10="-"),"-      %",IF(Z689="только сц",0,IF(SUM($V$685:$V$6357)&gt;=57000,(W689-T689)/W689,0)))</f>
        <v>-      %</v>
      </c>
      <c r="Z689" s="83" t="s">
        <v>5582</v>
      </c>
      <c r="AA689" s="51">
        <v>4</v>
      </c>
      <c r="AB689" s="51">
        <v>0</v>
      </c>
      <c r="AC689" s="63" t="s">
        <v>375</v>
      </c>
      <c r="AD689" s="94" t="str">
        <f>IF(OR(Q689="",'1'!$H$10="-"),"",IF(Q689&gt;R689+S689,"заказано больше наличия",""))</f>
        <v/>
      </c>
    </row>
    <row r="690" spans="1:30" s="48" customFormat="1">
      <c r="A690" s="2"/>
      <c r="B690" s="57" t="s">
        <v>362</v>
      </c>
      <c r="C690" s="49" t="s">
        <v>363</v>
      </c>
      <c r="D690" s="49" t="s">
        <v>364</v>
      </c>
      <c r="E690" s="49">
        <v>1</v>
      </c>
      <c r="F690" s="49">
        <v>11</v>
      </c>
      <c r="G690" s="49" t="s">
        <v>365</v>
      </c>
      <c r="H690" s="52" t="s">
        <v>52</v>
      </c>
      <c r="I690" s="50" t="s">
        <v>366</v>
      </c>
      <c r="J690" s="50"/>
      <c r="K690" s="90"/>
      <c r="L690" s="51">
        <v>1026</v>
      </c>
      <c r="M690" s="51">
        <v>905</v>
      </c>
      <c r="N690" s="82">
        <f>IF('1'!$H$10="-",L690,L690)</f>
        <v>1026</v>
      </c>
      <c r="O690" s="82">
        <f>IF(Z690="только сц",0,IF('1'!$H$10="-",M690,IF('1'!$H$10="в кассу предприятия",M690,IF('1'!$H$10="ИП Водакова Т.Ю.",M690*1.075,"-"))))</f>
        <v>905</v>
      </c>
      <c r="P690" s="86">
        <v>12</v>
      </c>
      <c r="Q690" s="47"/>
      <c r="R690" s="91">
        <f t="shared" si="11"/>
        <v>0</v>
      </c>
      <c r="S690" s="91" t="str">
        <f>IF('1'!$H$10="-","-      ₽",IF(Z690="только сц",IF(Q690&lt;=AA690,Q690,AA690),IF(Q690&lt;=AB690,0,IF(Q690-R690&lt;=AA690,Q690-R690,AA690))))</f>
        <v>-      ₽</v>
      </c>
      <c r="T690" s="92" t="str">
        <f>IF('1'!$H$10="-","-      ₽",IF(AND(SUM($W$10:$W$6357)&gt;=200000,AC690&lt;&gt;"без скидки"),IF(R690&gt;=100,O690*0.95*0.95*R690,O690*R690*0.95),IF(SUM($V$10:$V$6357)&gt;=57000,IF(AND(R690&gt;=100,AC690&lt;&gt;"без скидки"),O690*0.95*R690,O690*R690),N690*R690)))</f>
        <v>-      ₽</v>
      </c>
      <c r="U690" s="92" t="str">
        <f>IF('1'!$H$10="-","-      ₽",S690*N690)</f>
        <v>-      ₽</v>
      </c>
      <c r="V690" s="93" t="str">
        <f>IF('1'!$H$10="-","-      ₽",R690*N690)</f>
        <v>-      ₽</v>
      </c>
      <c r="W690" s="93" t="str">
        <f>IF('1'!$H$10="-","-      ₽",R690*O690)</f>
        <v>-      ₽</v>
      </c>
      <c r="X690" s="65" t="s">
        <v>4548</v>
      </c>
      <c r="Y690" s="66" t="str">
        <f>IF(OR(Q690="",'1'!$H$10="-"),"-      %",IF(Z690="только сц",0,IF(SUM($V$685:$V$6357)&gt;=57000,(W690-T690)/W690,0)))</f>
        <v>-      %</v>
      </c>
      <c r="Z690" s="83" t="s">
        <v>375</v>
      </c>
      <c r="AA690" s="51">
        <v>2</v>
      </c>
      <c r="AB690" s="51">
        <v>10</v>
      </c>
      <c r="AC690" s="63" t="s">
        <v>375</v>
      </c>
      <c r="AD690" s="94" t="str">
        <f>IF(OR(Q690="",'1'!$H$10="-"),"",IF(Q690&gt;R690+S690,"заказано больше наличия",""))</f>
        <v/>
      </c>
    </row>
    <row r="691" spans="1:30" s="48" customFormat="1">
      <c r="A691" s="2"/>
      <c r="B691" s="57" t="s">
        <v>4995</v>
      </c>
      <c r="C691" s="49" t="s">
        <v>3827</v>
      </c>
      <c r="D691" s="49" t="s">
        <v>364</v>
      </c>
      <c r="E691" s="49">
        <v>1</v>
      </c>
      <c r="F691" s="49">
        <v>18</v>
      </c>
      <c r="G691" s="49" t="s">
        <v>365</v>
      </c>
      <c r="H691" s="52" t="s">
        <v>384</v>
      </c>
      <c r="I691" s="50" t="s">
        <v>366</v>
      </c>
      <c r="J691" s="50"/>
      <c r="K691" s="90"/>
      <c r="L691" s="51">
        <v>1880</v>
      </c>
      <c r="M691" s="51">
        <v>1659</v>
      </c>
      <c r="N691" s="82">
        <f>IF('1'!$H$10="-",L691,L691)</f>
        <v>1880</v>
      </c>
      <c r="O691" s="82">
        <f>IF(Z691="только сц",0,IF('1'!$H$10="-",M691,IF('1'!$H$10="в кассу предприятия",M691,IF('1'!$H$10="ИП Водакова Т.Ю.",M691*1.075,"-"))))</f>
        <v>0</v>
      </c>
      <c r="P691" s="86">
        <v>1</v>
      </c>
      <c r="Q691" s="47"/>
      <c r="R691" s="91">
        <f t="shared" si="11"/>
        <v>0</v>
      </c>
      <c r="S691" s="91" t="str">
        <f>IF('1'!$H$10="-","-      ₽",IF(Z691="только сц",IF(Q691&lt;=AA691,Q691,AA691),IF(Q691&lt;=AB691,0,IF(Q691-R691&lt;=AA691,Q691-R691,AA691))))</f>
        <v>-      ₽</v>
      </c>
      <c r="T691" s="92" t="str">
        <f>IF('1'!$H$10="-","-      ₽",IF(AND(SUM($W$10:$W$6357)&gt;=200000,AC691&lt;&gt;"без скидки"),IF(R691&gt;=100,O691*0.95*0.95*R691,O691*R691*0.95),IF(SUM($V$10:$V$6357)&gt;=57000,IF(AND(R691&gt;=100,AC691&lt;&gt;"без скидки"),O691*0.95*R691,O691*R691),N691*R691)))</f>
        <v>-      ₽</v>
      </c>
      <c r="U691" s="92" t="str">
        <f>IF('1'!$H$10="-","-      ₽",S691*N691)</f>
        <v>-      ₽</v>
      </c>
      <c r="V691" s="93" t="str">
        <f>IF('1'!$H$10="-","-      ₽",R691*N691)</f>
        <v>-      ₽</v>
      </c>
      <c r="W691" s="93" t="str">
        <f>IF('1'!$H$10="-","-      ₽",R691*O691)</f>
        <v>-      ₽</v>
      </c>
      <c r="X691" s="65" t="s">
        <v>4548</v>
      </c>
      <c r="Y691" s="66" t="str">
        <f>IF(OR(Q691="",'1'!$H$10="-"),"-      %",IF(Z691="только сц",0,IF(SUM($V$685:$V$6357)&gt;=57000,(W691-T691)/W691,0)))</f>
        <v>-      %</v>
      </c>
      <c r="Z691" s="83" t="s">
        <v>5582</v>
      </c>
      <c r="AA691" s="51">
        <v>1</v>
      </c>
      <c r="AB691" s="51">
        <v>0</v>
      </c>
      <c r="AC691" s="63" t="s">
        <v>375</v>
      </c>
      <c r="AD691" s="94" t="str">
        <f>IF(OR(Q691="",'1'!$H$10="-"),"",IF(Q691&gt;R691+S691,"заказано больше наличия",""))</f>
        <v/>
      </c>
    </row>
    <row r="692" spans="1:30" s="48" customFormat="1">
      <c r="A692" s="2"/>
      <c r="B692" s="57" t="s">
        <v>4996</v>
      </c>
      <c r="C692" s="49" t="s">
        <v>3827</v>
      </c>
      <c r="D692" s="49" t="s">
        <v>364</v>
      </c>
      <c r="E692" s="49">
        <v>1</v>
      </c>
      <c r="F692" s="49">
        <v>36</v>
      </c>
      <c r="G692" s="49" t="s">
        <v>365</v>
      </c>
      <c r="H692" s="52" t="s">
        <v>4664</v>
      </c>
      <c r="I692" s="50">
        <v>220</v>
      </c>
      <c r="J692" s="50"/>
      <c r="K692" s="90"/>
      <c r="L692" s="51">
        <v>9194</v>
      </c>
      <c r="M692" s="51">
        <v>8112</v>
      </c>
      <c r="N692" s="82">
        <f>IF('1'!$H$10="-",L692,L692)</f>
        <v>9194</v>
      </c>
      <c r="O692" s="82">
        <f>IF(Z692="только сц",0,IF('1'!$H$10="-",M692,IF('1'!$H$10="в кассу предприятия",M692,IF('1'!$H$10="ИП Водакова Т.Ю.",M692*1.075,"-"))))</f>
        <v>0</v>
      </c>
      <c r="P692" s="86">
        <v>1</v>
      </c>
      <c r="Q692" s="47"/>
      <c r="R692" s="91">
        <f t="shared" si="11"/>
        <v>0</v>
      </c>
      <c r="S692" s="91" t="str">
        <f>IF('1'!$H$10="-","-      ₽",IF(Z692="только сц",IF(Q692&lt;=AA692,Q692,AA692),IF(Q692&lt;=AB692,0,IF(Q692-R692&lt;=AA692,Q692-R692,AA692))))</f>
        <v>-      ₽</v>
      </c>
      <c r="T692" s="92" t="str">
        <f>IF('1'!$H$10="-","-      ₽",IF(AND(SUM($W$10:$W$6357)&gt;=200000,AC692&lt;&gt;"без скидки"),IF(R692&gt;=100,O692*0.95*0.95*R692,O692*R692*0.95),IF(SUM($V$10:$V$6357)&gt;=57000,IF(AND(R692&gt;=100,AC692&lt;&gt;"без скидки"),O692*0.95*R692,O692*R692),N692*R692)))</f>
        <v>-      ₽</v>
      </c>
      <c r="U692" s="92" t="str">
        <f>IF('1'!$H$10="-","-      ₽",S692*N692)</f>
        <v>-      ₽</v>
      </c>
      <c r="V692" s="93" t="str">
        <f>IF('1'!$H$10="-","-      ₽",R692*N692)</f>
        <v>-      ₽</v>
      </c>
      <c r="W692" s="93" t="str">
        <f>IF('1'!$H$10="-","-      ₽",R692*O692)</f>
        <v>-      ₽</v>
      </c>
      <c r="X692" s="65" t="s">
        <v>4548</v>
      </c>
      <c r="Y692" s="66" t="str">
        <f>IF(OR(Q692="",'1'!$H$10="-"),"-      %",IF(Z692="только сц",0,IF(SUM($V$685:$V$6357)&gt;=57000,(W692-T692)/W692,0)))</f>
        <v>-      %</v>
      </c>
      <c r="Z692" s="83" t="s">
        <v>5582</v>
      </c>
      <c r="AA692" s="51">
        <v>1</v>
      </c>
      <c r="AB692" s="51">
        <v>0</v>
      </c>
      <c r="AC692" s="63" t="s">
        <v>375</v>
      </c>
      <c r="AD692" s="94" t="str">
        <f>IF(OR(Q692="",'1'!$H$10="-"),"",IF(Q692&gt;R692+S692,"заказано больше наличия",""))</f>
        <v/>
      </c>
    </row>
    <row r="693" spans="1:30" s="48" customFormat="1">
      <c r="A693" s="2"/>
      <c r="B693" s="57" t="s">
        <v>4997</v>
      </c>
      <c r="C693" s="49" t="s">
        <v>3827</v>
      </c>
      <c r="D693" s="49" t="s">
        <v>364</v>
      </c>
      <c r="E693" s="49">
        <v>1</v>
      </c>
      <c r="F693" s="49">
        <v>36</v>
      </c>
      <c r="G693" s="49" t="s">
        <v>365</v>
      </c>
      <c r="H693" s="52" t="s">
        <v>5452</v>
      </c>
      <c r="I693" s="50" t="s">
        <v>580</v>
      </c>
      <c r="J693" s="50"/>
      <c r="K693" s="90"/>
      <c r="L693" s="51">
        <v>5146</v>
      </c>
      <c r="M693" s="51">
        <v>4541</v>
      </c>
      <c r="N693" s="82">
        <f>IF('1'!$H$10="-",L693,L693)</f>
        <v>5146</v>
      </c>
      <c r="O693" s="82">
        <f>IF(Z693="только сц",0,IF('1'!$H$10="-",M693,IF('1'!$H$10="в кассу предприятия",M693,IF('1'!$H$10="ИП Водакова Т.Ю.",M693*1.075,"-"))))</f>
        <v>4541</v>
      </c>
      <c r="P693" s="86">
        <v>2</v>
      </c>
      <c r="Q693" s="47"/>
      <c r="R693" s="91">
        <f t="shared" si="11"/>
        <v>0</v>
      </c>
      <c r="S693" s="91" t="str">
        <f>IF('1'!$H$10="-","-      ₽",IF(Z693="только сц",IF(Q693&lt;=AA693,Q693,AA693),IF(Q693&lt;=AB693,0,IF(Q693-R693&lt;=AA693,Q693-R693,AA693))))</f>
        <v>-      ₽</v>
      </c>
      <c r="T693" s="92" t="str">
        <f>IF('1'!$H$10="-","-      ₽",IF(AND(SUM($W$10:$W$6357)&gt;=200000,AC693&lt;&gt;"без скидки"),IF(R693&gt;=100,O693*0.95*0.95*R693,O693*R693*0.95),IF(SUM($V$10:$V$6357)&gt;=57000,IF(AND(R693&gt;=100,AC693&lt;&gt;"без скидки"),O693*0.95*R693,O693*R693),N693*R693)))</f>
        <v>-      ₽</v>
      </c>
      <c r="U693" s="92" t="str">
        <f>IF('1'!$H$10="-","-      ₽",S693*N693)</f>
        <v>-      ₽</v>
      </c>
      <c r="V693" s="93" t="str">
        <f>IF('1'!$H$10="-","-      ₽",R693*N693)</f>
        <v>-      ₽</v>
      </c>
      <c r="W693" s="93" t="str">
        <f>IF('1'!$H$10="-","-      ₽",R693*O693)</f>
        <v>-      ₽</v>
      </c>
      <c r="X693" s="65" t="s">
        <v>4548</v>
      </c>
      <c r="Y693" s="66" t="str">
        <f>IF(OR(Q693="",'1'!$H$10="-"),"-      %",IF(Z693="только сц",0,IF(SUM($V$685:$V$6357)&gt;=57000,(W693-T693)/W693,0)))</f>
        <v>-      %</v>
      </c>
      <c r="Z693" s="83" t="s">
        <v>375</v>
      </c>
      <c r="AA693" s="51">
        <v>0</v>
      </c>
      <c r="AB693" s="51">
        <v>2</v>
      </c>
      <c r="AC693" s="63" t="s">
        <v>3975</v>
      </c>
      <c r="AD693" s="94" t="str">
        <f>IF(OR(Q693="",'1'!$H$10="-"),"",IF(Q693&gt;R693+S693,"заказано больше наличия",""))</f>
        <v/>
      </c>
    </row>
    <row r="694" spans="1:30" s="48" customFormat="1">
      <c r="A694" s="2"/>
      <c r="B694" s="57" t="s">
        <v>367</v>
      </c>
      <c r="C694" s="49" t="s">
        <v>363</v>
      </c>
      <c r="D694" s="49" t="s">
        <v>364</v>
      </c>
      <c r="E694" s="49">
        <v>1</v>
      </c>
      <c r="F694" s="49">
        <v>33</v>
      </c>
      <c r="G694" s="49" t="s">
        <v>368</v>
      </c>
      <c r="H694" s="52" t="s">
        <v>369</v>
      </c>
      <c r="I694" s="50"/>
      <c r="J694" s="50"/>
      <c r="K694" s="90" t="s">
        <v>370</v>
      </c>
      <c r="L694" s="51">
        <v>20780</v>
      </c>
      <c r="M694" s="51">
        <v>18335</v>
      </c>
      <c r="N694" s="82">
        <f>IF('1'!$H$10="-",L694,L694)</f>
        <v>20780</v>
      </c>
      <c r="O694" s="82">
        <f>IF(Z694="только сц",0,IF('1'!$H$10="-",M694,IF('1'!$H$10="в кассу предприятия",M694,IF('1'!$H$10="ИП Водакова Т.Ю.",M694*1.075,"-"))))</f>
        <v>0</v>
      </c>
      <c r="P694" s="86">
        <v>4</v>
      </c>
      <c r="Q694" s="47"/>
      <c r="R694" s="91">
        <f t="shared" si="11"/>
        <v>0</v>
      </c>
      <c r="S694" s="91" t="str">
        <f>IF('1'!$H$10="-","-      ₽",IF(Z694="только сц",IF(Q694&lt;=AA694,Q694,AA694),IF(Q694&lt;=AB694,0,IF(Q694-R694&lt;=AA694,Q694-R694,AA694))))</f>
        <v>-      ₽</v>
      </c>
      <c r="T694" s="92" t="str">
        <f>IF('1'!$H$10="-","-      ₽",IF(AND(SUM($W$10:$W$6357)&gt;=200000,AC694&lt;&gt;"без скидки"),IF(R694&gt;=100,O694*0.95*0.95*R694,O694*R694*0.95),IF(SUM($V$10:$V$6357)&gt;=57000,IF(AND(R694&gt;=100,AC694&lt;&gt;"без скидки"),O694*0.95*R694,O694*R694),N694*R694)))</f>
        <v>-      ₽</v>
      </c>
      <c r="U694" s="92" t="str">
        <f>IF('1'!$H$10="-","-      ₽",S694*N694)</f>
        <v>-      ₽</v>
      </c>
      <c r="V694" s="93" t="str">
        <f>IF('1'!$H$10="-","-      ₽",R694*N694)</f>
        <v>-      ₽</v>
      </c>
      <c r="W694" s="93" t="str">
        <f>IF('1'!$H$10="-","-      ₽",R694*O694)</f>
        <v>-      ₽</v>
      </c>
      <c r="X694" s="65" t="s">
        <v>4548</v>
      </c>
      <c r="Y694" s="66" t="str">
        <f>IF(OR(Q694="",'1'!$H$10="-"),"-      %",IF(Z694="только сц",0,IF(SUM($V$685:$V$6357)&gt;=57000,(W694-T694)/W694,0)))</f>
        <v>-      %</v>
      </c>
      <c r="Z694" s="83" t="s">
        <v>5582</v>
      </c>
      <c r="AA694" s="51">
        <v>4</v>
      </c>
      <c r="AB694" s="51">
        <v>0</v>
      </c>
      <c r="AC694" s="63" t="s">
        <v>3975</v>
      </c>
      <c r="AD694" s="94" t="str">
        <f>IF(OR(Q694="",'1'!$H$10="-"),"",IF(Q694&gt;R694+S694,"заказано больше наличия",""))</f>
        <v/>
      </c>
    </row>
    <row r="695" spans="1:30" s="48" customFormat="1">
      <c r="A695" s="2"/>
      <c r="B695" s="57" t="s">
        <v>4998</v>
      </c>
      <c r="C695" s="49" t="s">
        <v>3827</v>
      </c>
      <c r="D695" s="49" t="s">
        <v>364</v>
      </c>
      <c r="E695" s="49">
        <v>1</v>
      </c>
      <c r="F695" s="49">
        <v>43</v>
      </c>
      <c r="G695" s="49" t="s">
        <v>368</v>
      </c>
      <c r="H695" s="52" t="s">
        <v>2792</v>
      </c>
      <c r="I695" s="50" t="s">
        <v>580</v>
      </c>
      <c r="J695" s="50"/>
      <c r="K695" s="90"/>
      <c r="L695" s="51">
        <v>107667</v>
      </c>
      <c r="M695" s="51">
        <v>95000</v>
      </c>
      <c r="N695" s="82">
        <f>IF('1'!$H$10="-",L695,L695)</f>
        <v>107667</v>
      </c>
      <c r="O695" s="82">
        <f>IF(Z695="только сц",0,IF('1'!$H$10="-",M695,IF('1'!$H$10="в кассу предприятия",M695,IF('1'!$H$10="ИП Водакова Т.Ю.",M695*1.075,"-"))))</f>
        <v>0</v>
      </c>
      <c r="P695" s="86">
        <v>1</v>
      </c>
      <c r="Q695" s="47"/>
      <c r="R695" s="91">
        <f t="shared" si="11"/>
        <v>0</v>
      </c>
      <c r="S695" s="91" t="str">
        <f>IF('1'!$H$10="-","-      ₽",IF(Z695="только сц",IF(Q695&lt;=AA695,Q695,AA695),IF(Q695&lt;=AB695,0,IF(Q695-R695&lt;=AA695,Q695-R695,AA695))))</f>
        <v>-      ₽</v>
      </c>
      <c r="T695" s="92" t="str">
        <f>IF('1'!$H$10="-","-      ₽",IF(AND(SUM($W$10:$W$6357)&gt;=200000,AC695&lt;&gt;"без скидки"),IF(R695&gt;=100,O695*0.95*0.95*R695,O695*R695*0.95),IF(SUM($V$10:$V$6357)&gt;=57000,IF(AND(R695&gt;=100,AC695&lt;&gt;"без скидки"),O695*0.95*R695,O695*R695),N695*R695)))</f>
        <v>-      ₽</v>
      </c>
      <c r="U695" s="92" t="str">
        <f>IF('1'!$H$10="-","-      ₽",S695*N695)</f>
        <v>-      ₽</v>
      </c>
      <c r="V695" s="93" t="str">
        <f>IF('1'!$H$10="-","-      ₽",R695*N695)</f>
        <v>-      ₽</v>
      </c>
      <c r="W695" s="93" t="str">
        <f>IF('1'!$H$10="-","-      ₽",R695*O695)</f>
        <v>-      ₽</v>
      </c>
      <c r="X695" s="65" t="s">
        <v>4548</v>
      </c>
      <c r="Y695" s="66" t="str">
        <f>IF(OR(Q695="",'1'!$H$10="-"),"-      %",IF(Z695="только сц",0,IF(SUM($V$685:$V$6357)&gt;=57000,(W695-T695)/W695,0)))</f>
        <v>-      %</v>
      </c>
      <c r="Z695" s="83" t="s">
        <v>5582</v>
      </c>
      <c r="AA695" s="51">
        <v>1</v>
      </c>
      <c r="AB695" s="51">
        <v>0</v>
      </c>
      <c r="AC695" s="63" t="s">
        <v>375</v>
      </c>
      <c r="AD695" s="94" t="str">
        <f>IF(OR(Q695="",'1'!$H$10="-"),"",IF(Q695&gt;R695+S695,"заказано больше наличия",""))</f>
        <v/>
      </c>
    </row>
    <row r="696" spans="1:30" s="48" customFormat="1">
      <c r="A696" s="2"/>
      <c r="B696" s="57" t="s">
        <v>1154</v>
      </c>
      <c r="C696" s="49" t="s">
        <v>363</v>
      </c>
      <c r="D696" s="49" t="s">
        <v>364</v>
      </c>
      <c r="E696" s="49">
        <v>1</v>
      </c>
      <c r="F696" s="49">
        <v>18</v>
      </c>
      <c r="G696" s="49" t="s">
        <v>2793</v>
      </c>
      <c r="H696" s="52" t="s">
        <v>384</v>
      </c>
      <c r="I696" s="50" t="s">
        <v>577</v>
      </c>
      <c r="J696" s="50" t="s">
        <v>577</v>
      </c>
      <c r="K696" s="90" t="s">
        <v>375</v>
      </c>
      <c r="L696" s="51">
        <v>3429</v>
      </c>
      <c r="M696" s="51">
        <v>3026</v>
      </c>
      <c r="N696" s="82">
        <f>IF('1'!$H$10="-",L696,L696)</f>
        <v>3429</v>
      </c>
      <c r="O696" s="82">
        <f>IF(Z696="только сц",0,IF('1'!$H$10="-",M696,IF('1'!$H$10="в кассу предприятия",M696,IF('1'!$H$10="ИП Водакова Т.Ю.",M696*1.075,"-"))))</f>
        <v>0</v>
      </c>
      <c r="P696" s="86">
        <v>1</v>
      </c>
      <c r="Q696" s="47"/>
      <c r="R696" s="91">
        <f t="shared" si="11"/>
        <v>0</v>
      </c>
      <c r="S696" s="91" t="str">
        <f>IF('1'!$H$10="-","-      ₽",IF(Z696="только сц",IF(Q696&lt;=AA696,Q696,AA696),IF(Q696&lt;=AB696,0,IF(Q696-R696&lt;=AA696,Q696-R696,AA696))))</f>
        <v>-      ₽</v>
      </c>
      <c r="T696" s="92" t="str">
        <f>IF('1'!$H$10="-","-      ₽",IF(AND(SUM($W$10:$W$6357)&gt;=200000,AC696&lt;&gt;"без скидки"),IF(R696&gt;=100,O696*0.95*0.95*R696,O696*R696*0.95),IF(SUM($V$10:$V$6357)&gt;=57000,IF(AND(R696&gt;=100,AC696&lt;&gt;"без скидки"),O696*0.95*R696,O696*R696),N696*R696)))</f>
        <v>-      ₽</v>
      </c>
      <c r="U696" s="92" t="str">
        <f>IF('1'!$H$10="-","-      ₽",S696*N696)</f>
        <v>-      ₽</v>
      </c>
      <c r="V696" s="93" t="str">
        <f>IF('1'!$H$10="-","-      ₽",R696*N696)</f>
        <v>-      ₽</v>
      </c>
      <c r="W696" s="93" t="str">
        <f>IF('1'!$H$10="-","-      ₽",R696*O696)</f>
        <v>-      ₽</v>
      </c>
      <c r="X696" s="65" t="s">
        <v>4548</v>
      </c>
      <c r="Y696" s="66" t="str">
        <f>IF(OR(Q696="",'1'!$H$10="-"),"-      %",IF(Z696="только сц",0,IF(SUM($V$685:$V$6357)&gt;=57000,(W696-T696)/W696,0)))</f>
        <v>-      %</v>
      </c>
      <c r="Z696" s="83" t="s">
        <v>5582</v>
      </c>
      <c r="AA696" s="51">
        <v>1</v>
      </c>
      <c r="AB696" s="51">
        <v>0</v>
      </c>
      <c r="AC696" s="63" t="s">
        <v>3975</v>
      </c>
      <c r="AD696" s="94" t="str">
        <f>IF(OR(Q696="",'1'!$H$10="-"),"",IF(Q696&gt;R696+S696,"заказано больше наличия",""))</f>
        <v/>
      </c>
    </row>
    <row r="697" spans="1:30" s="48" customFormat="1">
      <c r="A697" s="2"/>
      <c r="B697" s="57" t="s">
        <v>4045</v>
      </c>
      <c r="C697" s="49" t="s">
        <v>363</v>
      </c>
      <c r="D697" s="49" t="s">
        <v>364</v>
      </c>
      <c r="E697" s="49">
        <v>1</v>
      </c>
      <c r="F697" s="49">
        <v>7</v>
      </c>
      <c r="G697" s="49" t="s">
        <v>2794</v>
      </c>
      <c r="H697" s="52" t="s">
        <v>525</v>
      </c>
      <c r="I697" s="50" t="s">
        <v>434</v>
      </c>
      <c r="J697" s="50"/>
      <c r="K697" s="90"/>
      <c r="L697" s="51">
        <v>946</v>
      </c>
      <c r="M697" s="51">
        <v>835</v>
      </c>
      <c r="N697" s="82">
        <f>IF('1'!$H$10="-",L697,L697)</f>
        <v>946</v>
      </c>
      <c r="O697" s="82">
        <f>IF(Z697="только сц",0,IF('1'!$H$10="-",M697,IF('1'!$H$10="в кассу предприятия",M697,IF('1'!$H$10="ИП Водакова Т.Ю.",M697*1.075,"-"))))</f>
        <v>835</v>
      </c>
      <c r="P697" s="86">
        <v>2</v>
      </c>
      <c r="Q697" s="47"/>
      <c r="R697" s="91">
        <f t="shared" si="11"/>
        <v>0</v>
      </c>
      <c r="S697" s="91" t="str">
        <f>IF('1'!$H$10="-","-      ₽",IF(Z697="только сц",IF(Q697&lt;=AA697,Q697,AA697),IF(Q697&lt;=AB697,0,IF(Q697-R697&lt;=AA697,Q697-R697,AA697))))</f>
        <v>-      ₽</v>
      </c>
      <c r="T697" s="92" t="str">
        <f>IF('1'!$H$10="-","-      ₽",IF(AND(SUM($W$10:$W$6357)&gt;=200000,AC697&lt;&gt;"без скидки"),IF(R697&gt;=100,O697*0.95*0.95*R697,O697*R697*0.95),IF(SUM($V$10:$V$6357)&gt;=57000,IF(AND(R697&gt;=100,AC697&lt;&gt;"без скидки"),O697*0.95*R697,O697*R697),N697*R697)))</f>
        <v>-      ₽</v>
      </c>
      <c r="U697" s="92" t="str">
        <f>IF('1'!$H$10="-","-      ₽",S697*N697)</f>
        <v>-      ₽</v>
      </c>
      <c r="V697" s="93" t="str">
        <f>IF('1'!$H$10="-","-      ₽",R697*N697)</f>
        <v>-      ₽</v>
      </c>
      <c r="W697" s="93" t="str">
        <f>IF('1'!$H$10="-","-      ₽",R697*O697)</f>
        <v>-      ₽</v>
      </c>
      <c r="X697" s="65" t="s">
        <v>4548</v>
      </c>
      <c r="Y697" s="66" t="str">
        <f>IF(OR(Q697="",'1'!$H$10="-"),"-      %",IF(Z697="только сц",0,IF(SUM($V$685:$V$6357)&gt;=57000,(W697-T697)/W697,0)))</f>
        <v>-      %</v>
      </c>
      <c r="Z697" s="83" t="s">
        <v>375</v>
      </c>
      <c r="AA697" s="51">
        <v>0</v>
      </c>
      <c r="AB697" s="51">
        <v>2</v>
      </c>
      <c r="AC697" s="63" t="s">
        <v>375</v>
      </c>
      <c r="AD697" s="94" t="str">
        <f>IF(OR(Q697="",'1'!$H$10="-"),"",IF(Q697&gt;R697+S697,"заказано больше наличия",""))</f>
        <v/>
      </c>
    </row>
    <row r="698" spans="1:30" s="48" customFormat="1">
      <c r="A698" s="2"/>
      <c r="B698" s="57" t="s">
        <v>4046</v>
      </c>
      <c r="C698" s="49" t="s">
        <v>363</v>
      </c>
      <c r="D698" s="49" t="s">
        <v>364</v>
      </c>
      <c r="E698" s="49">
        <v>1</v>
      </c>
      <c r="F698" s="49">
        <v>8</v>
      </c>
      <c r="G698" s="49" t="s">
        <v>4047</v>
      </c>
      <c r="H698" s="52" t="s">
        <v>288</v>
      </c>
      <c r="I698" s="50" t="s">
        <v>392</v>
      </c>
      <c r="J698" s="50" t="s">
        <v>375</v>
      </c>
      <c r="K698" s="90" t="s">
        <v>375</v>
      </c>
      <c r="L698" s="51">
        <v>1009</v>
      </c>
      <c r="M698" s="51">
        <v>890</v>
      </c>
      <c r="N698" s="82">
        <f>IF('1'!$H$10="-",L698,L698)</f>
        <v>1009</v>
      </c>
      <c r="O698" s="82">
        <f>IF(Z698="только сц",0,IF('1'!$H$10="-",M698,IF('1'!$H$10="в кассу предприятия",M698,IF('1'!$H$10="ИП Водакова Т.Ю.",M698*1.075,"-"))))</f>
        <v>890</v>
      </c>
      <c r="P698" s="86">
        <v>1</v>
      </c>
      <c r="Q698" s="47"/>
      <c r="R698" s="91">
        <f t="shared" si="11"/>
        <v>0</v>
      </c>
      <c r="S698" s="91" t="str">
        <f>IF('1'!$H$10="-","-      ₽",IF(Z698="только сц",IF(Q698&lt;=AA698,Q698,AA698),IF(Q698&lt;=AB698,0,IF(Q698-R698&lt;=AA698,Q698-R698,AA698))))</f>
        <v>-      ₽</v>
      </c>
      <c r="T698" s="92" t="str">
        <f>IF('1'!$H$10="-","-      ₽",IF(AND(SUM($W$10:$W$6357)&gt;=200000,AC698&lt;&gt;"без скидки"),IF(R698&gt;=100,O698*0.95*0.95*R698,O698*R698*0.95),IF(SUM($V$10:$V$6357)&gt;=57000,IF(AND(R698&gt;=100,AC698&lt;&gt;"без скидки"),O698*0.95*R698,O698*R698),N698*R698)))</f>
        <v>-      ₽</v>
      </c>
      <c r="U698" s="92" t="str">
        <f>IF('1'!$H$10="-","-      ₽",S698*N698)</f>
        <v>-      ₽</v>
      </c>
      <c r="V698" s="93" t="str">
        <f>IF('1'!$H$10="-","-      ₽",R698*N698)</f>
        <v>-      ₽</v>
      </c>
      <c r="W698" s="93" t="str">
        <f>IF('1'!$H$10="-","-      ₽",R698*O698)</f>
        <v>-      ₽</v>
      </c>
      <c r="X698" s="65" t="s">
        <v>4548</v>
      </c>
      <c r="Y698" s="66" t="str">
        <f>IF(OR(Q698="",'1'!$H$10="-"),"-      %",IF(Z698="только сц",0,IF(SUM($V$685:$V$6357)&gt;=57000,(W698-T698)/W698,0)))</f>
        <v>-      %</v>
      </c>
      <c r="Z698" s="83" t="s">
        <v>375</v>
      </c>
      <c r="AA698" s="51">
        <v>0</v>
      </c>
      <c r="AB698" s="51">
        <v>1</v>
      </c>
      <c r="AC698" s="63" t="s">
        <v>375</v>
      </c>
      <c r="AD698" s="94" t="str">
        <f>IF(OR(Q698="",'1'!$H$10="-"),"",IF(Q698&gt;R698+S698,"заказано больше наличия",""))</f>
        <v/>
      </c>
    </row>
    <row r="699" spans="1:30" s="48" customFormat="1">
      <c r="A699" s="2"/>
      <c r="B699" s="57" t="s">
        <v>4999</v>
      </c>
      <c r="C699" s="49" t="s">
        <v>3827</v>
      </c>
      <c r="D699" s="49" t="s">
        <v>364</v>
      </c>
      <c r="E699" s="49">
        <v>1</v>
      </c>
      <c r="F699" s="49">
        <v>43</v>
      </c>
      <c r="G699" s="49"/>
      <c r="H699" s="52" t="s">
        <v>2792</v>
      </c>
      <c r="I699" s="50" t="s">
        <v>372</v>
      </c>
      <c r="J699" s="50"/>
      <c r="K699" s="90"/>
      <c r="L699" s="51">
        <v>3219</v>
      </c>
      <c r="M699" s="51">
        <v>2840</v>
      </c>
      <c r="N699" s="82">
        <f>IF('1'!$H$10="-",L699,L699)</f>
        <v>3219</v>
      </c>
      <c r="O699" s="82">
        <f>IF(Z699="только сц",0,IF('1'!$H$10="-",M699,IF('1'!$H$10="в кассу предприятия",M699,IF('1'!$H$10="ИП Водакова Т.Ю.",M699*1.075,"-"))))</f>
        <v>0</v>
      </c>
      <c r="P699" s="86">
        <v>1</v>
      </c>
      <c r="Q699" s="47"/>
      <c r="R699" s="91">
        <f t="shared" si="11"/>
        <v>0</v>
      </c>
      <c r="S699" s="91" t="str">
        <f>IF('1'!$H$10="-","-      ₽",IF(Z699="только сц",IF(Q699&lt;=AA699,Q699,AA699),IF(Q699&lt;=AB699,0,IF(Q699-R699&lt;=AA699,Q699-R699,AA699))))</f>
        <v>-      ₽</v>
      </c>
      <c r="T699" s="92" t="str">
        <f>IF('1'!$H$10="-","-      ₽",IF(AND(SUM($W$10:$W$6357)&gt;=200000,AC699&lt;&gt;"без скидки"),IF(R699&gt;=100,O699*0.95*0.95*R699,O699*R699*0.95),IF(SUM($V$10:$V$6357)&gt;=57000,IF(AND(R699&gt;=100,AC699&lt;&gt;"без скидки"),O699*0.95*R699,O699*R699),N699*R699)))</f>
        <v>-      ₽</v>
      </c>
      <c r="U699" s="92" t="str">
        <f>IF('1'!$H$10="-","-      ₽",S699*N699)</f>
        <v>-      ₽</v>
      </c>
      <c r="V699" s="93" t="str">
        <f>IF('1'!$H$10="-","-      ₽",R699*N699)</f>
        <v>-      ₽</v>
      </c>
      <c r="W699" s="93" t="str">
        <f>IF('1'!$H$10="-","-      ₽",R699*O699)</f>
        <v>-      ₽</v>
      </c>
      <c r="X699" s="65" t="s">
        <v>4548</v>
      </c>
      <c r="Y699" s="66" t="str">
        <f>IF(OR(Q699="",'1'!$H$10="-"),"-      %",IF(Z699="только сц",0,IF(SUM($V$685:$V$6357)&gt;=57000,(W699-T699)/W699,0)))</f>
        <v>-      %</v>
      </c>
      <c r="Z699" s="83" t="s">
        <v>5582</v>
      </c>
      <c r="AA699" s="51">
        <v>1</v>
      </c>
      <c r="AB699" s="51">
        <v>0</v>
      </c>
      <c r="AC699" s="63" t="s">
        <v>375</v>
      </c>
      <c r="AD699" s="94" t="str">
        <f>IF(OR(Q699="",'1'!$H$10="-"),"",IF(Q699&gt;R699+S699,"заказано больше наличия",""))</f>
        <v/>
      </c>
    </row>
    <row r="700" spans="1:30" s="48" customFormat="1">
      <c r="A700" s="2"/>
      <c r="B700" s="57" t="s">
        <v>1155</v>
      </c>
      <c r="C700" s="49" t="s">
        <v>3828</v>
      </c>
      <c r="D700" s="49" t="s">
        <v>377</v>
      </c>
      <c r="E700" s="49">
        <v>1</v>
      </c>
      <c r="F700" s="49">
        <v>4</v>
      </c>
      <c r="G700" s="49" t="s">
        <v>2796</v>
      </c>
      <c r="H700" s="52" t="s">
        <v>2797</v>
      </c>
      <c r="I700" s="50" t="s">
        <v>396</v>
      </c>
      <c r="J700" s="50"/>
      <c r="K700" s="90"/>
      <c r="L700" s="51">
        <v>679</v>
      </c>
      <c r="M700" s="51">
        <v>599</v>
      </c>
      <c r="N700" s="82">
        <f>IF('1'!$H$10="-",L700,L700)</f>
        <v>679</v>
      </c>
      <c r="O700" s="82">
        <f>IF(Z700="только сц",0,IF('1'!$H$10="-",M700,IF('1'!$H$10="в кассу предприятия",M700,IF('1'!$H$10="ИП Водакова Т.Ю.",M700*1.075,"-"))))</f>
        <v>0</v>
      </c>
      <c r="P700" s="86">
        <v>3</v>
      </c>
      <c r="Q700" s="47"/>
      <c r="R700" s="91">
        <f t="shared" si="11"/>
        <v>0</v>
      </c>
      <c r="S700" s="91" t="str">
        <f>IF('1'!$H$10="-","-      ₽",IF(Z700="только сц",IF(Q700&lt;=AA700,Q700,AA700),IF(Q700&lt;=AB700,0,IF(Q700-R700&lt;=AA700,Q700-R700,AA700))))</f>
        <v>-      ₽</v>
      </c>
      <c r="T700" s="92" t="str">
        <f>IF('1'!$H$10="-","-      ₽",IF(AND(SUM($W$10:$W$6357)&gt;=200000,AC700&lt;&gt;"без скидки"),IF(R700&gt;=100,O700*0.95*0.95*R700,O700*R700*0.95),IF(SUM($V$10:$V$6357)&gt;=57000,IF(AND(R700&gt;=100,AC700&lt;&gt;"без скидки"),O700*0.95*R700,O700*R700),N700*R700)))</f>
        <v>-      ₽</v>
      </c>
      <c r="U700" s="92" t="str">
        <f>IF('1'!$H$10="-","-      ₽",S700*N700)</f>
        <v>-      ₽</v>
      </c>
      <c r="V700" s="93" t="str">
        <f>IF('1'!$H$10="-","-      ₽",R700*N700)</f>
        <v>-      ₽</v>
      </c>
      <c r="W700" s="93" t="str">
        <f>IF('1'!$H$10="-","-      ₽",R700*O700)</f>
        <v>-      ₽</v>
      </c>
      <c r="X700" s="65" t="s">
        <v>4548</v>
      </c>
      <c r="Y700" s="66" t="str">
        <f>IF(OR(Q700="",'1'!$H$10="-"),"-      %",IF(Z700="только сц",0,IF(SUM($V$685:$V$6357)&gt;=57000,(W700-T700)/W700,0)))</f>
        <v>-      %</v>
      </c>
      <c r="Z700" s="83" t="s">
        <v>5582</v>
      </c>
      <c r="AA700" s="51">
        <v>3</v>
      </c>
      <c r="AB700" s="51">
        <v>0</v>
      </c>
      <c r="AC700" s="63" t="s">
        <v>375</v>
      </c>
      <c r="AD700" s="94" t="str">
        <f>IF(OR(Q700="",'1'!$H$10="-"),"",IF(Q700&gt;R700+S700,"заказано больше наличия",""))</f>
        <v/>
      </c>
    </row>
    <row r="701" spans="1:30" s="48" customFormat="1">
      <c r="A701" s="2"/>
      <c r="B701" s="57" t="s">
        <v>5000</v>
      </c>
      <c r="C701" s="49" t="s">
        <v>3828</v>
      </c>
      <c r="D701" s="49" t="s">
        <v>377</v>
      </c>
      <c r="E701" s="49">
        <v>1</v>
      </c>
      <c r="F701" s="49">
        <v>43</v>
      </c>
      <c r="G701" s="49" t="s">
        <v>2796</v>
      </c>
      <c r="H701" s="52" t="s">
        <v>2792</v>
      </c>
      <c r="I701" s="50" t="s">
        <v>555</v>
      </c>
      <c r="J701" s="50"/>
      <c r="K701" s="90"/>
      <c r="L701" s="51">
        <v>4413</v>
      </c>
      <c r="M701" s="51">
        <v>3894</v>
      </c>
      <c r="N701" s="82">
        <f>IF('1'!$H$10="-",L701,L701)</f>
        <v>4413</v>
      </c>
      <c r="O701" s="82">
        <f>IF(Z701="только сц",0,IF('1'!$H$10="-",M701,IF('1'!$H$10="в кассу предприятия",M701,IF('1'!$H$10="ИП Водакова Т.Ю.",M701*1.075,"-"))))</f>
        <v>0</v>
      </c>
      <c r="P701" s="86">
        <v>2</v>
      </c>
      <c r="Q701" s="47"/>
      <c r="R701" s="91">
        <f t="shared" si="11"/>
        <v>0</v>
      </c>
      <c r="S701" s="91" t="str">
        <f>IF('1'!$H$10="-","-      ₽",IF(Z701="только сц",IF(Q701&lt;=AA701,Q701,AA701),IF(Q701&lt;=AB701,0,IF(Q701-R701&lt;=AA701,Q701-R701,AA701))))</f>
        <v>-      ₽</v>
      </c>
      <c r="T701" s="92" t="str">
        <f>IF('1'!$H$10="-","-      ₽",IF(AND(SUM($W$10:$W$6357)&gt;=200000,AC701&lt;&gt;"без скидки"),IF(R701&gt;=100,O701*0.95*0.95*R701,O701*R701*0.95),IF(SUM($V$10:$V$6357)&gt;=57000,IF(AND(R701&gt;=100,AC701&lt;&gt;"без скидки"),O701*0.95*R701,O701*R701),N701*R701)))</f>
        <v>-      ₽</v>
      </c>
      <c r="U701" s="92" t="str">
        <f>IF('1'!$H$10="-","-      ₽",S701*N701)</f>
        <v>-      ₽</v>
      </c>
      <c r="V701" s="93" t="str">
        <f>IF('1'!$H$10="-","-      ₽",R701*N701)</f>
        <v>-      ₽</v>
      </c>
      <c r="W701" s="93" t="str">
        <f>IF('1'!$H$10="-","-      ₽",R701*O701)</f>
        <v>-      ₽</v>
      </c>
      <c r="X701" s="65" t="s">
        <v>4548</v>
      </c>
      <c r="Y701" s="66" t="str">
        <f>IF(OR(Q701="",'1'!$H$10="-"),"-      %",IF(Z701="только сц",0,IF(SUM($V$685:$V$6357)&gt;=57000,(W701-T701)/W701,0)))</f>
        <v>-      %</v>
      </c>
      <c r="Z701" s="83" t="s">
        <v>5582</v>
      </c>
      <c r="AA701" s="51">
        <v>2</v>
      </c>
      <c r="AB701" s="51">
        <v>0</v>
      </c>
      <c r="AC701" s="63" t="s">
        <v>375</v>
      </c>
      <c r="AD701" s="94" t="str">
        <f>IF(OR(Q701="",'1'!$H$10="-"),"",IF(Q701&gt;R701+S701,"заказано больше наличия",""))</f>
        <v/>
      </c>
    </row>
    <row r="702" spans="1:30" s="48" customFormat="1">
      <c r="A702" s="2"/>
      <c r="B702" s="57" t="s">
        <v>1120</v>
      </c>
      <c r="C702" s="49" t="s">
        <v>376</v>
      </c>
      <c r="D702" s="49" t="s">
        <v>377</v>
      </c>
      <c r="E702" s="49">
        <v>1</v>
      </c>
      <c r="F702" s="49">
        <v>23</v>
      </c>
      <c r="G702" s="49" t="s">
        <v>1121</v>
      </c>
      <c r="H702" s="52" t="s">
        <v>29</v>
      </c>
      <c r="I702" s="50" t="s">
        <v>555</v>
      </c>
      <c r="J702" s="50"/>
      <c r="K702" s="90"/>
      <c r="L702" s="51">
        <v>3258</v>
      </c>
      <c r="M702" s="51">
        <v>2875</v>
      </c>
      <c r="N702" s="82">
        <f>IF('1'!$H$10="-",L702,L702)</f>
        <v>3258</v>
      </c>
      <c r="O702" s="82">
        <f>IF(Z702="только сц",0,IF('1'!$H$10="-",M702,IF('1'!$H$10="в кассу предприятия",M702,IF('1'!$H$10="ИП Водакова Т.Ю.",M702*1.075,"-"))))</f>
        <v>0</v>
      </c>
      <c r="P702" s="86">
        <v>1</v>
      </c>
      <c r="Q702" s="47"/>
      <c r="R702" s="91">
        <f t="shared" si="11"/>
        <v>0</v>
      </c>
      <c r="S702" s="91" t="str">
        <f>IF('1'!$H$10="-","-      ₽",IF(Z702="только сц",IF(Q702&lt;=AA702,Q702,AA702),IF(Q702&lt;=AB702,0,IF(Q702-R702&lt;=AA702,Q702-R702,AA702))))</f>
        <v>-      ₽</v>
      </c>
      <c r="T702" s="92" t="str">
        <f>IF('1'!$H$10="-","-      ₽",IF(AND(SUM($W$10:$W$6357)&gt;=200000,AC702&lt;&gt;"без скидки"),IF(R702&gt;=100,O702*0.95*0.95*R702,O702*R702*0.95),IF(SUM($V$10:$V$6357)&gt;=57000,IF(AND(R702&gt;=100,AC702&lt;&gt;"без скидки"),O702*0.95*R702,O702*R702),N702*R702)))</f>
        <v>-      ₽</v>
      </c>
      <c r="U702" s="92" t="str">
        <f>IF('1'!$H$10="-","-      ₽",S702*N702)</f>
        <v>-      ₽</v>
      </c>
      <c r="V702" s="93" t="str">
        <f>IF('1'!$H$10="-","-      ₽",R702*N702)</f>
        <v>-      ₽</v>
      </c>
      <c r="W702" s="93" t="str">
        <f>IF('1'!$H$10="-","-      ₽",R702*O702)</f>
        <v>-      ₽</v>
      </c>
      <c r="X702" s="65" t="s">
        <v>4548</v>
      </c>
      <c r="Y702" s="66" t="str">
        <f>IF(OR(Q702="",'1'!$H$10="-"),"-      %",IF(Z702="только сц",0,IF(SUM($V$685:$V$6357)&gt;=57000,(W702-T702)/W702,0)))</f>
        <v>-      %</v>
      </c>
      <c r="Z702" s="83" t="s">
        <v>5582</v>
      </c>
      <c r="AA702" s="51">
        <v>1</v>
      </c>
      <c r="AB702" s="51">
        <v>0</v>
      </c>
      <c r="AC702" s="63" t="s">
        <v>375</v>
      </c>
      <c r="AD702" s="94" t="str">
        <f>IF(OR(Q702="",'1'!$H$10="-"),"",IF(Q702&gt;R702+S702,"заказано больше наличия",""))</f>
        <v/>
      </c>
    </row>
    <row r="703" spans="1:30" s="48" customFormat="1">
      <c r="A703" s="2"/>
      <c r="B703" s="57" t="s">
        <v>1156</v>
      </c>
      <c r="C703" s="49" t="s">
        <v>3828</v>
      </c>
      <c r="D703" s="49" t="s">
        <v>377</v>
      </c>
      <c r="E703" s="49">
        <v>1</v>
      </c>
      <c r="F703" s="49">
        <v>24</v>
      </c>
      <c r="G703" s="49" t="s">
        <v>1121</v>
      </c>
      <c r="H703" s="52" t="s">
        <v>373</v>
      </c>
      <c r="I703" s="50" t="s">
        <v>564</v>
      </c>
      <c r="J703" s="50"/>
      <c r="K703" s="90"/>
      <c r="L703" s="51">
        <v>5437</v>
      </c>
      <c r="M703" s="51">
        <v>4797</v>
      </c>
      <c r="N703" s="82">
        <f>IF('1'!$H$10="-",L703,L703)</f>
        <v>5437</v>
      </c>
      <c r="O703" s="82">
        <f>IF(Z703="только сц",0,IF('1'!$H$10="-",M703,IF('1'!$H$10="в кассу предприятия",M703,IF('1'!$H$10="ИП Водакова Т.Ю.",M703*1.075,"-"))))</f>
        <v>0</v>
      </c>
      <c r="P703" s="86">
        <v>1</v>
      </c>
      <c r="Q703" s="47"/>
      <c r="R703" s="91">
        <f t="shared" si="11"/>
        <v>0</v>
      </c>
      <c r="S703" s="91" t="str">
        <f>IF('1'!$H$10="-","-      ₽",IF(Z703="только сц",IF(Q703&lt;=AA703,Q703,AA703),IF(Q703&lt;=AB703,0,IF(Q703-R703&lt;=AA703,Q703-R703,AA703))))</f>
        <v>-      ₽</v>
      </c>
      <c r="T703" s="92" t="str">
        <f>IF('1'!$H$10="-","-      ₽",IF(AND(SUM($W$10:$W$6357)&gt;=200000,AC703&lt;&gt;"без скидки"),IF(R703&gt;=100,O703*0.95*0.95*R703,O703*R703*0.95),IF(SUM($V$10:$V$6357)&gt;=57000,IF(AND(R703&gt;=100,AC703&lt;&gt;"без скидки"),O703*0.95*R703,O703*R703),N703*R703)))</f>
        <v>-      ₽</v>
      </c>
      <c r="U703" s="92" t="str">
        <f>IF('1'!$H$10="-","-      ₽",S703*N703)</f>
        <v>-      ₽</v>
      </c>
      <c r="V703" s="93" t="str">
        <f>IF('1'!$H$10="-","-      ₽",R703*N703)</f>
        <v>-      ₽</v>
      </c>
      <c r="W703" s="93" t="str">
        <f>IF('1'!$H$10="-","-      ₽",R703*O703)</f>
        <v>-      ₽</v>
      </c>
      <c r="X703" s="65" t="s">
        <v>4548</v>
      </c>
      <c r="Y703" s="66" t="str">
        <f>IF(OR(Q703="",'1'!$H$10="-"),"-      %",IF(Z703="только сц",0,IF(SUM($V$685:$V$6357)&gt;=57000,(W703-T703)/W703,0)))</f>
        <v>-      %</v>
      </c>
      <c r="Z703" s="83" t="s">
        <v>5582</v>
      </c>
      <c r="AA703" s="51">
        <v>1</v>
      </c>
      <c r="AB703" s="51">
        <v>0</v>
      </c>
      <c r="AC703" s="63" t="s">
        <v>375</v>
      </c>
      <c r="AD703" s="94" t="str">
        <f>IF(OR(Q703="",'1'!$H$10="-"),"",IF(Q703&gt;R703+S703,"заказано больше наличия",""))</f>
        <v/>
      </c>
    </row>
    <row r="704" spans="1:30" s="48" customFormat="1">
      <c r="A704" s="2"/>
      <c r="B704" s="57" t="s">
        <v>1157</v>
      </c>
      <c r="C704" s="49" t="s">
        <v>376</v>
      </c>
      <c r="D704" s="49" t="s">
        <v>377</v>
      </c>
      <c r="E704" s="49">
        <v>1</v>
      </c>
      <c r="F704" s="49">
        <v>24</v>
      </c>
      <c r="G704" s="49" t="s">
        <v>1121</v>
      </c>
      <c r="H704" s="52" t="s">
        <v>373</v>
      </c>
      <c r="I704" s="50" t="s">
        <v>555</v>
      </c>
      <c r="J704" s="50" t="s">
        <v>375</v>
      </c>
      <c r="K704" s="90" t="s">
        <v>375</v>
      </c>
      <c r="L704" s="51">
        <v>5437</v>
      </c>
      <c r="M704" s="51">
        <v>4797</v>
      </c>
      <c r="N704" s="82">
        <f>IF('1'!$H$10="-",L704,L704)</f>
        <v>5437</v>
      </c>
      <c r="O704" s="82">
        <f>IF(Z704="только сц",0,IF('1'!$H$10="-",M704,IF('1'!$H$10="в кассу предприятия",M704,IF('1'!$H$10="ИП Водакова Т.Ю.",M704*1.075,"-"))))</f>
        <v>0</v>
      </c>
      <c r="P704" s="86">
        <v>2</v>
      </c>
      <c r="Q704" s="47"/>
      <c r="R704" s="91">
        <f t="shared" si="11"/>
        <v>0</v>
      </c>
      <c r="S704" s="91" t="str">
        <f>IF('1'!$H$10="-","-      ₽",IF(Z704="только сц",IF(Q704&lt;=AA704,Q704,AA704),IF(Q704&lt;=AB704,0,IF(Q704-R704&lt;=AA704,Q704-R704,AA704))))</f>
        <v>-      ₽</v>
      </c>
      <c r="T704" s="92" t="str">
        <f>IF('1'!$H$10="-","-      ₽",IF(AND(SUM($W$10:$W$6357)&gt;=200000,AC704&lt;&gt;"без скидки"),IF(R704&gt;=100,O704*0.95*0.95*R704,O704*R704*0.95),IF(SUM($V$10:$V$6357)&gt;=57000,IF(AND(R704&gt;=100,AC704&lt;&gt;"без скидки"),O704*0.95*R704,O704*R704),N704*R704)))</f>
        <v>-      ₽</v>
      </c>
      <c r="U704" s="92" t="str">
        <f>IF('1'!$H$10="-","-      ₽",S704*N704)</f>
        <v>-      ₽</v>
      </c>
      <c r="V704" s="93" t="str">
        <f>IF('1'!$H$10="-","-      ₽",R704*N704)</f>
        <v>-      ₽</v>
      </c>
      <c r="W704" s="93" t="str">
        <f>IF('1'!$H$10="-","-      ₽",R704*O704)</f>
        <v>-      ₽</v>
      </c>
      <c r="X704" s="65" t="s">
        <v>4548</v>
      </c>
      <c r="Y704" s="66" t="str">
        <f>IF(OR(Q704="",'1'!$H$10="-"),"-      %",IF(Z704="только сц",0,IF(SUM($V$685:$V$6357)&gt;=57000,(W704-T704)/W704,0)))</f>
        <v>-      %</v>
      </c>
      <c r="Z704" s="83" t="s">
        <v>5582</v>
      </c>
      <c r="AA704" s="51">
        <v>2</v>
      </c>
      <c r="AB704" s="51">
        <v>0</v>
      </c>
      <c r="AC704" s="63" t="s">
        <v>375</v>
      </c>
      <c r="AD704" s="94" t="str">
        <f>IF(OR(Q704="",'1'!$H$10="-"),"",IF(Q704&gt;R704+S704,"заказано больше наличия",""))</f>
        <v/>
      </c>
    </row>
    <row r="705" spans="1:30" s="48" customFormat="1">
      <c r="A705" s="2"/>
      <c r="B705" s="57" t="s">
        <v>1158</v>
      </c>
      <c r="C705" s="49" t="s">
        <v>376</v>
      </c>
      <c r="D705" s="49" t="s">
        <v>377</v>
      </c>
      <c r="E705" s="49">
        <v>1</v>
      </c>
      <c r="F705" s="49">
        <v>24</v>
      </c>
      <c r="G705" s="49" t="s">
        <v>2798</v>
      </c>
      <c r="H705" s="52" t="s">
        <v>373</v>
      </c>
      <c r="I705" s="50" t="s">
        <v>401</v>
      </c>
      <c r="J705" s="50" t="s">
        <v>375</v>
      </c>
      <c r="K705" s="90" t="s">
        <v>375</v>
      </c>
      <c r="L705" s="51">
        <v>5523</v>
      </c>
      <c r="M705" s="51">
        <v>4873</v>
      </c>
      <c r="N705" s="82">
        <f>IF('1'!$H$10="-",L705,L705)</f>
        <v>5523</v>
      </c>
      <c r="O705" s="82">
        <f>IF(Z705="только сц",0,IF('1'!$H$10="-",M705,IF('1'!$H$10="в кассу предприятия",M705,IF('1'!$H$10="ИП Водакова Т.Ю.",M705*1.075,"-"))))</f>
        <v>0</v>
      </c>
      <c r="P705" s="86">
        <v>1</v>
      </c>
      <c r="Q705" s="47"/>
      <c r="R705" s="91">
        <f t="shared" si="11"/>
        <v>0</v>
      </c>
      <c r="S705" s="91" t="str">
        <f>IF('1'!$H$10="-","-      ₽",IF(Z705="только сц",IF(Q705&lt;=AA705,Q705,AA705),IF(Q705&lt;=AB705,0,IF(Q705-R705&lt;=AA705,Q705-R705,AA705))))</f>
        <v>-      ₽</v>
      </c>
      <c r="T705" s="92" t="str">
        <f>IF('1'!$H$10="-","-      ₽",IF(AND(SUM($W$10:$W$6357)&gt;=200000,AC705&lt;&gt;"без скидки"),IF(R705&gt;=100,O705*0.95*0.95*R705,O705*R705*0.95),IF(SUM($V$10:$V$6357)&gt;=57000,IF(AND(R705&gt;=100,AC705&lt;&gt;"без скидки"),O705*0.95*R705,O705*R705),N705*R705)))</f>
        <v>-      ₽</v>
      </c>
      <c r="U705" s="92" t="str">
        <f>IF('1'!$H$10="-","-      ₽",S705*N705)</f>
        <v>-      ₽</v>
      </c>
      <c r="V705" s="93" t="str">
        <f>IF('1'!$H$10="-","-      ₽",R705*N705)</f>
        <v>-      ₽</v>
      </c>
      <c r="W705" s="93" t="str">
        <f>IF('1'!$H$10="-","-      ₽",R705*O705)</f>
        <v>-      ₽</v>
      </c>
      <c r="X705" s="65" t="s">
        <v>4548</v>
      </c>
      <c r="Y705" s="66" t="str">
        <f>IF(OR(Q705="",'1'!$H$10="-"),"-      %",IF(Z705="только сц",0,IF(SUM($V$685:$V$6357)&gt;=57000,(W705-T705)/W705,0)))</f>
        <v>-      %</v>
      </c>
      <c r="Z705" s="83" t="s">
        <v>5582</v>
      </c>
      <c r="AA705" s="51">
        <v>1</v>
      </c>
      <c r="AB705" s="51">
        <v>0</v>
      </c>
      <c r="AC705" s="63" t="s">
        <v>375</v>
      </c>
      <c r="AD705" s="94" t="str">
        <f>IF(OR(Q705="",'1'!$H$10="-"),"",IF(Q705&gt;R705+S705,"заказано больше наличия",""))</f>
        <v/>
      </c>
    </row>
    <row r="706" spans="1:30" s="48" customFormat="1">
      <c r="A706" s="2"/>
      <c r="B706" s="57" t="s">
        <v>5001</v>
      </c>
      <c r="C706" s="49" t="s">
        <v>376</v>
      </c>
      <c r="D706" s="49" t="s">
        <v>377</v>
      </c>
      <c r="E706" s="49">
        <v>1</v>
      </c>
      <c r="F706" s="49">
        <v>18</v>
      </c>
      <c r="G706" s="49" t="s">
        <v>5453</v>
      </c>
      <c r="H706" s="52" t="s">
        <v>384</v>
      </c>
      <c r="I706" s="50" t="s">
        <v>387</v>
      </c>
      <c r="J706" s="50"/>
      <c r="K706" s="90"/>
      <c r="L706" s="51">
        <v>3074</v>
      </c>
      <c r="M706" s="51">
        <v>2712</v>
      </c>
      <c r="N706" s="82">
        <f>IF('1'!$H$10="-",L706,L706)</f>
        <v>3074</v>
      </c>
      <c r="O706" s="82">
        <f>IF(Z706="только сц",0,IF('1'!$H$10="-",M706,IF('1'!$H$10="в кассу предприятия",M706,IF('1'!$H$10="ИП Водакова Т.Ю.",M706*1.075,"-"))))</f>
        <v>0</v>
      </c>
      <c r="P706" s="86">
        <v>1</v>
      </c>
      <c r="Q706" s="47"/>
      <c r="R706" s="91">
        <f t="shared" si="11"/>
        <v>0</v>
      </c>
      <c r="S706" s="91" t="str">
        <f>IF('1'!$H$10="-","-      ₽",IF(Z706="только сц",IF(Q706&lt;=AA706,Q706,AA706),IF(Q706&lt;=AB706,0,IF(Q706-R706&lt;=AA706,Q706-R706,AA706))))</f>
        <v>-      ₽</v>
      </c>
      <c r="T706" s="92" t="str">
        <f>IF('1'!$H$10="-","-      ₽",IF(AND(SUM($W$10:$W$6357)&gt;=200000,AC706&lt;&gt;"без скидки"),IF(R706&gt;=100,O706*0.95*0.95*R706,O706*R706*0.95),IF(SUM($V$10:$V$6357)&gt;=57000,IF(AND(R706&gt;=100,AC706&lt;&gt;"без скидки"),O706*0.95*R706,O706*R706),N706*R706)))</f>
        <v>-      ₽</v>
      </c>
      <c r="U706" s="92" t="str">
        <f>IF('1'!$H$10="-","-      ₽",S706*N706)</f>
        <v>-      ₽</v>
      </c>
      <c r="V706" s="93" t="str">
        <f>IF('1'!$H$10="-","-      ₽",R706*N706)</f>
        <v>-      ₽</v>
      </c>
      <c r="W706" s="93" t="str">
        <f>IF('1'!$H$10="-","-      ₽",R706*O706)</f>
        <v>-      ₽</v>
      </c>
      <c r="X706" s="65" t="s">
        <v>4548</v>
      </c>
      <c r="Y706" s="66" t="str">
        <f>IF(OR(Q706="",'1'!$H$10="-"),"-      %",IF(Z706="только сц",0,IF(SUM($V$685:$V$6357)&gt;=57000,(W706-T706)/W706,0)))</f>
        <v>-      %</v>
      </c>
      <c r="Z706" s="83" t="s">
        <v>5582</v>
      </c>
      <c r="AA706" s="51">
        <v>1</v>
      </c>
      <c r="AB706" s="51">
        <v>0</v>
      </c>
      <c r="AC706" s="63" t="s">
        <v>375</v>
      </c>
      <c r="AD706" s="94" t="str">
        <f>IF(OR(Q706="",'1'!$H$10="-"),"",IF(Q706&gt;R706+S706,"заказано больше наличия",""))</f>
        <v/>
      </c>
    </row>
    <row r="707" spans="1:30" s="48" customFormat="1">
      <c r="A707" s="2"/>
      <c r="B707" s="57" t="s">
        <v>1159</v>
      </c>
      <c r="C707" s="49" t="s">
        <v>376</v>
      </c>
      <c r="D707" s="49" t="s">
        <v>377</v>
      </c>
      <c r="E707" s="49">
        <v>1</v>
      </c>
      <c r="F707" s="49">
        <v>6</v>
      </c>
      <c r="G707" s="49" t="s">
        <v>378</v>
      </c>
      <c r="H707" s="52" t="s">
        <v>85</v>
      </c>
      <c r="I707" s="50" t="s">
        <v>526</v>
      </c>
      <c r="J707" s="50" t="s">
        <v>526</v>
      </c>
      <c r="K707" s="90"/>
      <c r="L707" s="51">
        <v>1107</v>
      </c>
      <c r="M707" s="51">
        <v>977</v>
      </c>
      <c r="N707" s="82">
        <f>IF('1'!$H$10="-",L707,L707)</f>
        <v>1107</v>
      </c>
      <c r="O707" s="82">
        <f>IF(Z707="только сц",0,IF('1'!$H$10="-",M707,IF('1'!$H$10="в кассу предприятия",M707,IF('1'!$H$10="ИП Водакова Т.Ю.",M707*1.075,"-"))))</f>
        <v>0</v>
      </c>
      <c r="P707" s="86">
        <v>7</v>
      </c>
      <c r="Q707" s="47"/>
      <c r="R707" s="91">
        <f t="shared" si="11"/>
        <v>0</v>
      </c>
      <c r="S707" s="91" t="str">
        <f>IF('1'!$H$10="-","-      ₽",IF(Z707="только сц",IF(Q707&lt;=AA707,Q707,AA707),IF(Q707&lt;=AB707,0,IF(Q707-R707&lt;=AA707,Q707-R707,AA707))))</f>
        <v>-      ₽</v>
      </c>
      <c r="T707" s="92" t="str">
        <f>IF('1'!$H$10="-","-      ₽",IF(AND(SUM($W$10:$W$6357)&gt;=200000,AC707&lt;&gt;"без скидки"),IF(R707&gt;=100,O707*0.95*0.95*R707,O707*R707*0.95),IF(SUM($V$10:$V$6357)&gt;=57000,IF(AND(R707&gt;=100,AC707&lt;&gt;"без скидки"),O707*0.95*R707,O707*R707),N707*R707)))</f>
        <v>-      ₽</v>
      </c>
      <c r="U707" s="92" t="str">
        <f>IF('1'!$H$10="-","-      ₽",S707*N707)</f>
        <v>-      ₽</v>
      </c>
      <c r="V707" s="93" t="str">
        <f>IF('1'!$H$10="-","-      ₽",R707*N707)</f>
        <v>-      ₽</v>
      </c>
      <c r="W707" s="93" t="str">
        <f>IF('1'!$H$10="-","-      ₽",R707*O707)</f>
        <v>-      ₽</v>
      </c>
      <c r="X707" s="65" t="s">
        <v>4548</v>
      </c>
      <c r="Y707" s="66" t="str">
        <f>IF(OR(Q707="",'1'!$H$10="-"),"-      %",IF(Z707="только сц",0,IF(SUM($V$685:$V$6357)&gt;=57000,(W707-T707)/W707,0)))</f>
        <v>-      %</v>
      </c>
      <c r="Z707" s="83" t="s">
        <v>5582</v>
      </c>
      <c r="AA707" s="51">
        <v>7</v>
      </c>
      <c r="AB707" s="51">
        <v>0</v>
      </c>
      <c r="AC707" s="63" t="s">
        <v>375</v>
      </c>
      <c r="AD707" s="94" t="str">
        <f>IF(OR(Q707="",'1'!$H$10="-"),"",IF(Q707&gt;R707+S707,"заказано больше наличия",""))</f>
        <v/>
      </c>
    </row>
    <row r="708" spans="1:30" s="48" customFormat="1">
      <c r="A708" s="2"/>
      <c r="B708" s="57" t="s">
        <v>5002</v>
      </c>
      <c r="C708" s="49" t="s">
        <v>3828</v>
      </c>
      <c r="D708" s="49" t="s">
        <v>377</v>
      </c>
      <c r="E708" s="49">
        <v>1</v>
      </c>
      <c r="F708" s="49">
        <v>11</v>
      </c>
      <c r="G708" s="49" t="s">
        <v>378</v>
      </c>
      <c r="H708" s="52" t="s">
        <v>52</v>
      </c>
      <c r="I708" s="50" t="s">
        <v>374</v>
      </c>
      <c r="J708" s="50"/>
      <c r="K708" s="90"/>
      <c r="L708" s="51">
        <v>1166</v>
      </c>
      <c r="M708" s="51">
        <v>1029</v>
      </c>
      <c r="N708" s="82">
        <f>IF('1'!$H$10="-",L708,L708)</f>
        <v>1166</v>
      </c>
      <c r="O708" s="82">
        <f>IF(Z708="только сц",0,IF('1'!$H$10="-",M708,IF('1'!$H$10="в кассу предприятия",M708,IF('1'!$H$10="ИП Водакова Т.Ю.",M708*1.075,"-"))))</f>
        <v>1029</v>
      </c>
      <c r="P708" s="86">
        <v>5</v>
      </c>
      <c r="Q708" s="47"/>
      <c r="R708" s="91">
        <f t="shared" si="11"/>
        <v>0</v>
      </c>
      <c r="S708" s="91" t="str">
        <f>IF('1'!$H$10="-","-      ₽",IF(Z708="только сц",IF(Q708&lt;=AA708,Q708,AA708),IF(Q708&lt;=AB708,0,IF(Q708-R708&lt;=AA708,Q708-R708,AA708))))</f>
        <v>-      ₽</v>
      </c>
      <c r="T708" s="92" t="str">
        <f>IF('1'!$H$10="-","-      ₽",IF(AND(SUM($W$10:$W$6357)&gt;=200000,AC708&lt;&gt;"без скидки"),IF(R708&gt;=100,O708*0.95*0.95*R708,O708*R708*0.95),IF(SUM($V$10:$V$6357)&gt;=57000,IF(AND(R708&gt;=100,AC708&lt;&gt;"без скидки"),O708*0.95*R708,O708*R708),N708*R708)))</f>
        <v>-      ₽</v>
      </c>
      <c r="U708" s="92" t="str">
        <f>IF('1'!$H$10="-","-      ₽",S708*N708)</f>
        <v>-      ₽</v>
      </c>
      <c r="V708" s="93" t="str">
        <f>IF('1'!$H$10="-","-      ₽",R708*N708)</f>
        <v>-      ₽</v>
      </c>
      <c r="W708" s="93" t="str">
        <f>IF('1'!$H$10="-","-      ₽",R708*O708)</f>
        <v>-      ₽</v>
      </c>
      <c r="X708" s="65" t="s">
        <v>4548</v>
      </c>
      <c r="Y708" s="66" t="str">
        <f>IF(OR(Q708="",'1'!$H$10="-"),"-      %",IF(Z708="только сц",0,IF(SUM($V$685:$V$6357)&gt;=57000,(W708-T708)/W708,0)))</f>
        <v>-      %</v>
      </c>
      <c r="Z708" s="83" t="s">
        <v>375</v>
      </c>
      <c r="AA708" s="51">
        <v>0</v>
      </c>
      <c r="AB708" s="51">
        <v>5</v>
      </c>
      <c r="AC708" s="63" t="s">
        <v>375</v>
      </c>
      <c r="AD708" s="94" t="str">
        <f>IF(OR(Q708="",'1'!$H$10="-"),"",IF(Q708&gt;R708+S708,"заказано больше наличия",""))</f>
        <v/>
      </c>
    </row>
    <row r="709" spans="1:30" s="48" customFormat="1">
      <c r="A709" s="2"/>
      <c r="B709" s="57" t="s">
        <v>4048</v>
      </c>
      <c r="C709" s="49" t="s">
        <v>376</v>
      </c>
      <c r="D709" s="49" t="s">
        <v>377</v>
      </c>
      <c r="E709" s="49">
        <v>1</v>
      </c>
      <c r="F709" s="49">
        <v>15</v>
      </c>
      <c r="G709" s="49" t="s">
        <v>378</v>
      </c>
      <c r="H709" s="52" t="s">
        <v>57</v>
      </c>
      <c r="I709" s="50" t="s">
        <v>379</v>
      </c>
      <c r="J709" s="50"/>
      <c r="K709" s="90"/>
      <c r="L709" s="51">
        <v>1903</v>
      </c>
      <c r="M709" s="51">
        <v>1679</v>
      </c>
      <c r="N709" s="82">
        <f>IF('1'!$H$10="-",L709,L709)</f>
        <v>1903</v>
      </c>
      <c r="O709" s="82">
        <f>IF(Z709="только сц",0,IF('1'!$H$10="-",M709,IF('1'!$H$10="в кассу предприятия",M709,IF('1'!$H$10="ИП Водакова Т.Ю.",M709*1.075,"-"))))</f>
        <v>0</v>
      </c>
      <c r="P709" s="86">
        <v>1</v>
      </c>
      <c r="Q709" s="47"/>
      <c r="R709" s="91">
        <f t="shared" si="11"/>
        <v>0</v>
      </c>
      <c r="S709" s="91" t="str">
        <f>IF('1'!$H$10="-","-      ₽",IF(Z709="только сц",IF(Q709&lt;=AA709,Q709,AA709),IF(Q709&lt;=AB709,0,IF(Q709-R709&lt;=AA709,Q709-R709,AA709))))</f>
        <v>-      ₽</v>
      </c>
      <c r="T709" s="92" t="str">
        <f>IF('1'!$H$10="-","-      ₽",IF(AND(SUM($W$10:$W$6357)&gt;=200000,AC709&lt;&gt;"без скидки"),IF(R709&gt;=100,O709*0.95*0.95*R709,O709*R709*0.95),IF(SUM($V$10:$V$6357)&gt;=57000,IF(AND(R709&gt;=100,AC709&lt;&gt;"без скидки"),O709*0.95*R709,O709*R709),N709*R709)))</f>
        <v>-      ₽</v>
      </c>
      <c r="U709" s="92" t="str">
        <f>IF('1'!$H$10="-","-      ₽",S709*N709)</f>
        <v>-      ₽</v>
      </c>
      <c r="V709" s="93" t="str">
        <f>IF('1'!$H$10="-","-      ₽",R709*N709)</f>
        <v>-      ₽</v>
      </c>
      <c r="W709" s="93" t="str">
        <f>IF('1'!$H$10="-","-      ₽",R709*O709)</f>
        <v>-      ₽</v>
      </c>
      <c r="X709" s="65" t="s">
        <v>4548</v>
      </c>
      <c r="Y709" s="66" t="str">
        <f>IF(OR(Q709="",'1'!$H$10="-"),"-      %",IF(Z709="только сц",0,IF(SUM($V$685:$V$6357)&gt;=57000,(W709-T709)/W709,0)))</f>
        <v>-      %</v>
      </c>
      <c r="Z709" s="83" t="s">
        <v>5582</v>
      </c>
      <c r="AA709" s="51">
        <v>1</v>
      </c>
      <c r="AB709" s="51">
        <v>0</v>
      </c>
      <c r="AC709" s="63" t="s">
        <v>375</v>
      </c>
      <c r="AD709" s="94" t="str">
        <f>IF(OR(Q709="",'1'!$H$10="-"),"",IF(Q709&gt;R709+S709,"заказано больше наличия",""))</f>
        <v/>
      </c>
    </row>
    <row r="710" spans="1:30" s="48" customFormat="1">
      <c r="A710" s="2"/>
      <c r="B710" s="57" t="s">
        <v>1160</v>
      </c>
      <c r="C710" s="49" t="s">
        <v>376</v>
      </c>
      <c r="D710" s="49" t="s">
        <v>377</v>
      </c>
      <c r="E710" s="49">
        <v>1</v>
      </c>
      <c r="F710" s="49">
        <v>18</v>
      </c>
      <c r="G710" s="49" t="s">
        <v>378</v>
      </c>
      <c r="H710" s="52" t="s">
        <v>384</v>
      </c>
      <c r="I710" s="50" t="s">
        <v>387</v>
      </c>
      <c r="J710" s="50"/>
      <c r="K710" s="90"/>
      <c r="L710" s="51">
        <v>1978</v>
      </c>
      <c r="M710" s="51">
        <v>1745</v>
      </c>
      <c r="N710" s="82">
        <f>IF('1'!$H$10="-",L710,L710)</f>
        <v>1978</v>
      </c>
      <c r="O710" s="82">
        <f>IF(Z710="только сц",0,IF('1'!$H$10="-",M710,IF('1'!$H$10="в кассу предприятия",M710,IF('1'!$H$10="ИП Водакова Т.Ю.",M710*1.075,"-"))))</f>
        <v>0</v>
      </c>
      <c r="P710" s="86">
        <v>1</v>
      </c>
      <c r="Q710" s="47"/>
      <c r="R710" s="91">
        <f t="shared" si="11"/>
        <v>0</v>
      </c>
      <c r="S710" s="91" t="str">
        <f>IF('1'!$H$10="-","-      ₽",IF(Z710="только сц",IF(Q710&lt;=AA710,Q710,AA710),IF(Q710&lt;=AB710,0,IF(Q710-R710&lt;=AA710,Q710-R710,AA710))))</f>
        <v>-      ₽</v>
      </c>
      <c r="T710" s="92" t="str">
        <f>IF('1'!$H$10="-","-      ₽",IF(AND(SUM($W$10:$W$6357)&gt;=200000,AC710&lt;&gt;"без скидки"),IF(R710&gt;=100,O710*0.95*0.95*R710,O710*R710*0.95),IF(SUM($V$10:$V$6357)&gt;=57000,IF(AND(R710&gt;=100,AC710&lt;&gt;"без скидки"),O710*0.95*R710,O710*R710),N710*R710)))</f>
        <v>-      ₽</v>
      </c>
      <c r="U710" s="92" t="str">
        <f>IF('1'!$H$10="-","-      ₽",S710*N710)</f>
        <v>-      ₽</v>
      </c>
      <c r="V710" s="93" t="str">
        <f>IF('1'!$H$10="-","-      ₽",R710*N710)</f>
        <v>-      ₽</v>
      </c>
      <c r="W710" s="93" t="str">
        <f>IF('1'!$H$10="-","-      ₽",R710*O710)</f>
        <v>-      ₽</v>
      </c>
      <c r="X710" s="65" t="s">
        <v>4548</v>
      </c>
      <c r="Y710" s="66" t="str">
        <f>IF(OR(Q710="",'1'!$H$10="-"),"-      %",IF(Z710="только сц",0,IF(SUM($V$685:$V$6357)&gt;=57000,(W710-T710)/W710,0)))</f>
        <v>-      %</v>
      </c>
      <c r="Z710" s="83" t="s">
        <v>5582</v>
      </c>
      <c r="AA710" s="51">
        <v>1</v>
      </c>
      <c r="AB710" s="51">
        <v>0</v>
      </c>
      <c r="AC710" s="63" t="s">
        <v>375</v>
      </c>
      <c r="AD710" s="94" t="str">
        <f>IF(OR(Q710="",'1'!$H$10="-"),"",IF(Q710&gt;R710+S710,"заказано больше наличия",""))</f>
        <v/>
      </c>
    </row>
    <row r="711" spans="1:30" s="48" customFormat="1">
      <c r="A711" s="2"/>
      <c r="B711" s="57" t="s">
        <v>1162</v>
      </c>
      <c r="C711" s="49" t="s">
        <v>3828</v>
      </c>
      <c r="D711" s="49" t="s">
        <v>377</v>
      </c>
      <c r="E711" s="49">
        <v>1</v>
      </c>
      <c r="F711" s="49">
        <v>11</v>
      </c>
      <c r="G711" s="49" t="s">
        <v>2802</v>
      </c>
      <c r="H711" s="52" t="s">
        <v>52</v>
      </c>
      <c r="I711" s="50" t="s">
        <v>396</v>
      </c>
      <c r="J711" s="50" t="s">
        <v>2803</v>
      </c>
      <c r="K711" s="90"/>
      <c r="L711" s="51">
        <v>1003</v>
      </c>
      <c r="M711" s="51">
        <v>885</v>
      </c>
      <c r="N711" s="82">
        <f>IF('1'!$H$10="-",L711,L711)</f>
        <v>1003</v>
      </c>
      <c r="O711" s="82">
        <f>IF(Z711="только сц",0,IF('1'!$H$10="-",M711,IF('1'!$H$10="в кассу предприятия",M711,IF('1'!$H$10="ИП Водакова Т.Ю.",M711*1.075,"-"))))</f>
        <v>0</v>
      </c>
      <c r="P711" s="86">
        <v>2</v>
      </c>
      <c r="Q711" s="47"/>
      <c r="R711" s="91">
        <f t="shared" si="11"/>
        <v>0</v>
      </c>
      <c r="S711" s="91" t="str">
        <f>IF('1'!$H$10="-","-      ₽",IF(Z711="только сц",IF(Q711&lt;=AA711,Q711,AA711),IF(Q711&lt;=AB711,0,IF(Q711-R711&lt;=AA711,Q711-R711,AA711))))</f>
        <v>-      ₽</v>
      </c>
      <c r="T711" s="92" t="str">
        <f>IF('1'!$H$10="-","-      ₽",IF(AND(SUM($W$10:$W$6357)&gt;=200000,AC711&lt;&gt;"без скидки"),IF(R711&gt;=100,O711*0.95*0.95*R711,O711*R711*0.95),IF(SUM($V$10:$V$6357)&gt;=57000,IF(AND(R711&gt;=100,AC711&lt;&gt;"без скидки"),O711*0.95*R711,O711*R711),N711*R711)))</f>
        <v>-      ₽</v>
      </c>
      <c r="U711" s="92" t="str">
        <f>IF('1'!$H$10="-","-      ₽",S711*N711)</f>
        <v>-      ₽</v>
      </c>
      <c r="V711" s="93" t="str">
        <f>IF('1'!$H$10="-","-      ₽",R711*N711)</f>
        <v>-      ₽</v>
      </c>
      <c r="W711" s="93" t="str">
        <f>IF('1'!$H$10="-","-      ₽",R711*O711)</f>
        <v>-      ₽</v>
      </c>
      <c r="X711" s="65" t="s">
        <v>4548</v>
      </c>
      <c r="Y711" s="66" t="str">
        <f>IF(OR(Q711="",'1'!$H$10="-"),"-      %",IF(Z711="только сц",0,IF(SUM($V$685:$V$6357)&gt;=57000,(W711-T711)/W711,0)))</f>
        <v>-      %</v>
      </c>
      <c r="Z711" s="83" t="s">
        <v>5582</v>
      </c>
      <c r="AA711" s="51">
        <v>2</v>
      </c>
      <c r="AB711" s="51">
        <v>0</v>
      </c>
      <c r="AC711" s="63" t="s">
        <v>375</v>
      </c>
      <c r="AD711" s="94" t="str">
        <f>IF(OR(Q711="",'1'!$H$10="-"),"",IF(Q711&gt;R711+S711,"заказано больше наличия",""))</f>
        <v/>
      </c>
    </row>
    <row r="712" spans="1:30" s="48" customFormat="1">
      <c r="A712" s="2"/>
      <c r="B712" s="57" t="s">
        <v>1164</v>
      </c>
      <c r="C712" s="49" t="s">
        <v>3828</v>
      </c>
      <c r="D712" s="49" t="s">
        <v>377</v>
      </c>
      <c r="E712" s="49">
        <v>1</v>
      </c>
      <c r="F712" s="49">
        <v>32</v>
      </c>
      <c r="G712" s="49" t="s">
        <v>2806</v>
      </c>
      <c r="H712" s="52" t="s">
        <v>2807</v>
      </c>
      <c r="I712" s="50" t="s">
        <v>580</v>
      </c>
      <c r="J712" s="50"/>
      <c r="K712" s="90"/>
      <c r="L712" s="51">
        <v>11135</v>
      </c>
      <c r="M712" s="51">
        <v>9825</v>
      </c>
      <c r="N712" s="82">
        <f>IF('1'!$H$10="-",L712,L712)</f>
        <v>11135</v>
      </c>
      <c r="O712" s="82">
        <f>IF(Z712="только сц",0,IF('1'!$H$10="-",M712,IF('1'!$H$10="в кассу предприятия",M712,IF('1'!$H$10="ИП Водакова Т.Ю.",M712*1.075,"-"))))</f>
        <v>0</v>
      </c>
      <c r="P712" s="86">
        <v>1</v>
      </c>
      <c r="Q712" s="47"/>
      <c r="R712" s="91">
        <f t="shared" si="11"/>
        <v>0</v>
      </c>
      <c r="S712" s="91" t="str">
        <f>IF('1'!$H$10="-","-      ₽",IF(Z712="только сц",IF(Q712&lt;=AA712,Q712,AA712),IF(Q712&lt;=AB712,0,IF(Q712-R712&lt;=AA712,Q712-R712,AA712))))</f>
        <v>-      ₽</v>
      </c>
      <c r="T712" s="92" t="str">
        <f>IF('1'!$H$10="-","-      ₽",IF(AND(SUM($W$10:$W$6357)&gt;=200000,AC712&lt;&gt;"без скидки"),IF(R712&gt;=100,O712*0.95*0.95*R712,O712*R712*0.95),IF(SUM($V$10:$V$6357)&gt;=57000,IF(AND(R712&gt;=100,AC712&lt;&gt;"без скидки"),O712*0.95*R712,O712*R712),N712*R712)))</f>
        <v>-      ₽</v>
      </c>
      <c r="U712" s="92" t="str">
        <f>IF('1'!$H$10="-","-      ₽",S712*N712)</f>
        <v>-      ₽</v>
      </c>
      <c r="V712" s="93" t="str">
        <f>IF('1'!$H$10="-","-      ₽",R712*N712)</f>
        <v>-      ₽</v>
      </c>
      <c r="W712" s="93" t="str">
        <f>IF('1'!$H$10="-","-      ₽",R712*O712)</f>
        <v>-      ₽</v>
      </c>
      <c r="X712" s="65" t="s">
        <v>4548</v>
      </c>
      <c r="Y712" s="66" t="str">
        <f>IF(OR(Q712="",'1'!$H$10="-"),"-      %",IF(Z712="только сц",0,IF(SUM($V$685:$V$6357)&gt;=57000,(W712-T712)/W712,0)))</f>
        <v>-      %</v>
      </c>
      <c r="Z712" s="83" t="s">
        <v>5582</v>
      </c>
      <c r="AA712" s="51">
        <v>1</v>
      </c>
      <c r="AB712" s="51">
        <v>0</v>
      </c>
      <c r="AC712" s="63" t="s">
        <v>375</v>
      </c>
      <c r="AD712" s="94" t="str">
        <f>IF(OR(Q712="",'1'!$H$10="-"),"",IF(Q712&gt;R712+S712,"заказано больше наличия",""))</f>
        <v/>
      </c>
    </row>
    <row r="713" spans="1:30" s="48" customFormat="1">
      <c r="A713" s="2"/>
      <c r="B713" s="57" t="s">
        <v>4277</v>
      </c>
      <c r="C713" s="49" t="s">
        <v>3828</v>
      </c>
      <c r="D713" s="49" t="s">
        <v>377</v>
      </c>
      <c r="E713" s="49">
        <v>1</v>
      </c>
      <c r="F713" s="49">
        <v>43</v>
      </c>
      <c r="G713" s="49"/>
      <c r="H713" s="52" t="s">
        <v>2792</v>
      </c>
      <c r="I713" s="50" t="s">
        <v>4473</v>
      </c>
      <c r="J713" s="50"/>
      <c r="K713" s="90"/>
      <c r="L713" s="51">
        <v>2601</v>
      </c>
      <c r="M713" s="51">
        <v>2295</v>
      </c>
      <c r="N713" s="82">
        <f>IF('1'!$H$10="-",L713,L713)</f>
        <v>2601</v>
      </c>
      <c r="O713" s="82">
        <f>IF(Z713="только сц",0,IF('1'!$H$10="-",M713,IF('1'!$H$10="в кассу предприятия",M713,IF('1'!$H$10="ИП Водакова Т.Ю.",M713*1.075,"-"))))</f>
        <v>0</v>
      </c>
      <c r="P713" s="86">
        <v>1</v>
      </c>
      <c r="Q713" s="47"/>
      <c r="R713" s="91">
        <f t="shared" si="11"/>
        <v>0</v>
      </c>
      <c r="S713" s="91" t="str">
        <f>IF('1'!$H$10="-","-      ₽",IF(Z713="только сц",IF(Q713&lt;=AA713,Q713,AA713),IF(Q713&lt;=AB713,0,IF(Q713-R713&lt;=AA713,Q713-R713,AA713))))</f>
        <v>-      ₽</v>
      </c>
      <c r="T713" s="92" t="str">
        <f>IF('1'!$H$10="-","-      ₽",IF(AND(SUM($W$10:$W$6357)&gt;=200000,AC713&lt;&gt;"без скидки"),IF(R713&gt;=100,O713*0.95*0.95*R713,O713*R713*0.95),IF(SUM($V$10:$V$6357)&gt;=57000,IF(AND(R713&gt;=100,AC713&lt;&gt;"без скидки"),O713*0.95*R713,O713*R713),N713*R713)))</f>
        <v>-      ₽</v>
      </c>
      <c r="U713" s="92" t="str">
        <f>IF('1'!$H$10="-","-      ₽",S713*N713)</f>
        <v>-      ₽</v>
      </c>
      <c r="V713" s="93" t="str">
        <f>IF('1'!$H$10="-","-      ₽",R713*N713)</f>
        <v>-      ₽</v>
      </c>
      <c r="W713" s="93" t="str">
        <f>IF('1'!$H$10="-","-      ₽",R713*O713)</f>
        <v>-      ₽</v>
      </c>
      <c r="X713" s="65" t="s">
        <v>4548</v>
      </c>
      <c r="Y713" s="66" t="str">
        <f>IF(OR(Q713="",'1'!$H$10="-"),"-      %",IF(Z713="только сц",0,IF(SUM($V$685:$V$6357)&gt;=57000,(W713-T713)/W713,0)))</f>
        <v>-      %</v>
      </c>
      <c r="Z713" s="83" t="s">
        <v>5582</v>
      </c>
      <c r="AA713" s="51">
        <v>1</v>
      </c>
      <c r="AB713" s="51">
        <v>0</v>
      </c>
      <c r="AC713" s="63" t="s">
        <v>375</v>
      </c>
      <c r="AD713" s="94" t="str">
        <f>IF(OR(Q713="",'1'!$H$10="-"),"",IF(Q713&gt;R713+S713,"заказано больше наличия",""))</f>
        <v/>
      </c>
    </row>
    <row r="714" spans="1:30" s="48" customFormat="1">
      <c r="A714" s="2"/>
      <c r="B714" s="57" t="s">
        <v>5003</v>
      </c>
      <c r="C714" s="49" t="s">
        <v>3829</v>
      </c>
      <c r="D714" s="49" t="s">
        <v>382</v>
      </c>
      <c r="E714" s="49">
        <v>1</v>
      </c>
      <c r="F714" s="49">
        <v>1</v>
      </c>
      <c r="G714" s="49" t="s">
        <v>2810</v>
      </c>
      <c r="H714" s="52" t="s">
        <v>75</v>
      </c>
      <c r="I714" s="50"/>
      <c r="J714" s="50"/>
      <c r="K714" s="90"/>
      <c r="L714" s="51">
        <v>228</v>
      </c>
      <c r="M714" s="51">
        <v>201</v>
      </c>
      <c r="N714" s="82">
        <f>IF('1'!$H$10="-",L714,L714)</f>
        <v>228</v>
      </c>
      <c r="O714" s="82">
        <f>IF(Z714="только сц",0,IF('1'!$H$10="-",M714,IF('1'!$H$10="в кассу предприятия",M714,IF('1'!$H$10="ИП Водакова Т.Ю.",M714*1.075,"-"))))</f>
        <v>0</v>
      </c>
      <c r="P714" s="86">
        <v>2</v>
      </c>
      <c r="Q714" s="47"/>
      <c r="R714" s="91">
        <f t="shared" si="11"/>
        <v>0</v>
      </c>
      <c r="S714" s="91" t="str">
        <f>IF('1'!$H$10="-","-      ₽",IF(Z714="только сц",IF(Q714&lt;=AA714,Q714,AA714),IF(Q714&lt;=AB714,0,IF(Q714-R714&lt;=AA714,Q714-R714,AA714))))</f>
        <v>-      ₽</v>
      </c>
      <c r="T714" s="92" t="str">
        <f>IF('1'!$H$10="-","-      ₽",IF(AND(SUM($W$10:$W$6357)&gt;=200000,AC714&lt;&gt;"без скидки"),IF(R714&gt;=100,O714*0.95*0.95*R714,O714*R714*0.95),IF(SUM($V$10:$V$6357)&gt;=57000,IF(AND(R714&gt;=100,AC714&lt;&gt;"без скидки"),O714*0.95*R714,O714*R714),N714*R714)))</f>
        <v>-      ₽</v>
      </c>
      <c r="U714" s="92" t="str">
        <f>IF('1'!$H$10="-","-      ₽",S714*N714)</f>
        <v>-      ₽</v>
      </c>
      <c r="V714" s="93" t="str">
        <f>IF('1'!$H$10="-","-      ₽",R714*N714)</f>
        <v>-      ₽</v>
      </c>
      <c r="W714" s="93" t="str">
        <f>IF('1'!$H$10="-","-      ₽",R714*O714)</f>
        <v>-      ₽</v>
      </c>
      <c r="X714" s="65" t="s">
        <v>4548</v>
      </c>
      <c r="Y714" s="66" t="str">
        <f>IF(OR(Q714="",'1'!$H$10="-"),"-      %",IF(Z714="только сц",0,IF(SUM($V$685:$V$6357)&gt;=57000,(W714-T714)/W714,0)))</f>
        <v>-      %</v>
      </c>
      <c r="Z714" s="83" t="s">
        <v>5582</v>
      </c>
      <c r="AA714" s="51">
        <v>2</v>
      </c>
      <c r="AB714" s="51">
        <v>0</v>
      </c>
      <c r="AC714" s="63" t="s">
        <v>375</v>
      </c>
      <c r="AD714" s="94" t="str">
        <f>IF(OR(Q714="",'1'!$H$10="-"),"",IF(Q714&gt;R714+S714,"заказано больше наличия",""))</f>
        <v/>
      </c>
    </row>
    <row r="715" spans="1:30" s="48" customFormat="1">
      <c r="A715" s="2"/>
      <c r="B715" s="57" t="s">
        <v>5004</v>
      </c>
      <c r="C715" s="49" t="s">
        <v>381</v>
      </c>
      <c r="D715" s="49" t="s">
        <v>382</v>
      </c>
      <c r="E715" s="49">
        <v>1</v>
      </c>
      <c r="F715" s="49">
        <v>7</v>
      </c>
      <c r="G715" s="49" t="s">
        <v>2810</v>
      </c>
      <c r="H715" s="52" t="s">
        <v>525</v>
      </c>
      <c r="I715" s="50" t="s">
        <v>385</v>
      </c>
      <c r="J715" s="50" t="s">
        <v>396</v>
      </c>
      <c r="K715" s="90"/>
      <c r="L715" s="51">
        <v>670</v>
      </c>
      <c r="M715" s="51">
        <v>591</v>
      </c>
      <c r="N715" s="82">
        <f>IF('1'!$H$10="-",L715,L715)</f>
        <v>670</v>
      </c>
      <c r="O715" s="82">
        <f>IF(Z715="только сц",0,IF('1'!$H$10="-",M715,IF('1'!$H$10="в кассу предприятия",M715,IF('1'!$H$10="ИП Водакова Т.Ю.",M715*1.075,"-"))))</f>
        <v>0</v>
      </c>
      <c r="P715" s="86">
        <v>4</v>
      </c>
      <c r="Q715" s="47"/>
      <c r="R715" s="91">
        <f t="shared" si="11"/>
        <v>0</v>
      </c>
      <c r="S715" s="91" t="str">
        <f>IF('1'!$H$10="-","-      ₽",IF(Z715="только сц",IF(Q715&lt;=AA715,Q715,AA715),IF(Q715&lt;=AB715,0,IF(Q715-R715&lt;=AA715,Q715-R715,AA715))))</f>
        <v>-      ₽</v>
      </c>
      <c r="T715" s="92" t="str">
        <f>IF('1'!$H$10="-","-      ₽",IF(AND(SUM($W$10:$W$6357)&gt;=200000,AC715&lt;&gt;"без скидки"),IF(R715&gt;=100,O715*0.95*0.95*R715,O715*R715*0.95),IF(SUM($V$10:$V$6357)&gt;=57000,IF(AND(R715&gt;=100,AC715&lt;&gt;"без скидки"),O715*0.95*R715,O715*R715),N715*R715)))</f>
        <v>-      ₽</v>
      </c>
      <c r="U715" s="92" t="str">
        <f>IF('1'!$H$10="-","-      ₽",S715*N715)</f>
        <v>-      ₽</v>
      </c>
      <c r="V715" s="93" t="str">
        <f>IF('1'!$H$10="-","-      ₽",R715*N715)</f>
        <v>-      ₽</v>
      </c>
      <c r="W715" s="93" t="str">
        <f>IF('1'!$H$10="-","-      ₽",R715*O715)</f>
        <v>-      ₽</v>
      </c>
      <c r="X715" s="65" t="s">
        <v>4548</v>
      </c>
      <c r="Y715" s="66" t="str">
        <f>IF(OR(Q715="",'1'!$H$10="-"),"-      %",IF(Z715="только сц",0,IF(SUM($V$685:$V$6357)&gt;=57000,(W715-T715)/W715,0)))</f>
        <v>-      %</v>
      </c>
      <c r="Z715" s="83" t="s">
        <v>5582</v>
      </c>
      <c r="AA715" s="51">
        <v>4</v>
      </c>
      <c r="AB715" s="51">
        <v>0</v>
      </c>
      <c r="AC715" s="63" t="s">
        <v>375</v>
      </c>
      <c r="AD715" s="94" t="str">
        <f>IF(OR(Q715="",'1'!$H$10="-"),"",IF(Q715&gt;R715+S715,"заказано больше наличия",""))</f>
        <v/>
      </c>
    </row>
    <row r="716" spans="1:30" s="48" customFormat="1">
      <c r="A716" s="2"/>
      <c r="B716" s="57" t="s">
        <v>5005</v>
      </c>
      <c r="C716" s="49" t="s">
        <v>3829</v>
      </c>
      <c r="D716" s="49" t="s">
        <v>382</v>
      </c>
      <c r="E716" s="49">
        <v>1</v>
      </c>
      <c r="F716" s="49">
        <v>8</v>
      </c>
      <c r="G716" s="49" t="s">
        <v>2810</v>
      </c>
      <c r="H716" s="52" t="s">
        <v>288</v>
      </c>
      <c r="I716" s="50" t="s">
        <v>396</v>
      </c>
      <c r="J716" s="50"/>
      <c r="K716" s="90"/>
      <c r="L716" s="51">
        <v>1083</v>
      </c>
      <c r="M716" s="51">
        <v>956</v>
      </c>
      <c r="N716" s="82">
        <f>IF('1'!$H$10="-",L716,L716)</f>
        <v>1083</v>
      </c>
      <c r="O716" s="82">
        <f>IF(Z716="только сц",0,IF('1'!$H$10="-",M716,IF('1'!$H$10="в кассу предприятия",M716,IF('1'!$H$10="ИП Водакова Т.Ю.",M716*1.075,"-"))))</f>
        <v>0</v>
      </c>
      <c r="P716" s="86">
        <v>1</v>
      </c>
      <c r="Q716" s="47"/>
      <c r="R716" s="91">
        <f t="shared" si="11"/>
        <v>0</v>
      </c>
      <c r="S716" s="91" t="str">
        <f>IF('1'!$H$10="-","-      ₽",IF(Z716="только сц",IF(Q716&lt;=AA716,Q716,AA716),IF(Q716&lt;=AB716,0,IF(Q716-R716&lt;=AA716,Q716-R716,AA716))))</f>
        <v>-      ₽</v>
      </c>
      <c r="T716" s="92" t="str">
        <f>IF('1'!$H$10="-","-      ₽",IF(AND(SUM($W$10:$W$6357)&gt;=200000,AC716&lt;&gt;"без скидки"),IF(R716&gt;=100,O716*0.95*0.95*R716,O716*R716*0.95),IF(SUM($V$10:$V$6357)&gt;=57000,IF(AND(R716&gt;=100,AC716&lt;&gt;"без скидки"),O716*0.95*R716,O716*R716),N716*R716)))</f>
        <v>-      ₽</v>
      </c>
      <c r="U716" s="92" t="str">
        <f>IF('1'!$H$10="-","-      ₽",S716*N716)</f>
        <v>-      ₽</v>
      </c>
      <c r="V716" s="93" t="str">
        <f>IF('1'!$H$10="-","-      ₽",R716*N716)</f>
        <v>-      ₽</v>
      </c>
      <c r="W716" s="93" t="str">
        <f>IF('1'!$H$10="-","-      ₽",R716*O716)</f>
        <v>-      ₽</v>
      </c>
      <c r="X716" s="65" t="s">
        <v>4548</v>
      </c>
      <c r="Y716" s="66" t="str">
        <f>IF(OR(Q716="",'1'!$H$10="-"),"-      %",IF(Z716="только сц",0,IF(SUM($V$685:$V$6357)&gt;=57000,(W716-T716)/W716,0)))</f>
        <v>-      %</v>
      </c>
      <c r="Z716" s="83" t="s">
        <v>5582</v>
      </c>
      <c r="AA716" s="51">
        <v>1</v>
      </c>
      <c r="AB716" s="51">
        <v>0</v>
      </c>
      <c r="AC716" s="63" t="s">
        <v>375</v>
      </c>
      <c r="AD716" s="94" t="str">
        <f>IF(OR(Q716="",'1'!$H$10="-"),"",IF(Q716&gt;R716+S716,"заказано больше наличия",""))</f>
        <v/>
      </c>
    </row>
    <row r="717" spans="1:30" s="48" customFormat="1">
      <c r="A717" s="2"/>
      <c r="B717" s="57" t="s">
        <v>1167</v>
      </c>
      <c r="C717" s="49" t="s">
        <v>381</v>
      </c>
      <c r="D717" s="49" t="s">
        <v>382</v>
      </c>
      <c r="E717" s="49">
        <v>1</v>
      </c>
      <c r="F717" s="49">
        <v>15</v>
      </c>
      <c r="G717" s="49" t="s">
        <v>2810</v>
      </c>
      <c r="H717" s="52" t="s">
        <v>57</v>
      </c>
      <c r="I717" s="50" t="s">
        <v>2800</v>
      </c>
      <c r="J717" s="50" t="s">
        <v>2800</v>
      </c>
      <c r="K717" s="90"/>
      <c r="L717" s="51">
        <v>2472</v>
      </c>
      <c r="M717" s="51">
        <v>2181</v>
      </c>
      <c r="N717" s="82">
        <f>IF('1'!$H$10="-",L717,L717)</f>
        <v>2472</v>
      </c>
      <c r="O717" s="82">
        <f>IF(Z717="только сц",0,IF('1'!$H$10="-",M717,IF('1'!$H$10="в кассу предприятия",M717,IF('1'!$H$10="ИП Водакова Т.Ю.",M717*1.075,"-"))))</f>
        <v>2181</v>
      </c>
      <c r="P717" s="86">
        <v>3</v>
      </c>
      <c r="Q717" s="47"/>
      <c r="R717" s="91">
        <f t="shared" si="11"/>
        <v>0</v>
      </c>
      <c r="S717" s="91" t="str">
        <f>IF('1'!$H$10="-","-      ₽",IF(Z717="только сц",IF(Q717&lt;=AA717,Q717,AA717),IF(Q717&lt;=AB717,0,IF(Q717-R717&lt;=AA717,Q717-R717,AA717))))</f>
        <v>-      ₽</v>
      </c>
      <c r="T717" s="92" t="str">
        <f>IF('1'!$H$10="-","-      ₽",IF(AND(SUM($W$10:$W$6357)&gt;=200000,AC717&lt;&gt;"без скидки"),IF(R717&gt;=100,O717*0.95*0.95*R717,O717*R717*0.95),IF(SUM($V$10:$V$6357)&gt;=57000,IF(AND(R717&gt;=100,AC717&lt;&gt;"без скидки"),O717*0.95*R717,O717*R717),N717*R717)))</f>
        <v>-      ₽</v>
      </c>
      <c r="U717" s="92" t="str">
        <f>IF('1'!$H$10="-","-      ₽",S717*N717)</f>
        <v>-      ₽</v>
      </c>
      <c r="V717" s="93" t="str">
        <f>IF('1'!$H$10="-","-      ₽",R717*N717)</f>
        <v>-      ₽</v>
      </c>
      <c r="W717" s="93" t="str">
        <f>IF('1'!$H$10="-","-      ₽",R717*O717)</f>
        <v>-      ₽</v>
      </c>
      <c r="X717" s="65" t="s">
        <v>4548</v>
      </c>
      <c r="Y717" s="66" t="str">
        <f>IF(OR(Q717="",'1'!$H$10="-"),"-      %",IF(Z717="только сц",0,IF(SUM($V$685:$V$6357)&gt;=57000,(W717-T717)/W717,0)))</f>
        <v>-      %</v>
      </c>
      <c r="Z717" s="83" t="s">
        <v>375</v>
      </c>
      <c r="AA717" s="51">
        <v>1</v>
      </c>
      <c r="AB717" s="51">
        <v>2</v>
      </c>
      <c r="AC717" s="63" t="s">
        <v>375</v>
      </c>
      <c r="AD717" s="94" t="str">
        <f>IF(OR(Q717="",'1'!$H$10="-"),"",IF(Q717&gt;R717+S717,"заказано больше наличия",""))</f>
        <v/>
      </c>
    </row>
    <row r="718" spans="1:30" s="48" customFormat="1">
      <c r="A718" s="2"/>
      <c r="B718" s="57" t="s">
        <v>5006</v>
      </c>
      <c r="C718" s="49" t="s">
        <v>3829</v>
      </c>
      <c r="D718" s="49" t="s">
        <v>382</v>
      </c>
      <c r="E718" s="49">
        <v>1</v>
      </c>
      <c r="F718" s="49">
        <v>15</v>
      </c>
      <c r="G718" s="49" t="s">
        <v>383</v>
      </c>
      <c r="H718" s="52" t="s">
        <v>57</v>
      </c>
      <c r="I718" s="50" t="s">
        <v>2799</v>
      </c>
      <c r="J718" s="50"/>
      <c r="K718" s="90"/>
      <c r="L718" s="51">
        <v>2023</v>
      </c>
      <c r="M718" s="51">
        <v>1785</v>
      </c>
      <c r="N718" s="82">
        <f>IF('1'!$H$10="-",L718,L718)</f>
        <v>2023</v>
      </c>
      <c r="O718" s="82">
        <f>IF(Z718="только сц",0,IF('1'!$H$10="-",M718,IF('1'!$H$10="в кассу предприятия",M718,IF('1'!$H$10="ИП Водакова Т.Ю.",M718*1.075,"-"))))</f>
        <v>0</v>
      </c>
      <c r="P718" s="86">
        <v>3</v>
      </c>
      <c r="Q718" s="47"/>
      <c r="R718" s="91">
        <f t="shared" si="11"/>
        <v>0</v>
      </c>
      <c r="S718" s="91" t="str">
        <f>IF('1'!$H$10="-","-      ₽",IF(Z718="только сц",IF(Q718&lt;=AA718,Q718,AA718),IF(Q718&lt;=AB718,0,IF(Q718-R718&lt;=AA718,Q718-R718,AA718))))</f>
        <v>-      ₽</v>
      </c>
      <c r="T718" s="92" t="str">
        <f>IF('1'!$H$10="-","-      ₽",IF(AND(SUM($W$10:$W$6357)&gt;=200000,AC718&lt;&gt;"без скидки"),IF(R718&gt;=100,O718*0.95*0.95*R718,O718*R718*0.95),IF(SUM($V$10:$V$6357)&gt;=57000,IF(AND(R718&gt;=100,AC718&lt;&gt;"без скидки"),O718*0.95*R718,O718*R718),N718*R718)))</f>
        <v>-      ₽</v>
      </c>
      <c r="U718" s="92" t="str">
        <f>IF('1'!$H$10="-","-      ₽",S718*N718)</f>
        <v>-      ₽</v>
      </c>
      <c r="V718" s="93" t="str">
        <f>IF('1'!$H$10="-","-      ₽",R718*N718)</f>
        <v>-      ₽</v>
      </c>
      <c r="W718" s="93" t="str">
        <f>IF('1'!$H$10="-","-      ₽",R718*O718)</f>
        <v>-      ₽</v>
      </c>
      <c r="X718" s="65" t="s">
        <v>4548</v>
      </c>
      <c r="Y718" s="66" t="str">
        <f>IF(OR(Q718="",'1'!$H$10="-"),"-      %",IF(Z718="только сц",0,IF(SUM($V$685:$V$6357)&gt;=57000,(W718-T718)/W718,0)))</f>
        <v>-      %</v>
      </c>
      <c r="Z718" s="83" t="s">
        <v>5582</v>
      </c>
      <c r="AA718" s="51">
        <v>3</v>
      </c>
      <c r="AB718" s="51">
        <v>0</v>
      </c>
      <c r="AC718" s="63" t="s">
        <v>375</v>
      </c>
      <c r="AD718" s="94" t="str">
        <f>IF(OR(Q718="",'1'!$H$10="-"),"",IF(Q718&gt;R718+S718,"заказано больше наличия",""))</f>
        <v/>
      </c>
    </row>
    <row r="719" spans="1:30" s="48" customFormat="1">
      <c r="A719" s="2"/>
      <c r="B719" s="57" t="s">
        <v>380</v>
      </c>
      <c r="C719" s="49" t="s">
        <v>381</v>
      </c>
      <c r="D719" s="49" t="s">
        <v>382</v>
      </c>
      <c r="E719" s="49">
        <v>1</v>
      </c>
      <c r="F719" s="49">
        <v>18</v>
      </c>
      <c r="G719" s="49" t="s">
        <v>383</v>
      </c>
      <c r="H719" s="52" t="s">
        <v>384</v>
      </c>
      <c r="I719" s="50" t="s">
        <v>385</v>
      </c>
      <c r="J719" s="50" t="s">
        <v>375</v>
      </c>
      <c r="K719" s="90" t="s">
        <v>375</v>
      </c>
      <c r="L719" s="51">
        <v>3553</v>
      </c>
      <c r="M719" s="51">
        <v>3135</v>
      </c>
      <c r="N719" s="82">
        <f>IF('1'!$H$10="-",L719,L719)</f>
        <v>3553</v>
      </c>
      <c r="O719" s="82">
        <f>IF(Z719="только сц",0,IF('1'!$H$10="-",M719,IF('1'!$H$10="в кассу предприятия",M719,IF('1'!$H$10="ИП Водакова Т.Ю.",M719*1.075,"-"))))</f>
        <v>3135</v>
      </c>
      <c r="P719" s="86">
        <v>12</v>
      </c>
      <c r="Q719" s="47"/>
      <c r="R719" s="91">
        <f t="shared" si="11"/>
        <v>0</v>
      </c>
      <c r="S719" s="91" t="str">
        <f>IF('1'!$H$10="-","-      ₽",IF(Z719="только сц",IF(Q719&lt;=AA719,Q719,AA719),IF(Q719&lt;=AB719,0,IF(Q719-R719&lt;=AA719,Q719-R719,AA719))))</f>
        <v>-      ₽</v>
      </c>
      <c r="T719" s="92" t="str">
        <f>IF('1'!$H$10="-","-      ₽",IF(AND(SUM($W$10:$W$6357)&gt;=200000,AC719&lt;&gt;"без скидки"),IF(R719&gt;=100,O719*0.95*0.95*R719,O719*R719*0.95),IF(SUM($V$10:$V$6357)&gt;=57000,IF(AND(R719&gt;=100,AC719&lt;&gt;"без скидки"),O719*0.95*R719,O719*R719),N719*R719)))</f>
        <v>-      ₽</v>
      </c>
      <c r="U719" s="92" t="str">
        <f>IF('1'!$H$10="-","-      ₽",S719*N719)</f>
        <v>-      ₽</v>
      </c>
      <c r="V719" s="93" t="str">
        <f>IF('1'!$H$10="-","-      ₽",R719*N719)</f>
        <v>-      ₽</v>
      </c>
      <c r="W719" s="93" t="str">
        <f>IF('1'!$H$10="-","-      ₽",R719*O719)</f>
        <v>-      ₽</v>
      </c>
      <c r="X719" s="65" t="s">
        <v>4548</v>
      </c>
      <c r="Y719" s="66" t="str">
        <f>IF(OR(Q719="",'1'!$H$10="-"),"-      %",IF(Z719="только сц",0,IF(SUM($V$685:$V$6357)&gt;=57000,(W719-T719)/W719,0)))</f>
        <v>-      %</v>
      </c>
      <c r="Z719" s="83" t="s">
        <v>375</v>
      </c>
      <c r="AA719" s="51">
        <v>4</v>
      </c>
      <c r="AB719" s="51">
        <v>8</v>
      </c>
      <c r="AC719" s="63" t="s">
        <v>375</v>
      </c>
      <c r="AD719" s="94" t="str">
        <f>IF(OR(Q719="",'1'!$H$10="-"),"",IF(Q719&gt;R719+S719,"заказано больше наличия",""))</f>
        <v/>
      </c>
    </row>
    <row r="720" spans="1:30" s="48" customFormat="1">
      <c r="A720" s="2"/>
      <c r="B720" s="57" t="s">
        <v>1168</v>
      </c>
      <c r="C720" s="49" t="s">
        <v>381</v>
      </c>
      <c r="D720" s="49" t="s">
        <v>382</v>
      </c>
      <c r="E720" s="49">
        <v>1</v>
      </c>
      <c r="F720" s="49">
        <v>18</v>
      </c>
      <c r="G720" s="49" t="s">
        <v>383</v>
      </c>
      <c r="H720" s="52" t="s">
        <v>384</v>
      </c>
      <c r="I720" s="50" t="s">
        <v>374</v>
      </c>
      <c r="J720" s="50"/>
      <c r="K720" s="90"/>
      <c r="L720" s="51">
        <v>3553</v>
      </c>
      <c r="M720" s="51">
        <v>3135</v>
      </c>
      <c r="N720" s="82">
        <f>IF('1'!$H$10="-",L720,L720)</f>
        <v>3553</v>
      </c>
      <c r="O720" s="82">
        <f>IF(Z720="только сц",0,IF('1'!$H$10="-",M720,IF('1'!$H$10="в кассу предприятия",M720,IF('1'!$H$10="ИП Водакова Т.Ю.",M720*1.075,"-"))))</f>
        <v>0</v>
      </c>
      <c r="P720" s="86">
        <v>2</v>
      </c>
      <c r="Q720" s="47"/>
      <c r="R720" s="91">
        <f t="shared" si="11"/>
        <v>0</v>
      </c>
      <c r="S720" s="91" t="str">
        <f>IF('1'!$H$10="-","-      ₽",IF(Z720="только сц",IF(Q720&lt;=AA720,Q720,AA720),IF(Q720&lt;=AB720,0,IF(Q720-R720&lt;=AA720,Q720-R720,AA720))))</f>
        <v>-      ₽</v>
      </c>
      <c r="T720" s="92" t="str">
        <f>IF('1'!$H$10="-","-      ₽",IF(AND(SUM($W$10:$W$6357)&gt;=200000,AC720&lt;&gt;"без скидки"),IF(R720&gt;=100,O720*0.95*0.95*R720,O720*R720*0.95),IF(SUM($V$10:$V$6357)&gt;=57000,IF(AND(R720&gt;=100,AC720&lt;&gt;"без скидки"),O720*0.95*R720,O720*R720),N720*R720)))</f>
        <v>-      ₽</v>
      </c>
      <c r="U720" s="92" t="str">
        <f>IF('1'!$H$10="-","-      ₽",S720*N720)</f>
        <v>-      ₽</v>
      </c>
      <c r="V720" s="93" t="str">
        <f>IF('1'!$H$10="-","-      ₽",R720*N720)</f>
        <v>-      ₽</v>
      </c>
      <c r="W720" s="93" t="str">
        <f>IF('1'!$H$10="-","-      ₽",R720*O720)</f>
        <v>-      ₽</v>
      </c>
      <c r="X720" s="65" t="s">
        <v>4548</v>
      </c>
      <c r="Y720" s="66" t="str">
        <f>IF(OR(Q720="",'1'!$H$10="-"),"-      %",IF(Z720="только сц",0,IF(SUM($V$685:$V$6357)&gt;=57000,(W720-T720)/W720,0)))</f>
        <v>-      %</v>
      </c>
      <c r="Z720" s="83" t="s">
        <v>5582</v>
      </c>
      <c r="AA720" s="51">
        <v>2</v>
      </c>
      <c r="AB720" s="51">
        <v>0</v>
      </c>
      <c r="AC720" s="63" t="s">
        <v>375</v>
      </c>
      <c r="AD720" s="94" t="str">
        <f>IF(OR(Q720="",'1'!$H$10="-"),"",IF(Q720&gt;R720+S720,"заказано больше наличия",""))</f>
        <v/>
      </c>
    </row>
    <row r="721" spans="1:30" s="48" customFormat="1">
      <c r="A721" s="2"/>
      <c r="B721" s="57" t="s">
        <v>386</v>
      </c>
      <c r="C721" s="49" t="s">
        <v>381</v>
      </c>
      <c r="D721" s="49" t="s">
        <v>382</v>
      </c>
      <c r="E721" s="49">
        <v>1</v>
      </c>
      <c r="F721" s="49">
        <v>24</v>
      </c>
      <c r="G721" s="49" t="s">
        <v>383</v>
      </c>
      <c r="H721" s="52" t="s">
        <v>373</v>
      </c>
      <c r="I721" s="50" t="s">
        <v>387</v>
      </c>
      <c r="J721" s="50" t="s">
        <v>375</v>
      </c>
      <c r="K721" s="90" t="s">
        <v>375</v>
      </c>
      <c r="L721" s="51">
        <v>5532</v>
      </c>
      <c r="M721" s="51">
        <v>4881</v>
      </c>
      <c r="N721" s="82">
        <f>IF('1'!$H$10="-",L721,L721)</f>
        <v>5532</v>
      </c>
      <c r="O721" s="82">
        <f>IF(Z721="только сц",0,IF('1'!$H$10="-",M721,IF('1'!$H$10="в кассу предприятия",M721,IF('1'!$H$10="ИП Водакова Т.Ю.",M721*1.075,"-"))))</f>
        <v>0</v>
      </c>
      <c r="P721" s="86">
        <v>5</v>
      </c>
      <c r="Q721" s="47"/>
      <c r="R721" s="91">
        <f t="shared" si="11"/>
        <v>0</v>
      </c>
      <c r="S721" s="91" t="str">
        <f>IF('1'!$H$10="-","-      ₽",IF(Z721="только сц",IF(Q721&lt;=AA721,Q721,AA721),IF(Q721&lt;=AB721,0,IF(Q721-R721&lt;=AA721,Q721-R721,AA721))))</f>
        <v>-      ₽</v>
      </c>
      <c r="T721" s="92" t="str">
        <f>IF('1'!$H$10="-","-      ₽",IF(AND(SUM($W$10:$W$6357)&gt;=200000,AC721&lt;&gt;"без скидки"),IF(R721&gt;=100,O721*0.95*0.95*R721,O721*R721*0.95),IF(SUM($V$10:$V$6357)&gt;=57000,IF(AND(R721&gt;=100,AC721&lt;&gt;"без скидки"),O721*0.95*R721,O721*R721),N721*R721)))</f>
        <v>-      ₽</v>
      </c>
      <c r="U721" s="92" t="str">
        <f>IF('1'!$H$10="-","-      ₽",S721*N721)</f>
        <v>-      ₽</v>
      </c>
      <c r="V721" s="93" t="str">
        <f>IF('1'!$H$10="-","-      ₽",R721*N721)</f>
        <v>-      ₽</v>
      </c>
      <c r="W721" s="93" t="str">
        <f>IF('1'!$H$10="-","-      ₽",R721*O721)</f>
        <v>-      ₽</v>
      </c>
      <c r="X721" s="65" t="s">
        <v>4548</v>
      </c>
      <c r="Y721" s="66" t="str">
        <f>IF(OR(Q721="",'1'!$H$10="-"),"-      %",IF(Z721="только сц",0,IF(SUM($V$685:$V$6357)&gt;=57000,(W721-T721)/W721,0)))</f>
        <v>-      %</v>
      </c>
      <c r="Z721" s="83" t="s">
        <v>5582</v>
      </c>
      <c r="AA721" s="51">
        <v>5</v>
      </c>
      <c r="AB721" s="51">
        <v>0</v>
      </c>
      <c r="AC721" s="63" t="s">
        <v>375</v>
      </c>
      <c r="AD721" s="94" t="str">
        <f>IF(OR(Q721="",'1'!$H$10="-"),"",IF(Q721&gt;R721+S721,"заказано больше наличия",""))</f>
        <v/>
      </c>
    </row>
    <row r="722" spans="1:30" s="48" customFormat="1">
      <c r="A722" s="2"/>
      <c r="B722" s="57" t="s">
        <v>1169</v>
      </c>
      <c r="C722" s="49" t="s">
        <v>3829</v>
      </c>
      <c r="D722" s="49" t="s">
        <v>382</v>
      </c>
      <c r="E722" s="49">
        <v>1</v>
      </c>
      <c r="F722" s="49">
        <v>33</v>
      </c>
      <c r="G722" s="49" t="s">
        <v>383</v>
      </c>
      <c r="H722" s="52" t="s">
        <v>2811</v>
      </c>
      <c r="I722" s="50" t="s">
        <v>555</v>
      </c>
      <c r="J722" s="50"/>
      <c r="K722" s="90"/>
      <c r="L722" s="51">
        <v>9163</v>
      </c>
      <c r="M722" s="51">
        <v>8085</v>
      </c>
      <c r="N722" s="82">
        <f>IF('1'!$H$10="-",L722,L722)</f>
        <v>9163</v>
      </c>
      <c r="O722" s="82">
        <f>IF(Z722="только сц",0,IF('1'!$H$10="-",M722,IF('1'!$H$10="в кассу предприятия",M722,IF('1'!$H$10="ИП Водакова Т.Ю.",M722*1.075,"-"))))</f>
        <v>0</v>
      </c>
      <c r="P722" s="86">
        <v>1</v>
      </c>
      <c r="Q722" s="47"/>
      <c r="R722" s="91">
        <f t="shared" si="11"/>
        <v>0</v>
      </c>
      <c r="S722" s="91" t="str">
        <f>IF('1'!$H$10="-","-      ₽",IF(Z722="только сц",IF(Q722&lt;=AA722,Q722,AA722),IF(Q722&lt;=AB722,0,IF(Q722-R722&lt;=AA722,Q722-R722,AA722))))</f>
        <v>-      ₽</v>
      </c>
      <c r="T722" s="92" t="str">
        <f>IF('1'!$H$10="-","-      ₽",IF(AND(SUM($W$10:$W$6357)&gt;=200000,AC722&lt;&gt;"без скидки"),IF(R722&gt;=100,O722*0.95*0.95*R722,O722*R722*0.95),IF(SUM($V$10:$V$6357)&gt;=57000,IF(AND(R722&gt;=100,AC722&lt;&gt;"без скидки"),O722*0.95*R722,O722*R722),N722*R722)))</f>
        <v>-      ₽</v>
      </c>
      <c r="U722" s="92" t="str">
        <f>IF('1'!$H$10="-","-      ₽",S722*N722)</f>
        <v>-      ₽</v>
      </c>
      <c r="V722" s="93" t="str">
        <f>IF('1'!$H$10="-","-      ₽",R722*N722)</f>
        <v>-      ₽</v>
      </c>
      <c r="W722" s="93" t="str">
        <f>IF('1'!$H$10="-","-      ₽",R722*O722)</f>
        <v>-      ₽</v>
      </c>
      <c r="X722" s="65" t="s">
        <v>4548</v>
      </c>
      <c r="Y722" s="66" t="str">
        <f>IF(OR(Q722="",'1'!$H$10="-"),"-      %",IF(Z722="только сц",0,IF(SUM($V$685:$V$6357)&gt;=57000,(W722-T722)/W722,0)))</f>
        <v>-      %</v>
      </c>
      <c r="Z722" s="83" t="s">
        <v>5582</v>
      </c>
      <c r="AA722" s="51">
        <v>1</v>
      </c>
      <c r="AB722" s="51">
        <v>0</v>
      </c>
      <c r="AC722" s="63" t="s">
        <v>375</v>
      </c>
      <c r="AD722" s="94" t="str">
        <f>IF(OR(Q722="",'1'!$H$10="-"),"",IF(Q722&gt;R722+S722,"заказано больше наличия",""))</f>
        <v/>
      </c>
    </row>
    <row r="723" spans="1:30" s="48" customFormat="1">
      <c r="A723" s="2"/>
      <c r="B723" s="57" t="s">
        <v>4155</v>
      </c>
      <c r="C723" s="49" t="s">
        <v>381</v>
      </c>
      <c r="D723" s="49" t="s">
        <v>382</v>
      </c>
      <c r="E723" s="49">
        <v>1</v>
      </c>
      <c r="F723" s="49">
        <v>26</v>
      </c>
      <c r="G723" s="49"/>
      <c r="H723" s="52" t="s">
        <v>371</v>
      </c>
      <c r="I723" s="50" t="s">
        <v>2814</v>
      </c>
      <c r="J723" s="50"/>
      <c r="K723" s="90"/>
      <c r="L723" s="51">
        <v>3814</v>
      </c>
      <c r="M723" s="51">
        <v>3365</v>
      </c>
      <c r="N723" s="82">
        <f>IF('1'!$H$10="-",L723,L723)</f>
        <v>3814</v>
      </c>
      <c r="O723" s="82">
        <f>IF(Z723="только сц",0,IF('1'!$H$10="-",M723,IF('1'!$H$10="в кассу предприятия",M723,IF('1'!$H$10="ИП Водакова Т.Ю.",M723*1.075,"-"))))</f>
        <v>0</v>
      </c>
      <c r="P723" s="86">
        <v>3</v>
      </c>
      <c r="Q723" s="47"/>
      <c r="R723" s="91">
        <f t="shared" si="11"/>
        <v>0</v>
      </c>
      <c r="S723" s="91" t="str">
        <f>IF('1'!$H$10="-","-      ₽",IF(Z723="только сц",IF(Q723&lt;=AA723,Q723,AA723),IF(Q723&lt;=AB723,0,IF(Q723-R723&lt;=AA723,Q723-R723,AA723))))</f>
        <v>-      ₽</v>
      </c>
      <c r="T723" s="92" t="str">
        <f>IF('1'!$H$10="-","-      ₽",IF(AND(SUM($W$10:$W$6357)&gt;=200000,AC723&lt;&gt;"без скидки"),IF(R723&gt;=100,O723*0.95*0.95*R723,O723*R723*0.95),IF(SUM($V$10:$V$6357)&gt;=57000,IF(AND(R723&gt;=100,AC723&lt;&gt;"без скидки"),O723*0.95*R723,O723*R723),N723*R723)))</f>
        <v>-      ₽</v>
      </c>
      <c r="U723" s="92" t="str">
        <f>IF('1'!$H$10="-","-      ₽",S723*N723)</f>
        <v>-      ₽</v>
      </c>
      <c r="V723" s="93" t="str">
        <f>IF('1'!$H$10="-","-      ₽",R723*N723)</f>
        <v>-      ₽</v>
      </c>
      <c r="W723" s="93" t="str">
        <f>IF('1'!$H$10="-","-      ₽",R723*O723)</f>
        <v>-      ₽</v>
      </c>
      <c r="X723" s="65" t="s">
        <v>4548</v>
      </c>
      <c r="Y723" s="66" t="str">
        <f>IF(OR(Q723="",'1'!$H$10="-"),"-      %",IF(Z723="только сц",0,IF(SUM($V$685:$V$6357)&gt;=57000,(W723-T723)/W723,0)))</f>
        <v>-      %</v>
      </c>
      <c r="Z723" s="83" t="s">
        <v>5582</v>
      </c>
      <c r="AA723" s="51">
        <v>3</v>
      </c>
      <c r="AB723" s="51">
        <v>0</v>
      </c>
      <c r="AC723" s="63" t="s">
        <v>375</v>
      </c>
      <c r="AD723" s="94" t="str">
        <f>IF(OR(Q723="",'1'!$H$10="-"),"",IF(Q723&gt;R723+S723,"заказано больше наличия",""))</f>
        <v/>
      </c>
    </row>
    <row r="724" spans="1:30" s="48" customFormat="1">
      <c r="A724" s="2"/>
      <c r="B724" s="57" t="s">
        <v>388</v>
      </c>
      <c r="C724" s="49" t="s">
        <v>389</v>
      </c>
      <c r="D724" s="49" t="s">
        <v>390</v>
      </c>
      <c r="E724" s="49">
        <v>1</v>
      </c>
      <c r="F724" s="49">
        <v>8</v>
      </c>
      <c r="G724" s="49" t="s">
        <v>391</v>
      </c>
      <c r="H724" s="52" t="s">
        <v>288</v>
      </c>
      <c r="I724" s="50" t="s">
        <v>392</v>
      </c>
      <c r="J724" s="50" t="s">
        <v>375</v>
      </c>
      <c r="K724" s="90" t="s">
        <v>375</v>
      </c>
      <c r="L724" s="51">
        <v>1105</v>
      </c>
      <c r="M724" s="51">
        <v>975</v>
      </c>
      <c r="N724" s="82">
        <f>IF('1'!$H$10="-",L724,L724)</f>
        <v>1105</v>
      </c>
      <c r="O724" s="82">
        <f>IF(Z724="только сц",0,IF('1'!$H$10="-",M724,IF('1'!$H$10="в кассу предприятия",M724,IF('1'!$H$10="ИП Водакова Т.Ю.",M724*1.075,"-"))))</f>
        <v>0</v>
      </c>
      <c r="P724" s="86">
        <v>4</v>
      </c>
      <c r="Q724" s="47"/>
      <c r="R724" s="91">
        <f t="shared" si="11"/>
        <v>0</v>
      </c>
      <c r="S724" s="91" t="str">
        <f>IF('1'!$H$10="-","-      ₽",IF(Z724="только сц",IF(Q724&lt;=AA724,Q724,AA724),IF(Q724&lt;=AB724,0,IF(Q724-R724&lt;=AA724,Q724-R724,AA724))))</f>
        <v>-      ₽</v>
      </c>
      <c r="T724" s="92" t="str">
        <f>IF('1'!$H$10="-","-      ₽",IF(AND(SUM($W$10:$W$6357)&gt;=200000,AC724&lt;&gt;"без скидки"),IF(R724&gt;=100,O724*0.95*0.95*R724,O724*R724*0.95),IF(SUM($V$10:$V$6357)&gt;=57000,IF(AND(R724&gt;=100,AC724&lt;&gt;"без скидки"),O724*0.95*R724,O724*R724),N724*R724)))</f>
        <v>-      ₽</v>
      </c>
      <c r="U724" s="92" t="str">
        <f>IF('1'!$H$10="-","-      ₽",S724*N724)</f>
        <v>-      ₽</v>
      </c>
      <c r="V724" s="93" t="str">
        <f>IF('1'!$H$10="-","-      ₽",R724*N724)</f>
        <v>-      ₽</v>
      </c>
      <c r="W724" s="93" t="str">
        <f>IF('1'!$H$10="-","-      ₽",R724*O724)</f>
        <v>-      ₽</v>
      </c>
      <c r="X724" s="65" t="s">
        <v>4548</v>
      </c>
      <c r="Y724" s="66" t="str">
        <f>IF(OR(Q724="",'1'!$H$10="-"),"-      %",IF(Z724="только сц",0,IF(SUM($V$685:$V$6357)&gt;=57000,(W724-T724)/W724,0)))</f>
        <v>-      %</v>
      </c>
      <c r="Z724" s="83" t="s">
        <v>5582</v>
      </c>
      <c r="AA724" s="51">
        <v>4</v>
      </c>
      <c r="AB724" s="51">
        <v>0</v>
      </c>
      <c r="AC724" s="63" t="s">
        <v>375</v>
      </c>
      <c r="AD724" s="94" t="str">
        <f>IF(OR(Q724="",'1'!$H$10="-"),"",IF(Q724&gt;R724+S724,"заказано больше наличия",""))</f>
        <v/>
      </c>
    </row>
    <row r="725" spans="1:30" s="48" customFormat="1">
      <c r="A725" s="2"/>
      <c r="B725" s="57" t="s">
        <v>1171</v>
      </c>
      <c r="C725" s="49" t="s">
        <v>389</v>
      </c>
      <c r="D725" s="49" t="s">
        <v>390</v>
      </c>
      <c r="E725" s="49">
        <v>1</v>
      </c>
      <c r="F725" s="49">
        <v>8</v>
      </c>
      <c r="G725" s="49" t="s">
        <v>393</v>
      </c>
      <c r="H725" s="52" t="s">
        <v>288</v>
      </c>
      <c r="I725" s="50" t="s">
        <v>434</v>
      </c>
      <c r="J725" s="50"/>
      <c r="K725" s="90"/>
      <c r="L725" s="51">
        <v>894</v>
      </c>
      <c r="M725" s="51">
        <v>789</v>
      </c>
      <c r="N725" s="82">
        <f>IF('1'!$H$10="-",L725,L725)</f>
        <v>894</v>
      </c>
      <c r="O725" s="82">
        <f>IF(Z725="только сц",0,IF('1'!$H$10="-",M725,IF('1'!$H$10="в кассу предприятия",M725,IF('1'!$H$10="ИП Водакова Т.Ю.",M725*1.075,"-"))))</f>
        <v>0</v>
      </c>
      <c r="P725" s="86">
        <v>2</v>
      </c>
      <c r="Q725" s="47"/>
      <c r="R725" s="91">
        <f t="shared" si="11"/>
        <v>0</v>
      </c>
      <c r="S725" s="91" t="str">
        <f>IF('1'!$H$10="-","-      ₽",IF(Z725="только сц",IF(Q725&lt;=AA725,Q725,AA725),IF(Q725&lt;=AB725,0,IF(Q725-R725&lt;=AA725,Q725-R725,AA725))))</f>
        <v>-      ₽</v>
      </c>
      <c r="T725" s="92" t="str">
        <f>IF('1'!$H$10="-","-      ₽",IF(AND(SUM($W$10:$W$6357)&gt;=200000,AC725&lt;&gt;"без скидки"),IF(R725&gt;=100,O725*0.95*0.95*R725,O725*R725*0.95),IF(SUM($V$10:$V$6357)&gt;=57000,IF(AND(R725&gt;=100,AC725&lt;&gt;"без скидки"),O725*0.95*R725,O725*R725),N725*R725)))</f>
        <v>-      ₽</v>
      </c>
      <c r="U725" s="92" t="str">
        <f>IF('1'!$H$10="-","-      ₽",S725*N725)</f>
        <v>-      ₽</v>
      </c>
      <c r="V725" s="93" t="str">
        <f>IF('1'!$H$10="-","-      ₽",R725*N725)</f>
        <v>-      ₽</v>
      </c>
      <c r="W725" s="93" t="str">
        <f>IF('1'!$H$10="-","-      ₽",R725*O725)</f>
        <v>-      ₽</v>
      </c>
      <c r="X725" s="65" t="s">
        <v>4548</v>
      </c>
      <c r="Y725" s="66" t="str">
        <f>IF(OR(Q725="",'1'!$H$10="-"),"-      %",IF(Z725="только сц",0,IF(SUM($V$685:$V$6357)&gt;=57000,(W725-T725)/W725,0)))</f>
        <v>-      %</v>
      </c>
      <c r="Z725" s="83" t="s">
        <v>5582</v>
      </c>
      <c r="AA725" s="51">
        <v>2</v>
      </c>
      <c r="AB725" s="51">
        <v>0</v>
      </c>
      <c r="AC725" s="63" t="s">
        <v>375</v>
      </c>
      <c r="AD725" s="94" t="str">
        <f>IF(OR(Q725="",'1'!$H$10="-"),"",IF(Q725&gt;R725+S725,"заказано больше наличия",""))</f>
        <v/>
      </c>
    </row>
    <row r="726" spans="1:30" s="48" customFormat="1">
      <c r="A726" s="2"/>
      <c r="B726" s="57" t="s">
        <v>5007</v>
      </c>
      <c r="C726" s="49" t="s">
        <v>389</v>
      </c>
      <c r="D726" s="49" t="s">
        <v>390</v>
      </c>
      <c r="E726" s="49">
        <v>1</v>
      </c>
      <c r="F726" s="49">
        <v>18</v>
      </c>
      <c r="G726" s="49" t="s">
        <v>393</v>
      </c>
      <c r="H726" s="52" t="s">
        <v>384</v>
      </c>
      <c r="I726" s="50" t="s">
        <v>555</v>
      </c>
      <c r="J726" s="50"/>
      <c r="K726" s="90"/>
      <c r="L726" s="51">
        <v>1447</v>
      </c>
      <c r="M726" s="51">
        <v>1277</v>
      </c>
      <c r="N726" s="82">
        <f>IF('1'!$H$10="-",L726,L726)</f>
        <v>1447</v>
      </c>
      <c r="O726" s="82">
        <f>IF(Z726="только сц",0,IF('1'!$H$10="-",M726,IF('1'!$H$10="в кассу предприятия",M726,IF('1'!$H$10="ИП Водакова Т.Ю.",M726*1.075,"-"))))</f>
        <v>0</v>
      </c>
      <c r="P726" s="86">
        <v>4</v>
      </c>
      <c r="Q726" s="47"/>
      <c r="R726" s="91">
        <f t="shared" si="11"/>
        <v>0</v>
      </c>
      <c r="S726" s="91" t="str">
        <f>IF('1'!$H$10="-","-      ₽",IF(Z726="только сц",IF(Q726&lt;=AA726,Q726,AA726),IF(Q726&lt;=AB726,0,IF(Q726-R726&lt;=AA726,Q726-R726,AA726))))</f>
        <v>-      ₽</v>
      </c>
      <c r="T726" s="92" t="str">
        <f>IF('1'!$H$10="-","-      ₽",IF(AND(SUM($W$10:$W$6357)&gt;=200000,AC726&lt;&gt;"без скидки"),IF(R726&gt;=100,O726*0.95*0.95*R726,O726*R726*0.95),IF(SUM($V$10:$V$6357)&gt;=57000,IF(AND(R726&gt;=100,AC726&lt;&gt;"без скидки"),O726*0.95*R726,O726*R726),N726*R726)))</f>
        <v>-      ₽</v>
      </c>
      <c r="U726" s="92" t="str">
        <f>IF('1'!$H$10="-","-      ₽",S726*N726)</f>
        <v>-      ₽</v>
      </c>
      <c r="V726" s="93" t="str">
        <f>IF('1'!$H$10="-","-      ₽",R726*N726)</f>
        <v>-      ₽</v>
      </c>
      <c r="W726" s="93" t="str">
        <f>IF('1'!$H$10="-","-      ₽",R726*O726)</f>
        <v>-      ₽</v>
      </c>
      <c r="X726" s="65" t="s">
        <v>4548</v>
      </c>
      <c r="Y726" s="66" t="str">
        <f>IF(OR(Q726="",'1'!$H$10="-"),"-      %",IF(Z726="только сц",0,IF(SUM($V$685:$V$6357)&gt;=57000,(W726-T726)/W726,0)))</f>
        <v>-      %</v>
      </c>
      <c r="Z726" s="83" t="s">
        <v>5582</v>
      </c>
      <c r="AA726" s="51">
        <v>4</v>
      </c>
      <c r="AB726" s="51">
        <v>0</v>
      </c>
      <c r="AC726" s="63" t="s">
        <v>375</v>
      </c>
      <c r="AD726" s="94" t="str">
        <f>IF(OR(Q726="",'1'!$H$10="-"),"",IF(Q726&gt;R726+S726,"заказано больше наличия",""))</f>
        <v/>
      </c>
    </row>
    <row r="727" spans="1:30" s="48" customFormat="1">
      <c r="A727" s="2"/>
      <c r="B727" s="57" t="s">
        <v>1172</v>
      </c>
      <c r="C727" s="49" t="s">
        <v>2496</v>
      </c>
      <c r="D727" s="49" t="s">
        <v>390</v>
      </c>
      <c r="E727" s="49">
        <v>1</v>
      </c>
      <c r="F727" s="49">
        <v>6</v>
      </c>
      <c r="G727" s="49" t="s">
        <v>2816</v>
      </c>
      <c r="H727" s="52" t="s">
        <v>85</v>
      </c>
      <c r="I727" s="50" t="s">
        <v>396</v>
      </c>
      <c r="J727" s="50"/>
      <c r="K727" s="90"/>
      <c r="L727" s="51">
        <v>992</v>
      </c>
      <c r="M727" s="51">
        <v>875</v>
      </c>
      <c r="N727" s="82">
        <f>IF('1'!$H$10="-",L727,L727)</f>
        <v>992</v>
      </c>
      <c r="O727" s="82">
        <f>IF(Z727="только сц",0,IF('1'!$H$10="-",M727,IF('1'!$H$10="в кассу предприятия",M727,IF('1'!$H$10="ИП Водакова Т.Ю.",M727*1.075,"-"))))</f>
        <v>0</v>
      </c>
      <c r="P727" s="86">
        <v>7</v>
      </c>
      <c r="Q727" s="47"/>
      <c r="R727" s="91">
        <f t="shared" si="11"/>
        <v>0</v>
      </c>
      <c r="S727" s="91" t="str">
        <f>IF('1'!$H$10="-","-      ₽",IF(Z727="только сц",IF(Q727&lt;=AA727,Q727,AA727),IF(Q727&lt;=AB727,0,IF(Q727-R727&lt;=AA727,Q727-R727,AA727))))</f>
        <v>-      ₽</v>
      </c>
      <c r="T727" s="92" t="str">
        <f>IF('1'!$H$10="-","-      ₽",IF(AND(SUM($W$10:$W$6357)&gt;=200000,AC727&lt;&gt;"без скидки"),IF(R727&gt;=100,O727*0.95*0.95*R727,O727*R727*0.95),IF(SUM($V$10:$V$6357)&gt;=57000,IF(AND(R727&gt;=100,AC727&lt;&gt;"без скидки"),O727*0.95*R727,O727*R727),N727*R727)))</f>
        <v>-      ₽</v>
      </c>
      <c r="U727" s="92" t="str">
        <f>IF('1'!$H$10="-","-      ₽",S727*N727)</f>
        <v>-      ₽</v>
      </c>
      <c r="V727" s="93" t="str">
        <f>IF('1'!$H$10="-","-      ₽",R727*N727)</f>
        <v>-      ₽</v>
      </c>
      <c r="W727" s="93" t="str">
        <f>IF('1'!$H$10="-","-      ₽",R727*O727)</f>
        <v>-      ₽</v>
      </c>
      <c r="X727" s="65" t="s">
        <v>4548</v>
      </c>
      <c r="Y727" s="66" t="str">
        <f>IF(OR(Q727="",'1'!$H$10="-"),"-      %",IF(Z727="только сц",0,IF(SUM($V$685:$V$6357)&gt;=57000,(W727-T727)/W727,0)))</f>
        <v>-      %</v>
      </c>
      <c r="Z727" s="83" t="s">
        <v>5582</v>
      </c>
      <c r="AA727" s="51">
        <v>7</v>
      </c>
      <c r="AB727" s="51">
        <v>0</v>
      </c>
      <c r="AC727" s="63" t="s">
        <v>375</v>
      </c>
      <c r="AD727" s="94" t="str">
        <f>IF(OR(Q727="",'1'!$H$10="-"),"",IF(Q727&gt;R727+S727,"заказано больше наличия",""))</f>
        <v/>
      </c>
    </row>
    <row r="728" spans="1:30" s="48" customFormat="1">
      <c r="A728" s="2"/>
      <c r="B728" s="57" t="s">
        <v>1174</v>
      </c>
      <c r="C728" s="49" t="s">
        <v>389</v>
      </c>
      <c r="D728" s="49" t="s">
        <v>390</v>
      </c>
      <c r="E728" s="49">
        <v>1</v>
      </c>
      <c r="F728" s="49">
        <v>11</v>
      </c>
      <c r="G728" s="49" t="s">
        <v>2816</v>
      </c>
      <c r="H728" s="52" t="s">
        <v>52</v>
      </c>
      <c r="I728" s="50" t="s">
        <v>2795</v>
      </c>
      <c r="J728" s="50" t="s">
        <v>375</v>
      </c>
      <c r="K728" s="90" t="s">
        <v>375</v>
      </c>
      <c r="L728" s="51">
        <v>1369</v>
      </c>
      <c r="M728" s="51">
        <v>1208</v>
      </c>
      <c r="N728" s="82">
        <f>IF('1'!$H$10="-",L728,L728)</f>
        <v>1369</v>
      </c>
      <c r="O728" s="82">
        <f>IF(Z728="только сц",0,IF('1'!$H$10="-",M728,IF('1'!$H$10="в кассу предприятия",M728,IF('1'!$H$10="ИП Водакова Т.Ю.",M728*1.075,"-"))))</f>
        <v>0</v>
      </c>
      <c r="P728" s="86">
        <v>6</v>
      </c>
      <c r="Q728" s="47"/>
      <c r="R728" s="91">
        <f t="shared" si="11"/>
        <v>0</v>
      </c>
      <c r="S728" s="91" t="str">
        <f>IF('1'!$H$10="-","-      ₽",IF(Z728="только сц",IF(Q728&lt;=AA728,Q728,AA728),IF(Q728&lt;=AB728,0,IF(Q728-R728&lt;=AA728,Q728-R728,AA728))))</f>
        <v>-      ₽</v>
      </c>
      <c r="T728" s="92" t="str">
        <f>IF('1'!$H$10="-","-      ₽",IF(AND(SUM($W$10:$W$6357)&gt;=200000,AC728&lt;&gt;"без скидки"),IF(R728&gt;=100,O728*0.95*0.95*R728,O728*R728*0.95),IF(SUM($V$10:$V$6357)&gt;=57000,IF(AND(R728&gt;=100,AC728&lt;&gt;"без скидки"),O728*0.95*R728,O728*R728),N728*R728)))</f>
        <v>-      ₽</v>
      </c>
      <c r="U728" s="92" t="str">
        <f>IF('1'!$H$10="-","-      ₽",S728*N728)</f>
        <v>-      ₽</v>
      </c>
      <c r="V728" s="93" t="str">
        <f>IF('1'!$H$10="-","-      ₽",R728*N728)</f>
        <v>-      ₽</v>
      </c>
      <c r="W728" s="93" t="str">
        <f>IF('1'!$H$10="-","-      ₽",R728*O728)</f>
        <v>-      ₽</v>
      </c>
      <c r="X728" s="65" t="s">
        <v>4548</v>
      </c>
      <c r="Y728" s="66" t="str">
        <f>IF(OR(Q728="",'1'!$H$10="-"),"-      %",IF(Z728="только сц",0,IF(SUM($V$685:$V$6357)&gt;=57000,(W728-T728)/W728,0)))</f>
        <v>-      %</v>
      </c>
      <c r="Z728" s="83" t="s">
        <v>5582</v>
      </c>
      <c r="AA728" s="51">
        <v>6</v>
      </c>
      <c r="AB728" s="51">
        <v>0</v>
      </c>
      <c r="AC728" s="63" t="s">
        <v>375</v>
      </c>
      <c r="AD728" s="94" t="str">
        <f>IF(OR(Q728="",'1'!$H$10="-"),"",IF(Q728&gt;R728+S728,"заказано больше наличия",""))</f>
        <v/>
      </c>
    </row>
    <row r="729" spans="1:30" s="48" customFormat="1">
      <c r="A729" s="2"/>
      <c r="B729" s="57" t="s">
        <v>1175</v>
      </c>
      <c r="C729" s="49" t="s">
        <v>2496</v>
      </c>
      <c r="D729" s="49" t="s">
        <v>390</v>
      </c>
      <c r="E729" s="49">
        <v>1</v>
      </c>
      <c r="F729" s="49">
        <v>8</v>
      </c>
      <c r="G729" s="49" t="s">
        <v>2817</v>
      </c>
      <c r="H729" s="52" t="s">
        <v>288</v>
      </c>
      <c r="I729" s="50" t="s">
        <v>526</v>
      </c>
      <c r="J729" s="50"/>
      <c r="K729" s="90"/>
      <c r="L729" s="51">
        <v>1285</v>
      </c>
      <c r="M729" s="51">
        <v>1134</v>
      </c>
      <c r="N729" s="82">
        <f>IF('1'!$H$10="-",L729,L729)</f>
        <v>1285</v>
      </c>
      <c r="O729" s="82">
        <f>IF(Z729="только сц",0,IF('1'!$H$10="-",M729,IF('1'!$H$10="в кассу предприятия",M729,IF('1'!$H$10="ИП Водакова Т.Ю.",M729*1.075,"-"))))</f>
        <v>0</v>
      </c>
      <c r="P729" s="86">
        <v>3</v>
      </c>
      <c r="Q729" s="47"/>
      <c r="R729" s="91">
        <f t="shared" si="11"/>
        <v>0</v>
      </c>
      <c r="S729" s="91" t="str">
        <f>IF('1'!$H$10="-","-      ₽",IF(Z729="только сц",IF(Q729&lt;=AA729,Q729,AA729),IF(Q729&lt;=AB729,0,IF(Q729-R729&lt;=AA729,Q729-R729,AA729))))</f>
        <v>-      ₽</v>
      </c>
      <c r="T729" s="92" t="str">
        <f>IF('1'!$H$10="-","-      ₽",IF(AND(SUM($W$10:$W$6357)&gt;=200000,AC729&lt;&gt;"без скидки"),IF(R729&gt;=100,O729*0.95*0.95*R729,O729*R729*0.95),IF(SUM($V$10:$V$6357)&gt;=57000,IF(AND(R729&gt;=100,AC729&lt;&gt;"без скидки"),O729*0.95*R729,O729*R729),N729*R729)))</f>
        <v>-      ₽</v>
      </c>
      <c r="U729" s="92" t="str">
        <f>IF('1'!$H$10="-","-      ₽",S729*N729)</f>
        <v>-      ₽</v>
      </c>
      <c r="V729" s="93" t="str">
        <f>IF('1'!$H$10="-","-      ₽",R729*N729)</f>
        <v>-      ₽</v>
      </c>
      <c r="W729" s="93" t="str">
        <f>IF('1'!$H$10="-","-      ₽",R729*O729)</f>
        <v>-      ₽</v>
      </c>
      <c r="X729" s="65" t="s">
        <v>4548</v>
      </c>
      <c r="Y729" s="66" t="str">
        <f>IF(OR(Q729="",'1'!$H$10="-"),"-      %",IF(Z729="только сц",0,IF(SUM($V$685:$V$6357)&gt;=57000,(W729-T729)/W729,0)))</f>
        <v>-      %</v>
      </c>
      <c r="Z729" s="83" t="s">
        <v>5582</v>
      </c>
      <c r="AA729" s="51">
        <v>3</v>
      </c>
      <c r="AB729" s="51">
        <v>0</v>
      </c>
      <c r="AC729" s="63" t="s">
        <v>375</v>
      </c>
      <c r="AD729" s="94" t="str">
        <f>IF(OR(Q729="",'1'!$H$10="-"),"",IF(Q729&gt;R729+S729,"заказано больше наличия",""))</f>
        <v/>
      </c>
    </row>
    <row r="730" spans="1:30" s="48" customFormat="1">
      <c r="A730" s="2"/>
      <c r="B730" s="57" t="s">
        <v>1177</v>
      </c>
      <c r="C730" s="49" t="s">
        <v>389</v>
      </c>
      <c r="D730" s="49" t="s">
        <v>390</v>
      </c>
      <c r="E730" s="49">
        <v>1</v>
      </c>
      <c r="F730" s="49">
        <v>18</v>
      </c>
      <c r="G730" s="49" t="s">
        <v>2818</v>
      </c>
      <c r="H730" s="52" t="s">
        <v>384</v>
      </c>
      <c r="I730" s="50" t="s">
        <v>379</v>
      </c>
      <c r="J730" s="50" t="s">
        <v>375</v>
      </c>
      <c r="K730" s="90" t="s">
        <v>375</v>
      </c>
      <c r="L730" s="51">
        <v>2510</v>
      </c>
      <c r="M730" s="51">
        <v>2215</v>
      </c>
      <c r="N730" s="82">
        <f>IF('1'!$H$10="-",L730,L730)</f>
        <v>2510</v>
      </c>
      <c r="O730" s="82">
        <f>IF(Z730="только сц",0,IF('1'!$H$10="-",M730,IF('1'!$H$10="в кассу предприятия",M730,IF('1'!$H$10="ИП Водакова Т.Ю.",M730*1.075,"-"))))</f>
        <v>0</v>
      </c>
      <c r="P730" s="86">
        <v>7</v>
      </c>
      <c r="Q730" s="47"/>
      <c r="R730" s="91">
        <f t="shared" si="11"/>
        <v>0</v>
      </c>
      <c r="S730" s="91" t="str">
        <f>IF('1'!$H$10="-","-      ₽",IF(Z730="только сц",IF(Q730&lt;=AA730,Q730,AA730),IF(Q730&lt;=AB730,0,IF(Q730-R730&lt;=AA730,Q730-R730,AA730))))</f>
        <v>-      ₽</v>
      </c>
      <c r="T730" s="92" t="str">
        <f>IF('1'!$H$10="-","-      ₽",IF(AND(SUM($W$10:$W$6357)&gt;=200000,AC730&lt;&gt;"без скидки"),IF(R730&gt;=100,O730*0.95*0.95*R730,O730*R730*0.95),IF(SUM($V$10:$V$6357)&gt;=57000,IF(AND(R730&gt;=100,AC730&lt;&gt;"без скидки"),O730*0.95*R730,O730*R730),N730*R730)))</f>
        <v>-      ₽</v>
      </c>
      <c r="U730" s="92" t="str">
        <f>IF('1'!$H$10="-","-      ₽",S730*N730)</f>
        <v>-      ₽</v>
      </c>
      <c r="V730" s="93" t="str">
        <f>IF('1'!$H$10="-","-      ₽",R730*N730)</f>
        <v>-      ₽</v>
      </c>
      <c r="W730" s="93" t="str">
        <f>IF('1'!$H$10="-","-      ₽",R730*O730)</f>
        <v>-      ₽</v>
      </c>
      <c r="X730" s="65" t="s">
        <v>4548</v>
      </c>
      <c r="Y730" s="66" t="str">
        <f>IF(OR(Q730="",'1'!$H$10="-"),"-      %",IF(Z730="только сц",0,IF(SUM($V$685:$V$6357)&gt;=57000,(W730-T730)/W730,0)))</f>
        <v>-      %</v>
      </c>
      <c r="Z730" s="83" t="s">
        <v>5582</v>
      </c>
      <c r="AA730" s="51">
        <v>7</v>
      </c>
      <c r="AB730" s="51">
        <v>0</v>
      </c>
      <c r="AC730" s="63" t="s">
        <v>375</v>
      </c>
      <c r="AD730" s="94" t="str">
        <f>IF(OR(Q730="",'1'!$H$10="-"),"",IF(Q730&gt;R730+S730,"заказано больше наличия",""))</f>
        <v/>
      </c>
    </row>
    <row r="731" spans="1:30" s="48" customFormat="1">
      <c r="A731" s="2"/>
      <c r="B731" s="57" t="s">
        <v>5008</v>
      </c>
      <c r="C731" s="49" t="s">
        <v>389</v>
      </c>
      <c r="D731" s="49" t="s">
        <v>390</v>
      </c>
      <c r="E731" s="49">
        <v>1</v>
      </c>
      <c r="F731" s="49">
        <v>8</v>
      </c>
      <c r="G731" s="49" t="s">
        <v>2820</v>
      </c>
      <c r="H731" s="52" t="s">
        <v>288</v>
      </c>
      <c r="I731" s="50" t="s">
        <v>366</v>
      </c>
      <c r="J731" s="50"/>
      <c r="K731" s="90"/>
      <c r="L731" s="51">
        <v>776</v>
      </c>
      <c r="M731" s="51">
        <v>685</v>
      </c>
      <c r="N731" s="82">
        <f>IF('1'!$H$10="-",L731,L731)</f>
        <v>776</v>
      </c>
      <c r="O731" s="82">
        <f>IF(Z731="только сц",0,IF('1'!$H$10="-",M731,IF('1'!$H$10="в кассу предприятия",M731,IF('1'!$H$10="ИП Водакова Т.Ю.",M731*1.075,"-"))))</f>
        <v>0</v>
      </c>
      <c r="P731" s="86">
        <v>1</v>
      </c>
      <c r="Q731" s="47"/>
      <c r="R731" s="91">
        <f t="shared" si="11"/>
        <v>0</v>
      </c>
      <c r="S731" s="91" t="str">
        <f>IF('1'!$H$10="-","-      ₽",IF(Z731="только сц",IF(Q731&lt;=AA731,Q731,AA731),IF(Q731&lt;=AB731,0,IF(Q731-R731&lt;=AA731,Q731-R731,AA731))))</f>
        <v>-      ₽</v>
      </c>
      <c r="T731" s="92" t="str">
        <f>IF('1'!$H$10="-","-      ₽",IF(AND(SUM($W$10:$W$6357)&gt;=200000,AC731&lt;&gt;"без скидки"),IF(R731&gt;=100,O731*0.95*0.95*R731,O731*R731*0.95),IF(SUM($V$10:$V$6357)&gt;=57000,IF(AND(R731&gt;=100,AC731&lt;&gt;"без скидки"),O731*0.95*R731,O731*R731),N731*R731)))</f>
        <v>-      ₽</v>
      </c>
      <c r="U731" s="92" t="str">
        <f>IF('1'!$H$10="-","-      ₽",S731*N731)</f>
        <v>-      ₽</v>
      </c>
      <c r="V731" s="93" t="str">
        <f>IF('1'!$H$10="-","-      ₽",R731*N731)</f>
        <v>-      ₽</v>
      </c>
      <c r="W731" s="93" t="str">
        <f>IF('1'!$H$10="-","-      ₽",R731*O731)</f>
        <v>-      ₽</v>
      </c>
      <c r="X731" s="65" t="s">
        <v>4548</v>
      </c>
      <c r="Y731" s="66" t="str">
        <f>IF(OR(Q731="",'1'!$H$10="-"),"-      %",IF(Z731="только сц",0,IF(SUM($V$685:$V$6357)&gt;=57000,(W731-T731)/W731,0)))</f>
        <v>-      %</v>
      </c>
      <c r="Z731" s="83" t="s">
        <v>5582</v>
      </c>
      <c r="AA731" s="51">
        <v>1</v>
      </c>
      <c r="AB731" s="51">
        <v>0</v>
      </c>
      <c r="AC731" s="63" t="s">
        <v>375</v>
      </c>
      <c r="AD731" s="94" t="str">
        <f>IF(OR(Q731="",'1'!$H$10="-"),"",IF(Q731&gt;R731+S731,"заказано больше наличия",""))</f>
        <v/>
      </c>
    </row>
    <row r="732" spans="1:30" s="48" customFormat="1">
      <c r="A732" s="2"/>
      <c r="B732" s="57" t="s">
        <v>5009</v>
      </c>
      <c r="C732" s="49" t="s">
        <v>2496</v>
      </c>
      <c r="D732" s="49" t="s">
        <v>390</v>
      </c>
      <c r="E732" s="49">
        <v>1</v>
      </c>
      <c r="F732" s="49">
        <v>11</v>
      </c>
      <c r="G732" s="49" t="s">
        <v>2820</v>
      </c>
      <c r="H732" s="52" t="s">
        <v>52</v>
      </c>
      <c r="I732" s="50" t="s">
        <v>366</v>
      </c>
      <c r="J732" s="50"/>
      <c r="K732" s="90"/>
      <c r="L732" s="51">
        <v>1128</v>
      </c>
      <c r="M732" s="51">
        <v>995</v>
      </c>
      <c r="N732" s="82">
        <f>IF('1'!$H$10="-",L732,L732)</f>
        <v>1128</v>
      </c>
      <c r="O732" s="82">
        <f>IF(Z732="только сц",0,IF('1'!$H$10="-",M732,IF('1'!$H$10="в кассу предприятия",M732,IF('1'!$H$10="ИП Водакова Т.Ю.",M732*1.075,"-"))))</f>
        <v>0</v>
      </c>
      <c r="P732" s="86">
        <v>1</v>
      </c>
      <c r="Q732" s="47"/>
      <c r="R732" s="91">
        <f t="shared" si="11"/>
        <v>0</v>
      </c>
      <c r="S732" s="91" t="str">
        <f>IF('1'!$H$10="-","-      ₽",IF(Z732="только сц",IF(Q732&lt;=AA732,Q732,AA732),IF(Q732&lt;=AB732,0,IF(Q732-R732&lt;=AA732,Q732-R732,AA732))))</f>
        <v>-      ₽</v>
      </c>
      <c r="T732" s="92" t="str">
        <f>IF('1'!$H$10="-","-      ₽",IF(AND(SUM($W$10:$W$6357)&gt;=200000,AC732&lt;&gt;"без скидки"),IF(R732&gt;=100,O732*0.95*0.95*R732,O732*R732*0.95),IF(SUM($V$10:$V$6357)&gt;=57000,IF(AND(R732&gt;=100,AC732&lt;&gt;"без скидки"),O732*0.95*R732,O732*R732),N732*R732)))</f>
        <v>-      ₽</v>
      </c>
      <c r="U732" s="92" t="str">
        <f>IF('1'!$H$10="-","-      ₽",S732*N732)</f>
        <v>-      ₽</v>
      </c>
      <c r="V732" s="93" t="str">
        <f>IF('1'!$H$10="-","-      ₽",R732*N732)</f>
        <v>-      ₽</v>
      </c>
      <c r="W732" s="93" t="str">
        <f>IF('1'!$H$10="-","-      ₽",R732*O732)</f>
        <v>-      ₽</v>
      </c>
      <c r="X732" s="65" t="s">
        <v>4548</v>
      </c>
      <c r="Y732" s="66" t="str">
        <f>IF(OR(Q732="",'1'!$H$10="-"),"-      %",IF(Z732="только сц",0,IF(SUM($V$685:$V$6357)&gt;=57000,(W732-T732)/W732,0)))</f>
        <v>-      %</v>
      </c>
      <c r="Z732" s="83" t="s">
        <v>5582</v>
      </c>
      <c r="AA732" s="51">
        <v>1</v>
      </c>
      <c r="AB732" s="51">
        <v>0</v>
      </c>
      <c r="AC732" s="63" t="s">
        <v>375</v>
      </c>
      <c r="AD732" s="94" t="str">
        <f>IF(OR(Q732="",'1'!$H$10="-"),"",IF(Q732&gt;R732+S732,"заказано больше наличия",""))</f>
        <v/>
      </c>
    </row>
    <row r="733" spans="1:30" s="48" customFormat="1">
      <c r="A733" s="2"/>
      <c r="B733" s="57" t="s">
        <v>4049</v>
      </c>
      <c r="C733" s="49" t="s">
        <v>389</v>
      </c>
      <c r="D733" s="49" t="s">
        <v>390</v>
      </c>
      <c r="E733" s="49">
        <v>1</v>
      </c>
      <c r="F733" s="49">
        <v>11</v>
      </c>
      <c r="G733" s="49" t="s">
        <v>2820</v>
      </c>
      <c r="H733" s="52" t="s">
        <v>52</v>
      </c>
      <c r="I733" s="50" t="s">
        <v>298</v>
      </c>
      <c r="J733" s="50"/>
      <c r="K733" s="90"/>
      <c r="L733" s="51">
        <v>1128</v>
      </c>
      <c r="M733" s="51">
        <v>995</v>
      </c>
      <c r="N733" s="82">
        <f>IF('1'!$H$10="-",L733,L733)</f>
        <v>1128</v>
      </c>
      <c r="O733" s="82">
        <f>IF(Z733="только сц",0,IF('1'!$H$10="-",M733,IF('1'!$H$10="в кассу предприятия",M733,IF('1'!$H$10="ИП Водакова Т.Ю.",M733*1.075,"-"))))</f>
        <v>0</v>
      </c>
      <c r="P733" s="86">
        <v>4</v>
      </c>
      <c r="Q733" s="47"/>
      <c r="R733" s="91">
        <f t="shared" si="11"/>
        <v>0</v>
      </c>
      <c r="S733" s="91" t="str">
        <f>IF('1'!$H$10="-","-      ₽",IF(Z733="только сц",IF(Q733&lt;=AA733,Q733,AA733),IF(Q733&lt;=AB733,0,IF(Q733-R733&lt;=AA733,Q733-R733,AA733))))</f>
        <v>-      ₽</v>
      </c>
      <c r="T733" s="92" t="str">
        <f>IF('1'!$H$10="-","-      ₽",IF(AND(SUM($W$10:$W$6357)&gt;=200000,AC733&lt;&gt;"без скидки"),IF(R733&gt;=100,O733*0.95*0.95*R733,O733*R733*0.95),IF(SUM($V$10:$V$6357)&gt;=57000,IF(AND(R733&gt;=100,AC733&lt;&gt;"без скидки"),O733*0.95*R733,O733*R733),N733*R733)))</f>
        <v>-      ₽</v>
      </c>
      <c r="U733" s="92" t="str">
        <f>IF('1'!$H$10="-","-      ₽",S733*N733)</f>
        <v>-      ₽</v>
      </c>
      <c r="V733" s="93" t="str">
        <f>IF('1'!$H$10="-","-      ₽",R733*N733)</f>
        <v>-      ₽</v>
      </c>
      <c r="W733" s="93" t="str">
        <f>IF('1'!$H$10="-","-      ₽",R733*O733)</f>
        <v>-      ₽</v>
      </c>
      <c r="X733" s="65" t="s">
        <v>4548</v>
      </c>
      <c r="Y733" s="66" t="str">
        <f>IF(OR(Q733="",'1'!$H$10="-"),"-      %",IF(Z733="только сц",0,IF(SUM($V$685:$V$6357)&gt;=57000,(W733-T733)/W733,0)))</f>
        <v>-      %</v>
      </c>
      <c r="Z733" s="83" t="s">
        <v>5582</v>
      </c>
      <c r="AA733" s="51">
        <v>4</v>
      </c>
      <c r="AB733" s="51">
        <v>0</v>
      </c>
      <c r="AC733" s="63" t="s">
        <v>375</v>
      </c>
      <c r="AD733" s="94" t="str">
        <f>IF(OR(Q733="",'1'!$H$10="-"),"",IF(Q733&gt;R733+S733,"заказано больше наличия",""))</f>
        <v/>
      </c>
    </row>
    <row r="734" spans="1:30" s="48" customFormat="1">
      <c r="A734" s="2"/>
      <c r="B734" s="57" t="s">
        <v>1179</v>
      </c>
      <c r="C734" s="49" t="s">
        <v>389</v>
      </c>
      <c r="D734" s="49" t="s">
        <v>390</v>
      </c>
      <c r="E734" s="49">
        <v>1</v>
      </c>
      <c r="F734" s="49">
        <v>6</v>
      </c>
      <c r="G734" s="49" t="s">
        <v>2821</v>
      </c>
      <c r="H734" s="52" t="s">
        <v>85</v>
      </c>
      <c r="I734" s="50" t="s">
        <v>2800</v>
      </c>
      <c r="J734" s="50"/>
      <c r="K734" s="90"/>
      <c r="L734" s="51">
        <v>1128</v>
      </c>
      <c r="M734" s="51">
        <v>995</v>
      </c>
      <c r="N734" s="82">
        <f>IF('1'!$H$10="-",L734,L734)</f>
        <v>1128</v>
      </c>
      <c r="O734" s="82">
        <f>IF(Z734="только сц",0,IF('1'!$H$10="-",M734,IF('1'!$H$10="в кассу предприятия",M734,IF('1'!$H$10="ИП Водакова Т.Ю.",M734*1.075,"-"))))</f>
        <v>0</v>
      </c>
      <c r="P734" s="86">
        <v>10</v>
      </c>
      <c r="Q734" s="47"/>
      <c r="R734" s="91">
        <f t="shared" si="11"/>
        <v>0</v>
      </c>
      <c r="S734" s="91" t="str">
        <f>IF('1'!$H$10="-","-      ₽",IF(Z734="только сц",IF(Q734&lt;=AA734,Q734,AA734),IF(Q734&lt;=AB734,0,IF(Q734-R734&lt;=AA734,Q734-R734,AA734))))</f>
        <v>-      ₽</v>
      </c>
      <c r="T734" s="92" t="str">
        <f>IF('1'!$H$10="-","-      ₽",IF(AND(SUM($W$10:$W$6357)&gt;=200000,AC734&lt;&gt;"без скидки"),IF(R734&gt;=100,O734*0.95*0.95*R734,O734*R734*0.95),IF(SUM($V$10:$V$6357)&gt;=57000,IF(AND(R734&gt;=100,AC734&lt;&gt;"без скидки"),O734*0.95*R734,O734*R734),N734*R734)))</f>
        <v>-      ₽</v>
      </c>
      <c r="U734" s="92" t="str">
        <f>IF('1'!$H$10="-","-      ₽",S734*N734)</f>
        <v>-      ₽</v>
      </c>
      <c r="V734" s="93" t="str">
        <f>IF('1'!$H$10="-","-      ₽",R734*N734)</f>
        <v>-      ₽</v>
      </c>
      <c r="W734" s="93" t="str">
        <f>IF('1'!$H$10="-","-      ₽",R734*O734)</f>
        <v>-      ₽</v>
      </c>
      <c r="X734" s="65" t="s">
        <v>4548</v>
      </c>
      <c r="Y734" s="66" t="str">
        <f>IF(OR(Q734="",'1'!$H$10="-"),"-      %",IF(Z734="только сц",0,IF(SUM($V$685:$V$6357)&gt;=57000,(W734-T734)/W734,0)))</f>
        <v>-      %</v>
      </c>
      <c r="Z734" s="83" t="s">
        <v>5582</v>
      </c>
      <c r="AA734" s="51">
        <v>10</v>
      </c>
      <c r="AB734" s="51">
        <v>0</v>
      </c>
      <c r="AC734" s="63" t="s">
        <v>375</v>
      </c>
      <c r="AD734" s="94" t="str">
        <f>IF(OR(Q734="",'1'!$H$10="-"),"",IF(Q734&gt;R734+S734,"заказано больше наличия",""))</f>
        <v/>
      </c>
    </row>
    <row r="735" spans="1:30" s="48" customFormat="1">
      <c r="A735" s="2"/>
      <c r="B735" s="57" t="s">
        <v>394</v>
      </c>
      <c r="C735" s="49" t="s">
        <v>389</v>
      </c>
      <c r="D735" s="49" t="s">
        <v>390</v>
      </c>
      <c r="E735" s="49">
        <v>1</v>
      </c>
      <c r="F735" s="49">
        <v>8</v>
      </c>
      <c r="G735" s="49" t="s">
        <v>395</v>
      </c>
      <c r="H735" s="52" t="s">
        <v>288</v>
      </c>
      <c r="I735" s="50" t="s">
        <v>396</v>
      </c>
      <c r="J735" s="50"/>
      <c r="K735" s="90"/>
      <c r="L735" s="51">
        <v>1298</v>
      </c>
      <c r="M735" s="51">
        <v>1145</v>
      </c>
      <c r="N735" s="82">
        <f>IF('1'!$H$10="-",L735,L735)</f>
        <v>1298</v>
      </c>
      <c r="O735" s="82">
        <f>IF(Z735="только сц",0,IF('1'!$H$10="-",M735,IF('1'!$H$10="в кассу предприятия",M735,IF('1'!$H$10="ИП Водакова Т.Ю.",M735*1.075,"-"))))</f>
        <v>0</v>
      </c>
      <c r="P735" s="86">
        <v>7</v>
      </c>
      <c r="Q735" s="47"/>
      <c r="R735" s="91">
        <f t="shared" si="11"/>
        <v>0</v>
      </c>
      <c r="S735" s="91" t="str">
        <f>IF('1'!$H$10="-","-      ₽",IF(Z735="только сц",IF(Q735&lt;=AA735,Q735,AA735),IF(Q735&lt;=AB735,0,IF(Q735-R735&lt;=AA735,Q735-R735,AA735))))</f>
        <v>-      ₽</v>
      </c>
      <c r="T735" s="92" t="str">
        <f>IF('1'!$H$10="-","-      ₽",IF(AND(SUM($W$10:$W$6357)&gt;=200000,AC735&lt;&gt;"без скидки"),IF(R735&gt;=100,O735*0.95*0.95*R735,O735*R735*0.95),IF(SUM($V$10:$V$6357)&gt;=57000,IF(AND(R735&gt;=100,AC735&lt;&gt;"без скидки"),O735*0.95*R735,O735*R735),N735*R735)))</f>
        <v>-      ₽</v>
      </c>
      <c r="U735" s="92" t="str">
        <f>IF('1'!$H$10="-","-      ₽",S735*N735)</f>
        <v>-      ₽</v>
      </c>
      <c r="V735" s="93" t="str">
        <f>IF('1'!$H$10="-","-      ₽",R735*N735)</f>
        <v>-      ₽</v>
      </c>
      <c r="W735" s="93" t="str">
        <f>IF('1'!$H$10="-","-      ₽",R735*O735)</f>
        <v>-      ₽</v>
      </c>
      <c r="X735" s="65" t="s">
        <v>4548</v>
      </c>
      <c r="Y735" s="66" t="str">
        <f>IF(OR(Q735="",'1'!$H$10="-"),"-      %",IF(Z735="только сц",0,IF(SUM($V$685:$V$6357)&gt;=57000,(W735-T735)/W735,0)))</f>
        <v>-      %</v>
      </c>
      <c r="Z735" s="83" t="s">
        <v>5582</v>
      </c>
      <c r="AA735" s="51">
        <v>7</v>
      </c>
      <c r="AB735" s="51">
        <v>0</v>
      </c>
      <c r="AC735" s="63" t="s">
        <v>3975</v>
      </c>
      <c r="AD735" s="94" t="str">
        <f>IF(OR(Q735="",'1'!$H$10="-"),"",IF(Q735&gt;R735+S735,"заказано больше наличия",""))</f>
        <v/>
      </c>
    </row>
    <row r="736" spans="1:30" s="48" customFormat="1">
      <c r="A736" s="2"/>
      <c r="B736" s="57" t="s">
        <v>1181</v>
      </c>
      <c r="C736" s="49" t="s">
        <v>2496</v>
      </c>
      <c r="D736" s="49" t="s">
        <v>390</v>
      </c>
      <c r="E736" s="49">
        <v>1</v>
      </c>
      <c r="F736" s="49">
        <v>11</v>
      </c>
      <c r="G736" s="49" t="s">
        <v>2823</v>
      </c>
      <c r="H736" s="52" t="s">
        <v>52</v>
      </c>
      <c r="I736" s="50" t="s">
        <v>387</v>
      </c>
      <c r="J736" s="50"/>
      <c r="K736" s="90"/>
      <c r="L736" s="51">
        <v>1444</v>
      </c>
      <c r="M736" s="51">
        <v>1274</v>
      </c>
      <c r="N736" s="82">
        <f>IF('1'!$H$10="-",L736,L736)</f>
        <v>1444</v>
      </c>
      <c r="O736" s="82">
        <f>IF(Z736="только сц",0,IF('1'!$H$10="-",M736,IF('1'!$H$10="в кассу предприятия",M736,IF('1'!$H$10="ИП Водакова Т.Ю.",M736*1.075,"-"))))</f>
        <v>1274</v>
      </c>
      <c r="P736" s="86">
        <v>2</v>
      </c>
      <c r="Q736" s="47"/>
      <c r="R736" s="91">
        <f t="shared" si="11"/>
        <v>0</v>
      </c>
      <c r="S736" s="91" t="str">
        <f>IF('1'!$H$10="-","-      ₽",IF(Z736="только сц",IF(Q736&lt;=AA736,Q736,AA736),IF(Q736&lt;=AB736,0,IF(Q736-R736&lt;=AA736,Q736-R736,AA736))))</f>
        <v>-      ₽</v>
      </c>
      <c r="T736" s="92" t="str">
        <f>IF('1'!$H$10="-","-      ₽",IF(AND(SUM($W$10:$W$6357)&gt;=200000,AC736&lt;&gt;"без скидки"),IF(R736&gt;=100,O736*0.95*0.95*R736,O736*R736*0.95),IF(SUM($V$10:$V$6357)&gt;=57000,IF(AND(R736&gt;=100,AC736&lt;&gt;"без скидки"),O736*0.95*R736,O736*R736),N736*R736)))</f>
        <v>-      ₽</v>
      </c>
      <c r="U736" s="92" t="str">
        <f>IF('1'!$H$10="-","-      ₽",S736*N736)</f>
        <v>-      ₽</v>
      </c>
      <c r="V736" s="93" t="str">
        <f>IF('1'!$H$10="-","-      ₽",R736*N736)</f>
        <v>-      ₽</v>
      </c>
      <c r="W736" s="93" t="str">
        <f>IF('1'!$H$10="-","-      ₽",R736*O736)</f>
        <v>-      ₽</v>
      </c>
      <c r="X736" s="65" t="s">
        <v>4548</v>
      </c>
      <c r="Y736" s="66" t="str">
        <f>IF(OR(Q736="",'1'!$H$10="-"),"-      %",IF(Z736="только сц",0,IF(SUM($V$685:$V$6357)&gt;=57000,(W736-T736)/W736,0)))</f>
        <v>-      %</v>
      </c>
      <c r="Z736" s="83" t="s">
        <v>375</v>
      </c>
      <c r="AA736" s="51">
        <v>0</v>
      </c>
      <c r="AB736" s="51">
        <v>2</v>
      </c>
      <c r="AC736" s="63" t="s">
        <v>375</v>
      </c>
      <c r="AD736" s="94" t="str">
        <f>IF(OR(Q736="",'1'!$H$10="-"),"",IF(Q736&gt;R736+S736,"заказано больше наличия",""))</f>
        <v/>
      </c>
    </row>
    <row r="737" spans="1:30" s="48" customFormat="1">
      <c r="A737" s="2"/>
      <c r="B737" s="57" t="s">
        <v>1183</v>
      </c>
      <c r="C737" s="49" t="s">
        <v>398</v>
      </c>
      <c r="D737" s="49" t="s">
        <v>399</v>
      </c>
      <c r="E737" s="49">
        <v>1</v>
      </c>
      <c r="F737" s="49">
        <v>18</v>
      </c>
      <c r="G737" s="49" t="s">
        <v>2824</v>
      </c>
      <c r="H737" s="52" t="s">
        <v>384</v>
      </c>
      <c r="I737" s="50" t="s">
        <v>392</v>
      </c>
      <c r="J737" s="50" t="s">
        <v>375</v>
      </c>
      <c r="K737" s="90" t="s">
        <v>375</v>
      </c>
      <c r="L737" s="51">
        <v>3383</v>
      </c>
      <c r="M737" s="51">
        <v>2985</v>
      </c>
      <c r="N737" s="82">
        <f>IF('1'!$H$10="-",L737,L737)</f>
        <v>3383</v>
      </c>
      <c r="O737" s="82">
        <f>IF(Z737="только сц",0,IF('1'!$H$10="-",M737,IF('1'!$H$10="в кассу предприятия",M737,IF('1'!$H$10="ИП Водакова Т.Ю.",M737*1.075,"-"))))</f>
        <v>2985</v>
      </c>
      <c r="P737" s="86">
        <v>5</v>
      </c>
      <c r="Q737" s="47"/>
      <c r="R737" s="91">
        <f t="shared" si="11"/>
        <v>0</v>
      </c>
      <c r="S737" s="91" t="str">
        <f>IF('1'!$H$10="-","-      ₽",IF(Z737="только сц",IF(Q737&lt;=AA737,Q737,AA737),IF(Q737&lt;=AB737,0,IF(Q737-R737&lt;=AA737,Q737-R737,AA737))))</f>
        <v>-      ₽</v>
      </c>
      <c r="T737" s="92" t="str">
        <f>IF('1'!$H$10="-","-      ₽",IF(AND(SUM($W$10:$W$6357)&gt;=200000,AC737&lt;&gt;"без скидки"),IF(R737&gt;=100,O737*0.95*0.95*R737,O737*R737*0.95),IF(SUM($V$10:$V$6357)&gt;=57000,IF(AND(R737&gt;=100,AC737&lt;&gt;"без скидки"),O737*0.95*R737,O737*R737),N737*R737)))</f>
        <v>-      ₽</v>
      </c>
      <c r="U737" s="92" t="str">
        <f>IF('1'!$H$10="-","-      ₽",S737*N737)</f>
        <v>-      ₽</v>
      </c>
      <c r="V737" s="93" t="str">
        <f>IF('1'!$H$10="-","-      ₽",R737*N737)</f>
        <v>-      ₽</v>
      </c>
      <c r="W737" s="93" t="str">
        <f>IF('1'!$H$10="-","-      ₽",R737*O737)</f>
        <v>-      ₽</v>
      </c>
      <c r="X737" s="65" t="s">
        <v>4548</v>
      </c>
      <c r="Y737" s="66" t="str">
        <f>IF(OR(Q737="",'1'!$H$10="-"),"-      %",IF(Z737="только сц",0,IF(SUM($V$685:$V$6357)&gt;=57000,(W737-T737)/W737,0)))</f>
        <v>-      %</v>
      </c>
      <c r="Z737" s="83" t="s">
        <v>375</v>
      </c>
      <c r="AA737" s="51">
        <v>1</v>
      </c>
      <c r="AB737" s="51">
        <v>4</v>
      </c>
      <c r="AC737" s="63" t="s">
        <v>375</v>
      </c>
      <c r="AD737" s="94" t="str">
        <f>IF(OR(Q737="",'1'!$H$10="-"),"",IF(Q737&gt;R737+S737,"заказано больше наличия",""))</f>
        <v/>
      </c>
    </row>
    <row r="738" spans="1:30" s="48" customFormat="1">
      <c r="A738" s="2"/>
      <c r="B738" s="57" t="s">
        <v>1184</v>
      </c>
      <c r="C738" s="49" t="s">
        <v>398</v>
      </c>
      <c r="D738" s="49" t="s">
        <v>399</v>
      </c>
      <c r="E738" s="49">
        <v>1</v>
      </c>
      <c r="F738" s="49">
        <v>24</v>
      </c>
      <c r="G738" s="49" t="s">
        <v>2825</v>
      </c>
      <c r="H738" s="52" t="s">
        <v>373</v>
      </c>
      <c r="I738" s="50" t="s">
        <v>374</v>
      </c>
      <c r="J738" s="50"/>
      <c r="K738" s="90"/>
      <c r="L738" s="51">
        <v>5072</v>
      </c>
      <c r="M738" s="51">
        <v>4475</v>
      </c>
      <c r="N738" s="82">
        <f>IF('1'!$H$10="-",L738,L738)</f>
        <v>5072</v>
      </c>
      <c r="O738" s="82">
        <f>IF(Z738="только сц",0,IF('1'!$H$10="-",M738,IF('1'!$H$10="в кассу предприятия",M738,IF('1'!$H$10="ИП Водакова Т.Ю.",M738*1.075,"-"))))</f>
        <v>0</v>
      </c>
      <c r="P738" s="86">
        <v>1</v>
      </c>
      <c r="Q738" s="47"/>
      <c r="R738" s="91">
        <f t="shared" si="11"/>
        <v>0</v>
      </c>
      <c r="S738" s="91" t="str">
        <f>IF('1'!$H$10="-","-      ₽",IF(Z738="только сц",IF(Q738&lt;=AA738,Q738,AA738),IF(Q738&lt;=AB738,0,IF(Q738-R738&lt;=AA738,Q738-R738,AA738))))</f>
        <v>-      ₽</v>
      </c>
      <c r="T738" s="92" t="str">
        <f>IF('1'!$H$10="-","-      ₽",IF(AND(SUM($W$10:$W$6357)&gt;=200000,AC738&lt;&gt;"без скидки"),IF(R738&gt;=100,O738*0.95*0.95*R738,O738*R738*0.95),IF(SUM($V$10:$V$6357)&gt;=57000,IF(AND(R738&gt;=100,AC738&lt;&gt;"без скидки"),O738*0.95*R738,O738*R738),N738*R738)))</f>
        <v>-      ₽</v>
      </c>
      <c r="U738" s="92" t="str">
        <f>IF('1'!$H$10="-","-      ₽",S738*N738)</f>
        <v>-      ₽</v>
      </c>
      <c r="V738" s="93" t="str">
        <f>IF('1'!$H$10="-","-      ₽",R738*N738)</f>
        <v>-      ₽</v>
      </c>
      <c r="W738" s="93" t="str">
        <f>IF('1'!$H$10="-","-      ₽",R738*O738)</f>
        <v>-      ₽</v>
      </c>
      <c r="X738" s="65" t="s">
        <v>4548</v>
      </c>
      <c r="Y738" s="66" t="str">
        <f>IF(OR(Q738="",'1'!$H$10="-"),"-      %",IF(Z738="только сц",0,IF(SUM($V$685:$V$6357)&gt;=57000,(W738-T738)/W738,0)))</f>
        <v>-      %</v>
      </c>
      <c r="Z738" s="83" t="s">
        <v>5582</v>
      </c>
      <c r="AA738" s="51">
        <v>1</v>
      </c>
      <c r="AB738" s="51">
        <v>0</v>
      </c>
      <c r="AC738" s="63" t="s">
        <v>3975</v>
      </c>
      <c r="AD738" s="94" t="str">
        <f>IF(OR(Q738="",'1'!$H$10="-"),"",IF(Q738&gt;R738+S738,"заказано больше наличия",""))</f>
        <v/>
      </c>
    </row>
    <row r="739" spans="1:30" s="48" customFormat="1">
      <c r="A739" s="2"/>
      <c r="B739" s="57" t="s">
        <v>1185</v>
      </c>
      <c r="C739" s="49" t="s">
        <v>398</v>
      </c>
      <c r="D739" s="49" t="s">
        <v>399</v>
      </c>
      <c r="E739" s="49">
        <v>1</v>
      </c>
      <c r="F739" s="49">
        <v>18</v>
      </c>
      <c r="G739" s="49" t="s">
        <v>2826</v>
      </c>
      <c r="H739" s="52" t="s">
        <v>384</v>
      </c>
      <c r="I739" s="50" t="s">
        <v>2800</v>
      </c>
      <c r="J739" s="50" t="s">
        <v>375</v>
      </c>
      <c r="K739" s="90" t="s">
        <v>375</v>
      </c>
      <c r="L739" s="51">
        <v>3383</v>
      </c>
      <c r="M739" s="51">
        <v>2985</v>
      </c>
      <c r="N739" s="82">
        <f>IF('1'!$H$10="-",L739,L739)</f>
        <v>3383</v>
      </c>
      <c r="O739" s="82">
        <f>IF(Z739="только сц",0,IF('1'!$H$10="-",M739,IF('1'!$H$10="в кассу предприятия",M739,IF('1'!$H$10="ИП Водакова Т.Ю.",M739*1.075,"-"))))</f>
        <v>0</v>
      </c>
      <c r="P739" s="86">
        <v>5</v>
      </c>
      <c r="Q739" s="47"/>
      <c r="R739" s="91">
        <f t="shared" si="11"/>
        <v>0</v>
      </c>
      <c r="S739" s="91" t="str">
        <f>IF('1'!$H$10="-","-      ₽",IF(Z739="только сц",IF(Q739&lt;=AA739,Q739,AA739),IF(Q739&lt;=AB739,0,IF(Q739-R739&lt;=AA739,Q739-R739,AA739))))</f>
        <v>-      ₽</v>
      </c>
      <c r="T739" s="92" t="str">
        <f>IF('1'!$H$10="-","-      ₽",IF(AND(SUM($W$10:$W$6357)&gt;=200000,AC739&lt;&gt;"без скидки"),IF(R739&gt;=100,O739*0.95*0.95*R739,O739*R739*0.95),IF(SUM($V$10:$V$6357)&gt;=57000,IF(AND(R739&gt;=100,AC739&lt;&gt;"без скидки"),O739*0.95*R739,O739*R739),N739*R739)))</f>
        <v>-      ₽</v>
      </c>
      <c r="U739" s="92" t="str">
        <f>IF('1'!$H$10="-","-      ₽",S739*N739)</f>
        <v>-      ₽</v>
      </c>
      <c r="V739" s="93" t="str">
        <f>IF('1'!$H$10="-","-      ₽",R739*N739)</f>
        <v>-      ₽</v>
      </c>
      <c r="W739" s="93" t="str">
        <f>IF('1'!$H$10="-","-      ₽",R739*O739)</f>
        <v>-      ₽</v>
      </c>
      <c r="X739" s="65" t="s">
        <v>4548</v>
      </c>
      <c r="Y739" s="66" t="str">
        <f>IF(OR(Q739="",'1'!$H$10="-"),"-      %",IF(Z739="только сц",0,IF(SUM($V$685:$V$6357)&gt;=57000,(W739-T739)/W739,0)))</f>
        <v>-      %</v>
      </c>
      <c r="Z739" s="83" t="s">
        <v>5582</v>
      </c>
      <c r="AA739" s="51">
        <v>5</v>
      </c>
      <c r="AB739" s="51">
        <v>0</v>
      </c>
      <c r="AC739" s="63" t="s">
        <v>375</v>
      </c>
      <c r="AD739" s="94" t="str">
        <f>IF(OR(Q739="",'1'!$H$10="-"),"",IF(Q739&gt;R739+S739,"заказано больше наличия",""))</f>
        <v/>
      </c>
    </row>
    <row r="740" spans="1:30" s="48" customFormat="1">
      <c r="A740" s="2"/>
      <c r="B740" s="57" t="s">
        <v>1186</v>
      </c>
      <c r="C740" s="49" t="s">
        <v>2497</v>
      </c>
      <c r="D740" s="49" t="s">
        <v>2498</v>
      </c>
      <c r="E740" s="49">
        <v>1</v>
      </c>
      <c r="F740" s="49">
        <v>24</v>
      </c>
      <c r="G740" s="49" t="s">
        <v>2827</v>
      </c>
      <c r="H740" s="52" t="s">
        <v>373</v>
      </c>
      <c r="I740" s="50" t="s">
        <v>387</v>
      </c>
      <c r="J740" s="50"/>
      <c r="K740" s="90"/>
      <c r="L740" s="51">
        <v>4342</v>
      </c>
      <c r="M740" s="51">
        <v>3831</v>
      </c>
      <c r="N740" s="82">
        <f>IF('1'!$H$10="-",L740,L740)</f>
        <v>4342</v>
      </c>
      <c r="O740" s="82">
        <f>IF(Z740="только сц",0,IF('1'!$H$10="-",M740,IF('1'!$H$10="в кассу предприятия",M740,IF('1'!$H$10="ИП Водакова Т.Ю.",M740*1.075,"-"))))</f>
        <v>0</v>
      </c>
      <c r="P740" s="86">
        <v>1</v>
      </c>
      <c r="Q740" s="47"/>
      <c r="R740" s="91">
        <f t="shared" si="11"/>
        <v>0</v>
      </c>
      <c r="S740" s="91" t="str">
        <f>IF('1'!$H$10="-","-      ₽",IF(Z740="только сц",IF(Q740&lt;=AA740,Q740,AA740),IF(Q740&lt;=AB740,0,IF(Q740-R740&lt;=AA740,Q740-R740,AA740))))</f>
        <v>-      ₽</v>
      </c>
      <c r="T740" s="92" t="str">
        <f>IF('1'!$H$10="-","-      ₽",IF(AND(SUM($W$10:$W$6357)&gt;=200000,AC740&lt;&gt;"без скидки"),IF(R740&gt;=100,O740*0.95*0.95*R740,O740*R740*0.95),IF(SUM($V$10:$V$6357)&gt;=57000,IF(AND(R740&gt;=100,AC740&lt;&gt;"без скидки"),O740*0.95*R740,O740*R740),N740*R740)))</f>
        <v>-      ₽</v>
      </c>
      <c r="U740" s="92" t="str">
        <f>IF('1'!$H$10="-","-      ₽",S740*N740)</f>
        <v>-      ₽</v>
      </c>
      <c r="V740" s="93" t="str">
        <f>IF('1'!$H$10="-","-      ₽",R740*N740)</f>
        <v>-      ₽</v>
      </c>
      <c r="W740" s="93" t="str">
        <f>IF('1'!$H$10="-","-      ₽",R740*O740)</f>
        <v>-      ₽</v>
      </c>
      <c r="X740" s="65" t="s">
        <v>4548</v>
      </c>
      <c r="Y740" s="66" t="str">
        <f>IF(OR(Q740="",'1'!$H$10="-"),"-      %",IF(Z740="только сц",0,IF(SUM($V$685:$V$6357)&gt;=57000,(W740-T740)/W740,0)))</f>
        <v>-      %</v>
      </c>
      <c r="Z740" s="83" t="s">
        <v>5582</v>
      </c>
      <c r="AA740" s="51">
        <v>1</v>
      </c>
      <c r="AB740" s="51">
        <v>0</v>
      </c>
      <c r="AC740" s="63" t="s">
        <v>375</v>
      </c>
      <c r="AD740" s="94" t="str">
        <f>IF(OR(Q740="",'1'!$H$10="-"),"",IF(Q740&gt;R740+S740,"заказано больше наличия",""))</f>
        <v/>
      </c>
    </row>
    <row r="741" spans="1:30" s="48" customFormat="1">
      <c r="A741" s="2"/>
      <c r="B741" s="57" t="s">
        <v>5010</v>
      </c>
      <c r="C741" s="49" t="s">
        <v>5350</v>
      </c>
      <c r="D741" s="49" t="s">
        <v>5351</v>
      </c>
      <c r="E741" s="49">
        <v>1</v>
      </c>
      <c r="F741" s="49">
        <v>26</v>
      </c>
      <c r="G741" s="49" t="s">
        <v>5454</v>
      </c>
      <c r="H741" s="52" t="s">
        <v>371</v>
      </c>
      <c r="I741" s="50" t="s">
        <v>564</v>
      </c>
      <c r="J741" s="50"/>
      <c r="K741" s="90"/>
      <c r="L741" s="51">
        <v>5032</v>
      </c>
      <c r="M741" s="51">
        <v>4440</v>
      </c>
      <c r="N741" s="82">
        <f>IF('1'!$H$10="-",L741,L741)</f>
        <v>5032</v>
      </c>
      <c r="O741" s="82">
        <f>IF(Z741="только сц",0,IF('1'!$H$10="-",M741,IF('1'!$H$10="в кассу предприятия",M741,IF('1'!$H$10="ИП Водакова Т.Ю.",M741*1.075,"-"))))</f>
        <v>4440</v>
      </c>
      <c r="P741" s="86">
        <v>1</v>
      </c>
      <c r="Q741" s="47"/>
      <c r="R741" s="91">
        <f t="shared" si="11"/>
        <v>0</v>
      </c>
      <c r="S741" s="91" t="str">
        <f>IF('1'!$H$10="-","-      ₽",IF(Z741="только сц",IF(Q741&lt;=AA741,Q741,AA741),IF(Q741&lt;=AB741,0,IF(Q741-R741&lt;=AA741,Q741-R741,AA741))))</f>
        <v>-      ₽</v>
      </c>
      <c r="T741" s="92" t="str">
        <f>IF('1'!$H$10="-","-      ₽",IF(AND(SUM($W$10:$W$6357)&gt;=200000,AC741&lt;&gt;"без скидки"),IF(R741&gt;=100,O741*0.95*0.95*R741,O741*R741*0.95),IF(SUM($V$10:$V$6357)&gt;=57000,IF(AND(R741&gt;=100,AC741&lt;&gt;"без скидки"),O741*0.95*R741,O741*R741),N741*R741)))</f>
        <v>-      ₽</v>
      </c>
      <c r="U741" s="92" t="str">
        <f>IF('1'!$H$10="-","-      ₽",S741*N741)</f>
        <v>-      ₽</v>
      </c>
      <c r="V741" s="93" t="str">
        <f>IF('1'!$H$10="-","-      ₽",R741*N741)</f>
        <v>-      ₽</v>
      </c>
      <c r="W741" s="93" t="str">
        <f>IF('1'!$H$10="-","-      ₽",R741*O741)</f>
        <v>-      ₽</v>
      </c>
      <c r="X741" s="65" t="s">
        <v>4548</v>
      </c>
      <c r="Y741" s="66" t="str">
        <f>IF(OR(Q741="",'1'!$H$10="-"),"-      %",IF(Z741="только сц",0,IF(SUM($V$685:$V$6357)&gt;=57000,(W741-T741)/W741,0)))</f>
        <v>-      %</v>
      </c>
      <c r="Z741" s="83" t="s">
        <v>375</v>
      </c>
      <c r="AA741" s="51">
        <v>0</v>
      </c>
      <c r="AB741" s="51">
        <v>1</v>
      </c>
      <c r="AC741" s="63" t="s">
        <v>375</v>
      </c>
      <c r="AD741" s="94" t="str">
        <f>IF(OR(Q741="",'1'!$H$10="-"),"",IF(Q741&gt;R741+S741,"заказано больше наличия",""))</f>
        <v/>
      </c>
    </row>
    <row r="742" spans="1:30" s="48" customFormat="1">
      <c r="A742" s="2"/>
      <c r="B742" s="57" t="s">
        <v>5011</v>
      </c>
      <c r="C742" s="49" t="s">
        <v>5352</v>
      </c>
      <c r="D742" s="49" t="s">
        <v>5351</v>
      </c>
      <c r="E742" s="49">
        <v>1</v>
      </c>
      <c r="F742" s="49">
        <v>18</v>
      </c>
      <c r="G742" s="49" t="s">
        <v>5455</v>
      </c>
      <c r="H742" s="52" t="s">
        <v>384</v>
      </c>
      <c r="I742" s="50" t="s">
        <v>385</v>
      </c>
      <c r="J742" s="50"/>
      <c r="K742" s="90"/>
      <c r="L742" s="51">
        <v>3562</v>
      </c>
      <c r="M742" s="51">
        <v>3143</v>
      </c>
      <c r="N742" s="82">
        <f>IF('1'!$H$10="-",L742,L742)</f>
        <v>3562</v>
      </c>
      <c r="O742" s="82">
        <f>IF(Z742="только сц",0,IF('1'!$H$10="-",M742,IF('1'!$H$10="в кассу предприятия",M742,IF('1'!$H$10="ИП Водакова Т.Ю.",M742*1.075,"-"))))</f>
        <v>3143</v>
      </c>
      <c r="P742" s="86">
        <v>5</v>
      </c>
      <c r="Q742" s="47"/>
      <c r="R742" s="91">
        <f t="shared" si="11"/>
        <v>0</v>
      </c>
      <c r="S742" s="91" t="str">
        <f>IF('1'!$H$10="-","-      ₽",IF(Z742="только сц",IF(Q742&lt;=AA742,Q742,AA742),IF(Q742&lt;=AB742,0,IF(Q742-R742&lt;=AA742,Q742-R742,AA742))))</f>
        <v>-      ₽</v>
      </c>
      <c r="T742" s="92" t="str">
        <f>IF('1'!$H$10="-","-      ₽",IF(AND(SUM($W$10:$W$6357)&gt;=200000,AC742&lt;&gt;"без скидки"),IF(R742&gt;=100,O742*0.95*0.95*R742,O742*R742*0.95),IF(SUM($V$10:$V$6357)&gt;=57000,IF(AND(R742&gt;=100,AC742&lt;&gt;"без скидки"),O742*0.95*R742,O742*R742),N742*R742)))</f>
        <v>-      ₽</v>
      </c>
      <c r="U742" s="92" t="str">
        <f>IF('1'!$H$10="-","-      ₽",S742*N742)</f>
        <v>-      ₽</v>
      </c>
      <c r="V742" s="93" t="str">
        <f>IF('1'!$H$10="-","-      ₽",R742*N742)</f>
        <v>-      ₽</v>
      </c>
      <c r="W742" s="93" t="str">
        <f>IF('1'!$H$10="-","-      ₽",R742*O742)</f>
        <v>-      ₽</v>
      </c>
      <c r="X742" s="65" t="s">
        <v>4548</v>
      </c>
      <c r="Y742" s="66" t="str">
        <f>IF(OR(Q742="",'1'!$H$10="-"),"-      %",IF(Z742="только сц",0,IF(SUM($V$685:$V$6357)&gt;=57000,(W742-T742)/W742,0)))</f>
        <v>-      %</v>
      </c>
      <c r="Z742" s="83" t="s">
        <v>375</v>
      </c>
      <c r="AA742" s="51">
        <v>0</v>
      </c>
      <c r="AB742" s="51">
        <v>5</v>
      </c>
      <c r="AC742" s="63" t="s">
        <v>375</v>
      </c>
      <c r="AD742" s="94" t="str">
        <f>IF(OR(Q742="",'1'!$H$10="-"),"",IF(Q742&gt;R742+S742,"заказано больше наличия",""))</f>
        <v/>
      </c>
    </row>
    <row r="743" spans="1:30" s="48" customFormat="1">
      <c r="A743" s="2"/>
      <c r="B743" s="57" t="s">
        <v>4051</v>
      </c>
      <c r="C743" s="49" t="s">
        <v>4113</v>
      </c>
      <c r="D743" s="49" t="s">
        <v>407</v>
      </c>
      <c r="E743" s="49">
        <v>1</v>
      </c>
      <c r="F743" s="49">
        <v>9</v>
      </c>
      <c r="G743" s="49" t="s">
        <v>4126</v>
      </c>
      <c r="H743" s="52" t="s">
        <v>551</v>
      </c>
      <c r="I743" s="50" t="s">
        <v>522</v>
      </c>
      <c r="J743" s="50" t="s">
        <v>375</v>
      </c>
      <c r="K743" s="90" t="s">
        <v>375</v>
      </c>
      <c r="L743" s="51">
        <v>1265</v>
      </c>
      <c r="M743" s="51">
        <v>1116</v>
      </c>
      <c r="N743" s="82">
        <f>IF('1'!$H$10="-",L743,L743)</f>
        <v>1265</v>
      </c>
      <c r="O743" s="82">
        <f>IF(Z743="только сц",0,IF('1'!$H$10="-",M743,IF('1'!$H$10="в кассу предприятия",M743,IF('1'!$H$10="ИП Водакова Т.Ю.",M743*1.075,"-"))))</f>
        <v>0</v>
      </c>
      <c r="P743" s="86">
        <v>1</v>
      </c>
      <c r="Q743" s="47"/>
      <c r="R743" s="91">
        <f t="shared" si="11"/>
        <v>0</v>
      </c>
      <c r="S743" s="91" t="str">
        <f>IF('1'!$H$10="-","-      ₽",IF(Z743="только сц",IF(Q743&lt;=AA743,Q743,AA743),IF(Q743&lt;=AB743,0,IF(Q743-R743&lt;=AA743,Q743-R743,AA743))))</f>
        <v>-      ₽</v>
      </c>
      <c r="T743" s="92" t="str">
        <f>IF('1'!$H$10="-","-      ₽",IF(AND(SUM($W$10:$W$6357)&gt;=200000,AC743&lt;&gt;"без скидки"),IF(R743&gt;=100,O743*0.95*0.95*R743,O743*R743*0.95),IF(SUM($V$10:$V$6357)&gt;=57000,IF(AND(R743&gt;=100,AC743&lt;&gt;"без скидки"),O743*0.95*R743,O743*R743),N743*R743)))</f>
        <v>-      ₽</v>
      </c>
      <c r="U743" s="92" t="str">
        <f>IF('1'!$H$10="-","-      ₽",S743*N743)</f>
        <v>-      ₽</v>
      </c>
      <c r="V743" s="93" t="str">
        <f>IF('1'!$H$10="-","-      ₽",R743*N743)</f>
        <v>-      ₽</v>
      </c>
      <c r="W743" s="93" t="str">
        <f>IF('1'!$H$10="-","-      ₽",R743*O743)</f>
        <v>-      ₽</v>
      </c>
      <c r="X743" s="65" t="s">
        <v>4548</v>
      </c>
      <c r="Y743" s="66" t="str">
        <f>IF(OR(Q743="",'1'!$H$10="-"),"-      %",IF(Z743="только сц",0,IF(SUM($V$685:$V$6357)&gt;=57000,(W743-T743)/W743,0)))</f>
        <v>-      %</v>
      </c>
      <c r="Z743" s="83" t="s">
        <v>5582</v>
      </c>
      <c r="AA743" s="51">
        <v>1</v>
      </c>
      <c r="AB743" s="51">
        <v>0</v>
      </c>
      <c r="AC743" s="63" t="s">
        <v>375</v>
      </c>
      <c r="AD743" s="94" t="str">
        <f>IF(OR(Q743="",'1'!$H$10="-"),"",IF(Q743&gt;R743+S743,"заказано больше наличия",""))</f>
        <v/>
      </c>
    </row>
    <row r="744" spans="1:30" s="48" customFormat="1">
      <c r="A744" s="2"/>
      <c r="B744" s="57" t="s">
        <v>4052</v>
      </c>
      <c r="C744" s="49" t="s">
        <v>4113</v>
      </c>
      <c r="D744" s="49" t="s">
        <v>407</v>
      </c>
      <c r="E744" s="49">
        <v>1</v>
      </c>
      <c r="F744" s="49">
        <v>24</v>
      </c>
      <c r="G744" s="49" t="s">
        <v>4127</v>
      </c>
      <c r="H744" s="52" t="s">
        <v>373</v>
      </c>
      <c r="I744" s="50" t="s">
        <v>387</v>
      </c>
      <c r="J744" s="50"/>
      <c r="K744" s="90"/>
      <c r="L744" s="51">
        <v>3324</v>
      </c>
      <c r="M744" s="51">
        <v>2933</v>
      </c>
      <c r="N744" s="82">
        <f>IF('1'!$H$10="-",L744,L744)</f>
        <v>3324</v>
      </c>
      <c r="O744" s="82">
        <f>IF(Z744="только сц",0,IF('1'!$H$10="-",M744,IF('1'!$H$10="в кассу предприятия",M744,IF('1'!$H$10="ИП Водакова Т.Ю.",M744*1.075,"-"))))</f>
        <v>0</v>
      </c>
      <c r="P744" s="86">
        <v>1</v>
      </c>
      <c r="Q744" s="47"/>
      <c r="R744" s="91">
        <f t="shared" si="11"/>
        <v>0</v>
      </c>
      <c r="S744" s="91" t="str">
        <f>IF('1'!$H$10="-","-      ₽",IF(Z744="только сц",IF(Q744&lt;=AA744,Q744,AA744),IF(Q744&lt;=AB744,0,IF(Q744-R744&lt;=AA744,Q744-R744,AA744))))</f>
        <v>-      ₽</v>
      </c>
      <c r="T744" s="92" t="str">
        <f>IF('1'!$H$10="-","-      ₽",IF(AND(SUM($W$10:$W$6357)&gt;=200000,AC744&lt;&gt;"без скидки"),IF(R744&gt;=100,O744*0.95*0.95*R744,O744*R744*0.95),IF(SUM($V$10:$V$6357)&gt;=57000,IF(AND(R744&gt;=100,AC744&lt;&gt;"без скидки"),O744*0.95*R744,O744*R744),N744*R744)))</f>
        <v>-      ₽</v>
      </c>
      <c r="U744" s="92" t="str">
        <f>IF('1'!$H$10="-","-      ₽",S744*N744)</f>
        <v>-      ₽</v>
      </c>
      <c r="V744" s="93" t="str">
        <f>IF('1'!$H$10="-","-      ₽",R744*N744)</f>
        <v>-      ₽</v>
      </c>
      <c r="W744" s="93" t="str">
        <f>IF('1'!$H$10="-","-      ₽",R744*O744)</f>
        <v>-      ₽</v>
      </c>
      <c r="X744" s="65" t="s">
        <v>4548</v>
      </c>
      <c r="Y744" s="66" t="str">
        <f>IF(OR(Q744="",'1'!$H$10="-"),"-      %",IF(Z744="только сц",0,IF(SUM($V$685:$V$6357)&gt;=57000,(W744-T744)/W744,0)))</f>
        <v>-      %</v>
      </c>
      <c r="Z744" s="83" t="s">
        <v>5582</v>
      </c>
      <c r="AA744" s="51">
        <v>1</v>
      </c>
      <c r="AB744" s="51">
        <v>0</v>
      </c>
      <c r="AC744" s="63" t="s">
        <v>375</v>
      </c>
      <c r="AD744" s="94" t="str">
        <f>IF(OR(Q744="",'1'!$H$10="-"),"",IF(Q744&gt;R744+S744,"заказано больше наличия",""))</f>
        <v/>
      </c>
    </row>
    <row r="745" spans="1:30" s="48" customFormat="1">
      <c r="A745" s="2"/>
      <c r="B745" s="57" t="s">
        <v>409</v>
      </c>
      <c r="C745" s="49" t="s">
        <v>410</v>
      </c>
      <c r="D745" s="49" t="s">
        <v>411</v>
      </c>
      <c r="E745" s="49">
        <v>1</v>
      </c>
      <c r="F745" s="49">
        <v>18</v>
      </c>
      <c r="G745" s="49"/>
      <c r="H745" s="52" t="s">
        <v>384</v>
      </c>
      <c r="I745" s="50" t="s">
        <v>412</v>
      </c>
      <c r="J745" s="50"/>
      <c r="K745" s="90"/>
      <c r="L745" s="51">
        <v>2148</v>
      </c>
      <c r="M745" s="51">
        <v>1895</v>
      </c>
      <c r="N745" s="82">
        <f>IF('1'!$H$10="-",L745,L745)</f>
        <v>2148</v>
      </c>
      <c r="O745" s="82">
        <f>IF(Z745="только сц",0,IF('1'!$H$10="-",M745,IF('1'!$H$10="в кассу предприятия",M745,IF('1'!$H$10="ИП Водакова Т.Ю.",M745*1.075,"-"))))</f>
        <v>1895</v>
      </c>
      <c r="P745" s="86">
        <v>4</v>
      </c>
      <c r="Q745" s="47"/>
      <c r="R745" s="91">
        <f t="shared" si="11"/>
        <v>0</v>
      </c>
      <c r="S745" s="91" t="str">
        <f>IF('1'!$H$10="-","-      ₽",IF(Z745="только сц",IF(Q745&lt;=AA745,Q745,AA745),IF(Q745&lt;=AB745,0,IF(Q745-R745&lt;=AA745,Q745-R745,AA745))))</f>
        <v>-      ₽</v>
      </c>
      <c r="T745" s="92" t="str">
        <f>IF('1'!$H$10="-","-      ₽",IF(AND(SUM($W$10:$W$6357)&gt;=200000,AC745&lt;&gt;"без скидки"),IF(R745&gt;=100,O745*0.95*0.95*R745,O745*R745*0.95),IF(SUM($V$10:$V$6357)&gt;=57000,IF(AND(R745&gt;=100,AC745&lt;&gt;"без скидки"),O745*0.95*R745,O745*R745),N745*R745)))</f>
        <v>-      ₽</v>
      </c>
      <c r="U745" s="92" t="str">
        <f>IF('1'!$H$10="-","-      ₽",S745*N745)</f>
        <v>-      ₽</v>
      </c>
      <c r="V745" s="93" t="str">
        <f>IF('1'!$H$10="-","-      ₽",R745*N745)</f>
        <v>-      ₽</v>
      </c>
      <c r="W745" s="93" t="str">
        <f>IF('1'!$H$10="-","-      ₽",R745*O745)</f>
        <v>-      ₽</v>
      </c>
      <c r="X745" s="65" t="s">
        <v>4548</v>
      </c>
      <c r="Y745" s="66" t="str">
        <f>IF(OR(Q745="",'1'!$H$10="-"),"-      %",IF(Z745="только сц",0,IF(SUM($V$685:$V$6357)&gt;=57000,(W745-T745)/W745,0)))</f>
        <v>-      %</v>
      </c>
      <c r="Z745" s="83" t="s">
        <v>375</v>
      </c>
      <c r="AA745" s="51">
        <v>0</v>
      </c>
      <c r="AB745" s="51">
        <v>4</v>
      </c>
      <c r="AC745" s="63" t="s">
        <v>375</v>
      </c>
      <c r="AD745" s="94" t="str">
        <f>IF(OR(Q745="",'1'!$H$10="-"),"",IF(Q745&gt;R745+S745,"заказано больше наличия",""))</f>
        <v/>
      </c>
    </row>
    <row r="746" spans="1:30" s="48" customFormat="1">
      <c r="A746" s="2"/>
      <c r="B746" s="57" t="s">
        <v>5012</v>
      </c>
      <c r="C746" s="49" t="s">
        <v>3830</v>
      </c>
      <c r="D746" s="49" t="s">
        <v>2504</v>
      </c>
      <c r="E746" s="49">
        <v>1</v>
      </c>
      <c r="F746" s="49">
        <v>18</v>
      </c>
      <c r="G746" s="49" t="s">
        <v>5456</v>
      </c>
      <c r="H746" s="52" t="s">
        <v>384</v>
      </c>
      <c r="I746" s="50"/>
      <c r="J746" s="50"/>
      <c r="K746" s="90"/>
      <c r="L746" s="51">
        <v>3905</v>
      </c>
      <c r="M746" s="51">
        <v>3446</v>
      </c>
      <c r="N746" s="82">
        <f>IF('1'!$H$10="-",L746,L746)</f>
        <v>3905</v>
      </c>
      <c r="O746" s="82">
        <f>IF(Z746="только сц",0,IF('1'!$H$10="-",M746,IF('1'!$H$10="в кассу предприятия",M746,IF('1'!$H$10="ИП Водакова Т.Ю.",M746*1.075,"-"))))</f>
        <v>0</v>
      </c>
      <c r="P746" s="86">
        <v>2</v>
      </c>
      <c r="Q746" s="47"/>
      <c r="R746" s="91">
        <f t="shared" si="11"/>
        <v>0</v>
      </c>
      <c r="S746" s="91" t="str">
        <f>IF('1'!$H$10="-","-      ₽",IF(Z746="только сц",IF(Q746&lt;=AA746,Q746,AA746),IF(Q746&lt;=AB746,0,IF(Q746-R746&lt;=AA746,Q746-R746,AA746))))</f>
        <v>-      ₽</v>
      </c>
      <c r="T746" s="92" t="str">
        <f>IF('1'!$H$10="-","-      ₽",IF(AND(SUM($W$10:$W$6357)&gt;=200000,AC746&lt;&gt;"без скидки"),IF(R746&gt;=100,O746*0.95*0.95*R746,O746*R746*0.95),IF(SUM($V$10:$V$6357)&gt;=57000,IF(AND(R746&gt;=100,AC746&lt;&gt;"без скидки"),O746*0.95*R746,O746*R746),N746*R746)))</f>
        <v>-      ₽</v>
      </c>
      <c r="U746" s="92" t="str">
        <f>IF('1'!$H$10="-","-      ₽",S746*N746)</f>
        <v>-      ₽</v>
      </c>
      <c r="V746" s="93" t="str">
        <f>IF('1'!$H$10="-","-      ₽",R746*N746)</f>
        <v>-      ₽</v>
      </c>
      <c r="W746" s="93" t="str">
        <f>IF('1'!$H$10="-","-      ₽",R746*O746)</f>
        <v>-      ₽</v>
      </c>
      <c r="X746" s="65" t="s">
        <v>4548</v>
      </c>
      <c r="Y746" s="66" t="str">
        <f>IF(OR(Q746="",'1'!$H$10="-"),"-      %",IF(Z746="только сц",0,IF(SUM($V$685:$V$6357)&gt;=57000,(W746-T746)/W746,0)))</f>
        <v>-      %</v>
      </c>
      <c r="Z746" s="83" t="s">
        <v>5582</v>
      </c>
      <c r="AA746" s="51">
        <v>2</v>
      </c>
      <c r="AB746" s="51">
        <v>0</v>
      </c>
      <c r="AC746" s="63" t="s">
        <v>375</v>
      </c>
      <c r="AD746" s="94" t="str">
        <f>IF(OR(Q746="",'1'!$H$10="-"),"",IF(Q746&gt;R746+S746,"заказано больше наличия",""))</f>
        <v/>
      </c>
    </row>
    <row r="747" spans="1:30" s="48" customFormat="1">
      <c r="A747" s="2"/>
      <c r="B747" s="57" t="s">
        <v>5013</v>
      </c>
      <c r="C747" s="49" t="s">
        <v>4882</v>
      </c>
      <c r="D747" s="49" t="s">
        <v>4883</v>
      </c>
      <c r="E747" s="49">
        <v>1</v>
      </c>
      <c r="F747" s="49">
        <v>8</v>
      </c>
      <c r="G747" s="49"/>
      <c r="H747" s="52" t="s">
        <v>288</v>
      </c>
      <c r="I747" s="50" t="s">
        <v>387</v>
      </c>
      <c r="J747" s="50"/>
      <c r="K747" s="90"/>
      <c r="L747" s="51">
        <v>595</v>
      </c>
      <c r="M747" s="51">
        <v>525</v>
      </c>
      <c r="N747" s="82">
        <f>IF('1'!$H$10="-",L747,L747)</f>
        <v>595</v>
      </c>
      <c r="O747" s="82">
        <f>IF(Z747="только сц",0,IF('1'!$H$10="-",M747,IF('1'!$H$10="в кассу предприятия",M747,IF('1'!$H$10="ИП Водакова Т.Ю.",M747*1.075,"-"))))</f>
        <v>0</v>
      </c>
      <c r="P747" s="86">
        <v>5</v>
      </c>
      <c r="Q747" s="47"/>
      <c r="R747" s="91">
        <f t="shared" si="11"/>
        <v>0</v>
      </c>
      <c r="S747" s="91" t="str">
        <f>IF('1'!$H$10="-","-      ₽",IF(Z747="только сц",IF(Q747&lt;=AA747,Q747,AA747),IF(Q747&lt;=AB747,0,IF(Q747-R747&lt;=AA747,Q747-R747,AA747))))</f>
        <v>-      ₽</v>
      </c>
      <c r="T747" s="92" t="str">
        <f>IF('1'!$H$10="-","-      ₽",IF(AND(SUM($W$10:$W$6357)&gt;=200000,AC747&lt;&gt;"без скидки"),IF(R747&gt;=100,O747*0.95*0.95*R747,O747*R747*0.95),IF(SUM($V$10:$V$6357)&gt;=57000,IF(AND(R747&gt;=100,AC747&lt;&gt;"без скидки"),O747*0.95*R747,O747*R747),N747*R747)))</f>
        <v>-      ₽</v>
      </c>
      <c r="U747" s="92" t="str">
        <f>IF('1'!$H$10="-","-      ₽",S747*N747)</f>
        <v>-      ₽</v>
      </c>
      <c r="V747" s="93" t="str">
        <f>IF('1'!$H$10="-","-      ₽",R747*N747)</f>
        <v>-      ₽</v>
      </c>
      <c r="W747" s="93" t="str">
        <f>IF('1'!$H$10="-","-      ₽",R747*O747)</f>
        <v>-      ₽</v>
      </c>
      <c r="X747" s="65" t="s">
        <v>4548</v>
      </c>
      <c r="Y747" s="66" t="str">
        <f>IF(OR(Q747="",'1'!$H$10="-"),"-      %",IF(Z747="только сц",0,IF(SUM($V$685:$V$6357)&gt;=57000,(W747-T747)/W747,0)))</f>
        <v>-      %</v>
      </c>
      <c r="Z747" s="83" t="s">
        <v>5582</v>
      </c>
      <c r="AA747" s="51">
        <v>5</v>
      </c>
      <c r="AB747" s="51">
        <v>0</v>
      </c>
      <c r="AC747" s="63" t="s">
        <v>375</v>
      </c>
      <c r="AD747" s="94" t="str">
        <f>IF(OR(Q747="",'1'!$H$10="-"),"",IF(Q747&gt;R747+S747,"заказано больше наличия",""))</f>
        <v/>
      </c>
    </row>
    <row r="748" spans="1:30" s="48" customFormat="1">
      <c r="A748" s="2"/>
      <c r="B748" s="57" t="s">
        <v>5014</v>
      </c>
      <c r="C748" s="49" t="s">
        <v>4882</v>
      </c>
      <c r="D748" s="49" t="s">
        <v>4883</v>
      </c>
      <c r="E748" s="49">
        <v>1</v>
      </c>
      <c r="F748" s="49">
        <v>8</v>
      </c>
      <c r="G748" s="49"/>
      <c r="H748" s="52" t="s">
        <v>288</v>
      </c>
      <c r="I748" s="50" t="s">
        <v>387</v>
      </c>
      <c r="J748" s="50"/>
      <c r="K748" s="90"/>
      <c r="L748" s="51">
        <v>595</v>
      </c>
      <c r="M748" s="51">
        <v>525</v>
      </c>
      <c r="N748" s="82">
        <f>IF('1'!$H$10="-",L748,L748)</f>
        <v>595</v>
      </c>
      <c r="O748" s="82">
        <f>IF(Z748="только сц",0,IF('1'!$H$10="-",M748,IF('1'!$H$10="в кассу предприятия",M748,IF('1'!$H$10="ИП Водакова Т.Ю.",M748*1.075,"-"))))</f>
        <v>525</v>
      </c>
      <c r="P748" s="86">
        <v>5</v>
      </c>
      <c r="Q748" s="47"/>
      <c r="R748" s="91">
        <f t="shared" ref="R748:R811" si="12">IF(Q748&lt;=AB748,Q748,AB748)</f>
        <v>0</v>
      </c>
      <c r="S748" s="91" t="str">
        <f>IF('1'!$H$10="-","-      ₽",IF(Z748="только сц",IF(Q748&lt;=AA748,Q748,AA748),IF(Q748&lt;=AB748,0,IF(Q748-R748&lt;=AA748,Q748-R748,AA748))))</f>
        <v>-      ₽</v>
      </c>
      <c r="T748" s="92" t="str">
        <f>IF('1'!$H$10="-","-      ₽",IF(AND(SUM($W$10:$W$6357)&gt;=200000,AC748&lt;&gt;"без скидки"),IF(R748&gt;=100,O748*0.95*0.95*R748,O748*R748*0.95),IF(SUM($V$10:$V$6357)&gt;=57000,IF(AND(R748&gt;=100,AC748&lt;&gt;"без скидки"),O748*0.95*R748,O748*R748),N748*R748)))</f>
        <v>-      ₽</v>
      </c>
      <c r="U748" s="92" t="str">
        <f>IF('1'!$H$10="-","-      ₽",S748*N748)</f>
        <v>-      ₽</v>
      </c>
      <c r="V748" s="93" t="str">
        <f>IF('1'!$H$10="-","-      ₽",R748*N748)</f>
        <v>-      ₽</v>
      </c>
      <c r="W748" s="93" t="str">
        <f>IF('1'!$H$10="-","-      ₽",R748*O748)</f>
        <v>-      ₽</v>
      </c>
      <c r="X748" s="65" t="s">
        <v>4548</v>
      </c>
      <c r="Y748" s="66" t="str">
        <f>IF(OR(Q748="",'1'!$H$10="-"),"-      %",IF(Z748="только сц",0,IF(SUM($V$685:$V$6357)&gt;=57000,(W748-T748)/W748,0)))</f>
        <v>-      %</v>
      </c>
      <c r="Z748" s="83" t="s">
        <v>375</v>
      </c>
      <c r="AA748" s="51">
        <v>0</v>
      </c>
      <c r="AB748" s="51">
        <v>5</v>
      </c>
      <c r="AC748" s="63" t="s">
        <v>375</v>
      </c>
      <c r="AD748" s="94" t="str">
        <f>IF(OR(Q748="",'1'!$H$10="-"),"",IF(Q748&gt;R748+S748,"заказано больше наличия",""))</f>
        <v/>
      </c>
    </row>
    <row r="749" spans="1:30" s="48" customFormat="1">
      <c r="A749" s="2"/>
      <c r="B749" s="57" t="s">
        <v>5015</v>
      </c>
      <c r="C749" s="49" t="s">
        <v>418</v>
      </c>
      <c r="D749" s="49" t="s">
        <v>415</v>
      </c>
      <c r="E749" s="49">
        <v>1</v>
      </c>
      <c r="F749" s="49">
        <v>8</v>
      </c>
      <c r="G749" s="49" t="s">
        <v>2836</v>
      </c>
      <c r="H749" s="52" t="s">
        <v>288</v>
      </c>
      <c r="I749" s="50"/>
      <c r="J749" s="50" t="s">
        <v>396</v>
      </c>
      <c r="K749" s="90"/>
      <c r="L749" s="51">
        <v>775</v>
      </c>
      <c r="M749" s="51">
        <v>684</v>
      </c>
      <c r="N749" s="82">
        <f>IF('1'!$H$10="-",L749,L749)</f>
        <v>775</v>
      </c>
      <c r="O749" s="82">
        <f>IF(Z749="только сц",0,IF('1'!$H$10="-",M749,IF('1'!$H$10="в кассу предприятия",M749,IF('1'!$H$10="ИП Водакова Т.Ю.",M749*1.075,"-"))))</f>
        <v>0</v>
      </c>
      <c r="P749" s="86">
        <v>1</v>
      </c>
      <c r="Q749" s="47"/>
      <c r="R749" s="91">
        <f t="shared" si="12"/>
        <v>0</v>
      </c>
      <c r="S749" s="91" t="str">
        <f>IF('1'!$H$10="-","-      ₽",IF(Z749="только сц",IF(Q749&lt;=AA749,Q749,AA749),IF(Q749&lt;=AB749,0,IF(Q749-R749&lt;=AA749,Q749-R749,AA749))))</f>
        <v>-      ₽</v>
      </c>
      <c r="T749" s="92" t="str">
        <f>IF('1'!$H$10="-","-      ₽",IF(AND(SUM($W$10:$W$6357)&gt;=200000,AC749&lt;&gt;"без скидки"),IF(R749&gt;=100,O749*0.95*0.95*R749,O749*R749*0.95),IF(SUM($V$10:$V$6357)&gt;=57000,IF(AND(R749&gt;=100,AC749&lt;&gt;"без скидки"),O749*0.95*R749,O749*R749),N749*R749)))</f>
        <v>-      ₽</v>
      </c>
      <c r="U749" s="92" t="str">
        <f>IF('1'!$H$10="-","-      ₽",S749*N749)</f>
        <v>-      ₽</v>
      </c>
      <c r="V749" s="93" t="str">
        <f>IF('1'!$H$10="-","-      ₽",R749*N749)</f>
        <v>-      ₽</v>
      </c>
      <c r="W749" s="93" t="str">
        <f>IF('1'!$H$10="-","-      ₽",R749*O749)</f>
        <v>-      ₽</v>
      </c>
      <c r="X749" s="65" t="s">
        <v>4548</v>
      </c>
      <c r="Y749" s="66" t="str">
        <f>IF(OR(Q749="",'1'!$H$10="-"),"-      %",IF(Z749="только сц",0,IF(SUM($V$685:$V$6357)&gt;=57000,(W749-T749)/W749,0)))</f>
        <v>-      %</v>
      </c>
      <c r="Z749" s="83" t="s">
        <v>5582</v>
      </c>
      <c r="AA749" s="51">
        <v>1</v>
      </c>
      <c r="AB749" s="51">
        <v>0</v>
      </c>
      <c r="AC749" s="63" t="s">
        <v>375</v>
      </c>
      <c r="AD749" s="94" t="str">
        <f>IF(OR(Q749="",'1'!$H$10="-"),"",IF(Q749&gt;R749+S749,"заказано больше наличия",""))</f>
        <v/>
      </c>
    </row>
    <row r="750" spans="1:30" s="48" customFormat="1">
      <c r="A750" s="2"/>
      <c r="B750" s="57" t="s">
        <v>5016</v>
      </c>
      <c r="C750" s="49" t="s">
        <v>418</v>
      </c>
      <c r="D750" s="49" t="s">
        <v>415</v>
      </c>
      <c r="E750" s="49">
        <v>1</v>
      </c>
      <c r="F750" s="49">
        <v>8</v>
      </c>
      <c r="G750" s="49" t="s">
        <v>416</v>
      </c>
      <c r="H750" s="52" t="s">
        <v>288</v>
      </c>
      <c r="I750" s="50" t="s">
        <v>387</v>
      </c>
      <c r="J750" s="50"/>
      <c r="K750" s="90"/>
      <c r="L750" s="51">
        <v>1048</v>
      </c>
      <c r="M750" s="51">
        <v>925</v>
      </c>
      <c r="N750" s="82">
        <f>IF('1'!$H$10="-",L750,L750)</f>
        <v>1048</v>
      </c>
      <c r="O750" s="82">
        <f>IF(Z750="только сц",0,IF('1'!$H$10="-",M750,IF('1'!$H$10="в кассу предприятия",M750,IF('1'!$H$10="ИП Водакова Т.Ю.",M750*1.075,"-"))))</f>
        <v>0</v>
      </c>
      <c r="P750" s="86">
        <v>1</v>
      </c>
      <c r="Q750" s="47"/>
      <c r="R750" s="91">
        <f t="shared" si="12"/>
        <v>0</v>
      </c>
      <c r="S750" s="91" t="str">
        <f>IF('1'!$H$10="-","-      ₽",IF(Z750="только сц",IF(Q750&lt;=AA750,Q750,AA750),IF(Q750&lt;=AB750,0,IF(Q750-R750&lt;=AA750,Q750-R750,AA750))))</f>
        <v>-      ₽</v>
      </c>
      <c r="T750" s="92" t="str">
        <f>IF('1'!$H$10="-","-      ₽",IF(AND(SUM($W$10:$W$6357)&gt;=200000,AC750&lt;&gt;"без скидки"),IF(R750&gt;=100,O750*0.95*0.95*R750,O750*R750*0.95),IF(SUM($V$10:$V$6357)&gt;=57000,IF(AND(R750&gt;=100,AC750&lt;&gt;"без скидки"),O750*0.95*R750,O750*R750),N750*R750)))</f>
        <v>-      ₽</v>
      </c>
      <c r="U750" s="92" t="str">
        <f>IF('1'!$H$10="-","-      ₽",S750*N750)</f>
        <v>-      ₽</v>
      </c>
      <c r="V750" s="93" t="str">
        <f>IF('1'!$H$10="-","-      ₽",R750*N750)</f>
        <v>-      ₽</v>
      </c>
      <c r="W750" s="93" t="str">
        <f>IF('1'!$H$10="-","-      ₽",R750*O750)</f>
        <v>-      ₽</v>
      </c>
      <c r="X750" s="65" t="s">
        <v>4548</v>
      </c>
      <c r="Y750" s="66" t="str">
        <f>IF(OR(Q750="",'1'!$H$10="-"),"-      %",IF(Z750="только сц",0,IF(SUM($V$685:$V$6357)&gt;=57000,(W750-T750)/W750,0)))</f>
        <v>-      %</v>
      </c>
      <c r="Z750" s="83" t="s">
        <v>5582</v>
      </c>
      <c r="AA750" s="51">
        <v>1</v>
      </c>
      <c r="AB750" s="51">
        <v>0</v>
      </c>
      <c r="AC750" s="63" t="s">
        <v>375</v>
      </c>
      <c r="AD750" s="94" t="str">
        <f>IF(OR(Q750="",'1'!$H$10="-"),"",IF(Q750&gt;R750+S750,"заказано больше наличия",""))</f>
        <v/>
      </c>
    </row>
    <row r="751" spans="1:30" s="48" customFormat="1">
      <c r="A751" s="2"/>
      <c r="B751" s="57" t="s">
        <v>5017</v>
      </c>
      <c r="C751" s="49" t="s">
        <v>414</v>
      </c>
      <c r="D751" s="49" t="s">
        <v>415</v>
      </c>
      <c r="E751" s="49">
        <v>1</v>
      </c>
      <c r="F751" s="49">
        <v>9</v>
      </c>
      <c r="G751" s="49" t="s">
        <v>416</v>
      </c>
      <c r="H751" s="52" t="s">
        <v>551</v>
      </c>
      <c r="I751" s="50" t="s">
        <v>396</v>
      </c>
      <c r="J751" s="50"/>
      <c r="K751" s="90"/>
      <c r="L751" s="51">
        <v>1048</v>
      </c>
      <c r="M751" s="51">
        <v>925</v>
      </c>
      <c r="N751" s="82">
        <f>IF('1'!$H$10="-",L751,L751)</f>
        <v>1048</v>
      </c>
      <c r="O751" s="82">
        <f>IF(Z751="только сц",0,IF('1'!$H$10="-",M751,IF('1'!$H$10="в кассу предприятия",M751,IF('1'!$H$10="ИП Водакова Т.Ю.",M751*1.075,"-"))))</f>
        <v>0</v>
      </c>
      <c r="P751" s="86">
        <v>1</v>
      </c>
      <c r="Q751" s="47"/>
      <c r="R751" s="91">
        <f t="shared" si="12"/>
        <v>0</v>
      </c>
      <c r="S751" s="91" t="str">
        <f>IF('1'!$H$10="-","-      ₽",IF(Z751="только сц",IF(Q751&lt;=AA751,Q751,AA751),IF(Q751&lt;=AB751,0,IF(Q751-R751&lt;=AA751,Q751-R751,AA751))))</f>
        <v>-      ₽</v>
      </c>
      <c r="T751" s="92" t="str">
        <f>IF('1'!$H$10="-","-      ₽",IF(AND(SUM($W$10:$W$6357)&gt;=200000,AC751&lt;&gt;"без скидки"),IF(R751&gt;=100,O751*0.95*0.95*R751,O751*R751*0.95),IF(SUM($V$10:$V$6357)&gt;=57000,IF(AND(R751&gt;=100,AC751&lt;&gt;"без скидки"),O751*0.95*R751,O751*R751),N751*R751)))</f>
        <v>-      ₽</v>
      </c>
      <c r="U751" s="92" t="str">
        <f>IF('1'!$H$10="-","-      ₽",S751*N751)</f>
        <v>-      ₽</v>
      </c>
      <c r="V751" s="93" t="str">
        <f>IF('1'!$H$10="-","-      ₽",R751*N751)</f>
        <v>-      ₽</v>
      </c>
      <c r="W751" s="93" t="str">
        <f>IF('1'!$H$10="-","-      ₽",R751*O751)</f>
        <v>-      ₽</v>
      </c>
      <c r="X751" s="65" t="s">
        <v>4548</v>
      </c>
      <c r="Y751" s="66" t="str">
        <f>IF(OR(Q751="",'1'!$H$10="-"),"-      %",IF(Z751="только сц",0,IF(SUM($V$685:$V$6357)&gt;=57000,(W751-T751)/W751,0)))</f>
        <v>-      %</v>
      </c>
      <c r="Z751" s="83" t="s">
        <v>5582</v>
      </c>
      <c r="AA751" s="51">
        <v>1</v>
      </c>
      <c r="AB751" s="51">
        <v>0</v>
      </c>
      <c r="AC751" s="63" t="s">
        <v>375</v>
      </c>
      <c r="AD751" s="94" t="str">
        <f>IF(OR(Q751="",'1'!$H$10="-"),"",IF(Q751&gt;R751+S751,"заказано больше наличия",""))</f>
        <v/>
      </c>
    </row>
    <row r="752" spans="1:30" s="48" customFormat="1">
      <c r="A752" s="2"/>
      <c r="B752" s="57" t="s">
        <v>5018</v>
      </c>
      <c r="C752" s="49" t="s">
        <v>414</v>
      </c>
      <c r="D752" s="49" t="s">
        <v>415</v>
      </c>
      <c r="E752" s="49">
        <v>1</v>
      </c>
      <c r="F752" s="49">
        <v>11</v>
      </c>
      <c r="G752" s="49" t="s">
        <v>416</v>
      </c>
      <c r="H752" s="52" t="s">
        <v>52</v>
      </c>
      <c r="I752" s="50" t="s">
        <v>385</v>
      </c>
      <c r="J752" s="50"/>
      <c r="K752" s="90"/>
      <c r="L752" s="51">
        <v>357</v>
      </c>
      <c r="M752" s="51">
        <v>315</v>
      </c>
      <c r="N752" s="82">
        <f>IF('1'!$H$10="-",L752,L752)</f>
        <v>357</v>
      </c>
      <c r="O752" s="82">
        <f>IF(Z752="только сц",0,IF('1'!$H$10="-",M752,IF('1'!$H$10="в кассу предприятия",M752,IF('1'!$H$10="ИП Водакова Т.Ю.",M752*1.075,"-"))))</f>
        <v>0</v>
      </c>
      <c r="P752" s="86">
        <v>1</v>
      </c>
      <c r="Q752" s="47"/>
      <c r="R752" s="91">
        <f t="shared" si="12"/>
        <v>0</v>
      </c>
      <c r="S752" s="91" t="str">
        <f>IF('1'!$H$10="-","-      ₽",IF(Z752="только сц",IF(Q752&lt;=AA752,Q752,AA752),IF(Q752&lt;=AB752,0,IF(Q752-R752&lt;=AA752,Q752-R752,AA752))))</f>
        <v>-      ₽</v>
      </c>
      <c r="T752" s="92" t="str">
        <f>IF('1'!$H$10="-","-      ₽",IF(AND(SUM($W$10:$W$6357)&gt;=200000,AC752&lt;&gt;"без скидки"),IF(R752&gt;=100,O752*0.95*0.95*R752,O752*R752*0.95),IF(SUM($V$10:$V$6357)&gt;=57000,IF(AND(R752&gt;=100,AC752&lt;&gt;"без скидки"),O752*0.95*R752,O752*R752),N752*R752)))</f>
        <v>-      ₽</v>
      </c>
      <c r="U752" s="92" t="str">
        <f>IF('1'!$H$10="-","-      ₽",S752*N752)</f>
        <v>-      ₽</v>
      </c>
      <c r="V752" s="93" t="str">
        <f>IF('1'!$H$10="-","-      ₽",R752*N752)</f>
        <v>-      ₽</v>
      </c>
      <c r="W752" s="93" t="str">
        <f>IF('1'!$H$10="-","-      ₽",R752*O752)</f>
        <v>-      ₽</v>
      </c>
      <c r="X752" s="65" t="s">
        <v>4548</v>
      </c>
      <c r="Y752" s="66" t="str">
        <f>IF(OR(Q752="",'1'!$H$10="-"),"-      %",IF(Z752="только сц",0,IF(SUM($V$685:$V$6357)&gt;=57000,(W752-T752)/W752,0)))</f>
        <v>-      %</v>
      </c>
      <c r="Z752" s="83" t="s">
        <v>5582</v>
      </c>
      <c r="AA752" s="51">
        <v>1</v>
      </c>
      <c r="AB752" s="51">
        <v>0</v>
      </c>
      <c r="AC752" s="63" t="s">
        <v>375</v>
      </c>
      <c r="AD752" s="94" t="str">
        <f>IF(OR(Q752="",'1'!$H$10="-"),"",IF(Q752&gt;R752+S752,"заказано больше наличия",""))</f>
        <v/>
      </c>
    </row>
    <row r="753" spans="1:30" s="48" customFormat="1">
      <c r="A753" s="2"/>
      <c r="B753" s="57" t="s">
        <v>1195</v>
      </c>
      <c r="C753" s="49" t="s">
        <v>414</v>
      </c>
      <c r="D753" s="49" t="s">
        <v>415</v>
      </c>
      <c r="E753" s="49">
        <v>1</v>
      </c>
      <c r="F753" s="49">
        <v>15</v>
      </c>
      <c r="G753" s="49" t="s">
        <v>416</v>
      </c>
      <c r="H753" s="52" t="s">
        <v>57</v>
      </c>
      <c r="I753" s="50"/>
      <c r="J753" s="50" t="s">
        <v>298</v>
      </c>
      <c r="K753" s="90"/>
      <c r="L753" s="51">
        <v>1530</v>
      </c>
      <c r="M753" s="51">
        <v>1350</v>
      </c>
      <c r="N753" s="82">
        <f>IF('1'!$H$10="-",L753,L753)</f>
        <v>1530</v>
      </c>
      <c r="O753" s="82">
        <f>IF(Z753="только сц",0,IF('1'!$H$10="-",M753,IF('1'!$H$10="в кассу предприятия",M753,IF('1'!$H$10="ИП Водакова Т.Ю.",M753*1.075,"-"))))</f>
        <v>0</v>
      </c>
      <c r="P753" s="86">
        <v>1</v>
      </c>
      <c r="Q753" s="47"/>
      <c r="R753" s="91">
        <f t="shared" si="12"/>
        <v>0</v>
      </c>
      <c r="S753" s="91" t="str">
        <f>IF('1'!$H$10="-","-      ₽",IF(Z753="только сц",IF(Q753&lt;=AA753,Q753,AA753),IF(Q753&lt;=AB753,0,IF(Q753-R753&lt;=AA753,Q753-R753,AA753))))</f>
        <v>-      ₽</v>
      </c>
      <c r="T753" s="92" t="str">
        <f>IF('1'!$H$10="-","-      ₽",IF(AND(SUM($W$10:$W$6357)&gt;=200000,AC753&lt;&gt;"без скидки"),IF(R753&gt;=100,O753*0.95*0.95*R753,O753*R753*0.95),IF(SUM($V$10:$V$6357)&gt;=57000,IF(AND(R753&gt;=100,AC753&lt;&gt;"без скидки"),O753*0.95*R753,O753*R753),N753*R753)))</f>
        <v>-      ₽</v>
      </c>
      <c r="U753" s="92" t="str">
        <f>IF('1'!$H$10="-","-      ₽",S753*N753)</f>
        <v>-      ₽</v>
      </c>
      <c r="V753" s="93" t="str">
        <f>IF('1'!$H$10="-","-      ₽",R753*N753)</f>
        <v>-      ₽</v>
      </c>
      <c r="W753" s="93" t="str">
        <f>IF('1'!$H$10="-","-      ₽",R753*O753)</f>
        <v>-      ₽</v>
      </c>
      <c r="X753" s="65" t="s">
        <v>4548</v>
      </c>
      <c r="Y753" s="66" t="str">
        <f>IF(OR(Q753="",'1'!$H$10="-"),"-      %",IF(Z753="только сц",0,IF(SUM($V$685:$V$6357)&gt;=57000,(W753-T753)/W753,0)))</f>
        <v>-      %</v>
      </c>
      <c r="Z753" s="83" t="s">
        <v>5582</v>
      </c>
      <c r="AA753" s="51">
        <v>1</v>
      </c>
      <c r="AB753" s="51">
        <v>0</v>
      </c>
      <c r="AC753" s="63" t="s">
        <v>375</v>
      </c>
      <c r="AD753" s="94" t="str">
        <f>IF(OR(Q753="",'1'!$H$10="-"),"",IF(Q753&gt;R753+S753,"заказано больше наличия",""))</f>
        <v/>
      </c>
    </row>
    <row r="754" spans="1:30" s="48" customFormat="1">
      <c r="A754" s="2"/>
      <c r="B754" s="57" t="s">
        <v>5019</v>
      </c>
      <c r="C754" s="49" t="s">
        <v>414</v>
      </c>
      <c r="D754" s="49" t="s">
        <v>415</v>
      </c>
      <c r="E754" s="49">
        <v>1</v>
      </c>
      <c r="F754" s="49">
        <v>8</v>
      </c>
      <c r="G754" s="49" t="s">
        <v>4475</v>
      </c>
      <c r="H754" s="52" t="s">
        <v>288</v>
      </c>
      <c r="I754" s="50" t="s">
        <v>379</v>
      </c>
      <c r="J754" s="50"/>
      <c r="K754" s="90"/>
      <c r="L754" s="51">
        <v>482</v>
      </c>
      <c r="M754" s="51">
        <v>425</v>
      </c>
      <c r="N754" s="82">
        <f>IF('1'!$H$10="-",L754,L754)</f>
        <v>482</v>
      </c>
      <c r="O754" s="82">
        <f>IF(Z754="только сц",0,IF('1'!$H$10="-",M754,IF('1'!$H$10="в кассу предприятия",M754,IF('1'!$H$10="ИП Водакова Т.Ю.",M754*1.075,"-"))))</f>
        <v>0</v>
      </c>
      <c r="P754" s="86">
        <v>1</v>
      </c>
      <c r="Q754" s="47"/>
      <c r="R754" s="91">
        <f t="shared" si="12"/>
        <v>0</v>
      </c>
      <c r="S754" s="91" t="str">
        <f>IF('1'!$H$10="-","-      ₽",IF(Z754="только сц",IF(Q754&lt;=AA754,Q754,AA754),IF(Q754&lt;=AB754,0,IF(Q754-R754&lt;=AA754,Q754-R754,AA754))))</f>
        <v>-      ₽</v>
      </c>
      <c r="T754" s="92" t="str">
        <f>IF('1'!$H$10="-","-      ₽",IF(AND(SUM($W$10:$W$6357)&gt;=200000,AC754&lt;&gt;"без скидки"),IF(R754&gt;=100,O754*0.95*0.95*R754,O754*R754*0.95),IF(SUM($V$10:$V$6357)&gt;=57000,IF(AND(R754&gt;=100,AC754&lt;&gt;"без скидки"),O754*0.95*R754,O754*R754),N754*R754)))</f>
        <v>-      ₽</v>
      </c>
      <c r="U754" s="92" t="str">
        <f>IF('1'!$H$10="-","-      ₽",S754*N754)</f>
        <v>-      ₽</v>
      </c>
      <c r="V754" s="93" t="str">
        <f>IF('1'!$H$10="-","-      ₽",R754*N754)</f>
        <v>-      ₽</v>
      </c>
      <c r="W754" s="93" t="str">
        <f>IF('1'!$H$10="-","-      ₽",R754*O754)</f>
        <v>-      ₽</v>
      </c>
      <c r="X754" s="65" t="s">
        <v>4548</v>
      </c>
      <c r="Y754" s="66" t="str">
        <f>IF(OR(Q754="",'1'!$H$10="-"),"-      %",IF(Z754="только сц",0,IF(SUM($V$685:$V$6357)&gt;=57000,(W754-T754)/W754,0)))</f>
        <v>-      %</v>
      </c>
      <c r="Z754" s="83" t="s">
        <v>5582</v>
      </c>
      <c r="AA754" s="51">
        <v>1</v>
      </c>
      <c r="AB754" s="51">
        <v>0</v>
      </c>
      <c r="AC754" s="63" t="s">
        <v>375</v>
      </c>
      <c r="AD754" s="94" t="str">
        <f>IF(OR(Q754="",'1'!$H$10="-"),"",IF(Q754&gt;R754+S754,"заказано больше наличия",""))</f>
        <v/>
      </c>
    </row>
    <row r="755" spans="1:30" s="48" customFormat="1">
      <c r="A755" s="2"/>
      <c r="B755" s="57" t="s">
        <v>4280</v>
      </c>
      <c r="C755" s="49" t="s">
        <v>418</v>
      </c>
      <c r="D755" s="49" t="s">
        <v>415</v>
      </c>
      <c r="E755" s="49">
        <v>1</v>
      </c>
      <c r="F755" s="49">
        <v>11</v>
      </c>
      <c r="G755" s="49" t="s">
        <v>4475</v>
      </c>
      <c r="H755" s="52" t="s">
        <v>52</v>
      </c>
      <c r="I755" s="50" t="s">
        <v>387</v>
      </c>
      <c r="J755" s="50"/>
      <c r="K755" s="90"/>
      <c r="L755" s="51">
        <v>1130</v>
      </c>
      <c r="M755" s="51">
        <v>997</v>
      </c>
      <c r="N755" s="82">
        <f>IF('1'!$H$10="-",L755,L755)</f>
        <v>1130</v>
      </c>
      <c r="O755" s="82">
        <f>IF(Z755="только сц",0,IF('1'!$H$10="-",M755,IF('1'!$H$10="в кассу предприятия",M755,IF('1'!$H$10="ИП Водакова Т.Ю.",M755*1.075,"-"))))</f>
        <v>997</v>
      </c>
      <c r="P755" s="86">
        <v>5</v>
      </c>
      <c r="Q755" s="47"/>
      <c r="R755" s="91">
        <f t="shared" si="12"/>
        <v>0</v>
      </c>
      <c r="S755" s="91" t="str">
        <f>IF('1'!$H$10="-","-      ₽",IF(Z755="только сц",IF(Q755&lt;=AA755,Q755,AA755),IF(Q755&lt;=AB755,0,IF(Q755-R755&lt;=AA755,Q755-R755,AA755))))</f>
        <v>-      ₽</v>
      </c>
      <c r="T755" s="92" t="str">
        <f>IF('1'!$H$10="-","-      ₽",IF(AND(SUM($W$10:$W$6357)&gt;=200000,AC755&lt;&gt;"без скидки"),IF(R755&gt;=100,O755*0.95*0.95*R755,O755*R755*0.95),IF(SUM($V$10:$V$6357)&gt;=57000,IF(AND(R755&gt;=100,AC755&lt;&gt;"без скидки"),O755*0.95*R755,O755*R755),N755*R755)))</f>
        <v>-      ₽</v>
      </c>
      <c r="U755" s="92" t="str">
        <f>IF('1'!$H$10="-","-      ₽",S755*N755)</f>
        <v>-      ₽</v>
      </c>
      <c r="V755" s="93" t="str">
        <f>IF('1'!$H$10="-","-      ₽",R755*N755)</f>
        <v>-      ₽</v>
      </c>
      <c r="W755" s="93" t="str">
        <f>IF('1'!$H$10="-","-      ₽",R755*O755)</f>
        <v>-      ₽</v>
      </c>
      <c r="X755" s="65" t="s">
        <v>4548</v>
      </c>
      <c r="Y755" s="66" t="str">
        <f>IF(OR(Q755="",'1'!$H$10="-"),"-      %",IF(Z755="только сц",0,IF(SUM($V$685:$V$6357)&gt;=57000,(W755-T755)/W755,0)))</f>
        <v>-      %</v>
      </c>
      <c r="Z755" s="83" t="s">
        <v>375</v>
      </c>
      <c r="AA755" s="51">
        <v>0</v>
      </c>
      <c r="AB755" s="51">
        <v>5</v>
      </c>
      <c r="AC755" s="63" t="s">
        <v>375</v>
      </c>
      <c r="AD755" s="94" t="str">
        <f>IF(OR(Q755="",'1'!$H$10="-"),"",IF(Q755&gt;R755+S755,"заказано больше наличия",""))</f>
        <v/>
      </c>
    </row>
    <row r="756" spans="1:30" s="48" customFormat="1">
      <c r="A756" s="2"/>
      <c r="B756" s="57" t="s">
        <v>1196</v>
      </c>
      <c r="C756" s="49" t="s">
        <v>414</v>
      </c>
      <c r="D756" s="49" t="s">
        <v>415</v>
      </c>
      <c r="E756" s="49">
        <v>1</v>
      </c>
      <c r="F756" s="49">
        <v>8</v>
      </c>
      <c r="G756" s="49" t="s">
        <v>2837</v>
      </c>
      <c r="H756" s="52" t="s">
        <v>288</v>
      </c>
      <c r="I756" s="50"/>
      <c r="J756" s="50" t="s">
        <v>522</v>
      </c>
      <c r="K756" s="90"/>
      <c r="L756" s="51">
        <v>1048</v>
      </c>
      <c r="M756" s="51">
        <v>925</v>
      </c>
      <c r="N756" s="82">
        <f>IF('1'!$H$10="-",L756,L756)</f>
        <v>1048</v>
      </c>
      <c r="O756" s="82">
        <f>IF(Z756="только сц",0,IF('1'!$H$10="-",M756,IF('1'!$H$10="в кассу предприятия",M756,IF('1'!$H$10="ИП Водакова Т.Ю.",M756*1.075,"-"))))</f>
        <v>0</v>
      </c>
      <c r="P756" s="86">
        <v>2</v>
      </c>
      <c r="Q756" s="47"/>
      <c r="R756" s="91">
        <f t="shared" si="12"/>
        <v>0</v>
      </c>
      <c r="S756" s="91" t="str">
        <f>IF('1'!$H$10="-","-      ₽",IF(Z756="только сц",IF(Q756&lt;=AA756,Q756,AA756),IF(Q756&lt;=AB756,0,IF(Q756-R756&lt;=AA756,Q756-R756,AA756))))</f>
        <v>-      ₽</v>
      </c>
      <c r="T756" s="92" t="str">
        <f>IF('1'!$H$10="-","-      ₽",IF(AND(SUM($W$10:$W$6357)&gt;=200000,AC756&lt;&gt;"без скидки"),IF(R756&gt;=100,O756*0.95*0.95*R756,O756*R756*0.95),IF(SUM($V$10:$V$6357)&gt;=57000,IF(AND(R756&gt;=100,AC756&lt;&gt;"без скидки"),O756*0.95*R756,O756*R756),N756*R756)))</f>
        <v>-      ₽</v>
      </c>
      <c r="U756" s="92" t="str">
        <f>IF('1'!$H$10="-","-      ₽",S756*N756)</f>
        <v>-      ₽</v>
      </c>
      <c r="V756" s="93" t="str">
        <f>IF('1'!$H$10="-","-      ₽",R756*N756)</f>
        <v>-      ₽</v>
      </c>
      <c r="W756" s="93" t="str">
        <f>IF('1'!$H$10="-","-      ₽",R756*O756)</f>
        <v>-      ₽</v>
      </c>
      <c r="X756" s="65" t="s">
        <v>4548</v>
      </c>
      <c r="Y756" s="66" t="str">
        <f>IF(OR(Q756="",'1'!$H$10="-"),"-      %",IF(Z756="только сц",0,IF(SUM($V$685:$V$6357)&gt;=57000,(W756-T756)/W756,0)))</f>
        <v>-      %</v>
      </c>
      <c r="Z756" s="83" t="s">
        <v>5582</v>
      </c>
      <c r="AA756" s="51">
        <v>2</v>
      </c>
      <c r="AB756" s="51">
        <v>0</v>
      </c>
      <c r="AC756" s="63" t="s">
        <v>375</v>
      </c>
      <c r="AD756" s="94" t="str">
        <f>IF(OR(Q756="",'1'!$H$10="-"),"",IF(Q756&gt;R756+S756,"заказано больше наличия",""))</f>
        <v/>
      </c>
    </row>
    <row r="757" spans="1:30" s="48" customFormat="1">
      <c r="A757" s="2"/>
      <c r="B757" s="57" t="s">
        <v>5020</v>
      </c>
      <c r="C757" s="49" t="s">
        <v>418</v>
      </c>
      <c r="D757" s="49" t="s">
        <v>415</v>
      </c>
      <c r="E757" s="49">
        <v>1</v>
      </c>
      <c r="F757" s="49">
        <v>8</v>
      </c>
      <c r="G757" s="49" t="s">
        <v>5457</v>
      </c>
      <c r="H757" s="52" t="s">
        <v>288</v>
      </c>
      <c r="I757" s="50"/>
      <c r="J757" s="50"/>
      <c r="K757" s="90"/>
      <c r="L757" s="51">
        <v>1048</v>
      </c>
      <c r="M757" s="51">
        <v>925</v>
      </c>
      <c r="N757" s="82">
        <f>IF('1'!$H$10="-",L757,L757)</f>
        <v>1048</v>
      </c>
      <c r="O757" s="82">
        <f>IF(Z757="только сц",0,IF('1'!$H$10="-",M757,IF('1'!$H$10="в кассу предприятия",M757,IF('1'!$H$10="ИП Водакова Т.Ю.",M757*1.075,"-"))))</f>
        <v>0</v>
      </c>
      <c r="P757" s="86">
        <v>1</v>
      </c>
      <c r="Q757" s="47"/>
      <c r="R757" s="91">
        <f t="shared" si="12"/>
        <v>0</v>
      </c>
      <c r="S757" s="91" t="str">
        <f>IF('1'!$H$10="-","-      ₽",IF(Z757="только сц",IF(Q757&lt;=AA757,Q757,AA757),IF(Q757&lt;=AB757,0,IF(Q757-R757&lt;=AA757,Q757-R757,AA757))))</f>
        <v>-      ₽</v>
      </c>
      <c r="T757" s="92" t="str">
        <f>IF('1'!$H$10="-","-      ₽",IF(AND(SUM($W$10:$W$6357)&gt;=200000,AC757&lt;&gt;"без скидки"),IF(R757&gt;=100,O757*0.95*0.95*R757,O757*R757*0.95),IF(SUM($V$10:$V$6357)&gt;=57000,IF(AND(R757&gt;=100,AC757&lt;&gt;"без скидки"),O757*0.95*R757,O757*R757),N757*R757)))</f>
        <v>-      ₽</v>
      </c>
      <c r="U757" s="92" t="str">
        <f>IF('1'!$H$10="-","-      ₽",S757*N757)</f>
        <v>-      ₽</v>
      </c>
      <c r="V757" s="93" t="str">
        <f>IF('1'!$H$10="-","-      ₽",R757*N757)</f>
        <v>-      ₽</v>
      </c>
      <c r="W757" s="93" t="str">
        <f>IF('1'!$H$10="-","-      ₽",R757*O757)</f>
        <v>-      ₽</v>
      </c>
      <c r="X757" s="65" t="s">
        <v>4548</v>
      </c>
      <c r="Y757" s="66" t="str">
        <f>IF(OR(Q757="",'1'!$H$10="-"),"-      %",IF(Z757="только сц",0,IF(SUM($V$685:$V$6357)&gt;=57000,(W757-T757)/W757,0)))</f>
        <v>-      %</v>
      </c>
      <c r="Z757" s="83" t="s">
        <v>5582</v>
      </c>
      <c r="AA757" s="51">
        <v>1</v>
      </c>
      <c r="AB757" s="51">
        <v>0</v>
      </c>
      <c r="AC757" s="63" t="s">
        <v>375</v>
      </c>
      <c r="AD757" s="94" t="str">
        <f>IF(OR(Q757="",'1'!$H$10="-"),"",IF(Q757&gt;R757+S757,"заказано больше наличия",""))</f>
        <v/>
      </c>
    </row>
    <row r="758" spans="1:30" s="48" customFormat="1">
      <c r="A758" s="2"/>
      <c r="B758" s="57" t="s">
        <v>5021</v>
      </c>
      <c r="C758" s="49" t="s">
        <v>418</v>
      </c>
      <c r="D758" s="49" t="s">
        <v>415</v>
      </c>
      <c r="E758" s="49">
        <v>1</v>
      </c>
      <c r="F758" s="49">
        <v>11</v>
      </c>
      <c r="G758" s="49" t="s">
        <v>5458</v>
      </c>
      <c r="H758" s="52" t="s">
        <v>52</v>
      </c>
      <c r="I758" s="50" t="s">
        <v>374</v>
      </c>
      <c r="J758" s="50"/>
      <c r="K758" s="90"/>
      <c r="L758" s="51">
        <v>1264</v>
      </c>
      <c r="M758" s="51">
        <v>1115</v>
      </c>
      <c r="N758" s="82">
        <f>IF('1'!$H$10="-",L758,L758)</f>
        <v>1264</v>
      </c>
      <c r="O758" s="82">
        <f>IF(Z758="только сц",0,IF('1'!$H$10="-",M758,IF('1'!$H$10="в кассу предприятия",M758,IF('1'!$H$10="ИП Водакова Т.Ю.",M758*1.075,"-"))))</f>
        <v>0</v>
      </c>
      <c r="P758" s="86">
        <v>1</v>
      </c>
      <c r="Q758" s="47"/>
      <c r="R758" s="91">
        <f t="shared" si="12"/>
        <v>0</v>
      </c>
      <c r="S758" s="91" t="str">
        <f>IF('1'!$H$10="-","-      ₽",IF(Z758="только сц",IF(Q758&lt;=AA758,Q758,AA758),IF(Q758&lt;=AB758,0,IF(Q758-R758&lt;=AA758,Q758-R758,AA758))))</f>
        <v>-      ₽</v>
      </c>
      <c r="T758" s="92" t="str">
        <f>IF('1'!$H$10="-","-      ₽",IF(AND(SUM($W$10:$W$6357)&gt;=200000,AC758&lt;&gt;"без скидки"),IF(R758&gt;=100,O758*0.95*0.95*R758,O758*R758*0.95),IF(SUM($V$10:$V$6357)&gt;=57000,IF(AND(R758&gt;=100,AC758&lt;&gt;"без скидки"),O758*0.95*R758,O758*R758),N758*R758)))</f>
        <v>-      ₽</v>
      </c>
      <c r="U758" s="92" t="str">
        <f>IF('1'!$H$10="-","-      ₽",S758*N758)</f>
        <v>-      ₽</v>
      </c>
      <c r="V758" s="93" t="str">
        <f>IF('1'!$H$10="-","-      ₽",R758*N758)</f>
        <v>-      ₽</v>
      </c>
      <c r="W758" s="93" t="str">
        <f>IF('1'!$H$10="-","-      ₽",R758*O758)</f>
        <v>-      ₽</v>
      </c>
      <c r="X758" s="65" t="s">
        <v>4548</v>
      </c>
      <c r="Y758" s="66" t="str">
        <f>IF(OR(Q758="",'1'!$H$10="-"),"-      %",IF(Z758="только сц",0,IF(SUM($V$685:$V$6357)&gt;=57000,(W758-T758)/W758,0)))</f>
        <v>-      %</v>
      </c>
      <c r="Z758" s="83" t="s">
        <v>5582</v>
      </c>
      <c r="AA758" s="51">
        <v>1</v>
      </c>
      <c r="AB758" s="51">
        <v>0</v>
      </c>
      <c r="AC758" s="63" t="s">
        <v>375</v>
      </c>
      <c r="AD758" s="94" t="str">
        <f>IF(OR(Q758="",'1'!$H$10="-"),"",IF(Q758&gt;R758+S758,"заказано больше наличия",""))</f>
        <v/>
      </c>
    </row>
    <row r="759" spans="1:30" s="48" customFormat="1">
      <c r="A759" s="2"/>
      <c r="B759" s="57" t="s">
        <v>417</v>
      </c>
      <c r="C759" s="49" t="s">
        <v>418</v>
      </c>
      <c r="D759" s="49" t="s">
        <v>415</v>
      </c>
      <c r="E759" s="49">
        <v>1</v>
      </c>
      <c r="F759" s="49">
        <v>26</v>
      </c>
      <c r="G759" s="49" t="s">
        <v>419</v>
      </c>
      <c r="H759" s="52" t="s">
        <v>371</v>
      </c>
      <c r="I759" s="50"/>
      <c r="J759" s="50"/>
      <c r="K759" s="90" t="s">
        <v>420</v>
      </c>
      <c r="L759" s="51">
        <v>8556</v>
      </c>
      <c r="M759" s="51">
        <v>7549</v>
      </c>
      <c r="N759" s="82">
        <f>IF('1'!$H$10="-",L759,L759)</f>
        <v>8556</v>
      </c>
      <c r="O759" s="82">
        <f>IF(Z759="только сц",0,IF('1'!$H$10="-",M759,IF('1'!$H$10="в кассу предприятия",M759,IF('1'!$H$10="ИП Водакова Т.Ю.",M759*1.075,"-"))))</f>
        <v>0</v>
      </c>
      <c r="P759" s="86">
        <v>3</v>
      </c>
      <c r="Q759" s="47"/>
      <c r="R759" s="91">
        <f t="shared" si="12"/>
        <v>0</v>
      </c>
      <c r="S759" s="91" t="str">
        <f>IF('1'!$H$10="-","-      ₽",IF(Z759="только сц",IF(Q759&lt;=AA759,Q759,AA759),IF(Q759&lt;=AB759,0,IF(Q759-R759&lt;=AA759,Q759-R759,AA759))))</f>
        <v>-      ₽</v>
      </c>
      <c r="T759" s="92" t="str">
        <f>IF('1'!$H$10="-","-      ₽",IF(AND(SUM($W$10:$W$6357)&gt;=200000,AC759&lt;&gt;"без скидки"),IF(R759&gt;=100,O759*0.95*0.95*R759,O759*R759*0.95),IF(SUM($V$10:$V$6357)&gt;=57000,IF(AND(R759&gt;=100,AC759&lt;&gt;"без скидки"),O759*0.95*R759,O759*R759),N759*R759)))</f>
        <v>-      ₽</v>
      </c>
      <c r="U759" s="92" t="str">
        <f>IF('1'!$H$10="-","-      ₽",S759*N759)</f>
        <v>-      ₽</v>
      </c>
      <c r="V759" s="93" t="str">
        <f>IF('1'!$H$10="-","-      ₽",R759*N759)</f>
        <v>-      ₽</v>
      </c>
      <c r="W759" s="93" t="str">
        <f>IF('1'!$H$10="-","-      ₽",R759*O759)</f>
        <v>-      ₽</v>
      </c>
      <c r="X759" s="65" t="s">
        <v>4548</v>
      </c>
      <c r="Y759" s="66" t="str">
        <f>IF(OR(Q759="",'1'!$H$10="-"),"-      %",IF(Z759="только сц",0,IF(SUM($V$685:$V$6357)&gt;=57000,(W759-T759)/W759,0)))</f>
        <v>-      %</v>
      </c>
      <c r="Z759" s="83" t="s">
        <v>5582</v>
      </c>
      <c r="AA759" s="51">
        <v>3</v>
      </c>
      <c r="AB759" s="51">
        <v>0</v>
      </c>
      <c r="AC759" s="63" t="s">
        <v>375</v>
      </c>
      <c r="AD759" s="94" t="str">
        <f>IF(OR(Q759="",'1'!$H$10="-"),"",IF(Q759&gt;R759+S759,"заказано больше наличия",""))</f>
        <v/>
      </c>
    </row>
    <row r="760" spans="1:30" s="48" customFormat="1">
      <c r="A760" s="2"/>
      <c r="B760" s="57" t="s">
        <v>4281</v>
      </c>
      <c r="C760" s="49" t="s">
        <v>414</v>
      </c>
      <c r="D760" s="49" t="s">
        <v>415</v>
      </c>
      <c r="E760" s="49">
        <v>1</v>
      </c>
      <c r="F760" s="49">
        <v>8</v>
      </c>
      <c r="G760" s="49" t="s">
        <v>421</v>
      </c>
      <c r="H760" s="52" t="s">
        <v>288</v>
      </c>
      <c r="I760" s="50" t="s">
        <v>392</v>
      </c>
      <c r="J760" s="50"/>
      <c r="K760" s="90"/>
      <c r="L760" s="51">
        <v>634</v>
      </c>
      <c r="M760" s="51">
        <v>559</v>
      </c>
      <c r="N760" s="82">
        <f>IF('1'!$H$10="-",L760,L760)</f>
        <v>634</v>
      </c>
      <c r="O760" s="82">
        <f>IF(Z760="только сц",0,IF('1'!$H$10="-",M760,IF('1'!$H$10="в кассу предприятия",M760,IF('1'!$H$10="ИП Водакова Т.Ю.",M760*1.075,"-"))))</f>
        <v>0</v>
      </c>
      <c r="P760" s="86">
        <v>4</v>
      </c>
      <c r="Q760" s="47"/>
      <c r="R760" s="91">
        <f t="shared" si="12"/>
        <v>0</v>
      </c>
      <c r="S760" s="91" t="str">
        <f>IF('1'!$H$10="-","-      ₽",IF(Z760="только сц",IF(Q760&lt;=AA760,Q760,AA760),IF(Q760&lt;=AB760,0,IF(Q760-R760&lt;=AA760,Q760-R760,AA760))))</f>
        <v>-      ₽</v>
      </c>
      <c r="T760" s="92" t="str">
        <f>IF('1'!$H$10="-","-      ₽",IF(AND(SUM($W$10:$W$6357)&gt;=200000,AC760&lt;&gt;"без скидки"),IF(R760&gt;=100,O760*0.95*0.95*R760,O760*R760*0.95),IF(SUM($V$10:$V$6357)&gt;=57000,IF(AND(R760&gt;=100,AC760&lt;&gt;"без скидки"),O760*0.95*R760,O760*R760),N760*R760)))</f>
        <v>-      ₽</v>
      </c>
      <c r="U760" s="92" t="str">
        <f>IF('1'!$H$10="-","-      ₽",S760*N760)</f>
        <v>-      ₽</v>
      </c>
      <c r="V760" s="93" t="str">
        <f>IF('1'!$H$10="-","-      ₽",R760*N760)</f>
        <v>-      ₽</v>
      </c>
      <c r="W760" s="93" t="str">
        <f>IF('1'!$H$10="-","-      ₽",R760*O760)</f>
        <v>-      ₽</v>
      </c>
      <c r="X760" s="65" t="s">
        <v>4548</v>
      </c>
      <c r="Y760" s="66" t="str">
        <f>IF(OR(Q760="",'1'!$H$10="-"),"-      %",IF(Z760="только сц",0,IF(SUM($V$685:$V$6357)&gt;=57000,(W760-T760)/W760,0)))</f>
        <v>-      %</v>
      </c>
      <c r="Z760" s="83" t="s">
        <v>5582</v>
      </c>
      <c r="AA760" s="51">
        <v>4</v>
      </c>
      <c r="AB760" s="51">
        <v>0</v>
      </c>
      <c r="AC760" s="63" t="s">
        <v>375</v>
      </c>
      <c r="AD760" s="94" t="str">
        <f>IF(OR(Q760="",'1'!$H$10="-"),"",IF(Q760&gt;R760+S760,"заказано больше наличия",""))</f>
        <v/>
      </c>
    </row>
    <row r="761" spans="1:30" s="48" customFormat="1">
      <c r="A761" s="2"/>
      <c r="B761" s="57" t="s">
        <v>4282</v>
      </c>
      <c r="C761" s="49" t="s">
        <v>414</v>
      </c>
      <c r="D761" s="49" t="s">
        <v>415</v>
      </c>
      <c r="E761" s="49">
        <v>1</v>
      </c>
      <c r="F761" s="49">
        <v>17</v>
      </c>
      <c r="G761" s="49" t="s">
        <v>2839</v>
      </c>
      <c r="H761" s="52" t="s">
        <v>563</v>
      </c>
      <c r="I761" s="50" t="s">
        <v>387</v>
      </c>
      <c r="J761" s="50"/>
      <c r="K761" s="90"/>
      <c r="L761" s="51">
        <v>992</v>
      </c>
      <c r="M761" s="51">
        <v>875</v>
      </c>
      <c r="N761" s="82">
        <f>IF('1'!$H$10="-",L761,L761)</f>
        <v>992</v>
      </c>
      <c r="O761" s="82">
        <f>IF(Z761="только сц",0,IF('1'!$H$10="-",M761,IF('1'!$H$10="в кассу предприятия",M761,IF('1'!$H$10="ИП Водакова Т.Ю.",M761*1.075,"-"))))</f>
        <v>0</v>
      </c>
      <c r="P761" s="86">
        <v>1</v>
      </c>
      <c r="Q761" s="47"/>
      <c r="R761" s="91">
        <f t="shared" si="12"/>
        <v>0</v>
      </c>
      <c r="S761" s="91" t="str">
        <f>IF('1'!$H$10="-","-      ₽",IF(Z761="только сц",IF(Q761&lt;=AA761,Q761,AA761),IF(Q761&lt;=AB761,0,IF(Q761-R761&lt;=AA761,Q761-R761,AA761))))</f>
        <v>-      ₽</v>
      </c>
      <c r="T761" s="92" t="str">
        <f>IF('1'!$H$10="-","-      ₽",IF(AND(SUM($W$10:$W$6357)&gt;=200000,AC761&lt;&gt;"без скидки"),IF(R761&gt;=100,O761*0.95*0.95*R761,O761*R761*0.95),IF(SUM($V$10:$V$6357)&gt;=57000,IF(AND(R761&gt;=100,AC761&lt;&gt;"без скидки"),O761*0.95*R761,O761*R761),N761*R761)))</f>
        <v>-      ₽</v>
      </c>
      <c r="U761" s="92" t="str">
        <f>IF('1'!$H$10="-","-      ₽",S761*N761)</f>
        <v>-      ₽</v>
      </c>
      <c r="V761" s="93" t="str">
        <f>IF('1'!$H$10="-","-      ₽",R761*N761)</f>
        <v>-      ₽</v>
      </c>
      <c r="W761" s="93" t="str">
        <f>IF('1'!$H$10="-","-      ₽",R761*O761)</f>
        <v>-      ₽</v>
      </c>
      <c r="X761" s="65" t="s">
        <v>4548</v>
      </c>
      <c r="Y761" s="66" t="str">
        <f>IF(OR(Q761="",'1'!$H$10="-"),"-      %",IF(Z761="только сц",0,IF(SUM($V$685:$V$6357)&gt;=57000,(W761-T761)/W761,0)))</f>
        <v>-      %</v>
      </c>
      <c r="Z761" s="83" t="s">
        <v>5582</v>
      </c>
      <c r="AA761" s="51">
        <v>1</v>
      </c>
      <c r="AB761" s="51">
        <v>0</v>
      </c>
      <c r="AC761" s="63" t="s">
        <v>375</v>
      </c>
      <c r="AD761" s="94" t="str">
        <f>IF(OR(Q761="",'1'!$H$10="-"),"",IF(Q761&gt;R761+S761,"заказано больше наличия",""))</f>
        <v/>
      </c>
    </row>
    <row r="762" spans="1:30" s="48" customFormat="1">
      <c r="A762" s="2"/>
      <c r="B762" s="57" t="s">
        <v>5022</v>
      </c>
      <c r="C762" s="49" t="s">
        <v>423</v>
      </c>
      <c r="D762" s="49" t="s">
        <v>424</v>
      </c>
      <c r="E762" s="49">
        <v>1</v>
      </c>
      <c r="F762" s="49">
        <v>8</v>
      </c>
      <c r="G762" s="49" t="s">
        <v>5459</v>
      </c>
      <c r="H762" s="52" t="s">
        <v>288</v>
      </c>
      <c r="I762" s="50" t="s">
        <v>2800</v>
      </c>
      <c r="J762" s="50" t="s">
        <v>2800</v>
      </c>
      <c r="K762" s="90"/>
      <c r="L762" s="51">
        <v>634</v>
      </c>
      <c r="M762" s="51">
        <v>559</v>
      </c>
      <c r="N762" s="82">
        <f>IF('1'!$H$10="-",L762,L762)</f>
        <v>634</v>
      </c>
      <c r="O762" s="82">
        <f>IF(Z762="только сц",0,IF('1'!$H$10="-",M762,IF('1'!$H$10="в кассу предприятия",M762,IF('1'!$H$10="ИП Водакова Т.Ю.",M762*1.075,"-"))))</f>
        <v>0</v>
      </c>
      <c r="P762" s="86">
        <v>1</v>
      </c>
      <c r="Q762" s="47"/>
      <c r="R762" s="91">
        <f t="shared" si="12"/>
        <v>0</v>
      </c>
      <c r="S762" s="91" t="str">
        <f>IF('1'!$H$10="-","-      ₽",IF(Z762="только сц",IF(Q762&lt;=AA762,Q762,AA762),IF(Q762&lt;=AB762,0,IF(Q762-R762&lt;=AA762,Q762-R762,AA762))))</f>
        <v>-      ₽</v>
      </c>
      <c r="T762" s="92" t="str">
        <f>IF('1'!$H$10="-","-      ₽",IF(AND(SUM($W$10:$W$6357)&gt;=200000,AC762&lt;&gt;"без скидки"),IF(R762&gt;=100,O762*0.95*0.95*R762,O762*R762*0.95),IF(SUM($V$10:$V$6357)&gt;=57000,IF(AND(R762&gt;=100,AC762&lt;&gt;"без скидки"),O762*0.95*R762,O762*R762),N762*R762)))</f>
        <v>-      ₽</v>
      </c>
      <c r="U762" s="92" t="str">
        <f>IF('1'!$H$10="-","-      ₽",S762*N762)</f>
        <v>-      ₽</v>
      </c>
      <c r="V762" s="93" t="str">
        <f>IF('1'!$H$10="-","-      ₽",R762*N762)</f>
        <v>-      ₽</v>
      </c>
      <c r="W762" s="93" t="str">
        <f>IF('1'!$H$10="-","-      ₽",R762*O762)</f>
        <v>-      ₽</v>
      </c>
      <c r="X762" s="65" t="s">
        <v>4548</v>
      </c>
      <c r="Y762" s="66" t="str">
        <f>IF(OR(Q762="",'1'!$H$10="-"),"-      %",IF(Z762="только сц",0,IF(SUM($V$685:$V$6357)&gt;=57000,(W762-T762)/W762,0)))</f>
        <v>-      %</v>
      </c>
      <c r="Z762" s="83" t="s">
        <v>5582</v>
      </c>
      <c r="AA762" s="51">
        <v>1</v>
      </c>
      <c r="AB762" s="51">
        <v>0</v>
      </c>
      <c r="AC762" s="63" t="s">
        <v>375</v>
      </c>
      <c r="AD762" s="94" t="str">
        <f>IF(OR(Q762="",'1'!$H$10="-"),"",IF(Q762&gt;R762+S762,"заказано больше наличия",""))</f>
        <v/>
      </c>
    </row>
    <row r="763" spans="1:30" s="48" customFormat="1">
      <c r="A763" s="2"/>
      <c r="B763" s="57" t="s">
        <v>5023</v>
      </c>
      <c r="C763" s="49" t="s">
        <v>3831</v>
      </c>
      <c r="D763" s="49" t="s">
        <v>424</v>
      </c>
      <c r="E763" s="49">
        <v>1</v>
      </c>
      <c r="F763" s="49">
        <v>8</v>
      </c>
      <c r="G763" s="49" t="s">
        <v>5459</v>
      </c>
      <c r="H763" s="52" t="s">
        <v>288</v>
      </c>
      <c r="I763" s="50" t="s">
        <v>385</v>
      </c>
      <c r="J763" s="50" t="s">
        <v>396</v>
      </c>
      <c r="K763" s="90"/>
      <c r="L763" s="51">
        <v>634</v>
      </c>
      <c r="M763" s="51">
        <v>559</v>
      </c>
      <c r="N763" s="82">
        <f>IF('1'!$H$10="-",L763,L763)</f>
        <v>634</v>
      </c>
      <c r="O763" s="82">
        <f>IF(Z763="только сц",0,IF('1'!$H$10="-",M763,IF('1'!$H$10="в кассу предприятия",M763,IF('1'!$H$10="ИП Водакова Т.Ю.",M763*1.075,"-"))))</f>
        <v>0</v>
      </c>
      <c r="P763" s="86">
        <v>3</v>
      </c>
      <c r="Q763" s="47"/>
      <c r="R763" s="91">
        <f t="shared" si="12"/>
        <v>0</v>
      </c>
      <c r="S763" s="91" t="str">
        <f>IF('1'!$H$10="-","-      ₽",IF(Z763="только сц",IF(Q763&lt;=AA763,Q763,AA763),IF(Q763&lt;=AB763,0,IF(Q763-R763&lt;=AA763,Q763-R763,AA763))))</f>
        <v>-      ₽</v>
      </c>
      <c r="T763" s="92" t="str">
        <f>IF('1'!$H$10="-","-      ₽",IF(AND(SUM($W$10:$W$6357)&gt;=200000,AC763&lt;&gt;"без скидки"),IF(R763&gt;=100,O763*0.95*0.95*R763,O763*R763*0.95),IF(SUM($V$10:$V$6357)&gt;=57000,IF(AND(R763&gt;=100,AC763&lt;&gt;"без скидки"),O763*0.95*R763,O763*R763),N763*R763)))</f>
        <v>-      ₽</v>
      </c>
      <c r="U763" s="92" t="str">
        <f>IF('1'!$H$10="-","-      ₽",S763*N763)</f>
        <v>-      ₽</v>
      </c>
      <c r="V763" s="93" t="str">
        <f>IF('1'!$H$10="-","-      ₽",R763*N763)</f>
        <v>-      ₽</v>
      </c>
      <c r="W763" s="93" t="str">
        <f>IF('1'!$H$10="-","-      ₽",R763*O763)</f>
        <v>-      ₽</v>
      </c>
      <c r="X763" s="65" t="s">
        <v>4548</v>
      </c>
      <c r="Y763" s="66" t="str">
        <f>IF(OR(Q763="",'1'!$H$10="-"),"-      %",IF(Z763="только сц",0,IF(SUM($V$685:$V$6357)&gt;=57000,(W763-T763)/W763,0)))</f>
        <v>-      %</v>
      </c>
      <c r="Z763" s="83" t="s">
        <v>5582</v>
      </c>
      <c r="AA763" s="51">
        <v>3</v>
      </c>
      <c r="AB763" s="51">
        <v>0</v>
      </c>
      <c r="AC763" s="63" t="s">
        <v>375</v>
      </c>
      <c r="AD763" s="94" t="str">
        <f>IF(OR(Q763="",'1'!$H$10="-"),"",IF(Q763&gt;R763+S763,"заказано больше наличия",""))</f>
        <v/>
      </c>
    </row>
    <row r="764" spans="1:30" s="48" customFormat="1">
      <c r="A764" s="2"/>
      <c r="B764" s="57" t="s">
        <v>5024</v>
      </c>
      <c r="C764" s="49" t="s">
        <v>3831</v>
      </c>
      <c r="D764" s="49" t="s">
        <v>424</v>
      </c>
      <c r="E764" s="49">
        <v>1</v>
      </c>
      <c r="F764" s="49">
        <v>9</v>
      </c>
      <c r="G764" s="49" t="s">
        <v>5460</v>
      </c>
      <c r="H764" s="52" t="s">
        <v>551</v>
      </c>
      <c r="I764" s="50" t="s">
        <v>387</v>
      </c>
      <c r="J764" s="50"/>
      <c r="K764" s="90"/>
      <c r="L764" s="51">
        <v>634</v>
      </c>
      <c r="M764" s="51">
        <v>559</v>
      </c>
      <c r="N764" s="82">
        <f>IF('1'!$H$10="-",L764,L764)</f>
        <v>634</v>
      </c>
      <c r="O764" s="82">
        <f>IF(Z764="только сц",0,IF('1'!$H$10="-",M764,IF('1'!$H$10="в кассу предприятия",M764,IF('1'!$H$10="ИП Водакова Т.Ю.",M764*1.075,"-"))))</f>
        <v>0</v>
      </c>
      <c r="P764" s="86">
        <v>3</v>
      </c>
      <c r="Q764" s="47"/>
      <c r="R764" s="91">
        <f t="shared" si="12"/>
        <v>0</v>
      </c>
      <c r="S764" s="91" t="str">
        <f>IF('1'!$H$10="-","-      ₽",IF(Z764="только сц",IF(Q764&lt;=AA764,Q764,AA764),IF(Q764&lt;=AB764,0,IF(Q764-R764&lt;=AA764,Q764-R764,AA764))))</f>
        <v>-      ₽</v>
      </c>
      <c r="T764" s="92" t="str">
        <f>IF('1'!$H$10="-","-      ₽",IF(AND(SUM($W$10:$W$6357)&gt;=200000,AC764&lt;&gt;"без скидки"),IF(R764&gt;=100,O764*0.95*0.95*R764,O764*R764*0.95),IF(SUM($V$10:$V$6357)&gt;=57000,IF(AND(R764&gt;=100,AC764&lt;&gt;"без скидки"),O764*0.95*R764,O764*R764),N764*R764)))</f>
        <v>-      ₽</v>
      </c>
      <c r="U764" s="92" t="str">
        <f>IF('1'!$H$10="-","-      ₽",S764*N764)</f>
        <v>-      ₽</v>
      </c>
      <c r="V764" s="93" t="str">
        <f>IF('1'!$H$10="-","-      ₽",R764*N764)</f>
        <v>-      ₽</v>
      </c>
      <c r="W764" s="93" t="str">
        <f>IF('1'!$H$10="-","-      ₽",R764*O764)</f>
        <v>-      ₽</v>
      </c>
      <c r="X764" s="65" t="s">
        <v>4548</v>
      </c>
      <c r="Y764" s="66" t="str">
        <f>IF(OR(Q764="",'1'!$H$10="-"),"-      %",IF(Z764="только сц",0,IF(SUM($V$685:$V$6357)&gt;=57000,(W764-T764)/W764,0)))</f>
        <v>-      %</v>
      </c>
      <c r="Z764" s="83" t="s">
        <v>5582</v>
      </c>
      <c r="AA764" s="51">
        <v>3</v>
      </c>
      <c r="AB764" s="51">
        <v>0</v>
      </c>
      <c r="AC764" s="63" t="s">
        <v>375</v>
      </c>
      <c r="AD764" s="94" t="str">
        <f>IF(OR(Q764="",'1'!$H$10="-"),"",IF(Q764&gt;R764+S764,"заказано больше наличия",""))</f>
        <v/>
      </c>
    </row>
    <row r="765" spans="1:30" s="48" customFormat="1">
      <c r="A765" s="2"/>
      <c r="B765" s="57" t="s">
        <v>5025</v>
      </c>
      <c r="C765" s="49" t="s">
        <v>3831</v>
      </c>
      <c r="D765" s="49" t="s">
        <v>424</v>
      </c>
      <c r="E765" s="49">
        <v>1</v>
      </c>
      <c r="F765" s="49">
        <v>8</v>
      </c>
      <c r="G765" s="49" t="s">
        <v>4909</v>
      </c>
      <c r="H765" s="52" t="s">
        <v>288</v>
      </c>
      <c r="I765" s="50" t="s">
        <v>385</v>
      </c>
      <c r="J765" s="50" t="s">
        <v>396</v>
      </c>
      <c r="K765" s="90"/>
      <c r="L765" s="51">
        <v>634</v>
      </c>
      <c r="M765" s="51">
        <v>559</v>
      </c>
      <c r="N765" s="82">
        <f>IF('1'!$H$10="-",L765,L765)</f>
        <v>634</v>
      </c>
      <c r="O765" s="82">
        <f>IF(Z765="только сц",0,IF('1'!$H$10="-",M765,IF('1'!$H$10="в кассу предприятия",M765,IF('1'!$H$10="ИП Водакова Т.Ю.",M765*1.075,"-"))))</f>
        <v>0</v>
      </c>
      <c r="P765" s="86">
        <v>1</v>
      </c>
      <c r="Q765" s="47"/>
      <c r="R765" s="91">
        <f t="shared" si="12"/>
        <v>0</v>
      </c>
      <c r="S765" s="91" t="str">
        <f>IF('1'!$H$10="-","-      ₽",IF(Z765="только сц",IF(Q765&lt;=AA765,Q765,AA765),IF(Q765&lt;=AB765,0,IF(Q765-R765&lt;=AA765,Q765-R765,AA765))))</f>
        <v>-      ₽</v>
      </c>
      <c r="T765" s="92" t="str">
        <f>IF('1'!$H$10="-","-      ₽",IF(AND(SUM($W$10:$W$6357)&gt;=200000,AC765&lt;&gt;"без скидки"),IF(R765&gt;=100,O765*0.95*0.95*R765,O765*R765*0.95),IF(SUM($V$10:$V$6357)&gt;=57000,IF(AND(R765&gt;=100,AC765&lt;&gt;"без скидки"),O765*0.95*R765,O765*R765),N765*R765)))</f>
        <v>-      ₽</v>
      </c>
      <c r="U765" s="92" t="str">
        <f>IF('1'!$H$10="-","-      ₽",S765*N765)</f>
        <v>-      ₽</v>
      </c>
      <c r="V765" s="93" t="str">
        <f>IF('1'!$H$10="-","-      ₽",R765*N765)</f>
        <v>-      ₽</v>
      </c>
      <c r="W765" s="93" t="str">
        <f>IF('1'!$H$10="-","-      ₽",R765*O765)</f>
        <v>-      ₽</v>
      </c>
      <c r="X765" s="65" t="s">
        <v>4548</v>
      </c>
      <c r="Y765" s="66" t="str">
        <f>IF(OR(Q765="",'1'!$H$10="-"),"-      %",IF(Z765="только сц",0,IF(SUM($V$685:$V$6357)&gt;=57000,(W765-T765)/W765,0)))</f>
        <v>-      %</v>
      </c>
      <c r="Z765" s="83" t="s">
        <v>5582</v>
      </c>
      <c r="AA765" s="51">
        <v>1</v>
      </c>
      <c r="AB765" s="51">
        <v>0</v>
      </c>
      <c r="AC765" s="63" t="s">
        <v>3975</v>
      </c>
      <c r="AD765" s="94" t="str">
        <f>IF(OR(Q765="",'1'!$H$10="-"),"",IF(Q765&gt;R765+S765,"заказано больше наличия",""))</f>
        <v/>
      </c>
    </row>
    <row r="766" spans="1:30" s="48" customFormat="1">
      <c r="A766" s="2"/>
      <c r="B766" s="57" t="s">
        <v>5026</v>
      </c>
      <c r="C766" s="49" t="s">
        <v>3831</v>
      </c>
      <c r="D766" s="49" t="s">
        <v>424</v>
      </c>
      <c r="E766" s="49">
        <v>1</v>
      </c>
      <c r="F766" s="49">
        <v>8</v>
      </c>
      <c r="G766" s="49" t="s">
        <v>425</v>
      </c>
      <c r="H766" s="52" t="s">
        <v>288</v>
      </c>
      <c r="I766" s="50" t="s">
        <v>392</v>
      </c>
      <c r="J766" s="50"/>
      <c r="K766" s="90"/>
      <c r="L766" s="51">
        <v>634</v>
      </c>
      <c r="M766" s="51">
        <v>559</v>
      </c>
      <c r="N766" s="82">
        <f>IF('1'!$H$10="-",L766,L766)</f>
        <v>634</v>
      </c>
      <c r="O766" s="82">
        <f>IF(Z766="только сц",0,IF('1'!$H$10="-",M766,IF('1'!$H$10="в кассу предприятия",M766,IF('1'!$H$10="ИП Водакова Т.Ю.",M766*1.075,"-"))))</f>
        <v>0</v>
      </c>
      <c r="P766" s="86">
        <v>3</v>
      </c>
      <c r="Q766" s="47"/>
      <c r="R766" s="91">
        <f t="shared" si="12"/>
        <v>0</v>
      </c>
      <c r="S766" s="91" t="str">
        <f>IF('1'!$H$10="-","-      ₽",IF(Z766="только сц",IF(Q766&lt;=AA766,Q766,AA766),IF(Q766&lt;=AB766,0,IF(Q766-R766&lt;=AA766,Q766-R766,AA766))))</f>
        <v>-      ₽</v>
      </c>
      <c r="T766" s="92" t="str">
        <f>IF('1'!$H$10="-","-      ₽",IF(AND(SUM($W$10:$W$6357)&gt;=200000,AC766&lt;&gt;"без скидки"),IF(R766&gt;=100,O766*0.95*0.95*R766,O766*R766*0.95),IF(SUM($V$10:$V$6357)&gt;=57000,IF(AND(R766&gt;=100,AC766&lt;&gt;"без скидки"),O766*0.95*R766,O766*R766),N766*R766)))</f>
        <v>-      ₽</v>
      </c>
      <c r="U766" s="92" t="str">
        <f>IF('1'!$H$10="-","-      ₽",S766*N766)</f>
        <v>-      ₽</v>
      </c>
      <c r="V766" s="93" t="str">
        <f>IF('1'!$H$10="-","-      ₽",R766*N766)</f>
        <v>-      ₽</v>
      </c>
      <c r="W766" s="93" t="str">
        <f>IF('1'!$H$10="-","-      ₽",R766*O766)</f>
        <v>-      ₽</v>
      </c>
      <c r="X766" s="65" t="s">
        <v>4548</v>
      </c>
      <c r="Y766" s="66" t="str">
        <f>IF(OR(Q766="",'1'!$H$10="-"),"-      %",IF(Z766="только сц",0,IF(SUM($V$685:$V$6357)&gt;=57000,(W766-T766)/W766,0)))</f>
        <v>-      %</v>
      </c>
      <c r="Z766" s="83" t="s">
        <v>5582</v>
      </c>
      <c r="AA766" s="51">
        <v>3</v>
      </c>
      <c r="AB766" s="51">
        <v>0</v>
      </c>
      <c r="AC766" s="63" t="s">
        <v>375</v>
      </c>
      <c r="AD766" s="94" t="str">
        <f>IF(OR(Q766="",'1'!$H$10="-"),"",IF(Q766&gt;R766+S766,"заказано больше наличия",""))</f>
        <v/>
      </c>
    </row>
    <row r="767" spans="1:30" s="48" customFormat="1">
      <c r="A767" s="2"/>
      <c r="B767" s="57" t="s">
        <v>5027</v>
      </c>
      <c r="C767" s="49" t="s">
        <v>3831</v>
      </c>
      <c r="D767" s="49" t="s">
        <v>424</v>
      </c>
      <c r="E767" s="49">
        <v>1</v>
      </c>
      <c r="F767" s="49">
        <v>8</v>
      </c>
      <c r="G767" s="49" t="s">
        <v>5461</v>
      </c>
      <c r="H767" s="52" t="s">
        <v>288</v>
      </c>
      <c r="I767" s="50" t="s">
        <v>387</v>
      </c>
      <c r="J767" s="50"/>
      <c r="K767" s="90"/>
      <c r="L767" s="51">
        <v>634</v>
      </c>
      <c r="M767" s="51">
        <v>559</v>
      </c>
      <c r="N767" s="82">
        <f>IF('1'!$H$10="-",L767,L767)</f>
        <v>634</v>
      </c>
      <c r="O767" s="82">
        <f>IF(Z767="только сц",0,IF('1'!$H$10="-",M767,IF('1'!$H$10="в кассу предприятия",M767,IF('1'!$H$10="ИП Водакова Т.Ю.",M767*1.075,"-"))))</f>
        <v>0</v>
      </c>
      <c r="P767" s="86">
        <v>2</v>
      </c>
      <c r="Q767" s="47"/>
      <c r="R767" s="91">
        <f t="shared" si="12"/>
        <v>0</v>
      </c>
      <c r="S767" s="91" t="str">
        <f>IF('1'!$H$10="-","-      ₽",IF(Z767="только сц",IF(Q767&lt;=AA767,Q767,AA767),IF(Q767&lt;=AB767,0,IF(Q767-R767&lt;=AA767,Q767-R767,AA767))))</f>
        <v>-      ₽</v>
      </c>
      <c r="T767" s="92" t="str">
        <f>IF('1'!$H$10="-","-      ₽",IF(AND(SUM($W$10:$W$6357)&gt;=200000,AC767&lt;&gt;"без скидки"),IF(R767&gt;=100,O767*0.95*0.95*R767,O767*R767*0.95),IF(SUM($V$10:$V$6357)&gt;=57000,IF(AND(R767&gt;=100,AC767&lt;&gt;"без скидки"),O767*0.95*R767,O767*R767),N767*R767)))</f>
        <v>-      ₽</v>
      </c>
      <c r="U767" s="92" t="str">
        <f>IF('1'!$H$10="-","-      ₽",S767*N767)</f>
        <v>-      ₽</v>
      </c>
      <c r="V767" s="93" t="str">
        <f>IF('1'!$H$10="-","-      ₽",R767*N767)</f>
        <v>-      ₽</v>
      </c>
      <c r="W767" s="93" t="str">
        <f>IF('1'!$H$10="-","-      ₽",R767*O767)</f>
        <v>-      ₽</v>
      </c>
      <c r="X767" s="65" t="s">
        <v>4548</v>
      </c>
      <c r="Y767" s="66" t="str">
        <f>IF(OR(Q767="",'1'!$H$10="-"),"-      %",IF(Z767="только сц",0,IF(SUM($V$685:$V$6357)&gt;=57000,(W767-T767)/W767,0)))</f>
        <v>-      %</v>
      </c>
      <c r="Z767" s="83" t="s">
        <v>5582</v>
      </c>
      <c r="AA767" s="51">
        <v>2</v>
      </c>
      <c r="AB767" s="51">
        <v>0</v>
      </c>
      <c r="AC767" s="63" t="s">
        <v>375</v>
      </c>
      <c r="AD767" s="94" t="str">
        <f>IF(OR(Q767="",'1'!$H$10="-"),"",IF(Q767&gt;R767+S767,"заказано больше наличия",""))</f>
        <v/>
      </c>
    </row>
    <row r="768" spans="1:30" s="48" customFormat="1">
      <c r="A768" s="2"/>
      <c r="B768" s="57" t="s">
        <v>5028</v>
      </c>
      <c r="C768" s="49" t="s">
        <v>423</v>
      </c>
      <c r="D768" s="49" t="s">
        <v>424</v>
      </c>
      <c r="E768" s="49">
        <v>1</v>
      </c>
      <c r="F768" s="49">
        <v>26</v>
      </c>
      <c r="G768" s="49" t="s">
        <v>4910</v>
      </c>
      <c r="H768" s="52" t="s">
        <v>371</v>
      </c>
      <c r="I768" s="50" t="s">
        <v>426</v>
      </c>
      <c r="J768" s="50"/>
      <c r="K768" s="90"/>
      <c r="L768" s="51">
        <v>3418</v>
      </c>
      <c r="M768" s="51">
        <v>3016</v>
      </c>
      <c r="N768" s="82">
        <f>IF('1'!$H$10="-",L768,L768)</f>
        <v>3418</v>
      </c>
      <c r="O768" s="82">
        <f>IF(Z768="только сц",0,IF('1'!$H$10="-",M768,IF('1'!$H$10="в кассу предприятия",M768,IF('1'!$H$10="ИП Водакова Т.Ю.",M768*1.075,"-"))))</f>
        <v>0</v>
      </c>
      <c r="P768" s="86">
        <v>2</v>
      </c>
      <c r="Q768" s="47"/>
      <c r="R768" s="91">
        <f t="shared" si="12"/>
        <v>0</v>
      </c>
      <c r="S768" s="91" t="str">
        <f>IF('1'!$H$10="-","-      ₽",IF(Z768="только сц",IF(Q768&lt;=AA768,Q768,AA768),IF(Q768&lt;=AB768,0,IF(Q768-R768&lt;=AA768,Q768-R768,AA768))))</f>
        <v>-      ₽</v>
      </c>
      <c r="T768" s="92" t="str">
        <f>IF('1'!$H$10="-","-      ₽",IF(AND(SUM($W$10:$W$6357)&gt;=200000,AC768&lt;&gt;"без скидки"),IF(R768&gt;=100,O768*0.95*0.95*R768,O768*R768*0.95),IF(SUM($V$10:$V$6357)&gt;=57000,IF(AND(R768&gt;=100,AC768&lt;&gt;"без скидки"),O768*0.95*R768,O768*R768),N768*R768)))</f>
        <v>-      ₽</v>
      </c>
      <c r="U768" s="92" t="str">
        <f>IF('1'!$H$10="-","-      ₽",S768*N768)</f>
        <v>-      ₽</v>
      </c>
      <c r="V768" s="93" t="str">
        <f>IF('1'!$H$10="-","-      ₽",R768*N768)</f>
        <v>-      ₽</v>
      </c>
      <c r="W768" s="93" t="str">
        <f>IF('1'!$H$10="-","-      ₽",R768*O768)</f>
        <v>-      ₽</v>
      </c>
      <c r="X768" s="65" t="s">
        <v>4548</v>
      </c>
      <c r="Y768" s="66" t="str">
        <f>IF(OR(Q768="",'1'!$H$10="-"),"-      %",IF(Z768="только сц",0,IF(SUM($V$685:$V$6357)&gt;=57000,(W768-T768)/W768,0)))</f>
        <v>-      %</v>
      </c>
      <c r="Z768" s="83" t="s">
        <v>5582</v>
      </c>
      <c r="AA768" s="51">
        <v>2</v>
      </c>
      <c r="AB768" s="51">
        <v>0</v>
      </c>
      <c r="AC768" s="63" t="s">
        <v>375</v>
      </c>
      <c r="AD768" s="94" t="str">
        <f>IF(OR(Q768="",'1'!$H$10="-"),"",IF(Q768&gt;R768+S768,"заказано больше наличия",""))</f>
        <v/>
      </c>
    </row>
    <row r="769" spans="1:30" s="48" customFormat="1">
      <c r="A769" s="2"/>
      <c r="B769" s="57" t="s">
        <v>427</v>
      </c>
      <c r="C769" s="49" t="s">
        <v>428</v>
      </c>
      <c r="D769" s="49" t="s">
        <v>429</v>
      </c>
      <c r="E769" s="49">
        <v>1</v>
      </c>
      <c r="F769" s="49">
        <v>6</v>
      </c>
      <c r="G769" s="49" t="s">
        <v>430</v>
      </c>
      <c r="H769" s="52" t="s">
        <v>85</v>
      </c>
      <c r="I769" s="50" t="s">
        <v>431</v>
      </c>
      <c r="J769" s="50"/>
      <c r="K769" s="90"/>
      <c r="L769" s="51">
        <v>679</v>
      </c>
      <c r="M769" s="51">
        <v>599</v>
      </c>
      <c r="N769" s="82">
        <f>IF('1'!$H$10="-",L769,L769)</f>
        <v>679</v>
      </c>
      <c r="O769" s="82">
        <f>IF(Z769="только сц",0,IF('1'!$H$10="-",M769,IF('1'!$H$10="в кассу предприятия",M769,IF('1'!$H$10="ИП Водакова Т.Ю.",M769*1.075,"-"))))</f>
        <v>0</v>
      </c>
      <c r="P769" s="86">
        <v>18</v>
      </c>
      <c r="Q769" s="47"/>
      <c r="R769" s="91">
        <f t="shared" si="12"/>
        <v>0</v>
      </c>
      <c r="S769" s="91" t="str">
        <f>IF('1'!$H$10="-","-      ₽",IF(Z769="только сц",IF(Q769&lt;=AA769,Q769,AA769),IF(Q769&lt;=AB769,0,IF(Q769-R769&lt;=AA769,Q769-R769,AA769))))</f>
        <v>-      ₽</v>
      </c>
      <c r="T769" s="92" t="str">
        <f>IF('1'!$H$10="-","-      ₽",IF(AND(SUM($W$10:$W$6357)&gt;=200000,AC769&lt;&gt;"без скидки"),IF(R769&gt;=100,O769*0.95*0.95*R769,O769*R769*0.95),IF(SUM($V$10:$V$6357)&gt;=57000,IF(AND(R769&gt;=100,AC769&lt;&gt;"без скидки"),O769*0.95*R769,O769*R769),N769*R769)))</f>
        <v>-      ₽</v>
      </c>
      <c r="U769" s="92" t="str">
        <f>IF('1'!$H$10="-","-      ₽",S769*N769)</f>
        <v>-      ₽</v>
      </c>
      <c r="V769" s="93" t="str">
        <f>IF('1'!$H$10="-","-      ₽",R769*N769)</f>
        <v>-      ₽</v>
      </c>
      <c r="W769" s="93" t="str">
        <f>IF('1'!$H$10="-","-      ₽",R769*O769)</f>
        <v>-      ₽</v>
      </c>
      <c r="X769" s="65" t="s">
        <v>4548</v>
      </c>
      <c r="Y769" s="66" t="str">
        <f>IF(OR(Q769="",'1'!$H$10="-"),"-      %",IF(Z769="только сц",0,IF(SUM($V$685:$V$6357)&gt;=57000,(W769-T769)/W769,0)))</f>
        <v>-      %</v>
      </c>
      <c r="Z769" s="83" t="s">
        <v>5582</v>
      </c>
      <c r="AA769" s="51">
        <v>18</v>
      </c>
      <c r="AB769" s="51">
        <v>0</v>
      </c>
      <c r="AC769" s="63" t="s">
        <v>3975</v>
      </c>
      <c r="AD769" s="94" t="str">
        <f>IF(OR(Q769="",'1'!$H$10="-"),"",IF(Q769&gt;R769+S769,"заказано больше наличия",""))</f>
        <v/>
      </c>
    </row>
    <row r="770" spans="1:30" s="48" customFormat="1">
      <c r="A770" s="2"/>
      <c r="B770" s="57" t="s">
        <v>5029</v>
      </c>
      <c r="C770" s="49" t="s">
        <v>428</v>
      </c>
      <c r="D770" s="49" t="s">
        <v>429</v>
      </c>
      <c r="E770" s="49">
        <v>1</v>
      </c>
      <c r="F770" s="49">
        <v>18</v>
      </c>
      <c r="G770" s="49" t="s">
        <v>430</v>
      </c>
      <c r="H770" s="52" t="s">
        <v>384</v>
      </c>
      <c r="I770" s="50" t="s">
        <v>5462</v>
      </c>
      <c r="J770" s="50"/>
      <c r="K770" s="90"/>
      <c r="L770" s="51">
        <v>1642</v>
      </c>
      <c r="M770" s="51">
        <v>1449</v>
      </c>
      <c r="N770" s="82">
        <f>IF('1'!$H$10="-",L770,L770)</f>
        <v>1642</v>
      </c>
      <c r="O770" s="82">
        <f>IF(Z770="только сц",0,IF('1'!$H$10="-",M770,IF('1'!$H$10="в кассу предприятия",M770,IF('1'!$H$10="ИП Водакова Т.Ю.",M770*1.075,"-"))))</f>
        <v>0</v>
      </c>
      <c r="P770" s="86">
        <v>5</v>
      </c>
      <c r="Q770" s="47"/>
      <c r="R770" s="91">
        <f t="shared" si="12"/>
        <v>0</v>
      </c>
      <c r="S770" s="91" t="str">
        <f>IF('1'!$H$10="-","-      ₽",IF(Z770="только сц",IF(Q770&lt;=AA770,Q770,AA770),IF(Q770&lt;=AB770,0,IF(Q770-R770&lt;=AA770,Q770-R770,AA770))))</f>
        <v>-      ₽</v>
      </c>
      <c r="T770" s="92" t="str">
        <f>IF('1'!$H$10="-","-      ₽",IF(AND(SUM($W$10:$W$6357)&gt;=200000,AC770&lt;&gt;"без скидки"),IF(R770&gt;=100,O770*0.95*0.95*R770,O770*R770*0.95),IF(SUM($V$10:$V$6357)&gt;=57000,IF(AND(R770&gt;=100,AC770&lt;&gt;"без скидки"),O770*0.95*R770,O770*R770),N770*R770)))</f>
        <v>-      ₽</v>
      </c>
      <c r="U770" s="92" t="str">
        <f>IF('1'!$H$10="-","-      ₽",S770*N770)</f>
        <v>-      ₽</v>
      </c>
      <c r="V770" s="93" t="str">
        <f>IF('1'!$H$10="-","-      ₽",R770*N770)</f>
        <v>-      ₽</v>
      </c>
      <c r="W770" s="93" t="str">
        <f>IF('1'!$H$10="-","-      ₽",R770*O770)</f>
        <v>-      ₽</v>
      </c>
      <c r="X770" s="65" t="s">
        <v>4548</v>
      </c>
      <c r="Y770" s="66" t="str">
        <f>IF(OR(Q770="",'1'!$H$10="-"),"-      %",IF(Z770="только сц",0,IF(SUM($V$685:$V$6357)&gt;=57000,(W770-T770)/W770,0)))</f>
        <v>-      %</v>
      </c>
      <c r="Z770" s="83" t="s">
        <v>5582</v>
      </c>
      <c r="AA770" s="51">
        <v>5</v>
      </c>
      <c r="AB770" s="51">
        <v>0</v>
      </c>
      <c r="AC770" s="63" t="s">
        <v>375</v>
      </c>
      <c r="AD770" s="94" t="str">
        <f>IF(OR(Q770="",'1'!$H$10="-"),"",IF(Q770&gt;R770+S770,"заказано больше наличия",""))</f>
        <v/>
      </c>
    </row>
    <row r="771" spans="1:30" s="48" customFormat="1">
      <c r="A771" s="2"/>
      <c r="B771" s="57" t="s">
        <v>4054</v>
      </c>
      <c r="C771" s="49" t="s">
        <v>428</v>
      </c>
      <c r="D771" s="49" t="s">
        <v>429</v>
      </c>
      <c r="E771" s="49">
        <v>1</v>
      </c>
      <c r="F771" s="49">
        <v>23</v>
      </c>
      <c r="G771" s="49" t="s">
        <v>4129</v>
      </c>
      <c r="H771" s="52" t="s">
        <v>29</v>
      </c>
      <c r="I771" s="50" t="s">
        <v>392</v>
      </c>
      <c r="J771" s="50"/>
      <c r="K771" s="90"/>
      <c r="L771" s="51">
        <v>2143</v>
      </c>
      <c r="M771" s="51">
        <v>1891</v>
      </c>
      <c r="N771" s="82">
        <f>IF('1'!$H$10="-",L771,L771)</f>
        <v>2143</v>
      </c>
      <c r="O771" s="82">
        <f>IF(Z771="только сц",0,IF('1'!$H$10="-",M771,IF('1'!$H$10="в кассу предприятия",M771,IF('1'!$H$10="ИП Водакова Т.Ю.",M771*1.075,"-"))))</f>
        <v>1891</v>
      </c>
      <c r="P771" s="86">
        <v>2</v>
      </c>
      <c r="Q771" s="47"/>
      <c r="R771" s="91">
        <f t="shared" si="12"/>
        <v>0</v>
      </c>
      <c r="S771" s="91" t="str">
        <f>IF('1'!$H$10="-","-      ₽",IF(Z771="только сц",IF(Q771&lt;=AA771,Q771,AA771),IF(Q771&lt;=AB771,0,IF(Q771-R771&lt;=AA771,Q771-R771,AA771))))</f>
        <v>-      ₽</v>
      </c>
      <c r="T771" s="92" t="str">
        <f>IF('1'!$H$10="-","-      ₽",IF(AND(SUM($W$10:$W$6357)&gt;=200000,AC771&lt;&gt;"без скидки"),IF(R771&gt;=100,O771*0.95*0.95*R771,O771*R771*0.95),IF(SUM($V$10:$V$6357)&gt;=57000,IF(AND(R771&gt;=100,AC771&lt;&gt;"без скидки"),O771*0.95*R771,O771*R771),N771*R771)))</f>
        <v>-      ₽</v>
      </c>
      <c r="U771" s="92" t="str">
        <f>IF('1'!$H$10="-","-      ₽",S771*N771)</f>
        <v>-      ₽</v>
      </c>
      <c r="V771" s="93" t="str">
        <f>IF('1'!$H$10="-","-      ₽",R771*N771)</f>
        <v>-      ₽</v>
      </c>
      <c r="W771" s="93" t="str">
        <f>IF('1'!$H$10="-","-      ₽",R771*O771)</f>
        <v>-      ₽</v>
      </c>
      <c r="X771" s="65" t="s">
        <v>4548</v>
      </c>
      <c r="Y771" s="66" t="str">
        <f>IF(OR(Q771="",'1'!$H$10="-"),"-      %",IF(Z771="только сц",0,IF(SUM($V$685:$V$6357)&gt;=57000,(W771-T771)/W771,0)))</f>
        <v>-      %</v>
      </c>
      <c r="Z771" s="83" t="s">
        <v>375</v>
      </c>
      <c r="AA771" s="51">
        <v>0</v>
      </c>
      <c r="AB771" s="51">
        <v>2</v>
      </c>
      <c r="AC771" s="63" t="s">
        <v>375</v>
      </c>
      <c r="AD771" s="94" t="str">
        <f>IF(OR(Q771="",'1'!$H$10="-"),"",IF(Q771&gt;R771+S771,"заказано больше наличия",""))</f>
        <v/>
      </c>
    </row>
    <row r="772" spans="1:30" s="48" customFormat="1">
      <c r="A772" s="2"/>
      <c r="B772" s="57" t="s">
        <v>1205</v>
      </c>
      <c r="C772" s="49" t="s">
        <v>428</v>
      </c>
      <c r="D772" s="49" t="s">
        <v>429</v>
      </c>
      <c r="E772" s="49">
        <v>1</v>
      </c>
      <c r="F772" s="49">
        <v>18</v>
      </c>
      <c r="G772" s="49" t="s">
        <v>433</v>
      </c>
      <c r="H772" s="52" t="s">
        <v>384</v>
      </c>
      <c r="I772" s="50" t="s">
        <v>298</v>
      </c>
      <c r="J772" s="50"/>
      <c r="K772" s="90"/>
      <c r="L772" s="51">
        <v>1411</v>
      </c>
      <c r="M772" s="51">
        <v>1245</v>
      </c>
      <c r="N772" s="82">
        <f>IF('1'!$H$10="-",L772,L772)</f>
        <v>1411</v>
      </c>
      <c r="O772" s="82">
        <f>IF(Z772="только сц",0,IF('1'!$H$10="-",M772,IF('1'!$H$10="в кассу предприятия",M772,IF('1'!$H$10="ИП Водакова Т.Ю.",M772*1.075,"-"))))</f>
        <v>0</v>
      </c>
      <c r="P772" s="86">
        <v>5</v>
      </c>
      <c r="Q772" s="47"/>
      <c r="R772" s="91">
        <f t="shared" si="12"/>
        <v>0</v>
      </c>
      <c r="S772" s="91" t="str">
        <f>IF('1'!$H$10="-","-      ₽",IF(Z772="только сц",IF(Q772&lt;=AA772,Q772,AA772),IF(Q772&lt;=AB772,0,IF(Q772-R772&lt;=AA772,Q772-R772,AA772))))</f>
        <v>-      ₽</v>
      </c>
      <c r="T772" s="92" t="str">
        <f>IF('1'!$H$10="-","-      ₽",IF(AND(SUM($W$10:$W$6357)&gt;=200000,AC772&lt;&gt;"без скидки"),IF(R772&gt;=100,O772*0.95*0.95*R772,O772*R772*0.95),IF(SUM($V$10:$V$6357)&gt;=57000,IF(AND(R772&gt;=100,AC772&lt;&gt;"без скидки"),O772*0.95*R772,O772*R772),N772*R772)))</f>
        <v>-      ₽</v>
      </c>
      <c r="U772" s="92" t="str">
        <f>IF('1'!$H$10="-","-      ₽",S772*N772)</f>
        <v>-      ₽</v>
      </c>
      <c r="V772" s="93" t="str">
        <f>IF('1'!$H$10="-","-      ₽",R772*N772)</f>
        <v>-      ₽</v>
      </c>
      <c r="W772" s="93" t="str">
        <f>IF('1'!$H$10="-","-      ₽",R772*O772)</f>
        <v>-      ₽</v>
      </c>
      <c r="X772" s="65" t="s">
        <v>4548</v>
      </c>
      <c r="Y772" s="66" t="str">
        <f>IF(OR(Q772="",'1'!$H$10="-"),"-      %",IF(Z772="только сц",0,IF(SUM($V$685:$V$6357)&gt;=57000,(W772-T772)/W772,0)))</f>
        <v>-      %</v>
      </c>
      <c r="Z772" s="83" t="s">
        <v>5582</v>
      </c>
      <c r="AA772" s="51">
        <v>5</v>
      </c>
      <c r="AB772" s="51">
        <v>0</v>
      </c>
      <c r="AC772" s="63" t="s">
        <v>375</v>
      </c>
      <c r="AD772" s="94" t="str">
        <f>IF(OR(Q772="",'1'!$H$10="-"),"",IF(Q772&gt;R772+S772,"заказано больше наличия",""))</f>
        <v/>
      </c>
    </row>
    <row r="773" spans="1:30" s="48" customFormat="1">
      <c r="A773" s="2"/>
      <c r="B773" s="57" t="s">
        <v>5030</v>
      </c>
      <c r="C773" s="49" t="s">
        <v>3832</v>
      </c>
      <c r="D773" s="49" t="s">
        <v>429</v>
      </c>
      <c r="E773" s="49">
        <v>1</v>
      </c>
      <c r="F773" s="49">
        <v>1</v>
      </c>
      <c r="G773" s="49" t="s">
        <v>435</v>
      </c>
      <c r="H773" s="52" t="s">
        <v>75</v>
      </c>
      <c r="I773" s="50"/>
      <c r="J773" s="50"/>
      <c r="K773" s="90"/>
      <c r="L773" s="51">
        <v>263</v>
      </c>
      <c r="M773" s="51">
        <v>232</v>
      </c>
      <c r="N773" s="82">
        <f>IF('1'!$H$10="-",L773,L773)</f>
        <v>263</v>
      </c>
      <c r="O773" s="82">
        <f>IF(Z773="только сц",0,IF('1'!$H$10="-",M773,IF('1'!$H$10="в кассу предприятия",M773,IF('1'!$H$10="ИП Водакова Т.Ю.",M773*1.075,"-"))))</f>
        <v>0</v>
      </c>
      <c r="P773" s="86">
        <v>5</v>
      </c>
      <c r="Q773" s="47"/>
      <c r="R773" s="91">
        <f t="shared" si="12"/>
        <v>0</v>
      </c>
      <c r="S773" s="91" t="str">
        <f>IF('1'!$H$10="-","-      ₽",IF(Z773="только сц",IF(Q773&lt;=AA773,Q773,AA773),IF(Q773&lt;=AB773,0,IF(Q773-R773&lt;=AA773,Q773-R773,AA773))))</f>
        <v>-      ₽</v>
      </c>
      <c r="T773" s="92" t="str">
        <f>IF('1'!$H$10="-","-      ₽",IF(AND(SUM($W$10:$W$6357)&gt;=200000,AC773&lt;&gt;"без скидки"),IF(R773&gt;=100,O773*0.95*0.95*R773,O773*R773*0.95),IF(SUM($V$10:$V$6357)&gt;=57000,IF(AND(R773&gt;=100,AC773&lt;&gt;"без скидки"),O773*0.95*R773,O773*R773),N773*R773)))</f>
        <v>-      ₽</v>
      </c>
      <c r="U773" s="92" t="str">
        <f>IF('1'!$H$10="-","-      ₽",S773*N773)</f>
        <v>-      ₽</v>
      </c>
      <c r="V773" s="93" t="str">
        <f>IF('1'!$H$10="-","-      ₽",R773*N773)</f>
        <v>-      ₽</v>
      </c>
      <c r="W773" s="93" t="str">
        <f>IF('1'!$H$10="-","-      ₽",R773*O773)</f>
        <v>-      ₽</v>
      </c>
      <c r="X773" s="65" t="s">
        <v>4548</v>
      </c>
      <c r="Y773" s="66" t="str">
        <f>IF(OR(Q773="",'1'!$H$10="-"),"-      %",IF(Z773="только сц",0,IF(SUM($V$685:$V$6357)&gt;=57000,(W773-T773)/W773,0)))</f>
        <v>-      %</v>
      </c>
      <c r="Z773" s="83" t="s">
        <v>5582</v>
      </c>
      <c r="AA773" s="51">
        <v>5</v>
      </c>
      <c r="AB773" s="51">
        <v>0</v>
      </c>
      <c r="AC773" s="63" t="s">
        <v>375</v>
      </c>
      <c r="AD773" s="94" t="str">
        <f>IF(OR(Q773="",'1'!$H$10="-"),"",IF(Q773&gt;R773+S773,"заказано больше наличия",""))</f>
        <v/>
      </c>
    </row>
    <row r="774" spans="1:30" s="48" customFormat="1">
      <c r="A774" s="2"/>
      <c r="B774" s="57" t="s">
        <v>5031</v>
      </c>
      <c r="C774" s="49" t="s">
        <v>437</v>
      </c>
      <c r="D774" s="49" t="s">
        <v>438</v>
      </c>
      <c r="E774" s="49">
        <v>1</v>
      </c>
      <c r="F774" s="49">
        <v>7</v>
      </c>
      <c r="G774" s="49" t="s">
        <v>383</v>
      </c>
      <c r="H774" s="52" t="s">
        <v>525</v>
      </c>
      <c r="I774" s="50"/>
      <c r="J774" s="50" t="s">
        <v>2842</v>
      </c>
      <c r="K774" s="90"/>
      <c r="L774" s="51">
        <v>792</v>
      </c>
      <c r="M774" s="51">
        <v>699</v>
      </c>
      <c r="N774" s="82">
        <f>IF('1'!$H$10="-",L774,L774)</f>
        <v>792</v>
      </c>
      <c r="O774" s="82">
        <f>IF(Z774="только сц",0,IF('1'!$H$10="-",M774,IF('1'!$H$10="в кассу предприятия",M774,IF('1'!$H$10="ИП Водакова Т.Ю.",M774*1.075,"-"))))</f>
        <v>0</v>
      </c>
      <c r="P774" s="86">
        <v>2</v>
      </c>
      <c r="Q774" s="47"/>
      <c r="R774" s="91">
        <f t="shared" si="12"/>
        <v>0</v>
      </c>
      <c r="S774" s="91" t="str">
        <f>IF('1'!$H$10="-","-      ₽",IF(Z774="только сц",IF(Q774&lt;=AA774,Q774,AA774),IF(Q774&lt;=AB774,0,IF(Q774-R774&lt;=AA774,Q774-R774,AA774))))</f>
        <v>-      ₽</v>
      </c>
      <c r="T774" s="92" t="str">
        <f>IF('1'!$H$10="-","-      ₽",IF(AND(SUM($W$10:$W$6357)&gt;=200000,AC774&lt;&gt;"без скидки"),IF(R774&gt;=100,O774*0.95*0.95*R774,O774*R774*0.95),IF(SUM($V$10:$V$6357)&gt;=57000,IF(AND(R774&gt;=100,AC774&lt;&gt;"без скидки"),O774*0.95*R774,O774*R774),N774*R774)))</f>
        <v>-      ₽</v>
      </c>
      <c r="U774" s="92" t="str">
        <f>IF('1'!$H$10="-","-      ₽",S774*N774)</f>
        <v>-      ₽</v>
      </c>
      <c r="V774" s="93" t="str">
        <f>IF('1'!$H$10="-","-      ₽",R774*N774)</f>
        <v>-      ₽</v>
      </c>
      <c r="W774" s="93" t="str">
        <f>IF('1'!$H$10="-","-      ₽",R774*O774)</f>
        <v>-      ₽</v>
      </c>
      <c r="X774" s="65" t="s">
        <v>4548</v>
      </c>
      <c r="Y774" s="66" t="str">
        <f>IF(OR(Q774="",'1'!$H$10="-"),"-      %",IF(Z774="только сц",0,IF(SUM($V$685:$V$6357)&gt;=57000,(W774-T774)/W774,0)))</f>
        <v>-      %</v>
      </c>
      <c r="Z774" s="83" t="s">
        <v>5582</v>
      </c>
      <c r="AA774" s="51">
        <v>2</v>
      </c>
      <c r="AB774" s="51">
        <v>0</v>
      </c>
      <c r="AC774" s="63" t="s">
        <v>375</v>
      </c>
      <c r="AD774" s="94" t="str">
        <f>IF(OR(Q774="",'1'!$H$10="-"),"",IF(Q774&gt;R774+S774,"заказано больше наличия",""))</f>
        <v/>
      </c>
    </row>
    <row r="775" spans="1:30" s="48" customFormat="1">
      <c r="A775" s="2"/>
      <c r="B775" s="57" t="s">
        <v>3979</v>
      </c>
      <c r="C775" s="49" t="s">
        <v>437</v>
      </c>
      <c r="D775" s="49" t="s">
        <v>438</v>
      </c>
      <c r="E775" s="49">
        <v>1</v>
      </c>
      <c r="F775" s="49">
        <v>18</v>
      </c>
      <c r="G775" s="49" t="s">
        <v>383</v>
      </c>
      <c r="H775" s="52" t="s">
        <v>384</v>
      </c>
      <c r="I775" s="50" t="s">
        <v>375</v>
      </c>
      <c r="J775" s="50" t="s">
        <v>375</v>
      </c>
      <c r="K775" s="90" t="s">
        <v>4026</v>
      </c>
      <c r="L775" s="51">
        <v>5466</v>
      </c>
      <c r="M775" s="51">
        <v>4823</v>
      </c>
      <c r="N775" s="82">
        <f>IF('1'!$H$10="-",L775,L775)</f>
        <v>5466</v>
      </c>
      <c r="O775" s="82">
        <f>IF(Z775="только сц",0,IF('1'!$H$10="-",M775,IF('1'!$H$10="в кассу предприятия",M775,IF('1'!$H$10="ИП Водакова Т.Ю.",M775*1.075,"-"))))</f>
        <v>4823</v>
      </c>
      <c r="P775" s="86">
        <v>1</v>
      </c>
      <c r="Q775" s="47"/>
      <c r="R775" s="91">
        <f t="shared" si="12"/>
        <v>0</v>
      </c>
      <c r="S775" s="91" t="str">
        <f>IF('1'!$H$10="-","-      ₽",IF(Z775="только сц",IF(Q775&lt;=AA775,Q775,AA775),IF(Q775&lt;=AB775,0,IF(Q775-R775&lt;=AA775,Q775-R775,AA775))))</f>
        <v>-      ₽</v>
      </c>
      <c r="T775" s="92" t="str">
        <f>IF('1'!$H$10="-","-      ₽",IF(AND(SUM($W$10:$W$6357)&gt;=200000,AC775&lt;&gt;"без скидки"),IF(R775&gt;=100,O775*0.95*0.95*R775,O775*R775*0.95),IF(SUM($V$10:$V$6357)&gt;=57000,IF(AND(R775&gt;=100,AC775&lt;&gt;"без скидки"),O775*0.95*R775,O775*R775),N775*R775)))</f>
        <v>-      ₽</v>
      </c>
      <c r="U775" s="92" t="str">
        <f>IF('1'!$H$10="-","-      ₽",S775*N775)</f>
        <v>-      ₽</v>
      </c>
      <c r="V775" s="93" t="str">
        <f>IF('1'!$H$10="-","-      ₽",R775*N775)</f>
        <v>-      ₽</v>
      </c>
      <c r="W775" s="93" t="str">
        <f>IF('1'!$H$10="-","-      ₽",R775*O775)</f>
        <v>-      ₽</v>
      </c>
      <c r="X775" s="65" t="s">
        <v>4548</v>
      </c>
      <c r="Y775" s="66" t="str">
        <f>IF(OR(Q775="",'1'!$H$10="-"),"-      %",IF(Z775="только сц",0,IF(SUM($V$685:$V$6357)&gt;=57000,(W775-T775)/W775,0)))</f>
        <v>-      %</v>
      </c>
      <c r="Z775" s="83" t="s">
        <v>375</v>
      </c>
      <c r="AA775" s="51">
        <v>0</v>
      </c>
      <c r="AB775" s="51">
        <v>1</v>
      </c>
      <c r="AC775" s="63" t="s">
        <v>375</v>
      </c>
      <c r="AD775" s="94" t="str">
        <f>IF(OR(Q775="",'1'!$H$10="-"),"",IF(Q775&gt;R775+S775,"заказано больше наличия",""))</f>
        <v/>
      </c>
    </row>
    <row r="776" spans="1:30" s="48" customFormat="1">
      <c r="A776" s="2"/>
      <c r="B776" s="57" t="s">
        <v>5032</v>
      </c>
      <c r="C776" s="49" t="s">
        <v>3833</v>
      </c>
      <c r="D776" s="49" t="s">
        <v>438</v>
      </c>
      <c r="E776" s="49">
        <v>1</v>
      </c>
      <c r="F776" s="49">
        <v>18</v>
      </c>
      <c r="G776" s="49" t="s">
        <v>383</v>
      </c>
      <c r="H776" s="52" t="s">
        <v>384</v>
      </c>
      <c r="I776" s="50"/>
      <c r="J776" s="50"/>
      <c r="K776" s="90"/>
      <c r="L776" s="51">
        <v>1870</v>
      </c>
      <c r="M776" s="51">
        <v>1650</v>
      </c>
      <c r="N776" s="82">
        <f>IF('1'!$H$10="-",L776,L776)</f>
        <v>1870</v>
      </c>
      <c r="O776" s="82">
        <f>IF(Z776="только сц",0,IF('1'!$H$10="-",M776,IF('1'!$H$10="в кассу предприятия",M776,IF('1'!$H$10="ИП Водакова Т.Ю.",M776*1.075,"-"))))</f>
        <v>0</v>
      </c>
      <c r="P776" s="86">
        <v>5</v>
      </c>
      <c r="Q776" s="47"/>
      <c r="R776" s="91">
        <f t="shared" si="12"/>
        <v>0</v>
      </c>
      <c r="S776" s="91" t="str">
        <f>IF('1'!$H$10="-","-      ₽",IF(Z776="только сц",IF(Q776&lt;=AA776,Q776,AA776),IF(Q776&lt;=AB776,0,IF(Q776-R776&lt;=AA776,Q776-R776,AA776))))</f>
        <v>-      ₽</v>
      </c>
      <c r="T776" s="92" t="str">
        <f>IF('1'!$H$10="-","-      ₽",IF(AND(SUM($W$10:$W$6357)&gt;=200000,AC776&lt;&gt;"без скидки"),IF(R776&gt;=100,O776*0.95*0.95*R776,O776*R776*0.95),IF(SUM($V$10:$V$6357)&gt;=57000,IF(AND(R776&gt;=100,AC776&lt;&gt;"без скидки"),O776*0.95*R776,O776*R776),N776*R776)))</f>
        <v>-      ₽</v>
      </c>
      <c r="U776" s="92" t="str">
        <f>IF('1'!$H$10="-","-      ₽",S776*N776)</f>
        <v>-      ₽</v>
      </c>
      <c r="V776" s="93" t="str">
        <f>IF('1'!$H$10="-","-      ₽",R776*N776)</f>
        <v>-      ₽</v>
      </c>
      <c r="W776" s="93" t="str">
        <f>IF('1'!$H$10="-","-      ₽",R776*O776)</f>
        <v>-      ₽</v>
      </c>
      <c r="X776" s="65" t="s">
        <v>4548</v>
      </c>
      <c r="Y776" s="66" t="str">
        <f>IF(OR(Q776="",'1'!$H$10="-"),"-      %",IF(Z776="только сц",0,IF(SUM($V$685:$V$6357)&gt;=57000,(W776-T776)/W776,0)))</f>
        <v>-      %</v>
      </c>
      <c r="Z776" s="83" t="s">
        <v>5582</v>
      </c>
      <c r="AA776" s="51">
        <v>5</v>
      </c>
      <c r="AB776" s="51">
        <v>0</v>
      </c>
      <c r="AC776" s="63" t="s">
        <v>375</v>
      </c>
      <c r="AD776" s="94" t="str">
        <f>IF(OR(Q776="",'1'!$H$10="-"),"",IF(Q776&gt;R776+S776,"заказано больше наличия",""))</f>
        <v/>
      </c>
    </row>
    <row r="777" spans="1:30" s="48" customFormat="1">
      <c r="A777" s="2"/>
      <c r="B777" s="57" t="s">
        <v>436</v>
      </c>
      <c r="C777" s="49" t="s">
        <v>437</v>
      </c>
      <c r="D777" s="49" t="s">
        <v>438</v>
      </c>
      <c r="E777" s="49">
        <v>1</v>
      </c>
      <c r="F777" s="49">
        <v>24</v>
      </c>
      <c r="G777" s="49" t="s">
        <v>383</v>
      </c>
      <c r="H777" s="52" t="s">
        <v>373</v>
      </c>
      <c r="I777" s="50" t="s">
        <v>387</v>
      </c>
      <c r="J777" s="50"/>
      <c r="K777" s="90"/>
      <c r="L777" s="51">
        <v>3025</v>
      </c>
      <c r="M777" s="51">
        <v>2669</v>
      </c>
      <c r="N777" s="82">
        <f>IF('1'!$H$10="-",L777,L777)</f>
        <v>3025</v>
      </c>
      <c r="O777" s="82">
        <f>IF(Z777="только сц",0,IF('1'!$H$10="-",M777,IF('1'!$H$10="в кассу предприятия",M777,IF('1'!$H$10="ИП Водакова Т.Ю.",M777*1.075,"-"))))</f>
        <v>2669</v>
      </c>
      <c r="P777" s="86">
        <v>6</v>
      </c>
      <c r="Q777" s="47"/>
      <c r="R777" s="91">
        <f t="shared" si="12"/>
        <v>0</v>
      </c>
      <c r="S777" s="91" t="str">
        <f>IF('1'!$H$10="-","-      ₽",IF(Z777="только сц",IF(Q777&lt;=AA777,Q777,AA777),IF(Q777&lt;=AB777,0,IF(Q777-R777&lt;=AA777,Q777-R777,AA777))))</f>
        <v>-      ₽</v>
      </c>
      <c r="T777" s="92" t="str">
        <f>IF('1'!$H$10="-","-      ₽",IF(AND(SUM($W$10:$W$6357)&gt;=200000,AC777&lt;&gt;"без скидки"),IF(R777&gt;=100,O777*0.95*0.95*R777,O777*R777*0.95),IF(SUM($V$10:$V$6357)&gt;=57000,IF(AND(R777&gt;=100,AC777&lt;&gt;"без скидки"),O777*0.95*R777,O777*R777),N777*R777)))</f>
        <v>-      ₽</v>
      </c>
      <c r="U777" s="92" t="str">
        <f>IF('1'!$H$10="-","-      ₽",S777*N777)</f>
        <v>-      ₽</v>
      </c>
      <c r="V777" s="93" t="str">
        <f>IF('1'!$H$10="-","-      ₽",R777*N777)</f>
        <v>-      ₽</v>
      </c>
      <c r="W777" s="93" t="str">
        <f>IF('1'!$H$10="-","-      ₽",R777*O777)</f>
        <v>-      ₽</v>
      </c>
      <c r="X777" s="65" t="s">
        <v>4548</v>
      </c>
      <c r="Y777" s="66" t="str">
        <f>IF(OR(Q777="",'1'!$H$10="-"),"-      %",IF(Z777="только сц",0,IF(SUM($V$685:$V$6357)&gt;=57000,(W777-T777)/W777,0)))</f>
        <v>-      %</v>
      </c>
      <c r="Z777" s="83" t="s">
        <v>375</v>
      </c>
      <c r="AA777" s="51">
        <v>5</v>
      </c>
      <c r="AB777" s="51">
        <v>1</v>
      </c>
      <c r="AC777" s="63" t="s">
        <v>375</v>
      </c>
      <c r="AD777" s="94" t="str">
        <f>IF(OR(Q777="",'1'!$H$10="-"),"",IF(Q777&gt;R777+S777,"заказано больше наличия",""))</f>
        <v/>
      </c>
    </row>
    <row r="778" spans="1:30" s="48" customFormat="1">
      <c r="A778" s="2"/>
      <c r="B778" s="57" t="s">
        <v>5033</v>
      </c>
      <c r="C778" s="49" t="s">
        <v>3833</v>
      </c>
      <c r="D778" s="49" t="s">
        <v>438</v>
      </c>
      <c r="E778" s="49">
        <v>1</v>
      </c>
      <c r="F778" s="49">
        <v>26</v>
      </c>
      <c r="G778" s="49" t="s">
        <v>383</v>
      </c>
      <c r="H778" s="52" t="s">
        <v>371</v>
      </c>
      <c r="I778" s="50">
        <v>60</v>
      </c>
      <c r="J778" s="50"/>
      <c r="K778" s="90"/>
      <c r="L778" s="51">
        <v>3349</v>
      </c>
      <c r="M778" s="51">
        <v>2955</v>
      </c>
      <c r="N778" s="82">
        <f>IF('1'!$H$10="-",L778,L778)</f>
        <v>3349</v>
      </c>
      <c r="O778" s="82">
        <f>IF(Z778="только сц",0,IF('1'!$H$10="-",M778,IF('1'!$H$10="в кассу предприятия",M778,IF('1'!$H$10="ИП Водакова Т.Ю.",M778*1.075,"-"))))</f>
        <v>0</v>
      </c>
      <c r="P778" s="86">
        <v>1</v>
      </c>
      <c r="Q778" s="47"/>
      <c r="R778" s="91">
        <f t="shared" si="12"/>
        <v>0</v>
      </c>
      <c r="S778" s="91" t="str">
        <f>IF('1'!$H$10="-","-      ₽",IF(Z778="только сц",IF(Q778&lt;=AA778,Q778,AA778),IF(Q778&lt;=AB778,0,IF(Q778-R778&lt;=AA778,Q778-R778,AA778))))</f>
        <v>-      ₽</v>
      </c>
      <c r="T778" s="92" t="str">
        <f>IF('1'!$H$10="-","-      ₽",IF(AND(SUM($W$10:$W$6357)&gt;=200000,AC778&lt;&gt;"без скидки"),IF(R778&gt;=100,O778*0.95*0.95*R778,O778*R778*0.95),IF(SUM($V$10:$V$6357)&gt;=57000,IF(AND(R778&gt;=100,AC778&lt;&gt;"без скидки"),O778*0.95*R778,O778*R778),N778*R778)))</f>
        <v>-      ₽</v>
      </c>
      <c r="U778" s="92" t="str">
        <f>IF('1'!$H$10="-","-      ₽",S778*N778)</f>
        <v>-      ₽</v>
      </c>
      <c r="V778" s="93" t="str">
        <f>IF('1'!$H$10="-","-      ₽",R778*N778)</f>
        <v>-      ₽</v>
      </c>
      <c r="W778" s="93" t="str">
        <f>IF('1'!$H$10="-","-      ₽",R778*O778)</f>
        <v>-      ₽</v>
      </c>
      <c r="X778" s="65" t="s">
        <v>4548</v>
      </c>
      <c r="Y778" s="66" t="str">
        <f>IF(OR(Q778="",'1'!$H$10="-"),"-      %",IF(Z778="только сц",0,IF(SUM($V$685:$V$6357)&gt;=57000,(W778-T778)/W778,0)))</f>
        <v>-      %</v>
      </c>
      <c r="Z778" s="83" t="s">
        <v>5582</v>
      </c>
      <c r="AA778" s="51">
        <v>1</v>
      </c>
      <c r="AB778" s="51">
        <v>0</v>
      </c>
      <c r="AC778" s="63" t="s">
        <v>375</v>
      </c>
      <c r="AD778" s="94" t="str">
        <f>IF(OR(Q778="",'1'!$H$10="-"),"",IF(Q778&gt;R778+S778,"заказано больше наличия",""))</f>
        <v/>
      </c>
    </row>
    <row r="779" spans="1:30" s="48" customFormat="1">
      <c r="A779" s="2"/>
      <c r="B779" s="57" t="s">
        <v>5034</v>
      </c>
      <c r="C779" s="49" t="s">
        <v>4416</v>
      </c>
      <c r="D779" s="49" t="s">
        <v>441</v>
      </c>
      <c r="E779" s="49">
        <v>1</v>
      </c>
      <c r="F779" s="49">
        <v>8</v>
      </c>
      <c r="G779" s="49" t="s">
        <v>5463</v>
      </c>
      <c r="H779" s="52" t="s">
        <v>288</v>
      </c>
      <c r="I779" s="50" t="s">
        <v>385</v>
      </c>
      <c r="J779" s="50"/>
      <c r="K779" s="90"/>
      <c r="L779" s="51">
        <v>679</v>
      </c>
      <c r="M779" s="51">
        <v>599</v>
      </c>
      <c r="N779" s="82">
        <f>IF('1'!$H$10="-",L779,L779)</f>
        <v>679</v>
      </c>
      <c r="O779" s="82">
        <f>IF(Z779="только сц",0,IF('1'!$H$10="-",M779,IF('1'!$H$10="в кассу предприятия",M779,IF('1'!$H$10="ИП Водакова Т.Ю.",M779*1.075,"-"))))</f>
        <v>0</v>
      </c>
      <c r="P779" s="86">
        <v>1</v>
      </c>
      <c r="Q779" s="47"/>
      <c r="R779" s="91">
        <f t="shared" si="12"/>
        <v>0</v>
      </c>
      <c r="S779" s="91" t="str">
        <f>IF('1'!$H$10="-","-      ₽",IF(Z779="только сц",IF(Q779&lt;=AA779,Q779,AA779),IF(Q779&lt;=AB779,0,IF(Q779-R779&lt;=AA779,Q779-R779,AA779))))</f>
        <v>-      ₽</v>
      </c>
      <c r="T779" s="92" t="str">
        <f>IF('1'!$H$10="-","-      ₽",IF(AND(SUM($W$10:$W$6357)&gt;=200000,AC779&lt;&gt;"без скидки"),IF(R779&gt;=100,O779*0.95*0.95*R779,O779*R779*0.95),IF(SUM($V$10:$V$6357)&gt;=57000,IF(AND(R779&gt;=100,AC779&lt;&gt;"без скидки"),O779*0.95*R779,O779*R779),N779*R779)))</f>
        <v>-      ₽</v>
      </c>
      <c r="U779" s="92" t="str">
        <f>IF('1'!$H$10="-","-      ₽",S779*N779)</f>
        <v>-      ₽</v>
      </c>
      <c r="V779" s="93" t="str">
        <f>IF('1'!$H$10="-","-      ₽",R779*N779)</f>
        <v>-      ₽</v>
      </c>
      <c r="W779" s="93" t="str">
        <f>IF('1'!$H$10="-","-      ₽",R779*O779)</f>
        <v>-      ₽</v>
      </c>
      <c r="X779" s="65" t="s">
        <v>4548</v>
      </c>
      <c r="Y779" s="66" t="str">
        <f>IF(OR(Q779="",'1'!$H$10="-"),"-      %",IF(Z779="только сц",0,IF(SUM($V$685:$V$6357)&gt;=57000,(W779-T779)/W779,0)))</f>
        <v>-      %</v>
      </c>
      <c r="Z779" s="83" t="s">
        <v>5582</v>
      </c>
      <c r="AA779" s="51">
        <v>1</v>
      </c>
      <c r="AB779" s="51">
        <v>0</v>
      </c>
      <c r="AC779" s="63" t="s">
        <v>375</v>
      </c>
      <c r="AD779" s="94" t="str">
        <f>IF(OR(Q779="",'1'!$H$10="-"),"",IF(Q779&gt;R779+S779,"заказано больше наличия",""))</f>
        <v/>
      </c>
    </row>
    <row r="780" spans="1:30" s="48" customFormat="1">
      <c r="A780" s="2"/>
      <c r="B780" s="57" t="s">
        <v>1208</v>
      </c>
      <c r="C780" s="49" t="s">
        <v>440</v>
      </c>
      <c r="D780" s="49" t="s">
        <v>441</v>
      </c>
      <c r="E780" s="49">
        <v>1</v>
      </c>
      <c r="F780" s="49">
        <v>8</v>
      </c>
      <c r="G780" s="49" t="s">
        <v>442</v>
      </c>
      <c r="H780" s="52" t="s">
        <v>288</v>
      </c>
      <c r="I780" s="50"/>
      <c r="J780" s="50"/>
      <c r="K780" s="90"/>
      <c r="L780" s="51">
        <v>1132</v>
      </c>
      <c r="M780" s="51">
        <v>999</v>
      </c>
      <c r="N780" s="82">
        <f>IF('1'!$H$10="-",L780,L780)</f>
        <v>1132</v>
      </c>
      <c r="O780" s="82">
        <f>IF(Z780="только сц",0,IF('1'!$H$10="-",M780,IF('1'!$H$10="в кассу предприятия",M780,IF('1'!$H$10="ИП Водакова Т.Ю.",M780*1.075,"-"))))</f>
        <v>0</v>
      </c>
      <c r="P780" s="86">
        <v>12</v>
      </c>
      <c r="Q780" s="47"/>
      <c r="R780" s="91">
        <f t="shared" si="12"/>
        <v>0</v>
      </c>
      <c r="S780" s="91" t="str">
        <f>IF('1'!$H$10="-","-      ₽",IF(Z780="только сц",IF(Q780&lt;=AA780,Q780,AA780),IF(Q780&lt;=AB780,0,IF(Q780-R780&lt;=AA780,Q780-R780,AA780))))</f>
        <v>-      ₽</v>
      </c>
      <c r="T780" s="92" t="str">
        <f>IF('1'!$H$10="-","-      ₽",IF(AND(SUM($W$10:$W$6357)&gt;=200000,AC780&lt;&gt;"без скидки"),IF(R780&gt;=100,O780*0.95*0.95*R780,O780*R780*0.95),IF(SUM($V$10:$V$6357)&gt;=57000,IF(AND(R780&gt;=100,AC780&lt;&gt;"без скидки"),O780*0.95*R780,O780*R780),N780*R780)))</f>
        <v>-      ₽</v>
      </c>
      <c r="U780" s="92" t="str">
        <f>IF('1'!$H$10="-","-      ₽",S780*N780)</f>
        <v>-      ₽</v>
      </c>
      <c r="V780" s="93" t="str">
        <f>IF('1'!$H$10="-","-      ₽",R780*N780)</f>
        <v>-      ₽</v>
      </c>
      <c r="W780" s="93" t="str">
        <f>IF('1'!$H$10="-","-      ₽",R780*O780)</f>
        <v>-      ₽</v>
      </c>
      <c r="X780" s="65" t="s">
        <v>4548</v>
      </c>
      <c r="Y780" s="66" t="str">
        <f>IF(OR(Q780="",'1'!$H$10="-"),"-      %",IF(Z780="только сц",0,IF(SUM($V$685:$V$6357)&gt;=57000,(W780-T780)/W780,0)))</f>
        <v>-      %</v>
      </c>
      <c r="Z780" s="83" t="s">
        <v>5582</v>
      </c>
      <c r="AA780" s="51">
        <v>12</v>
      </c>
      <c r="AB780" s="51">
        <v>0</v>
      </c>
      <c r="AC780" s="63" t="s">
        <v>375</v>
      </c>
      <c r="AD780" s="94" t="str">
        <f>IF(OR(Q780="",'1'!$H$10="-"),"",IF(Q780&gt;R780+S780,"заказано больше наличия",""))</f>
        <v/>
      </c>
    </row>
    <row r="781" spans="1:30" s="48" customFormat="1">
      <c r="A781" s="2"/>
      <c r="B781" s="57" t="s">
        <v>5035</v>
      </c>
      <c r="C781" s="49" t="s">
        <v>4416</v>
      </c>
      <c r="D781" s="49" t="s">
        <v>441</v>
      </c>
      <c r="E781" s="49">
        <v>1</v>
      </c>
      <c r="F781" s="49">
        <v>8</v>
      </c>
      <c r="G781" s="49" t="s">
        <v>442</v>
      </c>
      <c r="H781" s="52" t="s">
        <v>288</v>
      </c>
      <c r="I781" s="50"/>
      <c r="J781" s="50" t="s">
        <v>522</v>
      </c>
      <c r="K781" s="90"/>
      <c r="L781" s="51">
        <v>1132</v>
      </c>
      <c r="M781" s="51">
        <v>999</v>
      </c>
      <c r="N781" s="82">
        <f>IF('1'!$H$10="-",L781,L781)</f>
        <v>1132</v>
      </c>
      <c r="O781" s="82">
        <f>IF(Z781="только сц",0,IF('1'!$H$10="-",M781,IF('1'!$H$10="в кассу предприятия",M781,IF('1'!$H$10="ИП Водакова Т.Ю.",M781*1.075,"-"))))</f>
        <v>0</v>
      </c>
      <c r="P781" s="86">
        <v>1</v>
      </c>
      <c r="Q781" s="47"/>
      <c r="R781" s="91">
        <f t="shared" si="12"/>
        <v>0</v>
      </c>
      <c r="S781" s="91" t="str">
        <f>IF('1'!$H$10="-","-      ₽",IF(Z781="только сц",IF(Q781&lt;=AA781,Q781,AA781),IF(Q781&lt;=AB781,0,IF(Q781-R781&lt;=AA781,Q781-R781,AA781))))</f>
        <v>-      ₽</v>
      </c>
      <c r="T781" s="92" t="str">
        <f>IF('1'!$H$10="-","-      ₽",IF(AND(SUM($W$10:$W$6357)&gt;=200000,AC781&lt;&gt;"без скидки"),IF(R781&gt;=100,O781*0.95*0.95*R781,O781*R781*0.95),IF(SUM($V$10:$V$6357)&gt;=57000,IF(AND(R781&gt;=100,AC781&lt;&gt;"без скидки"),O781*0.95*R781,O781*R781),N781*R781)))</f>
        <v>-      ₽</v>
      </c>
      <c r="U781" s="92" t="str">
        <f>IF('1'!$H$10="-","-      ₽",S781*N781)</f>
        <v>-      ₽</v>
      </c>
      <c r="V781" s="93" t="str">
        <f>IF('1'!$H$10="-","-      ₽",R781*N781)</f>
        <v>-      ₽</v>
      </c>
      <c r="W781" s="93" t="str">
        <f>IF('1'!$H$10="-","-      ₽",R781*O781)</f>
        <v>-      ₽</v>
      </c>
      <c r="X781" s="65" t="s">
        <v>4548</v>
      </c>
      <c r="Y781" s="66" t="str">
        <f>IF(OR(Q781="",'1'!$H$10="-"),"-      %",IF(Z781="только сц",0,IF(SUM($V$685:$V$6357)&gt;=57000,(W781-T781)/W781,0)))</f>
        <v>-      %</v>
      </c>
      <c r="Z781" s="83" t="s">
        <v>5582</v>
      </c>
      <c r="AA781" s="51">
        <v>1</v>
      </c>
      <c r="AB781" s="51">
        <v>0</v>
      </c>
      <c r="AC781" s="63" t="s">
        <v>375</v>
      </c>
      <c r="AD781" s="94" t="str">
        <f>IF(OR(Q781="",'1'!$H$10="-"),"",IF(Q781&gt;R781+S781,"заказано больше наличия",""))</f>
        <v/>
      </c>
    </row>
    <row r="782" spans="1:30" s="48" customFormat="1">
      <c r="A782" s="2"/>
      <c r="B782" s="57" t="s">
        <v>5036</v>
      </c>
      <c r="C782" s="49" t="s">
        <v>4416</v>
      </c>
      <c r="D782" s="49" t="s">
        <v>441</v>
      </c>
      <c r="E782" s="49">
        <v>1</v>
      </c>
      <c r="F782" s="49">
        <v>18</v>
      </c>
      <c r="G782" s="49" t="s">
        <v>442</v>
      </c>
      <c r="H782" s="52" t="s">
        <v>384</v>
      </c>
      <c r="I782" s="50" t="s">
        <v>366</v>
      </c>
      <c r="J782" s="50"/>
      <c r="K782" s="90"/>
      <c r="L782" s="51">
        <v>2161</v>
      </c>
      <c r="M782" s="51">
        <v>1907</v>
      </c>
      <c r="N782" s="82">
        <f>IF('1'!$H$10="-",L782,L782)</f>
        <v>2161</v>
      </c>
      <c r="O782" s="82">
        <f>IF(Z782="только сц",0,IF('1'!$H$10="-",M782,IF('1'!$H$10="в кассу предприятия",M782,IF('1'!$H$10="ИП Водакова Т.Ю.",M782*1.075,"-"))))</f>
        <v>0</v>
      </c>
      <c r="P782" s="86">
        <v>5</v>
      </c>
      <c r="Q782" s="47"/>
      <c r="R782" s="91">
        <f t="shared" si="12"/>
        <v>0</v>
      </c>
      <c r="S782" s="91" t="str">
        <f>IF('1'!$H$10="-","-      ₽",IF(Z782="только сц",IF(Q782&lt;=AA782,Q782,AA782),IF(Q782&lt;=AB782,0,IF(Q782-R782&lt;=AA782,Q782-R782,AA782))))</f>
        <v>-      ₽</v>
      </c>
      <c r="T782" s="92" t="str">
        <f>IF('1'!$H$10="-","-      ₽",IF(AND(SUM($W$10:$W$6357)&gt;=200000,AC782&lt;&gt;"без скидки"),IF(R782&gt;=100,O782*0.95*0.95*R782,O782*R782*0.95),IF(SUM($V$10:$V$6357)&gt;=57000,IF(AND(R782&gt;=100,AC782&lt;&gt;"без скидки"),O782*0.95*R782,O782*R782),N782*R782)))</f>
        <v>-      ₽</v>
      </c>
      <c r="U782" s="92" t="str">
        <f>IF('1'!$H$10="-","-      ₽",S782*N782)</f>
        <v>-      ₽</v>
      </c>
      <c r="V782" s="93" t="str">
        <f>IF('1'!$H$10="-","-      ₽",R782*N782)</f>
        <v>-      ₽</v>
      </c>
      <c r="W782" s="93" t="str">
        <f>IF('1'!$H$10="-","-      ₽",R782*O782)</f>
        <v>-      ₽</v>
      </c>
      <c r="X782" s="65" t="s">
        <v>4548</v>
      </c>
      <c r="Y782" s="66" t="str">
        <f>IF(OR(Q782="",'1'!$H$10="-"),"-      %",IF(Z782="только сц",0,IF(SUM($V$685:$V$6357)&gt;=57000,(W782-T782)/W782,0)))</f>
        <v>-      %</v>
      </c>
      <c r="Z782" s="83" t="s">
        <v>5582</v>
      </c>
      <c r="AA782" s="51">
        <v>5</v>
      </c>
      <c r="AB782" s="51">
        <v>0</v>
      </c>
      <c r="AC782" s="63" t="s">
        <v>375</v>
      </c>
      <c r="AD782" s="94" t="str">
        <f>IF(OR(Q782="",'1'!$H$10="-"),"",IF(Q782&gt;R782+S782,"заказано больше наличия",""))</f>
        <v/>
      </c>
    </row>
    <row r="783" spans="1:30" s="48" customFormat="1">
      <c r="A783" s="2"/>
      <c r="B783" s="57" t="s">
        <v>3980</v>
      </c>
      <c r="C783" s="49" t="s">
        <v>440</v>
      </c>
      <c r="D783" s="49" t="s">
        <v>441</v>
      </c>
      <c r="E783" s="49">
        <v>1</v>
      </c>
      <c r="F783" s="49">
        <v>24</v>
      </c>
      <c r="G783" s="49" t="s">
        <v>442</v>
      </c>
      <c r="H783" s="52" t="s">
        <v>373</v>
      </c>
      <c r="I783" s="50" t="s">
        <v>298</v>
      </c>
      <c r="J783" s="50"/>
      <c r="K783" s="90"/>
      <c r="L783" s="51">
        <v>2465</v>
      </c>
      <c r="M783" s="51">
        <v>2175</v>
      </c>
      <c r="N783" s="82">
        <f>IF('1'!$H$10="-",L783,L783)</f>
        <v>2465</v>
      </c>
      <c r="O783" s="82">
        <f>IF(Z783="только сц",0,IF('1'!$H$10="-",M783,IF('1'!$H$10="в кассу предприятия",M783,IF('1'!$H$10="ИП Водакова Т.Ю.",M783*1.075,"-"))))</f>
        <v>2175</v>
      </c>
      <c r="P783" s="86">
        <v>4</v>
      </c>
      <c r="Q783" s="47"/>
      <c r="R783" s="91">
        <f t="shared" si="12"/>
        <v>0</v>
      </c>
      <c r="S783" s="91" t="str">
        <f>IF('1'!$H$10="-","-      ₽",IF(Z783="только сц",IF(Q783&lt;=AA783,Q783,AA783),IF(Q783&lt;=AB783,0,IF(Q783-R783&lt;=AA783,Q783-R783,AA783))))</f>
        <v>-      ₽</v>
      </c>
      <c r="T783" s="92" t="str">
        <f>IF('1'!$H$10="-","-      ₽",IF(AND(SUM($W$10:$W$6357)&gt;=200000,AC783&lt;&gt;"без скидки"),IF(R783&gt;=100,O783*0.95*0.95*R783,O783*R783*0.95),IF(SUM($V$10:$V$6357)&gt;=57000,IF(AND(R783&gt;=100,AC783&lt;&gt;"без скидки"),O783*0.95*R783,O783*R783),N783*R783)))</f>
        <v>-      ₽</v>
      </c>
      <c r="U783" s="92" t="str">
        <f>IF('1'!$H$10="-","-      ₽",S783*N783)</f>
        <v>-      ₽</v>
      </c>
      <c r="V783" s="93" t="str">
        <f>IF('1'!$H$10="-","-      ₽",R783*N783)</f>
        <v>-      ₽</v>
      </c>
      <c r="W783" s="93" t="str">
        <f>IF('1'!$H$10="-","-      ₽",R783*O783)</f>
        <v>-      ₽</v>
      </c>
      <c r="X783" s="65" t="s">
        <v>4548</v>
      </c>
      <c r="Y783" s="66" t="str">
        <f>IF(OR(Q783="",'1'!$H$10="-"),"-      %",IF(Z783="только сц",0,IF(SUM($V$685:$V$6357)&gt;=57000,(W783-T783)/W783,0)))</f>
        <v>-      %</v>
      </c>
      <c r="Z783" s="83" t="s">
        <v>375</v>
      </c>
      <c r="AA783" s="51">
        <v>0</v>
      </c>
      <c r="AB783" s="51">
        <v>4</v>
      </c>
      <c r="AC783" s="63" t="s">
        <v>375</v>
      </c>
      <c r="AD783" s="94" t="str">
        <f>IF(OR(Q783="",'1'!$H$10="-"),"",IF(Q783&gt;R783+S783,"заказано больше наличия",""))</f>
        <v/>
      </c>
    </row>
    <row r="784" spans="1:30" s="48" customFormat="1">
      <c r="A784" s="2"/>
      <c r="B784" s="57" t="s">
        <v>5037</v>
      </c>
      <c r="C784" s="49" t="s">
        <v>4416</v>
      </c>
      <c r="D784" s="49" t="s">
        <v>441</v>
      </c>
      <c r="E784" s="49">
        <v>1</v>
      </c>
      <c r="F784" s="49">
        <v>8</v>
      </c>
      <c r="G784" s="49" t="s">
        <v>444</v>
      </c>
      <c r="H784" s="52" t="s">
        <v>288</v>
      </c>
      <c r="I784" s="50" t="s">
        <v>374</v>
      </c>
      <c r="J784" s="50"/>
      <c r="K784" s="90"/>
      <c r="L784" s="51">
        <v>679</v>
      </c>
      <c r="M784" s="51">
        <v>599</v>
      </c>
      <c r="N784" s="82">
        <f>IF('1'!$H$10="-",L784,L784)</f>
        <v>679</v>
      </c>
      <c r="O784" s="82">
        <f>IF(Z784="только сц",0,IF('1'!$H$10="-",M784,IF('1'!$H$10="в кассу предприятия",M784,IF('1'!$H$10="ИП Водакова Т.Ю.",M784*1.075,"-"))))</f>
        <v>0</v>
      </c>
      <c r="P784" s="86">
        <v>2</v>
      </c>
      <c r="Q784" s="47"/>
      <c r="R784" s="91">
        <f t="shared" si="12"/>
        <v>0</v>
      </c>
      <c r="S784" s="91" t="str">
        <f>IF('1'!$H$10="-","-      ₽",IF(Z784="только сц",IF(Q784&lt;=AA784,Q784,AA784),IF(Q784&lt;=AB784,0,IF(Q784-R784&lt;=AA784,Q784-R784,AA784))))</f>
        <v>-      ₽</v>
      </c>
      <c r="T784" s="92" t="str">
        <f>IF('1'!$H$10="-","-      ₽",IF(AND(SUM($W$10:$W$6357)&gt;=200000,AC784&lt;&gt;"без скидки"),IF(R784&gt;=100,O784*0.95*0.95*R784,O784*R784*0.95),IF(SUM($V$10:$V$6357)&gt;=57000,IF(AND(R784&gt;=100,AC784&lt;&gt;"без скидки"),O784*0.95*R784,O784*R784),N784*R784)))</f>
        <v>-      ₽</v>
      </c>
      <c r="U784" s="92" t="str">
        <f>IF('1'!$H$10="-","-      ₽",S784*N784)</f>
        <v>-      ₽</v>
      </c>
      <c r="V784" s="93" t="str">
        <f>IF('1'!$H$10="-","-      ₽",R784*N784)</f>
        <v>-      ₽</v>
      </c>
      <c r="W784" s="93" t="str">
        <f>IF('1'!$H$10="-","-      ₽",R784*O784)</f>
        <v>-      ₽</v>
      </c>
      <c r="X784" s="65" t="s">
        <v>4548</v>
      </c>
      <c r="Y784" s="66" t="str">
        <f>IF(OR(Q784="",'1'!$H$10="-"),"-      %",IF(Z784="только сц",0,IF(SUM($V$685:$V$6357)&gt;=57000,(W784-T784)/W784,0)))</f>
        <v>-      %</v>
      </c>
      <c r="Z784" s="83" t="s">
        <v>5582</v>
      </c>
      <c r="AA784" s="51">
        <v>2</v>
      </c>
      <c r="AB784" s="51">
        <v>0</v>
      </c>
      <c r="AC784" s="63" t="s">
        <v>375</v>
      </c>
      <c r="AD784" s="94" t="str">
        <f>IF(OR(Q784="",'1'!$H$10="-"),"",IF(Q784&gt;R784+S784,"заказано больше наличия",""))</f>
        <v/>
      </c>
    </row>
    <row r="785" spans="1:30" s="48" customFormat="1">
      <c r="A785" s="2"/>
      <c r="B785" s="57" t="s">
        <v>4286</v>
      </c>
      <c r="C785" s="49" t="s">
        <v>4416</v>
      </c>
      <c r="D785" s="49" t="s">
        <v>441</v>
      </c>
      <c r="E785" s="49">
        <v>1</v>
      </c>
      <c r="F785" s="49">
        <v>43</v>
      </c>
      <c r="G785" s="49"/>
      <c r="H785" s="52" t="s">
        <v>2792</v>
      </c>
      <c r="I785" s="50" t="s">
        <v>2922</v>
      </c>
      <c r="J785" s="50"/>
      <c r="K785" s="90"/>
      <c r="L785" s="51">
        <v>3310</v>
      </c>
      <c r="M785" s="51">
        <v>2921</v>
      </c>
      <c r="N785" s="82">
        <f>IF('1'!$H$10="-",L785,L785)</f>
        <v>3310</v>
      </c>
      <c r="O785" s="82">
        <f>IF(Z785="только сц",0,IF('1'!$H$10="-",M785,IF('1'!$H$10="в кассу предприятия",M785,IF('1'!$H$10="ИП Водакова Т.Ю.",M785*1.075,"-"))))</f>
        <v>0</v>
      </c>
      <c r="P785" s="86">
        <v>1</v>
      </c>
      <c r="Q785" s="47"/>
      <c r="R785" s="91">
        <f t="shared" si="12"/>
        <v>0</v>
      </c>
      <c r="S785" s="91" t="str">
        <f>IF('1'!$H$10="-","-      ₽",IF(Z785="только сц",IF(Q785&lt;=AA785,Q785,AA785),IF(Q785&lt;=AB785,0,IF(Q785-R785&lt;=AA785,Q785-R785,AA785))))</f>
        <v>-      ₽</v>
      </c>
      <c r="T785" s="92" t="str">
        <f>IF('1'!$H$10="-","-      ₽",IF(AND(SUM($W$10:$W$6357)&gt;=200000,AC785&lt;&gt;"без скидки"),IF(R785&gt;=100,O785*0.95*0.95*R785,O785*R785*0.95),IF(SUM($V$10:$V$6357)&gt;=57000,IF(AND(R785&gt;=100,AC785&lt;&gt;"без скидки"),O785*0.95*R785,O785*R785),N785*R785)))</f>
        <v>-      ₽</v>
      </c>
      <c r="U785" s="92" t="str">
        <f>IF('1'!$H$10="-","-      ₽",S785*N785)</f>
        <v>-      ₽</v>
      </c>
      <c r="V785" s="93" t="str">
        <f>IF('1'!$H$10="-","-      ₽",R785*N785)</f>
        <v>-      ₽</v>
      </c>
      <c r="W785" s="93" t="str">
        <f>IF('1'!$H$10="-","-      ₽",R785*O785)</f>
        <v>-      ₽</v>
      </c>
      <c r="X785" s="65" t="s">
        <v>4548</v>
      </c>
      <c r="Y785" s="66" t="str">
        <f>IF(OR(Q785="",'1'!$H$10="-"),"-      %",IF(Z785="только сц",0,IF(SUM($V$685:$V$6357)&gt;=57000,(W785-T785)/W785,0)))</f>
        <v>-      %</v>
      </c>
      <c r="Z785" s="83" t="s">
        <v>5582</v>
      </c>
      <c r="AA785" s="51">
        <v>1</v>
      </c>
      <c r="AB785" s="51">
        <v>0</v>
      </c>
      <c r="AC785" s="63" t="s">
        <v>375</v>
      </c>
      <c r="AD785" s="94" t="str">
        <f>IF(OR(Q785="",'1'!$H$10="-"),"",IF(Q785&gt;R785+S785,"заказано больше наличия",""))</f>
        <v/>
      </c>
    </row>
    <row r="786" spans="1:30" s="48" customFormat="1">
      <c r="A786" s="2"/>
      <c r="B786" s="57" t="s">
        <v>1209</v>
      </c>
      <c r="C786" s="49" t="s">
        <v>3834</v>
      </c>
      <c r="D786" s="49" t="s">
        <v>449</v>
      </c>
      <c r="E786" s="49">
        <v>1</v>
      </c>
      <c r="F786" s="49">
        <v>8</v>
      </c>
      <c r="G786" s="49" t="s">
        <v>450</v>
      </c>
      <c r="H786" s="52" t="s">
        <v>288</v>
      </c>
      <c r="I786" s="50" t="s">
        <v>2800</v>
      </c>
      <c r="J786" s="50"/>
      <c r="K786" s="90"/>
      <c r="L786" s="51">
        <v>1128</v>
      </c>
      <c r="M786" s="51">
        <v>995</v>
      </c>
      <c r="N786" s="82">
        <f>IF('1'!$H$10="-",L786,L786)</f>
        <v>1128</v>
      </c>
      <c r="O786" s="82">
        <f>IF(Z786="только сц",0,IF('1'!$H$10="-",M786,IF('1'!$H$10="в кассу предприятия",M786,IF('1'!$H$10="ИП Водакова Т.Ю.",M786*1.075,"-"))))</f>
        <v>995</v>
      </c>
      <c r="P786" s="86">
        <v>1</v>
      </c>
      <c r="Q786" s="47"/>
      <c r="R786" s="91">
        <f t="shared" si="12"/>
        <v>0</v>
      </c>
      <c r="S786" s="91" t="str">
        <f>IF('1'!$H$10="-","-      ₽",IF(Z786="только сц",IF(Q786&lt;=AA786,Q786,AA786),IF(Q786&lt;=AB786,0,IF(Q786-R786&lt;=AA786,Q786-R786,AA786))))</f>
        <v>-      ₽</v>
      </c>
      <c r="T786" s="92" t="str">
        <f>IF('1'!$H$10="-","-      ₽",IF(AND(SUM($W$10:$W$6357)&gt;=200000,AC786&lt;&gt;"без скидки"),IF(R786&gt;=100,O786*0.95*0.95*R786,O786*R786*0.95),IF(SUM($V$10:$V$6357)&gt;=57000,IF(AND(R786&gt;=100,AC786&lt;&gt;"без скидки"),O786*0.95*R786,O786*R786),N786*R786)))</f>
        <v>-      ₽</v>
      </c>
      <c r="U786" s="92" t="str">
        <f>IF('1'!$H$10="-","-      ₽",S786*N786)</f>
        <v>-      ₽</v>
      </c>
      <c r="V786" s="93" t="str">
        <f>IF('1'!$H$10="-","-      ₽",R786*N786)</f>
        <v>-      ₽</v>
      </c>
      <c r="W786" s="93" t="str">
        <f>IF('1'!$H$10="-","-      ₽",R786*O786)</f>
        <v>-      ₽</v>
      </c>
      <c r="X786" s="65" t="s">
        <v>4548</v>
      </c>
      <c r="Y786" s="66" t="str">
        <f>IF(OR(Q786="",'1'!$H$10="-"),"-      %",IF(Z786="только сц",0,IF(SUM($V$685:$V$6357)&gt;=57000,(W786-T786)/W786,0)))</f>
        <v>-      %</v>
      </c>
      <c r="Z786" s="83" t="s">
        <v>375</v>
      </c>
      <c r="AA786" s="51">
        <v>0</v>
      </c>
      <c r="AB786" s="51">
        <v>1</v>
      </c>
      <c r="AC786" s="63" t="s">
        <v>375</v>
      </c>
      <c r="AD786" s="94" t="str">
        <f>IF(OR(Q786="",'1'!$H$10="-"),"",IF(Q786&gt;R786+S786,"заказано больше наличия",""))</f>
        <v/>
      </c>
    </row>
    <row r="787" spans="1:30" s="48" customFormat="1">
      <c r="A787" s="2"/>
      <c r="B787" s="57" t="s">
        <v>5038</v>
      </c>
      <c r="C787" s="49" t="s">
        <v>3834</v>
      </c>
      <c r="D787" s="49" t="s">
        <v>449</v>
      </c>
      <c r="E787" s="49">
        <v>1</v>
      </c>
      <c r="F787" s="49">
        <v>8</v>
      </c>
      <c r="G787" s="49" t="s">
        <v>4914</v>
      </c>
      <c r="H787" s="52" t="s">
        <v>288</v>
      </c>
      <c r="I787" s="50"/>
      <c r="J787" s="50" t="s">
        <v>387</v>
      </c>
      <c r="K787" s="90"/>
      <c r="L787" s="51">
        <v>674</v>
      </c>
      <c r="M787" s="51">
        <v>595</v>
      </c>
      <c r="N787" s="82">
        <f>IF('1'!$H$10="-",L787,L787)</f>
        <v>674</v>
      </c>
      <c r="O787" s="82">
        <f>IF(Z787="только сц",0,IF('1'!$H$10="-",M787,IF('1'!$H$10="в кассу предприятия",M787,IF('1'!$H$10="ИП Водакова Т.Ю.",M787*1.075,"-"))))</f>
        <v>0</v>
      </c>
      <c r="P787" s="86">
        <v>2</v>
      </c>
      <c r="Q787" s="47"/>
      <c r="R787" s="91">
        <f t="shared" si="12"/>
        <v>0</v>
      </c>
      <c r="S787" s="91" t="str">
        <f>IF('1'!$H$10="-","-      ₽",IF(Z787="только сц",IF(Q787&lt;=AA787,Q787,AA787),IF(Q787&lt;=AB787,0,IF(Q787-R787&lt;=AA787,Q787-R787,AA787))))</f>
        <v>-      ₽</v>
      </c>
      <c r="T787" s="92" t="str">
        <f>IF('1'!$H$10="-","-      ₽",IF(AND(SUM($W$10:$W$6357)&gt;=200000,AC787&lt;&gt;"без скидки"),IF(R787&gt;=100,O787*0.95*0.95*R787,O787*R787*0.95),IF(SUM($V$10:$V$6357)&gt;=57000,IF(AND(R787&gt;=100,AC787&lt;&gt;"без скидки"),O787*0.95*R787,O787*R787),N787*R787)))</f>
        <v>-      ₽</v>
      </c>
      <c r="U787" s="92" t="str">
        <f>IF('1'!$H$10="-","-      ₽",S787*N787)</f>
        <v>-      ₽</v>
      </c>
      <c r="V787" s="93" t="str">
        <f>IF('1'!$H$10="-","-      ₽",R787*N787)</f>
        <v>-      ₽</v>
      </c>
      <c r="W787" s="93" t="str">
        <f>IF('1'!$H$10="-","-      ₽",R787*O787)</f>
        <v>-      ₽</v>
      </c>
      <c r="X787" s="65" t="s">
        <v>4548</v>
      </c>
      <c r="Y787" s="66" t="str">
        <f>IF(OR(Q787="",'1'!$H$10="-"),"-      %",IF(Z787="только сц",0,IF(SUM($V$685:$V$6357)&gt;=57000,(W787-T787)/W787,0)))</f>
        <v>-      %</v>
      </c>
      <c r="Z787" s="83" t="s">
        <v>5582</v>
      </c>
      <c r="AA787" s="51">
        <v>2</v>
      </c>
      <c r="AB787" s="51">
        <v>0</v>
      </c>
      <c r="AC787" s="63" t="s">
        <v>375</v>
      </c>
      <c r="AD787" s="94" t="str">
        <f>IF(OR(Q787="",'1'!$H$10="-"),"",IF(Q787&gt;R787+S787,"заказано больше наличия",""))</f>
        <v/>
      </c>
    </row>
    <row r="788" spans="1:30" s="48" customFormat="1">
      <c r="A788" s="2"/>
      <c r="B788" s="57" t="s">
        <v>5039</v>
      </c>
      <c r="C788" s="49" t="s">
        <v>456</v>
      </c>
      <c r="D788" s="49" t="s">
        <v>453</v>
      </c>
      <c r="E788" s="49">
        <v>1</v>
      </c>
      <c r="F788" s="49">
        <v>8</v>
      </c>
      <c r="G788" s="49" t="s">
        <v>454</v>
      </c>
      <c r="H788" s="52" t="s">
        <v>288</v>
      </c>
      <c r="I788" s="50" t="s">
        <v>298</v>
      </c>
      <c r="J788" s="50"/>
      <c r="K788" s="90"/>
      <c r="L788" s="51">
        <v>1105</v>
      </c>
      <c r="M788" s="51">
        <v>975</v>
      </c>
      <c r="N788" s="82">
        <f>IF('1'!$H$10="-",L788,L788)</f>
        <v>1105</v>
      </c>
      <c r="O788" s="82">
        <f>IF(Z788="только сц",0,IF('1'!$H$10="-",M788,IF('1'!$H$10="в кассу предприятия",M788,IF('1'!$H$10="ИП Водакова Т.Ю.",M788*1.075,"-"))))</f>
        <v>0</v>
      </c>
      <c r="P788" s="86">
        <v>1</v>
      </c>
      <c r="Q788" s="47"/>
      <c r="R788" s="91">
        <f t="shared" si="12"/>
        <v>0</v>
      </c>
      <c r="S788" s="91" t="str">
        <f>IF('1'!$H$10="-","-      ₽",IF(Z788="только сц",IF(Q788&lt;=AA788,Q788,AA788),IF(Q788&lt;=AB788,0,IF(Q788-R788&lt;=AA788,Q788-R788,AA788))))</f>
        <v>-      ₽</v>
      </c>
      <c r="T788" s="92" t="str">
        <f>IF('1'!$H$10="-","-      ₽",IF(AND(SUM($W$10:$W$6357)&gt;=200000,AC788&lt;&gt;"без скидки"),IF(R788&gt;=100,O788*0.95*0.95*R788,O788*R788*0.95),IF(SUM($V$10:$V$6357)&gt;=57000,IF(AND(R788&gt;=100,AC788&lt;&gt;"без скидки"),O788*0.95*R788,O788*R788),N788*R788)))</f>
        <v>-      ₽</v>
      </c>
      <c r="U788" s="92" t="str">
        <f>IF('1'!$H$10="-","-      ₽",S788*N788)</f>
        <v>-      ₽</v>
      </c>
      <c r="V788" s="93" t="str">
        <f>IF('1'!$H$10="-","-      ₽",R788*N788)</f>
        <v>-      ₽</v>
      </c>
      <c r="W788" s="93" t="str">
        <f>IF('1'!$H$10="-","-      ₽",R788*O788)</f>
        <v>-      ₽</v>
      </c>
      <c r="X788" s="65" t="s">
        <v>4548</v>
      </c>
      <c r="Y788" s="66" t="str">
        <f>IF(OR(Q788="",'1'!$H$10="-"),"-      %",IF(Z788="только сц",0,IF(SUM($V$685:$V$6357)&gt;=57000,(W788-T788)/W788,0)))</f>
        <v>-      %</v>
      </c>
      <c r="Z788" s="83" t="s">
        <v>5582</v>
      </c>
      <c r="AA788" s="51">
        <v>1</v>
      </c>
      <c r="AB788" s="51">
        <v>0</v>
      </c>
      <c r="AC788" s="63" t="s">
        <v>375</v>
      </c>
      <c r="AD788" s="94" t="str">
        <f>IF(OR(Q788="",'1'!$H$10="-"),"",IF(Q788&gt;R788+S788,"заказано больше наличия",""))</f>
        <v/>
      </c>
    </row>
    <row r="789" spans="1:30" s="48" customFormat="1">
      <c r="A789" s="2"/>
      <c r="B789" s="57" t="s">
        <v>1210</v>
      </c>
      <c r="C789" s="49" t="s">
        <v>456</v>
      </c>
      <c r="D789" s="49" t="s">
        <v>453</v>
      </c>
      <c r="E789" s="49">
        <v>1</v>
      </c>
      <c r="F789" s="49">
        <v>8</v>
      </c>
      <c r="G789" s="49" t="s">
        <v>454</v>
      </c>
      <c r="H789" s="52" t="s">
        <v>288</v>
      </c>
      <c r="I789" s="50" t="s">
        <v>298</v>
      </c>
      <c r="J789" s="50"/>
      <c r="K789" s="90"/>
      <c r="L789" s="51">
        <v>1105</v>
      </c>
      <c r="M789" s="51">
        <v>975</v>
      </c>
      <c r="N789" s="82">
        <f>IF('1'!$H$10="-",L789,L789)</f>
        <v>1105</v>
      </c>
      <c r="O789" s="82">
        <f>IF(Z789="только сц",0,IF('1'!$H$10="-",M789,IF('1'!$H$10="в кассу предприятия",M789,IF('1'!$H$10="ИП Водакова Т.Ю.",M789*1.075,"-"))))</f>
        <v>975</v>
      </c>
      <c r="P789" s="86">
        <v>2</v>
      </c>
      <c r="Q789" s="47"/>
      <c r="R789" s="91">
        <f t="shared" si="12"/>
        <v>0</v>
      </c>
      <c r="S789" s="91" t="str">
        <f>IF('1'!$H$10="-","-      ₽",IF(Z789="только сц",IF(Q789&lt;=AA789,Q789,AA789),IF(Q789&lt;=AB789,0,IF(Q789-R789&lt;=AA789,Q789-R789,AA789))))</f>
        <v>-      ₽</v>
      </c>
      <c r="T789" s="92" t="str">
        <f>IF('1'!$H$10="-","-      ₽",IF(AND(SUM($W$10:$W$6357)&gt;=200000,AC789&lt;&gt;"без скидки"),IF(R789&gt;=100,O789*0.95*0.95*R789,O789*R789*0.95),IF(SUM($V$10:$V$6357)&gt;=57000,IF(AND(R789&gt;=100,AC789&lt;&gt;"без скидки"),O789*0.95*R789,O789*R789),N789*R789)))</f>
        <v>-      ₽</v>
      </c>
      <c r="U789" s="92" t="str">
        <f>IF('1'!$H$10="-","-      ₽",S789*N789)</f>
        <v>-      ₽</v>
      </c>
      <c r="V789" s="93" t="str">
        <f>IF('1'!$H$10="-","-      ₽",R789*N789)</f>
        <v>-      ₽</v>
      </c>
      <c r="W789" s="93" t="str">
        <f>IF('1'!$H$10="-","-      ₽",R789*O789)</f>
        <v>-      ₽</v>
      </c>
      <c r="X789" s="65" t="s">
        <v>4548</v>
      </c>
      <c r="Y789" s="66" t="str">
        <f>IF(OR(Q789="",'1'!$H$10="-"),"-      %",IF(Z789="только сц",0,IF(SUM($V$685:$V$6357)&gt;=57000,(W789-T789)/W789,0)))</f>
        <v>-      %</v>
      </c>
      <c r="Z789" s="83" t="s">
        <v>375</v>
      </c>
      <c r="AA789" s="51">
        <v>0</v>
      </c>
      <c r="AB789" s="51">
        <v>2</v>
      </c>
      <c r="AC789" s="63" t="s">
        <v>375</v>
      </c>
      <c r="AD789" s="94" t="str">
        <f>IF(OR(Q789="",'1'!$H$10="-"),"",IF(Q789&gt;R789+S789,"заказано больше наличия",""))</f>
        <v/>
      </c>
    </row>
    <row r="790" spans="1:30" s="48" customFormat="1">
      <c r="A790" s="2"/>
      <c r="B790" s="57" t="s">
        <v>1211</v>
      </c>
      <c r="C790" s="49" t="s">
        <v>456</v>
      </c>
      <c r="D790" s="49" t="s">
        <v>453</v>
      </c>
      <c r="E790" s="49">
        <v>1</v>
      </c>
      <c r="F790" s="49">
        <v>11</v>
      </c>
      <c r="G790" s="49" t="s">
        <v>454</v>
      </c>
      <c r="H790" s="52" t="s">
        <v>52</v>
      </c>
      <c r="I790" s="50" t="s">
        <v>457</v>
      </c>
      <c r="J790" s="50"/>
      <c r="K790" s="90"/>
      <c r="L790" s="51">
        <v>1538</v>
      </c>
      <c r="M790" s="51">
        <v>1357</v>
      </c>
      <c r="N790" s="82">
        <f>IF('1'!$H$10="-",L790,L790)</f>
        <v>1538</v>
      </c>
      <c r="O790" s="82">
        <f>IF(Z790="только сц",0,IF('1'!$H$10="-",M790,IF('1'!$H$10="в кассу предприятия",M790,IF('1'!$H$10="ИП Водакова Т.Ю.",M790*1.075,"-"))))</f>
        <v>1357</v>
      </c>
      <c r="P790" s="86">
        <v>5</v>
      </c>
      <c r="Q790" s="47"/>
      <c r="R790" s="91">
        <f t="shared" si="12"/>
        <v>0</v>
      </c>
      <c r="S790" s="91" t="str">
        <f>IF('1'!$H$10="-","-      ₽",IF(Z790="только сц",IF(Q790&lt;=AA790,Q790,AA790),IF(Q790&lt;=AB790,0,IF(Q790-R790&lt;=AA790,Q790-R790,AA790))))</f>
        <v>-      ₽</v>
      </c>
      <c r="T790" s="92" t="str">
        <f>IF('1'!$H$10="-","-      ₽",IF(AND(SUM($W$10:$W$6357)&gt;=200000,AC790&lt;&gt;"без скидки"),IF(R790&gt;=100,O790*0.95*0.95*R790,O790*R790*0.95),IF(SUM($V$10:$V$6357)&gt;=57000,IF(AND(R790&gt;=100,AC790&lt;&gt;"без скидки"),O790*0.95*R790,O790*R790),N790*R790)))</f>
        <v>-      ₽</v>
      </c>
      <c r="U790" s="92" t="str">
        <f>IF('1'!$H$10="-","-      ₽",S790*N790)</f>
        <v>-      ₽</v>
      </c>
      <c r="V790" s="93" t="str">
        <f>IF('1'!$H$10="-","-      ₽",R790*N790)</f>
        <v>-      ₽</v>
      </c>
      <c r="W790" s="93" t="str">
        <f>IF('1'!$H$10="-","-      ₽",R790*O790)</f>
        <v>-      ₽</v>
      </c>
      <c r="X790" s="65" t="s">
        <v>4548</v>
      </c>
      <c r="Y790" s="66" t="str">
        <f>IF(OR(Q790="",'1'!$H$10="-"),"-      %",IF(Z790="только сц",0,IF(SUM($V$685:$V$6357)&gt;=57000,(W790-T790)/W790,0)))</f>
        <v>-      %</v>
      </c>
      <c r="Z790" s="83" t="s">
        <v>375</v>
      </c>
      <c r="AA790" s="51">
        <v>0</v>
      </c>
      <c r="AB790" s="51">
        <v>5</v>
      </c>
      <c r="AC790" s="63" t="s">
        <v>375</v>
      </c>
      <c r="AD790" s="94" t="str">
        <f>IF(OR(Q790="",'1'!$H$10="-"),"",IF(Q790&gt;R790+S790,"заказано больше наличия",""))</f>
        <v/>
      </c>
    </row>
    <row r="791" spans="1:30" s="48" customFormat="1">
      <c r="A791" s="2"/>
      <c r="B791" s="57" t="s">
        <v>455</v>
      </c>
      <c r="C791" s="49" t="s">
        <v>456</v>
      </c>
      <c r="D791" s="49" t="s">
        <v>453</v>
      </c>
      <c r="E791" s="49">
        <v>1</v>
      </c>
      <c r="F791" s="49">
        <v>11</v>
      </c>
      <c r="G791" s="49" t="s">
        <v>454</v>
      </c>
      <c r="H791" s="52" t="s">
        <v>52</v>
      </c>
      <c r="I791" s="50" t="s">
        <v>457</v>
      </c>
      <c r="J791" s="50"/>
      <c r="K791" s="90"/>
      <c r="L791" s="51">
        <v>1538</v>
      </c>
      <c r="M791" s="51">
        <v>1357</v>
      </c>
      <c r="N791" s="82">
        <f>IF('1'!$H$10="-",L791,L791)</f>
        <v>1538</v>
      </c>
      <c r="O791" s="82">
        <f>IF(Z791="только сц",0,IF('1'!$H$10="-",M791,IF('1'!$H$10="в кассу предприятия",M791,IF('1'!$H$10="ИП Водакова Т.Ю.",M791*1.075,"-"))))</f>
        <v>0</v>
      </c>
      <c r="P791" s="86">
        <v>43</v>
      </c>
      <c r="Q791" s="47"/>
      <c r="R791" s="91">
        <f t="shared" si="12"/>
        <v>0</v>
      </c>
      <c r="S791" s="91" t="str">
        <f>IF('1'!$H$10="-","-      ₽",IF(Z791="только сц",IF(Q791&lt;=AA791,Q791,AA791),IF(Q791&lt;=AB791,0,IF(Q791-R791&lt;=AA791,Q791-R791,AA791))))</f>
        <v>-      ₽</v>
      </c>
      <c r="T791" s="92" t="str">
        <f>IF('1'!$H$10="-","-      ₽",IF(AND(SUM($W$10:$W$6357)&gt;=200000,AC791&lt;&gt;"без скидки"),IF(R791&gt;=100,O791*0.95*0.95*R791,O791*R791*0.95),IF(SUM($V$10:$V$6357)&gt;=57000,IF(AND(R791&gt;=100,AC791&lt;&gt;"без скидки"),O791*0.95*R791,O791*R791),N791*R791)))</f>
        <v>-      ₽</v>
      </c>
      <c r="U791" s="92" t="str">
        <f>IF('1'!$H$10="-","-      ₽",S791*N791)</f>
        <v>-      ₽</v>
      </c>
      <c r="V791" s="93" t="str">
        <f>IF('1'!$H$10="-","-      ₽",R791*N791)</f>
        <v>-      ₽</v>
      </c>
      <c r="W791" s="93" t="str">
        <f>IF('1'!$H$10="-","-      ₽",R791*O791)</f>
        <v>-      ₽</v>
      </c>
      <c r="X791" s="65" t="s">
        <v>4548</v>
      </c>
      <c r="Y791" s="66" t="str">
        <f>IF(OR(Q791="",'1'!$H$10="-"),"-      %",IF(Z791="только сц",0,IF(SUM($V$685:$V$6357)&gt;=57000,(W791-T791)/W791,0)))</f>
        <v>-      %</v>
      </c>
      <c r="Z791" s="83" t="s">
        <v>5582</v>
      </c>
      <c r="AA791" s="51">
        <v>43</v>
      </c>
      <c r="AB791" s="51">
        <v>0</v>
      </c>
      <c r="AC791" s="63" t="s">
        <v>375</v>
      </c>
      <c r="AD791" s="94" t="str">
        <f>IF(OR(Q791="",'1'!$H$10="-"),"",IF(Q791&gt;R791+S791,"заказано больше наличия",""))</f>
        <v/>
      </c>
    </row>
    <row r="792" spans="1:30" s="48" customFormat="1">
      <c r="A792" s="2"/>
      <c r="B792" s="57" t="s">
        <v>1214</v>
      </c>
      <c r="C792" s="49" t="s">
        <v>456</v>
      </c>
      <c r="D792" s="49" t="s">
        <v>453</v>
      </c>
      <c r="E792" s="49">
        <v>1</v>
      </c>
      <c r="F792" s="49">
        <v>18</v>
      </c>
      <c r="G792" s="49" t="s">
        <v>459</v>
      </c>
      <c r="H792" s="52" t="s">
        <v>384</v>
      </c>
      <c r="I792" s="50" t="s">
        <v>2843</v>
      </c>
      <c r="J792" s="50"/>
      <c r="K792" s="90"/>
      <c r="L792" s="51">
        <v>2685</v>
      </c>
      <c r="M792" s="51">
        <v>2369</v>
      </c>
      <c r="N792" s="82">
        <f>IF('1'!$H$10="-",L792,L792)</f>
        <v>2685</v>
      </c>
      <c r="O792" s="82">
        <f>IF(Z792="только сц",0,IF('1'!$H$10="-",M792,IF('1'!$H$10="в кассу предприятия",M792,IF('1'!$H$10="ИП Водакова Т.Ю.",M792*1.075,"-"))))</f>
        <v>2369</v>
      </c>
      <c r="P792" s="86">
        <v>3</v>
      </c>
      <c r="Q792" s="47"/>
      <c r="R792" s="91">
        <f t="shared" si="12"/>
        <v>0</v>
      </c>
      <c r="S792" s="91" t="str">
        <f>IF('1'!$H$10="-","-      ₽",IF(Z792="только сц",IF(Q792&lt;=AA792,Q792,AA792),IF(Q792&lt;=AB792,0,IF(Q792-R792&lt;=AA792,Q792-R792,AA792))))</f>
        <v>-      ₽</v>
      </c>
      <c r="T792" s="92" t="str">
        <f>IF('1'!$H$10="-","-      ₽",IF(AND(SUM($W$10:$W$6357)&gt;=200000,AC792&lt;&gt;"без скидки"),IF(R792&gt;=100,O792*0.95*0.95*R792,O792*R792*0.95),IF(SUM($V$10:$V$6357)&gt;=57000,IF(AND(R792&gt;=100,AC792&lt;&gt;"без скидки"),O792*0.95*R792,O792*R792),N792*R792)))</f>
        <v>-      ₽</v>
      </c>
      <c r="U792" s="92" t="str">
        <f>IF('1'!$H$10="-","-      ₽",S792*N792)</f>
        <v>-      ₽</v>
      </c>
      <c r="V792" s="93" t="str">
        <f>IF('1'!$H$10="-","-      ₽",R792*N792)</f>
        <v>-      ₽</v>
      </c>
      <c r="W792" s="93" t="str">
        <f>IF('1'!$H$10="-","-      ₽",R792*O792)</f>
        <v>-      ₽</v>
      </c>
      <c r="X792" s="65" t="s">
        <v>4548</v>
      </c>
      <c r="Y792" s="66" t="str">
        <f>IF(OR(Q792="",'1'!$H$10="-"),"-      %",IF(Z792="только сц",0,IF(SUM($V$685:$V$6357)&gt;=57000,(W792-T792)/W792,0)))</f>
        <v>-      %</v>
      </c>
      <c r="Z792" s="83" t="s">
        <v>375</v>
      </c>
      <c r="AA792" s="51">
        <v>0</v>
      </c>
      <c r="AB792" s="51">
        <v>3</v>
      </c>
      <c r="AC792" s="63" t="s">
        <v>3975</v>
      </c>
      <c r="AD792" s="94" t="str">
        <f>IF(OR(Q792="",'1'!$H$10="-"),"",IF(Q792&gt;R792+S792,"заказано больше наличия",""))</f>
        <v/>
      </c>
    </row>
    <row r="793" spans="1:30" s="48" customFormat="1">
      <c r="A793" s="2"/>
      <c r="B793" s="57" t="s">
        <v>1215</v>
      </c>
      <c r="C793" s="49" t="s">
        <v>461</v>
      </c>
      <c r="D793" s="49" t="s">
        <v>462</v>
      </c>
      <c r="E793" s="49">
        <v>1</v>
      </c>
      <c r="F793" s="49">
        <v>35</v>
      </c>
      <c r="G793" s="49" t="s">
        <v>2844</v>
      </c>
      <c r="H793" s="52" t="s">
        <v>2845</v>
      </c>
      <c r="I793" s="50" t="s">
        <v>580</v>
      </c>
      <c r="J793" s="50"/>
      <c r="K793" s="90"/>
      <c r="L793" s="51">
        <v>12608</v>
      </c>
      <c r="M793" s="51">
        <v>11125</v>
      </c>
      <c r="N793" s="82">
        <f>IF('1'!$H$10="-",L793,L793)</f>
        <v>12608</v>
      </c>
      <c r="O793" s="82">
        <f>IF(Z793="только сц",0,IF('1'!$H$10="-",M793,IF('1'!$H$10="в кассу предприятия",M793,IF('1'!$H$10="ИП Водакова Т.Ю.",M793*1.075,"-"))))</f>
        <v>0</v>
      </c>
      <c r="P793" s="86">
        <v>1</v>
      </c>
      <c r="Q793" s="47"/>
      <c r="R793" s="91">
        <f t="shared" si="12"/>
        <v>0</v>
      </c>
      <c r="S793" s="91" t="str">
        <f>IF('1'!$H$10="-","-      ₽",IF(Z793="только сц",IF(Q793&lt;=AA793,Q793,AA793),IF(Q793&lt;=AB793,0,IF(Q793-R793&lt;=AA793,Q793-R793,AA793))))</f>
        <v>-      ₽</v>
      </c>
      <c r="T793" s="92" t="str">
        <f>IF('1'!$H$10="-","-      ₽",IF(AND(SUM($W$10:$W$6357)&gt;=200000,AC793&lt;&gt;"без скидки"),IF(R793&gt;=100,O793*0.95*0.95*R793,O793*R793*0.95),IF(SUM($V$10:$V$6357)&gt;=57000,IF(AND(R793&gt;=100,AC793&lt;&gt;"без скидки"),O793*0.95*R793,O793*R793),N793*R793)))</f>
        <v>-      ₽</v>
      </c>
      <c r="U793" s="92" t="str">
        <f>IF('1'!$H$10="-","-      ₽",S793*N793)</f>
        <v>-      ₽</v>
      </c>
      <c r="V793" s="93" t="str">
        <f>IF('1'!$H$10="-","-      ₽",R793*N793)</f>
        <v>-      ₽</v>
      </c>
      <c r="W793" s="93" t="str">
        <f>IF('1'!$H$10="-","-      ₽",R793*O793)</f>
        <v>-      ₽</v>
      </c>
      <c r="X793" s="65" t="s">
        <v>4548</v>
      </c>
      <c r="Y793" s="66" t="str">
        <f>IF(OR(Q793="",'1'!$H$10="-"),"-      %",IF(Z793="только сц",0,IF(SUM($V$685:$V$6357)&gt;=57000,(W793-T793)/W793,0)))</f>
        <v>-      %</v>
      </c>
      <c r="Z793" s="83" t="s">
        <v>5582</v>
      </c>
      <c r="AA793" s="51">
        <v>1</v>
      </c>
      <c r="AB793" s="51">
        <v>0</v>
      </c>
      <c r="AC793" s="63" t="s">
        <v>375</v>
      </c>
      <c r="AD793" s="94" t="str">
        <f>IF(OR(Q793="",'1'!$H$10="-"),"",IF(Q793&gt;R793+S793,"заказано больше наличия",""))</f>
        <v/>
      </c>
    </row>
    <row r="794" spans="1:30" s="48" customFormat="1">
      <c r="A794" s="2"/>
      <c r="B794" s="57" t="s">
        <v>460</v>
      </c>
      <c r="C794" s="49" t="s">
        <v>461</v>
      </c>
      <c r="D794" s="49" t="s">
        <v>462</v>
      </c>
      <c r="E794" s="49">
        <v>1</v>
      </c>
      <c r="F794" s="49">
        <v>18</v>
      </c>
      <c r="G794" s="49" t="s">
        <v>463</v>
      </c>
      <c r="H794" s="52" t="s">
        <v>384</v>
      </c>
      <c r="I794" s="50" t="s">
        <v>366</v>
      </c>
      <c r="J794" s="50"/>
      <c r="K794" s="90"/>
      <c r="L794" s="51">
        <v>2012</v>
      </c>
      <c r="M794" s="51">
        <v>1775</v>
      </c>
      <c r="N794" s="82">
        <f>IF('1'!$H$10="-",L794,L794)</f>
        <v>2012</v>
      </c>
      <c r="O794" s="82">
        <f>IF(Z794="только сц",0,IF('1'!$H$10="-",M794,IF('1'!$H$10="в кассу предприятия",M794,IF('1'!$H$10="ИП Водакова Т.Ю.",M794*1.075,"-"))))</f>
        <v>0</v>
      </c>
      <c r="P794" s="86">
        <v>1</v>
      </c>
      <c r="Q794" s="47"/>
      <c r="R794" s="91">
        <f t="shared" si="12"/>
        <v>0</v>
      </c>
      <c r="S794" s="91" t="str">
        <f>IF('1'!$H$10="-","-      ₽",IF(Z794="только сц",IF(Q794&lt;=AA794,Q794,AA794),IF(Q794&lt;=AB794,0,IF(Q794-R794&lt;=AA794,Q794-R794,AA794))))</f>
        <v>-      ₽</v>
      </c>
      <c r="T794" s="92" t="str">
        <f>IF('1'!$H$10="-","-      ₽",IF(AND(SUM($W$10:$W$6357)&gt;=200000,AC794&lt;&gt;"без скидки"),IF(R794&gt;=100,O794*0.95*0.95*R794,O794*R794*0.95),IF(SUM($V$10:$V$6357)&gt;=57000,IF(AND(R794&gt;=100,AC794&lt;&gt;"без скидки"),O794*0.95*R794,O794*R794),N794*R794)))</f>
        <v>-      ₽</v>
      </c>
      <c r="U794" s="92" t="str">
        <f>IF('1'!$H$10="-","-      ₽",S794*N794)</f>
        <v>-      ₽</v>
      </c>
      <c r="V794" s="93" t="str">
        <f>IF('1'!$H$10="-","-      ₽",R794*N794)</f>
        <v>-      ₽</v>
      </c>
      <c r="W794" s="93" t="str">
        <f>IF('1'!$H$10="-","-      ₽",R794*O794)</f>
        <v>-      ₽</v>
      </c>
      <c r="X794" s="65" t="s">
        <v>4548</v>
      </c>
      <c r="Y794" s="66" t="str">
        <f>IF(OR(Q794="",'1'!$H$10="-"),"-      %",IF(Z794="только сц",0,IF(SUM($V$685:$V$6357)&gt;=57000,(W794-T794)/W794,0)))</f>
        <v>-      %</v>
      </c>
      <c r="Z794" s="83" t="s">
        <v>5582</v>
      </c>
      <c r="AA794" s="51">
        <v>1</v>
      </c>
      <c r="AB794" s="51">
        <v>0</v>
      </c>
      <c r="AC794" s="63" t="s">
        <v>375</v>
      </c>
      <c r="AD794" s="94" t="str">
        <f>IF(OR(Q794="",'1'!$H$10="-"),"",IF(Q794&gt;R794+S794,"заказано больше наличия",""))</f>
        <v/>
      </c>
    </row>
    <row r="795" spans="1:30" s="48" customFormat="1">
      <c r="A795" s="2"/>
      <c r="B795" s="57" t="s">
        <v>466</v>
      </c>
      <c r="C795" s="49" t="s">
        <v>461</v>
      </c>
      <c r="D795" s="49" t="s">
        <v>462</v>
      </c>
      <c r="E795" s="49">
        <v>1</v>
      </c>
      <c r="F795" s="49">
        <v>15</v>
      </c>
      <c r="G795" s="49" t="s">
        <v>467</v>
      </c>
      <c r="H795" s="52" t="s">
        <v>57</v>
      </c>
      <c r="I795" s="50" t="s">
        <v>387</v>
      </c>
      <c r="J795" s="50"/>
      <c r="K795" s="90"/>
      <c r="L795" s="51">
        <v>1864</v>
      </c>
      <c r="M795" s="51">
        <v>1645</v>
      </c>
      <c r="N795" s="82">
        <f>IF('1'!$H$10="-",L795,L795)</f>
        <v>1864</v>
      </c>
      <c r="O795" s="82">
        <f>IF(Z795="только сц",0,IF('1'!$H$10="-",M795,IF('1'!$H$10="в кассу предприятия",M795,IF('1'!$H$10="ИП Водакова Т.Ю.",M795*1.075,"-"))))</f>
        <v>0</v>
      </c>
      <c r="P795" s="86">
        <v>13</v>
      </c>
      <c r="Q795" s="47"/>
      <c r="R795" s="91">
        <f t="shared" si="12"/>
        <v>0</v>
      </c>
      <c r="S795" s="91" t="str">
        <f>IF('1'!$H$10="-","-      ₽",IF(Z795="только сц",IF(Q795&lt;=AA795,Q795,AA795),IF(Q795&lt;=AB795,0,IF(Q795-R795&lt;=AA795,Q795-R795,AA795))))</f>
        <v>-      ₽</v>
      </c>
      <c r="T795" s="92" t="str">
        <f>IF('1'!$H$10="-","-      ₽",IF(AND(SUM($W$10:$W$6357)&gt;=200000,AC795&lt;&gt;"без скидки"),IF(R795&gt;=100,O795*0.95*0.95*R795,O795*R795*0.95),IF(SUM($V$10:$V$6357)&gt;=57000,IF(AND(R795&gt;=100,AC795&lt;&gt;"без скидки"),O795*0.95*R795,O795*R795),N795*R795)))</f>
        <v>-      ₽</v>
      </c>
      <c r="U795" s="92" t="str">
        <f>IF('1'!$H$10="-","-      ₽",S795*N795)</f>
        <v>-      ₽</v>
      </c>
      <c r="V795" s="93" t="str">
        <f>IF('1'!$H$10="-","-      ₽",R795*N795)</f>
        <v>-      ₽</v>
      </c>
      <c r="W795" s="93" t="str">
        <f>IF('1'!$H$10="-","-      ₽",R795*O795)</f>
        <v>-      ₽</v>
      </c>
      <c r="X795" s="65" t="s">
        <v>4548</v>
      </c>
      <c r="Y795" s="66" t="str">
        <f>IF(OR(Q795="",'1'!$H$10="-"),"-      %",IF(Z795="только сц",0,IF(SUM($V$685:$V$6357)&gt;=57000,(W795-T795)/W795,0)))</f>
        <v>-      %</v>
      </c>
      <c r="Z795" s="83" t="s">
        <v>5582</v>
      </c>
      <c r="AA795" s="51">
        <v>13</v>
      </c>
      <c r="AB795" s="51">
        <v>0</v>
      </c>
      <c r="AC795" s="63" t="s">
        <v>375</v>
      </c>
      <c r="AD795" s="94" t="str">
        <f>IF(OR(Q795="",'1'!$H$10="-"),"",IF(Q795&gt;R795+S795,"заказано больше наличия",""))</f>
        <v/>
      </c>
    </row>
    <row r="796" spans="1:30" s="48" customFormat="1">
      <c r="A796" s="2"/>
      <c r="B796" s="57" t="s">
        <v>5040</v>
      </c>
      <c r="C796" s="49" t="s">
        <v>471</v>
      </c>
      <c r="D796" s="49" t="s">
        <v>462</v>
      </c>
      <c r="E796" s="49">
        <v>1</v>
      </c>
      <c r="F796" s="49">
        <v>8</v>
      </c>
      <c r="G796" s="49" t="s">
        <v>469</v>
      </c>
      <c r="H796" s="52" t="s">
        <v>288</v>
      </c>
      <c r="I796" s="50"/>
      <c r="J796" s="50" t="s">
        <v>2800</v>
      </c>
      <c r="K796" s="90"/>
      <c r="L796" s="51">
        <v>665</v>
      </c>
      <c r="M796" s="51">
        <v>587</v>
      </c>
      <c r="N796" s="82">
        <f>IF('1'!$H$10="-",L796,L796)</f>
        <v>665</v>
      </c>
      <c r="O796" s="82">
        <f>IF(Z796="только сц",0,IF('1'!$H$10="-",M796,IF('1'!$H$10="в кассу предприятия",M796,IF('1'!$H$10="ИП Водакова Т.Ю.",M796*1.075,"-"))))</f>
        <v>0</v>
      </c>
      <c r="P796" s="86">
        <v>2</v>
      </c>
      <c r="Q796" s="47"/>
      <c r="R796" s="91">
        <f t="shared" si="12"/>
        <v>0</v>
      </c>
      <c r="S796" s="91" t="str">
        <f>IF('1'!$H$10="-","-      ₽",IF(Z796="только сц",IF(Q796&lt;=AA796,Q796,AA796),IF(Q796&lt;=AB796,0,IF(Q796-R796&lt;=AA796,Q796-R796,AA796))))</f>
        <v>-      ₽</v>
      </c>
      <c r="T796" s="92" t="str">
        <f>IF('1'!$H$10="-","-      ₽",IF(AND(SUM($W$10:$W$6357)&gt;=200000,AC796&lt;&gt;"без скидки"),IF(R796&gt;=100,O796*0.95*0.95*R796,O796*R796*0.95),IF(SUM($V$10:$V$6357)&gt;=57000,IF(AND(R796&gt;=100,AC796&lt;&gt;"без скидки"),O796*0.95*R796,O796*R796),N796*R796)))</f>
        <v>-      ₽</v>
      </c>
      <c r="U796" s="92" t="str">
        <f>IF('1'!$H$10="-","-      ₽",S796*N796)</f>
        <v>-      ₽</v>
      </c>
      <c r="V796" s="93" t="str">
        <f>IF('1'!$H$10="-","-      ₽",R796*N796)</f>
        <v>-      ₽</v>
      </c>
      <c r="W796" s="93" t="str">
        <f>IF('1'!$H$10="-","-      ₽",R796*O796)</f>
        <v>-      ₽</v>
      </c>
      <c r="X796" s="65" t="s">
        <v>4548</v>
      </c>
      <c r="Y796" s="66" t="str">
        <f>IF(OR(Q796="",'1'!$H$10="-"),"-      %",IF(Z796="только сц",0,IF(SUM($V$685:$V$6357)&gt;=57000,(W796-T796)/W796,0)))</f>
        <v>-      %</v>
      </c>
      <c r="Z796" s="83" t="s">
        <v>5582</v>
      </c>
      <c r="AA796" s="51">
        <v>2</v>
      </c>
      <c r="AB796" s="51">
        <v>0</v>
      </c>
      <c r="AC796" s="63" t="s">
        <v>375</v>
      </c>
      <c r="AD796" s="94" t="str">
        <f>IF(OR(Q796="",'1'!$H$10="-"),"",IF(Q796&gt;R796+S796,"заказано больше наличия",""))</f>
        <v/>
      </c>
    </row>
    <row r="797" spans="1:30" s="48" customFormat="1">
      <c r="A797" s="2"/>
      <c r="B797" s="57" t="s">
        <v>1221</v>
      </c>
      <c r="C797" s="49" t="s">
        <v>461</v>
      </c>
      <c r="D797" s="49" t="s">
        <v>462</v>
      </c>
      <c r="E797" s="49">
        <v>1</v>
      </c>
      <c r="F797" s="49">
        <v>11</v>
      </c>
      <c r="G797" s="49" t="s">
        <v>469</v>
      </c>
      <c r="H797" s="52" t="s">
        <v>52</v>
      </c>
      <c r="I797" s="50"/>
      <c r="J797" s="50" t="s">
        <v>392</v>
      </c>
      <c r="K797" s="90"/>
      <c r="L797" s="51">
        <v>1132</v>
      </c>
      <c r="M797" s="51">
        <v>999</v>
      </c>
      <c r="N797" s="82">
        <f>IF('1'!$H$10="-",L797,L797)</f>
        <v>1132</v>
      </c>
      <c r="O797" s="82">
        <f>IF(Z797="только сц",0,IF('1'!$H$10="-",M797,IF('1'!$H$10="в кассу предприятия",M797,IF('1'!$H$10="ИП Водакова Т.Ю.",M797*1.075,"-"))))</f>
        <v>999</v>
      </c>
      <c r="P797" s="86">
        <v>14</v>
      </c>
      <c r="Q797" s="47"/>
      <c r="R797" s="91">
        <f t="shared" si="12"/>
        <v>0</v>
      </c>
      <c r="S797" s="91" t="str">
        <f>IF('1'!$H$10="-","-      ₽",IF(Z797="только сц",IF(Q797&lt;=AA797,Q797,AA797),IF(Q797&lt;=AB797,0,IF(Q797-R797&lt;=AA797,Q797-R797,AA797))))</f>
        <v>-      ₽</v>
      </c>
      <c r="T797" s="92" t="str">
        <f>IF('1'!$H$10="-","-      ₽",IF(AND(SUM($W$10:$W$6357)&gt;=200000,AC797&lt;&gt;"без скидки"),IF(R797&gt;=100,O797*0.95*0.95*R797,O797*R797*0.95),IF(SUM($V$10:$V$6357)&gt;=57000,IF(AND(R797&gt;=100,AC797&lt;&gt;"без скидки"),O797*0.95*R797,O797*R797),N797*R797)))</f>
        <v>-      ₽</v>
      </c>
      <c r="U797" s="92" t="str">
        <f>IF('1'!$H$10="-","-      ₽",S797*N797)</f>
        <v>-      ₽</v>
      </c>
      <c r="V797" s="93" t="str">
        <f>IF('1'!$H$10="-","-      ₽",R797*N797)</f>
        <v>-      ₽</v>
      </c>
      <c r="W797" s="93" t="str">
        <f>IF('1'!$H$10="-","-      ₽",R797*O797)</f>
        <v>-      ₽</v>
      </c>
      <c r="X797" s="65" t="s">
        <v>4548</v>
      </c>
      <c r="Y797" s="66" t="str">
        <f>IF(OR(Q797="",'1'!$H$10="-"),"-      %",IF(Z797="только сц",0,IF(SUM($V$685:$V$6357)&gt;=57000,(W797-T797)/W797,0)))</f>
        <v>-      %</v>
      </c>
      <c r="Z797" s="83" t="s">
        <v>375</v>
      </c>
      <c r="AA797" s="51">
        <v>0</v>
      </c>
      <c r="AB797" s="51">
        <v>14</v>
      </c>
      <c r="AC797" s="63" t="s">
        <v>375</v>
      </c>
      <c r="AD797" s="94" t="str">
        <f>IF(OR(Q797="",'1'!$H$10="-"),"",IF(Q797&gt;R797+S797,"заказано больше наличия",""))</f>
        <v/>
      </c>
    </row>
    <row r="798" spans="1:30" s="48" customFormat="1">
      <c r="A798" s="2"/>
      <c r="B798" s="57" t="s">
        <v>5041</v>
      </c>
      <c r="C798" s="49" t="s">
        <v>461</v>
      </c>
      <c r="D798" s="49" t="s">
        <v>462</v>
      </c>
      <c r="E798" s="49">
        <v>1</v>
      </c>
      <c r="F798" s="49">
        <v>15</v>
      </c>
      <c r="G798" s="49" t="s">
        <v>469</v>
      </c>
      <c r="H798" s="52" t="s">
        <v>57</v>
      </c>
      <c r="I798" s="50"/>
      <c r="J798" s="50" t="s">
        <v>387</v>
      </c>
      <c r="K798" s="90"/>
      <c r="L798" s="51">
        <v>1388</v>
      </c>
      <c r="M798" s="51">
        <v>1225</v>
      </c>
      <c r="N798" s="82">
        <f>IF('1'!$H$10="-",L798,L798)</f>
        <v>1388</v>
      </c>
      <c r="O798" s="82">
        <f>IF(Z798="только сц",0,IF('1'!$H$10="-",M798,IF('1'!$H$10="в кассу предприятия",M798,IF('1'!$H$10="ИП Водакова Т.Ю.",M798*1.075,"-"))))</f>
        <v>0</v>
      </c>
      <c r="P798" s="86">
        <v>3</v>
      </c>
      <c r="Q798" s="47"/>
      <c r="R798" s="91">
        <f t="shared" si="12"/>
        <v>0</v>
      </c>
      <c r="S798" s="91" t="str">
        <f>IF('1'!$H$10="-","-      ₽",IF(Z798="только сц",IF(Q798&lt;=AA798,Q798,AA798),IF(Q798&lt;=AB798,0,IF(Q798-R798&lt;=AA798,Q798-R798,AA798))))</f>
        <v>-      ₽</v>
      </c>
      <c r="T798" s="92" t="str">
        <f>IF('1'!$H$10="-","-      ₽",IF(AND(SUM($W$10:$W$6357)&gt;=200000,AC798&lt;&gt;"без скидки"),IF(R798&gt;=100,O798*0.95*0.95*R798,O798*R798*0.95),IF(SUM($V$10:$V$6357)&gt;=57000,IF(AND(R798&gt;=100,AC798&lt;&gt;"без скидки"),O798*0.95*R798,O798*R798),N798*R798)))</f>
        <v>-      ₽</v>
      </c>
      <c r="U798" s="92" t="str">
        <f>IF('1'!$H$10="-","-      ₽",S798*N798)</f>
        <v>-      ₽</v>
      </c>
      <c r="V798" s="93" t="str">
        <f>IF('1'!$H$10="-","-      ₽",R798*N798)</f>
        <v>-      ₽</v>
      </c>
      <c r="W798" s="93" t="str">
        <f>IF('1'!$H$10="-","-      ₽",R798*O798)</f>
        <v>-      ₽</v>
      </c>
      <c r="X798" s="65" t="s">
        <v>4548</v>
      </c>
      <c r="Y798" s="66" t="str">
        <f>IF(OR(Q798="",'1'!$H$10="-"),"-      %",IF(Z798="только сц",0,IF(SUM($V$685:$V$6357)&gt;=57000,(W798-T798)/W798,0)))</f>
        <v>-      %</v>
      </c>
      <c r="Z798" s="83" t="s">
        <v>5582</v>
      </c>
      <c r="AA798" s="51">
        <v>3</v>
      </c>
      <c r="AB798" s="51">
        <v>0</v>
      </c>
      <c r="AC798" s="63" t="s">
        <v>375</v>
      </c>
      <c r="AD798" s="94" t="str">
        <f>IF(OR(Q798="",'1'!$H$10="-"),"",IF(Q798&gt;R798+S798,"заказано больше наличия",""))</f>
        <v/>
      </c>
    </row>
    <row r="799" spans="1:30" s="48" customFormat="1">
      <c r="A799" s="2"/>
      <c r="B799" s="57" t="s">
        <v>468</v>
      </c>
      <c r="C799" s="49" t="s">
        <v>461</v>
      </c>
      <c r="D799" s="49" t="s">
        <v>462</v>
      </c>
      <c r="E799" s="49">
        <v>1</v>
      </c>
      <c r="F799" s="49">
        <v>27</v>
      </c>
      <c r="G799" s="49" t="s">
        <v>469</v>
      </c>
      <c r="H799" s="52" t="s">
        <v>470</v>
      </c>
      <c r="I799" s="50"/>
      <c r="J799" s="50" t="s">
        <v>366</v>
      </c>
      <c r="K799" s="90"/>
      <c r="L799" s="51">
        <v>4210</v>
      </c>
      <c r="M799" s="51">
        <v>3715</v>
      </c>
      <c r="N799" s="82">
        <f>IF('1'!$H$10="-",L799,L799)</f>
        <v>4210</v>
      </c>
      <c r="O799" s="82">
        <f>IF(Z799="только сц",0,IF('1'!$H$10="-",M799,IF('1'!$H$10="в кассу предприятия",M799,IF('1'!$H$10="ИП Водакова Т.Ю.",M799*1.075,"-"))))</f>
        <v>3715</v>
      </c>
      <c r="P799" s="86">
        <v>4</v>
      </c>
      <c r="Q799" s="47"/>
      <c r="R799" s="91">
        <f t="shared" si="12"/>
        <v>0</v>
      </c>
      <c r="S799" s="91" t="str">
        <f>IF('1'!$H$10="-","-      ₽",IF(Z799="только сц",IF(Q799&lt;=AA799,Q799,AA799),IF(Q799&lt;=AB799,0,IF(Q799-R799&lt;=AA799,Q799-R799,AA799))))</f>
        <v>-      ₽</v>
      </c>
      <c r="T799" s="92" t="str">
        <f>IF('1'!$H$10="-","-      ₽",IF(AND(SUM($W$10:$W$6357)&gt;=200000,AC799&lt;&gt;"без скидки"),IF(R799&gt;=100,O799*0.95*0.95*R799,O799*R799*0.95),IF(SUM($V$10:$V$6357)&gt;=57000,IF(AND(R799&gt;=100,AC799&lt;&gt;"без скидки"),O799*0.95*R799,O799*R799),N799*R799)))</f>
        <v>-      ₽</v>
      </c>
      <c r="U799" s="92" t="str">
        <f>IF('1'!$H$10="-","-      ₽",S799*N799)</f>
        <v>-      ₽</v>
      </c>
      <c r="V799" s="93" t="str">
        <f>IF('1'!$H$10="-","-      ₽",R799*N799)</f>
        <v>-      ₽</v>
      </c>
      <c r="W799" s="93" t="str">
        <f>IF('1'!$H$10="-","-      ₽",R799*O799)</f>
        <v>-      ₽</v>
      </c>
      <c r="X799" s="65" t="s">
        <v>4548</v>
      </c>
      <c r="Y799" s="66" t="str">
        <f>IF(OR(Q799="",'1'!$H$10="-"),"-      %",IF(Z799="только сц",0,IF(SUM($V$685:$V$6357)&gt;=57000,(W799-T799)/W799,0)))</f>
        <v>-      %</v>
      </c>
      <c r="Z799" s="83" t="s">
        <v>375</v>
      </c>
      <c r="AA799" s="51">
        <v>0</v>
      </c>
      <c r="AB799" s="51">
        <v>4</v>
      </c>
      <c r="AC799" s="63" t="s">
        <v>375</v>
      </c>
      <c r="AD799" s="94" t="str">
        <f>IF(OR(Q799="",'1'!$H$10="-"),"",IF(Q799&gt;R799+S799,"заказано больше наличия",""))</f>
        <v/>
      </c>
    </row>
    <row r="800" spans="1:30" s="48" customFormat="1">
      <c r="A800" s="2"/>
      <c r="B800" s="57" t="s">
        <v>5042</v>
      </c>
      <c r="C800" s="49" t="s">
        <v>461</v>
      </c>
      <c r="D800" s="49" t="s">
        <v>462</v>
      </c>
      <c r="E800" s="49">
        <v>1</v>
      </c>
      <c r="F800" s="49">
        <v>27</v>
      </c>
      <c r="G800" s="49" t="s">
        <v>469</v>
      </c>
      <c r="H800" s="52" t="s">
        <v>470</v>
      </c>
      <c r="I800" s="50"/>
      <c r="J800" s="50" t="s">
        <v>426</v>
      </c>
      <c r="K800" s="90"/>
      <c r="L800" s="51">
        <v>4210</v>
      </c>
      <c r="M800" s="51">
        <v>3715</v>
      </c>
      <c r="N800" s="82">
        <f>IF('1'!$H$10="-",L800,L800)</f>
        <v>4210</v>
      </c>
      <c r="O800" s="82">
        <f>IF(Z800="только сц",0,IF('1'!$H$10="-",M800,IF('1'!$H$10="в кассу предприятия",M800,IF('1'!$H$10="ИП Водакова Т.Ю.",M800*1.075,"-"))))</f>
        <v>0</v>
      </c>
      <c r="P800" s="86">
        <v>3</v>
      </c>
      <c r="Q800" s="47"/>
      <c r="R800" s="91">
        <f t="shared" si="12"/>
        <v>0</v>
      </c>
      <c r="S800" s="91" t="str">
        <f>IF('1'!$H$10="-","-      ₽",IF(Z800="только сц",IF(Q800&lt;=AA800,Q800,AA800),IF(Q800&lt;=AB800,0,IF(Q800-R800&lt;=AA800,Q800-R800,AA800))))</f>
        <v>-      ₽</v>
      </c>
      <c r="T800" s="92" t="str">
        <f>IF('1'!$H$10="-","-      ₽",IF(AND(SUM($W$10:$W$6357)&gt;=200000,AC800&lt;&gt;"без скидки"),IF(R800&gt;=100,O800*0.95*0.95*R800,O800*R800*0.95),IF(SUM($V$10:$V$6357)&gt;=57000,IF(AND(R800&gt;=100,AC800&lt;&gt;"без скидки"),O800*0.95*R800,O800*R800),N800*R800)))</f>
        <v>-      ₽</v>
      </c>
      <c r="U800" s="92" t="str">
        <f>IF('1'!$H$10="-","-      ₽",S800*N800)</f>
        <v>-      ₽</v>
      </c>
      <c r="V800" s="93" t="str">
        <f>IF('1'!$H$10="-","-      ₽",R800*N800)</f>
        <v>-      ₽</v>
      </c>
      <c r="W800" s="93" t="str">
        <f>IF('1'!$H$10="-","-      ₽",R800*O800)</f>
        <v>-      ₽</v>
      </c>
      <c r="X800" s="65" t="s">
        <v>4548</v>
      </c>
      <c r="Y800" s="66" t="str">
        <f>IF(OR(Q800="",'1'!$H$10="-"),"-      %",IF(Z800="только сц",0,IF(SUM($V$685:$V$6357)&gt;=57000,(W800-T800)/W800,0)))</f>
        <v>-      %</v>
      </c>
      <c r="Z800" s="83" t="s">
        <v>5582</v>
      </c>
      <c r="AA800" s="51">
        <v>3</v>
      </c>
      <c r="AB800" s="51">
        <v>0</v>
      </c>
      <c r="AC800" s="63" t="s">
        <v>375</v>
      </c>
      <c r="AD800" s="94" t="str">
        <f>IF(OR(Q800="",'1'!$H$10="-"),"",IF(Q800&gt;R800+S800,"заказано больше наличия",""))</f>
        <v/>
      </c>
    </row>
    <row r="801" spans="1:30" s="48" customFormat="1">
      <c r="A801" s="2"/>
      <c r="B801" s="57" t="s">
        <v>4157</v>
      </c>
      <c r="C801" s="49" t="s">
        <v>461</v>
      </c>
      <c r="D801" s="49" t="s">
        <v>462</v>
      </c>
      <c r="E801" s="49">
        <v>1</v>
      </c>
      <c r="F801" s="49">
        <v>15</v>
      </c>
      <c r="G801" s="49" t="s">
        <v>475</v>
      </c>
      <c r="H801" s="52" t="s">
        <v>57</v>
      </c>
      <c r="I801" s="50"/>
      <c r="J801" s="50" t="s">
        <v>298</v>
      </c>
      <c r="K801" s="90"/>
      <c r="L801" s="51">
        <v>1502</v>
      </c>
      <c r="M801" s="51">
        <v>1325</v>
      </c>
      <c r="N801" s="82">
        <f>IF('1'!$H$10="-",L801,L801)</f>
        <v>1502</v>
      </c>
      <c r="O801" s="82">
        <f>IF(Z801="только сц",0,IF('1'!$H$10="-",M801,IF('1'!$H$10="в кассу предприятия",M801,IF('1'!$H$10="ИП Водакова Т.Ю.",M801*1.075,"-"))))</f>
        <v>0</v>
      </c>
      <c r="P801" s="86">
        <v>2</v>
      </c>
      <c r="Q801" s="47"/>
      <c r="R801" s="91">
        <f t="shared" si="12"/>
        <v>0</v>
      </c>
      <c r="S801" s="91" t="str">
        <f>IF('1'!$H$10="-","-      ₽",IF(Z801="только сц",IF(Q801&lt;=AA801,Q801,AA801),IF(Q801&lt;=AB801,0,IF(Q801-R801&lt;=AA801,Q801-R801,AA801))))</f>
        <v>-      ₽</v>
      </c>
      <c r="T801" s="92" t="str">
        <f>IF('1'!$H$10="-","-      ₽",IF(AND(SUM($W$10:$W$6357)&gt;=200000,AC801&lt;&gt;"без скидки"),IF(R801&gt;=100,O801*0.95*0.95*R801,O801*R801*0.95),IF(SUM($V$10:$V$6357)&gt;=57000,IF(AND(R801&gt;=100,AC801&lt;&gt;"без скидки"),O801*0.95*R801,O801*R801),N801*R801)))</f>
        <v>-      ₽</v>
      </c>
      <c r="U801" s="92" t="str">
        <f>IF('1'!$H$10="-","-      ₽",S801*N801)</f>
        <v>-      ₽</v>
      </c>
      <c r="V801" s="93" t="str">
        <f>IF('1'!$H$10="-","-      ₽",R801*N801)</f>
        <v>-      ₽</v>
      </c>
      <c r="W801" s="93" t="str">
        <f>IF('1'!$H$10="-","-      ₽",R801*O801)</f>
        <v>-      ₽</v>
      </c>
      <c r="X801" s="65" t="s">
        <v>4548</v>
      </c>
      <c r="Y801" s="66" t="str">
        <f>IF(OR(Q801="",'1'!$H$10="-"),"-      %",IF(Z801="только сц",0,IF(SUM($V$685:$V$6357)&gt;=57000,(W801-T801)/W801,0)))</f>
        <v>-      %</v>
      </c>
      <c r="Z801" s="83" t="s">
        <v>5582</v>
      </c>
      <c r="AA801" s="51">
        <v>2</v>
      </c>
      <c r="AB801" s="51">
        <v>0</v>
      </c>
      <c r="AC801" s="63" t="s">
        <v>375</v>
      </c>
      <c r="AD801" s="94" t="str">
        <f>IF(OR(Q801="",'1'!$H$10="-"),"",IF(Q801&gt;R801+S801,"заказано больше наличия",""))</f>
        <v/>
      </c>
    </row>
    <row r="802" spans="1:30" s="48" customFormat="1">
      <c r="A802" s="2"/>
      <c r="B802" s="57" t="s">
        <v>1223</v>
      </c>
      <c r="C802" s="49" t="s">
        <v>461</v>
      </c>
      <c r="D802" s="49" t="s">
        <v>462</v>
      </c>
      <c r="E802" s="49">
        <v>1</v>
      </c>
      <c r="F802" s="49">
        <v>27</v>
      </c>
      <c r="G802" s="49" t="s">
        <v>475</v>
      </c>
      <c r="H802" s="52" t="s">
        <v>470</v>
      </c>
      <c r="I802" s="50" t="s">
        <v>366</v>
      </c>
      <c r="J802" s="50"/>
      <c r="K802" s="90"/>
      <c r="L802" s="51">
        <v>3773</v>
      </c>
      <c r="M802" s="51">
        <v>3329</v>
      </c>
      <c r="N802" s="82">
        <f>IF('1'!$H$10="-",L802,L802)</f>
        <v>3773</v>
      </c>
      <c r="O802" s="82">
        <f>IF(Z802="только сц",0,IF('1'!$H$10="-",M802,IF('1'!$H$10="в кассу предприятия",M802,IF('1'!$H$10="ИП Водакова Т.Ю.",M802*1.075,"-"))))</f>
        <v>0</v>
      </c>
      <c r="P802" s="86">
        <v>1</v>
      </c>
      <c r="Q802" s="47"/>
      <c r="R802" s="91">
        <f t="shared" si="12"/>
        <v>0</v>
      </c>
      <c r="S802" s="91" t="str">
        <f>IF('1'!$H$10="-","-      ₽",IF(Z802="только сц",IF(Q802&lt;=AA802,Q802,AA802),IF(Q802&lt;=AB802,0,IF(Q802-R802&lt;=AA802,Q802-R802,AA802))))</f>
        <v>-      ₽</v>
      </c>
      <c r="T802" s="92" t="str">
        <f>IF('1'!$H$10="-","-      ₽",IF(AND(SUM($W$10:$W$6357)&gt;=200000,AC802&lt;&gt;"без скидки"),IF(R802&gt;=100,O802*0.95*0.95*R802,O802*R802*0.95),IF(SUM($V$10:$V$6357)&gt;=57000,IF(AND(R802&gt;=100,AC802&lt;&gt;"без скидки"),O802*0.95*R802,O802*R802),N802*R802)))</f>
        <v>-      ₽</v>
      </c>
      <c r="U802" s="92" t="str">
        <f>IF('1'!$H$10="-","-      ₽",S802*N802)</f>
        <v>-      ₽</v>
      </c>
      <c r="V802" s="93" t="str">
        <f>IF('1'!$H$10="-","-      ₽",R802*N802)</f>
        <v>-      ₽</v>
      </c>
      <c r="W802" s="93" t="str">
        <f>IF('1'!$H$10="-","-      ₽",R802*O802)</f>
        <v>-      ₽</v>
      </c>
      <c r="X802" s="65" t="s">
        <v>4548</v>
      </c>
      <c r="Y802" s="66" t="str">
        <f>IF(OR(Q802="",'1'!$H$10="-"),"-      %",IF(Z802="только сц",0,IF(SUM($V$685:$V$6357)&gt;=57000,(W802-T802)/W802,0)))</f>
        <v>-      %</v>
      </c>
      <c r="Z802" s="83" t="s">
        <v>5582</v>
      </c>
      <c r="AA802" s="51">
        <v>1</v>
      </c>
      <c r="AB802" s="51">
        <v>0</v>
      </c>
      <c r="AC802" s="63" t="s">
        <v>375</v>
      </c>
      <c r="AD802" s="94" t="str">
        <f>IF(OR(Q802="",'1'!$H$10="-"),"",IF(Q802&gt;R802+S802,"заказано больше наличия",""))</f>
        <v/>
      </c>
    </row>
    <row r="803" spans="1:30" s="48" customFormat="1">
      <c r="A803" s="2"/>
      <c r="B803" s="57" t="s">
        <v>5043</v>
      </c>
      <c r="C803" s="49" t="s">
        <v>471</v>
      </c>
      <c r="D803" s="49" t="s">
        <v>462</v>
      </c>
      <c r="E803" s="49">
        <v>1</v>
      </c>
      <c r="F803" s="49">
        <v>11</v>
      </c>
      <c r="G803" s="49" t="s">
        <v>2848</v>
      </c>
      <c r="H803" s="52" t="s">
        <v>52</v>
      </c>
      <c r="I803" s="50" t="s">
        <v>387</v>
      </c>
      <c r="J803" s="50"/>
      <c r="K803" s="90"/>
      <c r="L803" s="51">
        <v>1388</v>
      </c>
      <c r="M803" s="51">
        <v>1225</v>
      </c>
      <c r="N803" s="82">
        <f>IF('1'!$H$10="-",L803,L803)</f>
        <v>1388</v>
      </c>
      <c r="O803" s="82">
        <f>IF(Z803="только сц",0,IF('1'!$H$10="-",M803,IF('1'!$H$10="в кассу предприятия",M803,IF('1'!$H$10="ИП Водакова Т.Ю.",M803*1.075,"-"))))</f>
        <v>0</v>
      </c>
      <c r="P803" s="86">
        <v>3</v>
      </c>
      <c r="Q803" s="47"/>
      <c r="R803" s="91">
        <f t="shared" si="12"/>
        <v>0</v>
      </c>
      <c r="S803" s="91" t="str">
        <f>IF('1'!$H$10="-","-      ₽",IF(Z803="только сц",IF(Q803&lt;=AA803,Q803,AA803),IF(Q803&lt;=AB803,0,IF(Q803-R803&lt;=AA803,Q803-R803,AA803))))</f>
        <v>-      ₽</v>
      </c>
      <c r="T803" s="92" t="str">
        <f>IF('1'!$H$10="-","-      ₽",IF(AND(SUM($W$10:$W$6357)&gt;=200000,AC803&lt;&gt;"без скидки"),IF(R803&gt;=100,O803*0.95*0.95*R803,O803*R803*0.95),IF(SUM($V$10:$V$6357)&gt;=57000,IF(AND(R803&gt;=100,AC803&lt;&gt;"без скидки"),O803*0.95*R803,O803*R803),N803*R803)))</f>
        <v>-      ₽</v>
      </c>
      <c r="U803" s="92" t="str">
        <f>IF('1'!$H$10="-","-      ₽",S803*N803)</f>
        <v>-      ₽</v>
      </c>
      <c r="V803" s="93" t="str">
        <f>IF('1'!$H$10="-","-      ₽",R803*N803)</f>
        <v>-      ₽</v>
      </c>
      <c r="W803" s="93" t="str">
        <f>IF('1'!$H$10="-","-      ₽",R803*O803)</f>
        <v>-      ₽</v>
      </c>
      <c r="X803" s="65" t="s">
        <v>4548</v>
      </c>
      <c r="Y803" s="66" t="str">
        <f>IF(OR(Q803="",'1'!$H$10="-"),"-      %",IF(Z803="только сц",0,IF(SUM($V$685:$V$6357)&gt;=57000,(W803-T803)/W803,0)))</f>
        <v>-      %</v>
      </c>
      <c r="Z803" s="83" t="s">
        <v>5582</v>
      </c>
      <c r="AA803" s="51">
        <v>3</v>
      </c>
      <c r="AB803" s="51">
        <v>0</v>
      </c>
      <c r="AC803" s="63" t="s">
        <v>375</v>
      </c>
      <c r="AD803" s="94" t="str">
        <f>IF(OR(Q803="",'1'!$H$10="-"),"",IF(Q803&gt;R803+S803,"заказано больше наличия",""))</f>
        <v/>
      </c>
    </row>
    <row r="804" spans="1:30" s="48" customFormat="1">
      <c r="A804" s="2"/>
      <c r="B804" s="57" t="s">
        <v>480</v>
      </c>
      <c r="C804" s="49" t="s">
        <v>481</v>
      </c>
      <c r="D804" s="49" t="s">
        <v>478</v>
      </c>
      <c r="E804" s="49">
        <v>1</v>
      </c>
      <c r="F804" s="49">
        <v>5</v>
      </c>
      <c r="G804" s="49" t="s">
        <v>482</v>
      </c>
      <c r="H804" s="52" t="s">
        <v>78</v>
      </c>
      <c r="I804" s="50" t="s">
        <v>483</v>
      </c>
      <c r="J804" s="50"/>
      <c r="K804" s="90"/>
      <c r="L804" s="51">
        <v>679</v>
      </c>
      <c r="M804" s="51">
        <v>599</v>
      </c>
      <c r="N804" s="82">
        <f>IF('1'!$H$10="-",L804,L804)</f>
        <v>679</v>
      </c>
      <c r="O804" s="82">
        <f>IF(Z804="только сц",0,IF('1'!$H$10="-",M804,IF('1'!$H$10="в кассу предприятия",M804,IF('1'!$H$10="ИП Водакова Т.Ю.",M804*1.075,"-"))))</f>
        <v>0</v>
      </c>
      <c r="P804" s="86">
        <v>5</v>
      </c>
      <c r="Q804" s="47"/>
      <c r="R804" s="91">
        <f t="shared" si="12"/>
        <v>0</v>
      </c>
      <c r="S804" s="91" t="str">
        <f>IF('1'!$H$10="-","-      ₽",IF(Z804="только сц",IF(Q804&lt;=AA804,Q804,AA804),IF(Q804&lt;=AB804,0,IF(Q804-R804&lt;=AA804,Q804-R804,AA804))))</f>
        <v>-      ₽</v>
      </c>
      <c r="T804" s="92" t="str">
        <f>IF('1'!$H$10="-","-      ₽",IF(AND(SUM($W$10:$W$6357)&gt;=200000,AC804&lt;&gt;"без скидки"),IF(R804&gt;=100,O804*0.95*0.95*R804,O804*R804*0.95),IF(SUM($V$10:$V$6357)&gt;=57000,IF(AND(R804&gt;=100,AC804&lt;&gt;"без скидки"),O804*0.95*R804,O804*R804),N804*R804)))</f>
        <v>-      ₽</v>
      </c>
      <c r="U804" s="92" t="str">
        <f>IF('1'!$H$10="-","-      ₽",S804*N804)</f>
        <v>-      ₽</v>
      </c>
      <c r="V804" s="93" t="str">
        <f>IF('1'!$H$10="-","-      ₽",R804*N804)</f>
        <v>-      ₽</v>
      </c>
      <c r="W804" s="93" t="str">
        <f>IF('1'!$H$10="-","-      ₽",R804*O804)</f>
        <v>-      ₽</v>
      </c>
      <c r="X804" s="65" t="s">
        <v>4548</v>
      </c>
      <c r="Y804" s="66" t="str">
        <f>IF(OR(Q804="",'1'!$H$10="-"),"-      %",IF(Z804="только сц",0,IF(SUM($V$685:$V$6357)&gt;=57000,(W804-T804)/W804,0)))</f>
        <v>-      %</v>
      </c>
      <c r="Z804" s="83" t="s">
        <v>5582</v>
      </c>
      <c r="AA804" s="51">
        <v>5</v>
      </c>
      <c r="AB804" s="51">
        <v>0</v>
      </c>
      <c r="AC804" s="63" t="s">
        <v>375</v>
      </c>
      <c r="AD804" s="94" t="str">
        <f>IF(OR(Q804="",'1'!$H$10="-"),"",IF(Q804&gt;R804+S804,"заказано больше наличия",""))</f>
        <v/>
      </c>
    </row>
    <row r="805" spans="1:30" s="48" customFormat="1">
      <c r="A805" s="2"/>
      <c r="B805" s="57" t="s">
        <v>5044</v>
      </c>
      <c r="C805" s="49" t="s">
        <v>481</v>
      </c>
      <c r="D805" s="49" t="s">
        <v>478</v>
      </c>
      <c r="E805" s="49">
        <v>1</v>
      </c>
      <c r="F805" s="49">
        <v>5</v>
      </c>
      <c r="G805" s="49" t="s">
        <v>482</v>
      </c>
      <c r="H805" s="52" t="s">
        <v>78</v>
      </c>
      <c r="I805" s="50" t="s">
        <v>522</v>
      </c>
      <c r="J805" s="50"/>
      <c r="K805" s="90"/>
      <c r="L805" s="51">
        <v>679</v>
      </c>
      <c r="M805" s="51">
        <v>599</v>
      </c>
      <c r="N805" s="82">
        <f>IF('1'!$H$10="-",L805,L805)</f>
        <v>679</v>
      </c>
      <c r="O805" s="82">
        <f>IF(Z805="только сц",0,IF('1'!$H$10="-",M805,IF('1'!$H$10="в кассу предприятия",M805,IF('1'!$H$10="ИП Водакова Т.Ю.",M805*1.075,"-"))))</f>
        <v>0</v>
      </c>
      <c r="P805" s="86">
        <v>1</v>
      </c>
      <c r="Q805" s="47"/>
      <c r="R805" s="91">
        <f t="shared" si="12"/>
        <v>0</v>
      </c>
      <c r="S805" s="91" t="str">
        <f>IF('1'!$H$10="-","-      ₽",IF(Z805="только сц",IF(Q805&lt;=AA805,Q805,AA805),IF(Q805&lt;=AB805,0,IF(Q805-R805&lt;=AA805,Q805-R805,AA805))))</f>
        <v>-      ₽</v>
      </c>
      <c r="T805" s="92" t="str">
        <f>IF('1'!$H$10="-","-      ₽",IF(AND(SUM($W$10:$W$6357)&gt;=200000,AC805&lt;&gt;"без скидки"),IF(R805&gt;=100,O805*0.95*0.95*R805,O805*R805*0.95),IF(SUM($V$10:$V$6357)&gt;=57000,IF(AND(R805&gt;=100,AC805&lt;&gt;"без скидки"),O805*0.95*R805,O805*R805),N805*R805)))</f>
        <v>-      ₽</v>
      </c>
      <c r="U805" s="92" t="str">
        <f>IF('1'!$H$10="-","-      ₽",S805*N805)</f>
        <v>-      ₽</v>
      </c>
      <c r="V805" s="93" t="str">
        <f>IF('1'!$H$10="-","-      ₽",R805*N805)</f>
        <v>-      ₽</v>
      </c>
      <c r="W805" s="93" t="str">
        <f>IF('1'!$H$10="-","-      ₽",R805*O805)</f>
        <v>-      ₽</v>
      </c>
      <c r="X805" s="65" t="s">
        <v>4548</v>
      </c>
      <c r="Y805" s="66" t="str">
        <f>IF(OR(Q805="",'1'!$H$10="-"),"-      %",IF(Z805="только сц",0,IF(SUM($V$685:$V$6357)&gt;=57000,(W805-T805)/W805,0)))</f>
        <v>-      %</v>
      </c>
      <c r="Z805" s="83" t="s">
        <v>5582</v>
      </c>
      <c r="AA805" s="51">
        <v>1</v>
      </c>
      <c r="AB805" s="51">
        <v>0</v>
      </c>
      <c r="AC805" s="63" t="s">
        <v>375</v>
      </c>
      <c r="AD805" s="94" t="str">
        <f>IF(OR(Q805="",'1'!$H$10="-"),"",IF(Q805&gt;R805+S805,"заказано больше наличия",""))</f>
        <v/>
      </c>
    </row>
    <row r="806" spans="1:30" s="48" customFormat="1">
      <c r="A806" s="2"/>
      <c r="B806" s="57" t="s">
        <v>4158</v>
      </c>
      <c r="C806" s="49" t="s">
        <v>477</v>
      </c>
      <c r="D806" s="49" t="s">
        <v>478</v>
      </c>
      <c r="E806" s="49">
        <v>1</v>
      </c>
      <c r="F806" s="49">
        <v>15</v>
      </c>
      <c r="G806" s="49" t="s">
        <v>482</v>
      </c>
      <c r="H806" s="52" t="s">
        <v>57</v>
      </c>
      <c r="I806" s="50" t="s">
        <v>522</v>
      </c>
      <c r="J806" s="50" t="s">
        <v>396</v>
      </c>
      <c r="K806" s="90"/>
      <c r="L806" s="51">
        <v>1604</v>
      </c>
      <c r="M806" s="51">
        <v>1415</v>
      </c>
      <c r="N806" s="82">
        <f>IF('1'!$H$10="-",L806,L806)</f>
        <v>1604</v>
      </c>
      <c r="O806" s="82">
        <f>IF(Z806="только сц",0,IF('1'!$H$10="-",M806,IF('1'!$H$10="в кассу предприятия",M806,IF('1'!$H$10="ИП Водакова Т.Ю.",M806*1.075,"-"))))</f>
        <v>0</v>
      </c>
      <c r="P806" s="86">
        <v>2</v>
      </c>
      <c r="Q806" s="47"/>
      <c r="R806" s="91">
        <f t="shared" si="12"/>
        <v>0</v>
      </c>
      <c r="S806" s="91" t="str">
        <f>IF('1'!$H$10="-","-      ₽",IF(Z806="только сц",IF(Q806&lt;=AA806,Q806,AA806),IF(Q806&lt;=AB806,0,IF(Q806-R806&lt;=AA806,Q806-R806,AA806))))</f>
        <v>-      ₽</v>
      </c>
      <c r="T806" s="92" t="str">
        <f>IF('1'!$H$10="-","-      ₽",IF(AND(SUM($W$10:$W$6357)&gt;=200000,AC806&lt;&gt;"без скидки"),IF(R806&gt;=100,O806*0.95*0.95*R806,O806*R806*0.95),IF(SUM($V$10:$V$6357)&gt;=57000,IF(AND(R806&gt;=100,AC806&lt;&gt;"без скидки"),O806*0.95*R806,O806*R806),N806*R806)))</f>
        <v>-      ₽</v>
      </c>
      <c r="U806" s="92" t="str">
        <f>IF('1'!$H$10="-","-      ₽",S806*N806)</f>
        <v>-      ₽</v>
      </c>
      <c r="V806" s="93" t="str">
        <f>IF('1'!$H$10="-","-      ₽",R806*N806)</f>
        <v>-      ₽</v>
      </c>
      <c r="W806" s="93" t="str">
        <f>IF('1'!$H$10="-","-      ₽",R806*O806)</f>
        <v>-      ₽</v>
      </c>
      <c r="X806" s="65" t="s">
        <v>4548</v>
      </c>
      <c r="Y806" s="66" t="str">
        <f>IF(OR(Q806="",'1'!$H$10="-"),"-      %",IF(Z806="только сц",0,IF(SUM($V$685:$V$6357)&gt;=57000,(W806-T806)/W806,0)))</f>
        <v>-      %</v>
      </c>
      <c r="Z806" s="83" t="s">
        <v>5582</v>
      </c>
      <c r="AA806" s="51">
        <v>2</v>
      </c>
      <c r="AB806" s="51">
        <v>0</v>
      </c>
      <c r="AC806" s="63" t="s">
        <v>375</v>
      </c>
      <c r="AD806" s="94" t="str">
        <f>IF(OR(Q806="",'1'!$H$10="-"),"",IF(Q806&gt;R806+S806,"заказано больше наличия",""))</f>
        <v/>
      </c>
    </row>
    <row r="807" spans="1:30" s="48" customFormat="1">
      <c r="A807" s="2"/>
      <c r="B807" s="57" t="s">
        <v>1226</v>
      </c>
      <c r="C807" s="49" t="s">
        <v>477</v>
      </c>
      <c r="D807" s="49" t="s">
        <v>478</v>
      </c>
      <c r="E807" s="49">
        <v>1</v>
      </c>
      <c r="F807" s="49">
        <v>9</v>
      </c>
      <c r="G807" s="49" t="s">
        <v>2849</v>
      </c>
      <c r="H807" s="52" t="s">
        <v>551</v>
      </c>
      <c r="I807" s="50" t="s">
        <v>387</v>
      </c>
      <c r="J807" s="50"/>
      <c r="K807" s="90"/>
      <c r="L807" s="51">
        <v>747</v>
      </c>
      <c r="M807" s="51">
        <v>659</v>
      </c>
      <c r="N807" s="82">
        <f>IF('1'!$H$10="-",L807,L807)</f>
        <v>747</v>
      </c>
      <c r="O807" s="82">
        <f>IF(Z807="только сц",0,IF('1'!$H$10="-",M807,IF('1'!$H$10="в кассу предприятия",M807,IF('1'!$H$10="ИП Водакова Т.Ю.",M807*1.075,"-"))))</f>
        <v>0</v>
      </c>
      <c r="P807" s="86">
        <v>2</v>
      </c>
      <c r="Q807" s="47"/>
      <c r="R807" s="91">
        <f t="shared" si="12"/>
        <v>0</v>
      </c>
      <c r="S807" s="91" t="str">
        <f>IF('1'!$H$10="-","-      ₽",IF(Z807="только сц",IF(Q807&lt;=AA807,Q807,AA807),IF(Q807&lt;=AB807,0,IF(Q807-R807&lt;=AA807,Q807-R807,AA807))))</f>
        <v>-      ₽</v>
      </c>
      <c r="T807" s="92" t="str">
        <f>IF('1'!$H$10="-","-      ₽",IF(AND(SUM($W$10:$W$6357)&gt;=200000,AC807&lt;&gt;"без скидки"),IF(R807&gt;=100,O807*0.95*0.95*R807,O807*R807*0.95),IF(SUM($V$10:$V$6357)&gt;=57000,IF(AND(R807&gt;=100,AC807&lt;&gt;"без скидки"),O807*0.95*R807,O807*R807),N807*R807)))</f>
        <v>-      ₽</v>
      </c>
      <c r="U807" s="92" t="str">
        <f>IF('1'!$H$10="-","-      ₽",S807*N807)</f>
        <v>-      ₽</v>
      </c>
      <c r="V807" s="93" t="str">
        <f>IF('1'!$H$10="-","-      ₽",R807*N807)</f>
        <v>-      ₽</v>
      </c>
      <c r="W807" s="93" t="str">
        <f>IF('1'!$H$10="-","-      ₽",R807*O807)</f>
        <v>-      ₽</v>
      </c>
      <c r="X807" s="65" t="s">
        <v>4548</v>
      </c>
      <c r="Y807" s="66" t="str">
        <f>IF(OR(Q807="",'1'!$H$10="-"),"-      %",IF(Z807="только сц",0,IF(SUM($V$685:$V$6357)&gt;=57000,(W807-T807)/W807,0)))</f>
        <v>-      %</v>
      </c>
      <c r="Z807" s="83" t="s">
        <v>5582</v>
      </c>
      <c r="AA807" s="51">
        <v>2</v>
      </c>
      <c r="AB807" s="51">
        <v>0</v>
      </c>
      <c r="AC807" s="63" t="s">
        <v>375</v>
      </c>
      <c r="AD807" s="94" t="str">
        <f>IF(OR(Q807="",'1'!$H$10="-"),"",IF(Q807&gt;R807+S807,"заказано больше наличия",""))</f>
        <v/>
      </c>
    </row>
    <row r="808" spans="1:30" s="48" customFormat="1">
      <c r="A808" s="2"/>
      <c r="B808" s="57" t="s">
        <v>4055</v>
      </c>
      <c r="C808" s="49" t="s">
        <v>477</v>
      </c>
      <c r="D808" s="49" t="s">
        <v>478</v>
      </c>
      <c r="E808" s="49">
        <v>1</v>
      </c>
      <c r="F808" s="49">
        <v>8</v>
      </c>
      <c r="G808" s="49" t="s">
        <v>2850</v>
      </c>
      <c r="H808" s="52" t="s">
        <v>288</v>
      </c>
      <c r="I808" s="50"/>
      <c r="J808" s="50" t="s">
        <v>392</v>
      </c>
      <c r="K808" s="90"/>
      <c r="L808" s="51">
        <v>1048</v>
      </c>
      <c r="M808" s="51">
        <v>925</v>
      </c>
      <c r="N808" s="82">
        <f>IF('1'!$H$10="-",L808,L808)</f>
        <v>1048</v>
      </c>
      <c r="O808" s="82">
        <f>IF(Z808="только сц",0,IF('1'!$H$10="-",M808,IF('1'!$H$10="в кассу предприятия",M808,IF('1'!$H$10="ИП Водакова Т.Ю.",M808*1.075,"-"))))</f>
        <v>0</v>
      </c>
      <c r="P808" s="86">
        <v>1</v>
      </c>
      <c r="Q808" s="47"/>
      <c r="R808" s="91">
        <f t="shared" si="12"/>
        <v>0</v>
      </c>
      <c r="S808" s="91" t="str">
        <f>IF('1'!$H$10="-","-      ₽",IF(Z808="только сц",IF(Q808&lt;=AA808,Q808,AA808),IF(Q808&lt;=AB808,0,IF(Q808-R808&lt;=AA808,Q808-R808,AA808))))</f>
        <v>-      ₽</v>
      </c>
      <c r="T808" s="92" t="str">
        <f>IF('1'!$H$10="-","-      ₽",IF(AND(SUM($W$10:$W$6357)&gt;=200000,AC808&lt;&gt;"без скидки"),IF(R808&gt;=100,O808*0.95*0.95*R808,O808*R808*0.95),IF(SUM($V$10:$V$6357)&gt;=57000,IF(AND(R808&gt;=100,AC808&lt;&gt;"без скидки"),O808*0.95*R808,O808*R808),N808*R808)))</f>
        <v>-      ₽</v>
      </c>
      <c r="U808" s="92" t="str">
        <f>IF('1'!$H$10="-","-      ₽",S808*N808)</f>
        <v>-      ₽</v>
      </c>
      <c r="V808" s="93" t="str">
        <f>IF('1'!$H$10="-","-      ₽",R808*N808)</f>
        <v>-      ₽</v>
      </c>
      <c r="W808" s="93" t="str">
        <f>IF('1'!$H$10="-","-      ₽",R808*O808)</f>
        <v>-      ₽</v>
      </c>
      <c r="X808" s="65" t="s">
        <v>4548</v>
      </c>
      <c r="Y808" s="66" t="str">
        <f>IF(OR(Q808="",'1'!$H$10="-"),"-      %",IF(Z808="только сц",0,IF(SUM($V$685:$V$6357)&gt;=57000,(W808-T808)/W808,0)))</f>
        <v>-      %</v>
      </c>
      <c r="Z808" s="83" t="s">
        <v>5582</v>
      </c>
      <c r="AA808" s="51">
        <v>1</v>
      </c>
      <c r="AB808" s="51">
        <v>0</v>
      </c>
      <c r="AC808" s="63" t="s">
        <v>375</v>
      </c>
      <c r="AD808" s="94" t="str">
        <f>IF(OR(Q808="",'1'!$H$10="-"),"",IF(Q808&gt;R808+S808,"заказано больше наличия",""))</f>
        <v/>
      </c>
    </row>
    <row r="809" spans="1:30" s="48" customFormat="1">
      <c r="A809" s="2"/>
      <c r="B809" s="57" t="s">
        <v>1228</v>
      </c>
      <c r="C809" s="49" t="s">
        <v>477</v>
      </c>
      <c r="D809" s="49" t="s">
        <v>478</v>
      </c>
      <c r="E809" s="49">
        <v>1</v>
      </c>
      <c r="F809" s="49">
        <v>15</v>
      </c>
      <c r="G809" s="49" t="s">
        <v>486</v>
      </c>
      <c r="H809" s="52" t="s">
        <v>57</v>
      </c>
      <c r="I809" s="50"/>
      <c r="J809" s="50" t="s">
        <v>434</v>
      </c>
      <c r="K809" s="90"/>
      <c r="L809" s="51">
        <v>1808</v>
      </c>
      <c r="M809" s="51">
        <v>1595</v>
      </c>
      <c r="N809" s="82">
        <f>IF('1'!$H$10="-",L809,L809)</f>
        <v>1808</v>
      </c>
      <c r="O809" s="82">
        <f>IF(Z809="только сц",0,IF('1'!$H$10="-",M809,IF('1'!$H$10="в кассу предприятия",M809,IF('1'!$H$10="ИП Водакова Т.Ю.",M809*1.075,"-"))))</f>
        <v>1595</v>
      </c>
      <c r="P809" s="86">
        <v>4</v>
      </c>
      <c r="Q809" s="47"/>
      <c r="R809" s="91">
        <f t="shared" si="12"/>
        <v>0</v>
      </c>
      <c r="S809" s="91" t="str">
        <f>IF('1'!$H$10="-","-      ₽",IF(Z809="только сц",IF(Q809&lt;=AA809,Q809,AA809),IF(Q809&lt;=AB809,0,IF(Q809-R809&lt;=AA809,Q809-R809,AA809))))</f>
        <v>-      ₽</v>
      </c>
      <c r="T809" s="92" t="str">
        <f>IF('1'!$H$10="-","-      ₽",IF(AND(SUM($W$10:$W$6357)&gt;=200000,AC809&lt;&gt;"без скидки"),IF(R809&gt;=100,O809*0.95*0.95*R809,O809*R809*0.95),IF(SUM($V$10:$V$6357)&gt;=57000,IF(AND(R809&gt;=100,AC809&lt;&gt;"без скидки"),O809*0.95*R809,O809*R809),N809*R809)))</f>
        <v>-      ₽</v>
      </c>
      <c r="U809" s="92" t="str">
        <f>IF('1'!$H$10="-","-      ₽",S809*N809)</f>
        <v>-      ₽</v>
      </c>
      <c r="V809" s="93" t="str">
        <f>IF('1'!$H$10="-","-      ₽",R809*N809)</f>
        <v>-      ₽</v>
      </c>
      <c r="W809" s="93" t="str">
        <f>IF('1'!$H$10="-","-      ₽",R809*O809)</f>
        <v>-      ₽</v>
      </c>
      <c r="X809" s="65" t="s">
        <v>4548</v>
      </c>
      <c r="Y809" s="66" t="str">
        <f>IF(OR(Q809="",'1'!$H$10="-"),"-      %",IF(Z809="только сц",0,IF(SUM($V$685:$V$6357)&gt;=57000,(W809-T809)/W809,0)))</f>
        <v>-      %</v>
      </c>
      <c r="Z809" s="83" t="s">
        <v>375</v>
      </c>
      <c r="AA809" s="51">
        <v>2</v>
      </c>
      <c r="AB809" s="51">
        <v>2</v>
      </c>
      <c r="AC809" s="63" t="s">
        <v>375</v>
      </c>
      <c r="AD809" s="94" t="str">
        <f>IF(OR(Q809="",'1'!$H$10="-"),"",IF(Q809&gt;R809+S809,"заказано больше наличия",""))</f>
        <v/>
      </c>
    </row>
    <row r="810" spans="1:30" s="48" customFormat="1">
      <c r="A810" s="2"/>
      <c r="B810" s="57" t="s">
        <v>1229</v>
      </c>
      <c r="C810" s="49" t="s">
        <v>477</v>
      </c>
      <c r="D810" s="49" t="s">
        <v>478</v>
      </c>
      <c r="E810" s="49">
        <v>1</v>
      </c>
      <c r="F810" s="49">
        <v>27</v>
      </c>
      <c r="G810" s="49" t="s">
        <v>486</v>
      </c>
      <c r="H810" s="52" t="s">
        <v>470</v>
      </c>
      <c r="I810" s="50" t="s">
        <v>298</v>
      </c>
      <c r="J810" s="50"/>
      <c r="K810" s="90"/>
      <c r="L810" s="51">
        <v>3918</v>
      </c>
      <c r="M810" s="51">
        <v>3457</v>
      </c>
      <c r="N810" s="82">
        <f>IF('1'!$H$10="-",L810,L810)</f>
        <v>3918</v>
      </c>
      <c r="O810" s="82">
        <f>IF(Z810="только сц",0,IF('1'!$H$10="-",M810,IF('1'!$H$10="в кассу предприятия",M810,IF('1'!$H$10="ИП Водакова Т.Ю.",M810*1.075,"-"))))</f>
        <v>0</v>
      </c>
      <c r="P810" s="86">
        <v>2</v>
      </c>
      <c r="Q810" s="47"/>
      <c r="R810" s="91">
        <f t="shared" si="12"/>
        <v>0</v>
      </c>
      <c r="S810" s="91" t="str">
        <f>IF('1'!$H$10="-","-      ₽",IF(Z810="только сц",IF(Q810&lt;=AA810,Q810,AA810),IF(Q810&lt;=AB810,0,IF(Q810-R810&lt;=AA810,Q810-R810,AA810))))</f>
        <v>-      ₽</v>
      </c>
      <c r="T810" s="92" t="str">
        <f>IF('1'!$H$10="-","-      ₽",IF(AND(SUM($W$10:$W$6357)&gt;=200000,AC810&lt;&gt;"без скидки"),IF(R810&gt;=100,O810*0.95*0.95*R810,O810*R810*0.95),IF(SUM($V$10:$V$6357)&gt;=57000,IF(AND(R810&gt;=100,AC810&lt;&gt;"без скидки"),O810*0.95*R810,O810*R810),N810*R810)))</f>
        <v>-      ₽</v>
      </c>
      <c r="U810" s="92" t="str">
        <f>IF('1'!$H$10="-","-      ₽",S810*N810)</f>
        <v>-      ₽</v>
      </c>
      <c r="V810" s="93" t="str">
        <f>IF('1'!$H$10="-","-      ₽",R810*N810)</f>
        <v>-      ₽</v>
      </c>
      <c r="W810" s="93" t="str">
        <f>IF('1'!$H$10="-","-      ₽",R810*O810)</f>
        <v>-      ₽</v>
      </c>
      <c r="X810" s="65" t="s">
        <v>4548</v>
      </c>
      <c r="Y810" s="66" t="str">
        <f>IF(OR(Q810="",'1'!$H$10="-"),"-      %",IF(Z810="только сц",0,IF(SUM($V$685:$V$6357)&gt;=57000,(W810-T810)/W810,0)))</f>
        <v>-      %</v>
      </c>
      <c r="Z810" s="83" t="s">
        <v>5582</v>
      </c>
      <c r="AA810" s="51">
        <v>2</v>
      </c>
      <c r="AB810" s="51">
        <v>0</v>
      </c>
      <c r="AC810" s="63" t="s">
        <v>375</v>
      </c>
      <c r="AD810" s="94" t="str">
        <f>IF(OR(Q810="",'1'!$H$10="-"),"",IF(Q810&gt;R810+S810,"заказано больше наличия",""))</f>
        <v/>
      </c>
    </row>
    <row r="811" spans="1:30" s="48" customFormat="1">
      <c r="A811" s="2"/>
      <c r="B811" s="57" t="s">
        <v>1230</v>
      </c>
      <c r="C811" s="49" t="s">
        <v>477</v>
      </c>
      <c r="D811" s="49" t="s">
        <v>478</v>
      </c>
      <c r="E811" s="49">
        <v>1</v>
      </c>
      <c r="F811" s="49">
        <v>5</v>
      </c>
      <c r="G811" s="49" t="s">
        <v>490</v>
      </c>
      <c r="H811" s="52" t="s">
        <v>78</v>
      </c>
      <c r="I811" s="50" t="s">
        <v>2822</v>
      </c>
      <c r="J811" s="50"/>
      <c r="K811" s="90"/>
      <c r="L811" s="51">
        <v>747</v>
      </c>
      <c r="M811" s="51">
        <v>659</v>
      </c>
      <c r="N811" s="82">
        <f>IF('1'!$H$10="-",L811,L811)</f>
        <v>747</v>
      </c>
      <c r="O811" s="82">
        <f>IF(Z811="только сц",0,IF('1'!$H$10="-",M811,IF('1'!$H$10="в кассу предприятия",M811,IF('1'!$H$10="ИП Водакова Т.Ю.",M811*1.075,"-"))))</f>
        <v>0</v>
      </c>
      <c r="P811" s="86">
        <v>1</v>
      </c>
      <c r="Q811" s="47"/>
      <c r="R811" s="91">
        <f t="shared" si="12"/>
        <v>0</v>
      </c>
      <c r="S811" s="91" t="str">
        <f>IF('1'!$H$10="-","-      ₽",IF(Z811="только сц",IF(Q811&lt;=AA811,Q811,AA811),IF(Q811&lt;=AB811,0,IF(Q811-R811&lt;=AA811,Q811-R811,AA811))))</f>
        <v>-      ₽</v>
      </c>
      <c r="T811" s="92" t="str">
        <f>IF('1'!$H$10="-","-      ₽",IF(AND(SUM($W$10:$W$6357)&gt;=200000,AC811&lt;&gt;"без скидки"),IF(R811&gt;=100,O811*0.95*0.95*R811,O811*R811*0.95),IF(SUM($V$10:$V$6357)&gt;=57000,IF(AND(R811&gt;=100,AC811&lt;&gt;"без скидки"),O811*0.95*R811,O811*R811),N811*R811)))</f>
        <v>-      ₽</v>
      </c>
      <c r="U811" s="92" t="str">
        <f>IF('1'!$H$10="-","-      ₽",S811*N811)</f>
        <v>-      ₽</v>
      </c>
      <c r="V811" s="93" t="str">
        <f>IF('1'!$H$10="-","-      ₽",R811*N811)</f>
        <v>-      ₽</v>
      </c>
      <c r="W811" s="93" t="str">
        <f>IF('1'!$H$10="-","-      ₽",R811*O811)</f>
        <v>-      ₽</v>
      </c>
      <c r="X811" s="65" t="s">
        <v>4548</v>
      </c>
      <c r="Y811" s="66" t="str">
        <f>IF(OR(Q811="",'1'!$H$10="-"),"-      %",IF(Z811="только сц",0,IF(SUM($V$685:$V$6357)&gt;=57000,(W811-T811)/W811,0)))</f>
        <v>-      %</v>
      </c>
      <c r="Z811" s="83" t="s">
        <v>5582</v>
      </c>
      <c r="AA811" s="51">
        <v>1</v>
      </c>
      <c r="AB811" s="51">
        <v>0</v>
      </c>
      <c r="AC811" s="63" t="s">
        <v>375</v>
      </c>
      <c r="AD811" s="94" t="str">
        <f>IF(OR(Q811="",'1'!$H$10="-"),"",IF(Q811&gt;R811+S811,"заказано больше наличия",""))</f>
        <v/>
      </c>
    </row>
    <row r="812" spans="1:30" s="48" customFormat="1">
      <c r="A812" s="2"/>
      <c r="B812" s="57" t="s">
        <v>4159</v>
      </c>
      <c r="C812" s="49" t="s">
        <v>477</v>
      </c>
      <c r="D812" s="49" t="s">
        <v>478</v>
      </c>
      <c r="E812" s="49">
        <v>1</v>
      </c>
      <c r="F812" s="49">
        <v>15</v>
      </c>
      <c r="G812" s="49" t="s">
        <v>490</v>
      </c>
      <c r="H812" s="52" t="s">
        <v>57</v>
      </c>
      <c r="I812" s="50" t="s">
        <v>387</v>
      </c>
      <c r="J812" s="50" t="s">
        <v>387</v>
      </c>
      <c r="K812" s="90"/>
      <c r="L812" s="51">
        <v>1581</v>
      </c>
      <c r="M812" s="51">
        <v>1395</v>
      </c>
      <c r="N812" s="82">
        <f>IF('1'!$H$10="-",L812,L812)</f>
        <v>1581</v>
      </c>
      <c r="O812" s="82">
        <f>IF(Z812="только сц",0,IF('1'!$H$10="-",M812,IF('1'!$H$10="в кассу предприятия",M812,IF('1'!$H$10="ИП Водакова Т.Ю.",M812*1.075,"-"))))</f>
        <v>0</v>
      </c>
      <c r="P812" s="86">
        <v>2</v>
      </c>
      <c r="Q812" s="47"/>
      <c r="R812" s="91">
        <f t="shared" ref="R812:R875" si="13">IF(Q812&lt;=AB812,Q812,AB812)</f>
        <v>0</v>
      </c>
      <c r="S812" s="91" t="str">
        <f>IF('1'!$H$10="-","-      ₽",IF(Z812="только сц",IF(Q812&lt;=AA812,Q812,AA812),IF(Q812&lt;=AB812,0,IF(Q812-R812&lt;=AA812,Q812-R812,AA812))))</f>
        <v>-      ₽</v>
      </c>
      <c r="T812" s="92" t="str">
        <f>IF('1'!$H$10="-","-      ₽",IF(AND(SUM($W$10:$W$6357)&gt;=200000,AC812&lt;&gt;"без скидки"),IF(R812&gt;=100,O812*0.95*0.95*R812,O812*R812*0.95),IF(SUM($V$10:$V$6357)&gt;=57000,IF(AND(R812&gt;=100,AC812&lt;&gt;"без скидки"),O812*0.95*R812,O812*R812),N812*R812)))</f>
        <v>-      ₽</v>
      </c>
      <c r="U812" s="92" t="str">
        <f>IF('1'!$H$10="-","-      ₽",S812*N812)</f>
        <v>-      ₽</v>
      </c>
      <c r="V812" s="93" t="str">
        <f>IF('1'!$H$10="-","-      ₽",R812*N812)</f>
        <v>-      ₽</v>
      </c>
      <c r="W812" s="93" t="str">
        <f>IF('1'!$H$10="-","-      ₽",R812*O812)</f>
        <v>-      ₽</v>
      </c>
      <c r="X812" s="65" t="s">
        <v>4548</v>
      </c>
      <c r="Y812" s="66" t="str">
        <f>IF(OR(Q812="",'1'!$H$10="-"),"-      %",IF(Z812="только сц",0,IF(SUM($V$685:$V$6357)&gt;=57000,(W812-T812)/W812,0)))</f>
        <v>-      %</v>
      </c>
      <c r="Z812" s="83" t="s">
        <v>5582</v>
      </c>
      <c r="AA812" s="51">
        <v>2</v>
      </c>
      <c r="AB812" s="51">
        <v>0</v>
      </c>
      <c r="AC812" s="63" t="s">
        <v>375</v>
      </c>
      <c r="AD812" s="94" t="str">
        <f>IF(OR(Q812="",'1'!$H$10="-"),"",IF(Q812&gt;R812+S812,"заказано больше наличия",""))</f>
        <v/>
      </c>
    </row>
    <row r="813" spans="1:30" s="48" customFormat="1">
      <c r="A813" s="2"/>
      <c r="B813" s="57" t="s">
        <v>4056</v>
      </c>
      <c r="C813" s="49" t="s">
        <v>477</v>
      </c>
      <c r="D813" s="49" t="s">
        <v>478</v>
      </c>
      <c r="E813" s="49">
        <v>1</v>
      </c>
      <c r="F813" s="49">
        <v>9</v>
      </c>
      <c r="G813" s="49" t="s">
        <v>4130</v>
      </c>
      <c r="H813" s="52" t="s">
        <v>551</v>
      </c>
      <c r="I813" s="50" t="s">
        <v>522</v>
      </c>
      <c r="J813" s="50"/>
      <c r="K813" s="90"/>
      <c r="L813" s="51">
        <v>1060</v>
      </c>
      <c r="M813" s="51">
        <v>935</v>
      </c>
      <c r="N813" s="82">
        <f>IF('1'!$H$10="-",L813,L813)</f>
        <v>1060</v>
      </c>
      <c r="O813" s="82">
        <f>IF(Z813="только сц",0,IF('1'!$H$10="-",M813,IF('1'!$H$10="в кассу предприятия",M813,IF('1'!$H$10="ИП Водакова Т.Ю.",M813*1.075,"-"))))</f>
        <v>0</v>
      </c>
      <c r="P813" s="86">
        <v>1</v>
      </c>
      <c r="Q813" s="47"/>
      <c r="R813" s="91">
        <f t="shared" si="13"/>
        <v>0</v>
      </c>
      <c r="S813" s="91" t="str">
        <f>IF('1'!$H$10="-","-      ₽",IF(Z813="только сц",IF(Q813&lt;=AA813,Q813,AA813),IF(Q813&lt;=AB813,0,IF(Q813-R813&lt;=AA813,Q813-R813,AA813))))</f>
        <v>-      ₽</v>
      </c>
      <c r="T813" s="92" t="str">
        <f>IF('1'!$H$10="-","-      ₽",IF(AND(SUM($W$10:$W$6357)&gt;=200000,AC813&lt;&gt;"без скидки"),IF(R813&gt;=100,O813*0.95*0.95*R813,O813*R813*0.95),IF(SUM($V$10:$V$6357)&gt;=57000,IF(AND(R813&gt;=100,AC813&lt;&gt;"без скидки"),O813*0.95*R813,O813*R813),N813*R813)))</f>
        <v>-      ₽</v>
      </c>
      <c r="U813" s="92" t="str">
        <f>IF('1'!$H$10="-","-      ₽",S813*N813)</f>
        <v>-      ₽</v>
      </c>
      <c r="V813" s="93" t="str">
        <f>IF('1'!$H$10="-","-      ₽",R813*N813)</f>
        <v>-      ₽</v>
      </c>
      <c r="W813" s="93" t="str">
        <f>IF('1'!$H$10="-","-      ₽",R813*O813)</f>
        <v>-      ₽</v>
      </c>
      <c r="X813" s="65" t="s">
        <v>4548</v>
      </c>
      <c r="Y813" s="66" t="str">
        <f>IF(OR(Q813="",'1'!$H$10="-"),"-      %",IF(Z813="только сц",0,IF(SUM($V$685:$V$6357)&gt;=57000,(W813-T813)/W813,0)))</f>
        <v>-      %</v>
      </c>
      <c r="Z813" s="83" t="s">
        <v>5582</v>
      </c>
      <c r="AA813" s="51">
        <v>1</v>
      </c>
      <c r="AB813" s="51">
        <v>0</v>
      </c>
      <c r="AC813" s="63" t="s">
        <v>375</v>
      </c>
      <c r="AD813" s="94" t="str">
        <f>IF(OR(Q813="",'1'!$H$10="-"),"",IF(Q813&gt;R813+S813,"заказано больше наличия",""))</f>
        <v/>
      </c>
    </row>
    <row r="814" spans="1:30" s="48" customFormat="1">
      <c r="A814" s="2"/>
      <c r="B814" s="57" t="s">
        <v>5045</v>
      </c>
      <c r="C814" s="49" t="s">
        <v>4887</v>
      </c>
      <c r="D814" s="49" t="s">
        <v>5353</v>
      </c>
      <c r="E814" s="49">
        <v>1</v>
      </c>
      <c r="F814" s="49">
        <v>6</v>
      </c>
      <c r="G814" s="49" t="s">
        <v>365</v>
      </c>
      <c r="H814" s="52" t="s">
        <v>85</v>
      </c>
      <c r="I814" s="50"/>
      <c r="J814" s="50"/>
      <c r="K814" s="90"/>
      <c r="L814" s="51">
        <v>878</v>
      </c>
      <c r="M814" s="51">
        <v>775</v>
      </c>
      <c r="N814" s="82">
        <f>IF('1'!$H$10="-",L814,L814)</f>
        <v>878</v>
      </c>
      <c r="O814" s="82">
        <f>IF(Z814="только сц",0,IF('1'!$H$10="-",M814,IF('1'!$H$10="в кассу предприятия",M814,IF('1'!$H$10="ИП Водакова Т.Ю.",M814*1.075,"-"))))</f>
        <v>0</v>
      </c>
      <c r="P814" s="86">
        <v>1</v>
      </c>
      <c r="Q814" s="47"/>
      <c r="R814" s="91">
        <f t="shared" si="13"/>
        <v>0</v>
      </c>
      <c r="S814" s="91" t="str">
        <f>IF('1'!$H$10="-","-      ₽",IF(Z814="только сц",IF(Q814&lt;=AA814,Q814,AA814),IF(Q814&lt;=AB814,0,IF(Q814-R814&lt;=AA814,Q814-R814,AA814))))</f>
        <v>-      ₽</v>
      </c>
      <c r="T814" s="92" t="str">
        <f>IF('1'!$H$10="-","-      ₽",IF(AND(SUM($W$10:$W$6357)&gt;=200000,AC814&lt;&gt;"без скидки"),IF(R814&gt;=100,O814*0.95*0.95*R814,O814*R814*0.95),IF(SUM($V$10:$V$6357)&gt;=57000,IF(AND(R814&gt;=100,AC814&lt;&gt;"без скидки"),O814*0.95*R814,O814*R814),N814*R814)))</f>
        <v>-      ₽</v>
      </c>
      <c r="U814" s="92" t="str">
        <f>IF('1'!$H$10="-","-      ₽",S814*N814)</f>
        <v>-      ₽</v>
      </c>
      <c r="V814" s="93" t="str">
        <f>IF('1'!$H$10="-","-      ₽",R814*N814)</f>
        <v>-      ₽</v>
      </c>
      <c r="W814" s="93" t="str">
        <f>IF('1'!$H$10="-","-      ₽",R814*O814)</f>
        <v>-      ₽</v>
      </c>
      <c r="X814" s="65" t="s">
        <v>4548</v>
      </c>
      <c r="Y814" s="66" t="str">
        <f>IF(OR(Q814="",'1'!$H$10="-"),"-      %",IF(Z814="только сц",0,IF(SUM($V$685:$V$6357)&gt;=57000,(W814-T814)/W814,0)))</f>
        <v>-      %</v>
      </c>
      <c r="Z814" s="83" t="s">
        <v>5582</v>
      </c>
      <c r="AA814" s="51">
        <v>1</v>
      </c>
      <c r="AB814" s="51">
        <v>0</v>
      </c>
      <c r="AC814" s="63" t="s">
        <v>375</v>
      </c>
      <c r="AD814" s="94" t="str">
        <f>IF(OR(Q814="",'1'!$H$10="-"),"",IF(Q814&gt;R814+S814,"заказано больше наличия",""))</f>
        <v/>
      </c>
    </row>
    <row r="815" spans="1:30" s="48" customFormat="1">
      <c r="A815" s="2"/>
      <c r="B815" s="57" t="s">
        <v>5046</v>
      </c>
      <c r="C815" s="49" t="s">
        <v>5354</v>
      </c>
      <c r="D815" s="49" t="s">
        <v>5355</v>
      </c>
      <c r="E815" s="49">
        <v>1</v>
      </c>
      <c r="F815" s="49">
        <v>18</v>
      </c>
      <c r="G815" s="49" t="s">
        <v>4918</v>
      </c>
      <c r="H815" s="52" t="s">
        <v>384</v>
      </c>
      <c r="I815" s="50" t="s">
        <v>374</v>
      </c>
      <c r="J815" s="50"/>
      <c r="K815" s="90"/>
      <c r="L815" s="51">
        <v>2934</v>
      </c>
      <c r="M815" s="51">
        <v>2589</v>
      </c>
      <c r="N815" s="82">
        <f>IF('1'!$H$10="-",L815,L815)</f>
        <v>2934</v>
      </c>
      <c r="O815" s="82">
        <f>IF(Z815="только сц",0,IF('1'!$H$10="-",M815,IF('1'!$H$10="в кассу предприятия",M815,IF('1'!$H$10="ИП Водакова Т.Ю.",M815*1.075,"-"))))</f>
        <v>0</v>
      </c>
      <c r="P815" s="86">
        <v>2</v>
      </c>
      <c r="Q815" s="47"/>
      <c r="R815" s="91">
        <f t="shared" si="13"/>
        <v>0</v>
      </c>
      <c r="S815" s="91" t="str">
        <f>IF('1'!$H$10="-","-      ₽",IF(Z815="только сц",IF(Q815&lt;=AA815,Q815,AA815),IF(Q815&lt;=AB815,0,IF(Q815-R815&lt;=AA815,Q815-R815,AA815))))</f>
        <v>-      ₽</v>
      </c>
      <c r="T815" s="92" t="str">
        <f>IF('1'!$H$10="-","-      ₽",IF(AND(SUM($W$10:$W$6357)&gt;=200000,AC815&lt;&gt;"без скидки"),IF(R815&gt;=100,O815*0.95*0.95*R815,O815*R815*0.95),IF(SUM($V$10:$V$6357)&gt;=57000,IF(AND(R815&gt;=100,AC815&lt;&gt;"без скидки"),O815*0.95*R815,O815*R815),N815*R815)))</f>
        <v>-      ₽</v>
      </c>
      <c r="U815" s="92" t="str">
        <f>IF('1'!$H$10="-","-      ₽",S815*N815)</f>
        <v>-      ₽</v>
      </c>
      <c r="V815" s="93" t="str">
        <f>IF('1'!$H$10="-","-      ₽",R815*N815)</f>
        <v>-      ₽</v>
      </c>
      <c r="W815" s="93" t="str">
        <f>IF('1'!$H$10="-","-      ₽",R815*O815)</f>
        <v>-      ₽</v>
      </c>
      <c r="X815" s="65" t="s">
        <v>4548</v>
      </c>
      <c r="Y815" s="66" t="str">
        <f>IF(OR(Q815="",'1'!$H$10="-"),"-      %",IF(Z815="только сц",0,IF(SUM($V$685:$V$6357)&gt;=57000,(W815-T815)/W815,0)))</f>
        <v>-      %</v>
      </c>
      <c r="Z815" s="83" t="s">
        <v>5582</v>
      </c>
      <c r="AA815" s="51">
        <v>2</v>
      </c>
      <c r="AB815" s="51">
        <v>0</v>
      </c>
      <c r="AC815" s="63" t="s">
        <v>375</v>
      </c>
      <c r="AD815" s="94" t="str">
        <f>IF(OR(Q815="",'1'!$H$10="-"),"",IF(Q815&gt;R815+S815,"заказано больше наличия",""))</f>
        <v/>
      </c>
    </row>
    <row r="816" spans="1:30" s="48" customFormat="1">
      <c r="A816" s="2"/>
      <c r="B816" s="57" t="s">
        <v>5047</v>
      </c>
      <c r="C816" s="49" t="s">
        <v>493</v>
      </c>
      <c r="D816" s="49" t="s">
        <v>491</v>
      </c>
      <c r="E816" s="49">
        <v>1</v>
      </c>
      <c r="F816" s="49">
        <v>11</v>
      </c>
      <c r="G816" s="49" t="s">
        <v>5464</v>
      </c>
      <c r="H816" s="52" t="s">
        <v>52</v>
      </c>
      <c r="I816" s="50" t="s">
        <v>522</v>
      </c>
      <c r="J816" s="50"/>
      <c r="K816" s="90"/>
      <c r="L816" s="51">
        <v>2050</v>
      </c>
      <c r="M816" s="51">
        <v>1809</v>
      </c>
      <c r="N816" s="82">
        <f>IF('1'!$H$10="-",L816,L816)</f>
        <v>2050</v>
      </c>
      <c r="O816" s="82">
        <f>IF(Z816="только сц",0,IF('1'!$H$10="-",M816,IF('1'!$H$10="в кассу предприятия",M816,IF('1'!$H$10="ИП Водакова Т.Ю.",M816*1.075,"-"))))</f>
        <v>0</v>
      </c>
      <c r="P816" s="86">
        <v>1</v>
      </c>
      <c r="Q816" s="47"/>
      <c r="R816" s="91">
        <f t="shared" si="13"/>
        <v>0</v>
      </c>
      <c r="S816" s="91" t="str">
        <f>IF('1'!$H$10="-","-      ₽",IF(Z816="только сц",IF(Q816&lt;=AA816,Q816,AA816),IF(Q816&lt;=AB816,0,IF(Q816-R816&lt;=AA816,Q816-R816,AA816))))</f>
        <v>-      ₽</v>
      </c>
      <c r="T816" s="92" t="str">
        <f>IF('1'!$H$10="-","-      ₽",IF(AND(SUM($W$10:$W$6357)&gt;=200000,AC816&lt;&gt;"без скидки"),IF(R816&gt;=100,O816*0.95*0.95*R816,O816*R816*0.95),IF(SUM($V$10:$V$6357)&gt;=57000,IF(AND(R816&gt;=100,AC816&lt;&gt;"без скидки"),O816*0.95*R816,O816*R816),N816*R816)))</f>
        <v>-      ₽</v>
      </c>
      <c r="U816" s="92" t="str">
        <f>IF('1'!$H$10="-","-      ₽",S816*N816)</f>
        <v>-      ₽</v>
      </c>
      <c r="V816" s="93" t="str">
        <f>IF('1'!$H$10="-","-      ₽",R816*N816)</f>
        <v>-      ₽</v>
      </c>
      <c r="W816" s="93" t="str">
        <f>IF('1'!$H$10="-","-      ₽",R816*O816)</f>
        <v>-      ₽</v>
      </c>
      <c r="X816" s="65" t="s">
        <v>4548</v>
      </c>
      <c r="Y816" s="66" t="str">
        <f>IF(OR(Q816="",'1'!$H$10="-"),"-      %",IF(Z816="только сц",0,IF(SUM($V$685:$V$6357)&gt;=57000,(W816-T816)/W816,0)))</f>
        <v>-      %</v>
      </c>
      <c r="Z816" s="83" t="s">
        <v>5582</v>
      </c>
      <c r="AA816" s="51">
        <v>1</v>
      </c>
      <c r="AB816" s="51">
        <v>0</v>
      </c>
      <c r="AC816" s="63" t="s">
        <v>375</v>
      </c>
      <c r="AD816" s="94" t="str">
        <f>IF(OR(Q816="",'1'!$H$10="-"),"",IF(Q816&gt;R816+S816,"заказано больше наличия",""))</f>
        <v/>
      </c>
    </row>
    <row r="817" spans="1:30" s="48" customFormat="1">
      <c r="A817" s="2"/>
      <c r="B817" s="57" t="s">
        <v>492</v>
      </c>
      <c r="C817" s="49" t="s">
        <v>493</v>
      </c>
      <c r="D817" s="49" t="s">
        <v>491</v>
      </c>
      <c r="E817" s="49">
        <v>1</v>
      </c>
      <c r="F817" s="49">
        <v>26</v>
      </c>
      <c r="G817" s="49" t="s">
        <v>494</v>
      </c>
      <c r="H817" s="52" t="s">
        <v>371</v>
      </c>
      <c r="I817" s="50" t="s">
        <v>298</v>
      </c>
      <c r="J817" s="50"/>
      <c r="K817" s="90"/>
      <c r="L817" s="51">
        <v>6530</v>
      </c>
      <c r="M817" s="51">
        <v>5762</v>
      </c>
      <c r="N817" s="82">
        <f>IF('1'!$H$10="-",L817,L817)</f>
        <v>6530</v>
      </c>
      <c r="O817" s="82">
        <f>IF(Z817="только сц",0,IF('1'!$H$10="-",M817,IF('1'!$H$10="в кассу предприятия",M817,IF('1'!$H$10="ИП Водакова Т.Ю.",M817*1.075,"-"))))</f>
        <v>0</v>
      </c>
      <c r="P817" s="86">
        <v>1</v>
      </c>
      <c r="Q817" s="47"/>
      <c r="R817" s="91">
        <f t="shared" si="13"/>
        <v>0</v>
      </c>
      <c r="S817" s="91" t="str">
        <f>IF('1'!$H$10="-","-      ₽",IF(Z817="только сц",IF(Q817&lt;=AA817,Q817,AA817),IF(Q817&lt;=AB817,0,IF(Q817-R817&lt;=AA817,Q817-R817,AA817))))</f>
        <v>-      ₽</v>
      </c>
      <c r="T817" s="92" t="str">
        <f>IF('1'!$H$10="-","-      ₽",IF(AND(SUM($W$10:$W$6357)&gt;=200000,AC817&lt;&gt;"без скидки"),IF(R817&gt;=100,O817*0.95*0.95*R817,O817*R817*0.95),IF(SUM($V$10:$V$6357)&gt;=57000,IF(AND(R817&gt;=100,AC817&lt;&gt;"без скидки"),O817*0.95*R817,O817*R817),N817*R817)))</f>
        <v>-      ₽</v>
      </c>
      <c r="U817" s="92" t="str">
        <f>IF('1'!$H$10="-","-      ₽",S817*N817)</f>
        <v>-      ₽</v>
      </c>
      <c r="V817" s="93" t="str">
        <f>IF('1'!$H$10="-","-      ₽",R817*N817)</f>
        <v>-      ₽</v>
      </c>
      <c r="W817" s="93" t="str">
        <f>IF('1'!$H$10="-","-      ₽",R817*O817)</f>
        <v>-      ₽</v>
      </c>
      <c r="X817" s="65" t="s">
        <v>4548</v>
      </c>
      <c r="Y817" s="66" t="str">
        <f>IF(OR(Q817="",'1'!$H$10="-"),"-      %",IF(Z817="только сц",0,IF(SUM($V$685:$V$6357)&gt;=57000,(W817-T817)/W817,0)))</f>
        <v>-      %</v>
      </c>
      <c r="Z817" s="83" t="s">
        <v>5582</v>
      </c>
      <c r="AA817" s="51">
        <v>1</v>
      </c>
      <c r="AB817" s="51">
        <v>0</v>
      </c>
      <c r="AC817" s="63" t="s">
        <v>375</v>
      </c>
      <c r="AD817" s="94" t="str">
        <f>IF(OR(Q817="",'1'!$H$10="-"),"",IF(Q817&gt;R817+S817,"заказано больше наличия",""))</f>
        <v/>
      </c>
    </row>
    <row r="818" spans="1:30" s="48" customFormat="1">
      <c r="A818" s="2"/>
      <c r="B818" s="57" t="s">
        <v>5048</v>
      </c>
      <c r="C818" s="49" t="s">
        <v>5356</v>
      </c>
      <c r="D818" s="49" t="s">
        <v>491</v>
      </c>
      <c r="E818" s="49">
        <v>1</v>
      </c>
      <c r="F818" s="49">
        <v>26</v>
      </c>
      <c r="G818" s="49" t="s">
        <v>494</v>
      </c>
      <c r="H818" s="52" t="s">
        <v>371</v>
      </c>
      <c r="I818" s="50" t="s">
        <v>555</v>
      </c>
      <c r="J818" s="50"/>
      <c r="K818" s="90"/>
      <c r="L818" s="51">
        <v>6530</v>
      </c>
      <c r="M818" s="51">
        <v>5762</v>
      </c>
      <c r="N818" s="82">
        <f>IF('1'!$H$10="-",L818,L818)</f>
        <v>6530</v>
      </c>
      <c r="O818" s="82">
        <f>IF(Z818="только сц",0,IF('1'!$H$10="-",M818,IF('1'!$H$10="в кассу предприятия",M818,IF('1'!$H$10="ИП Водакова Т.Ю.",M818*1.075,"-"))))</f>
        <v>0</v>
      </c>
      <c r="P818" s="86">
        <v>1</v>
      </c>
      <c r="Q818" s="47"/>
      <c r="R818" s="91">
        <f t="shared" si="13"/>
        <v>0</v>
      </c>
      <c r="S818" s="91" t="str">
        <f>IF('1'!$H$10="-","-      ₽",IF(Z818="только сц",IF(Q818&lt;=AA818,Q818,AA818),IF(Q818&lt;=AB818,0,IF(Q818-R818&lt;=AA818,Q818-R818,AA818))))</f>
        <v>-      ₽</v>
      </c>
      <c r="T818" s="92" t="str">
        <f>IF('1'!$H$10="-","-      ₽",IF(AND(SUM($W$10:$W$6357)&gt;=200000,AC818&lt;&gt;"без скидки"),IF(R818&gt;=100,O818*0.95*0.95*R818,O818*R818*0.95),IF(SUM($V$10:$V$6357)&gt;=57000,IF(AND(R818&gt;=100,AC818&lt;&gt;"без скидки"),O818*0.95*R818,O818*R818),N818*R818)))</f>
        <v>-      ₽</v>
      </c>
      <c r="U818" s="92" t="str">
        <f>IF('1'!$H$10="-","-      ₽",S818*N818)</f>
        <v>-      ₽</v>
      </c>
      <c r="V818" s="93" t="str">
        <f>IF('1'!$H$10="-","-      ₽",R818*N818)</f>
        <v>-      ₽</v>
      </c>
      <c r="W818" s="93" t="str">
        <f>IF('1'!$H$10="-","-      ₽",R818*O818)</f>
        <v>-      ₽</v>
      </c>
      <c r="X818" s="65" t="s">
        <v>4548</v>
      </c>
      <c r="Y818" s="66" t="str">
        <f>IF(OR(Q818="",'1'!$H$10="-"),"-      %",IF(Z818="только сц",0,IF(SUM($V$685:$V$6357)&gt;=57000,(W818-T818)/W818,0)))</f>
        <v>-      %</v>
      </c>
      <c r="Z818" s="83" t="s">
        <v>5582</v>
      </c>
      <c r="AA818" s="51">
        <v>1</v>
      </c>
      <c r="AB818" s="51">
        <v>0</v>
      </c>
      <c r="AC818" s="63" t="s">
        <v>375</v>
      </c>
      <c r="AD818" s="94" t="str">
        <f>IF(OR(Q818="",'1'!$H$10="-"),"",IF(Q818&gt;R818+S818,"заказано больше наличия",""))</f>
        <v/>
      </c>
    </row>
    <row r="819" spans="1:30" s="48" customFormat="1">
      <c r="A819" s="2"/>
      <c r="B819" s="57" t="s">
        <v>1233</v>
      </c>
      <c r="C819" s="49" t="s">
        <v>493</v>
      </c>
      <c r="D819" s="49" t="s">
        <v>491</v>
      </c>
      <c r="E819" s="49">
        <v>1</v>
      </c>
      <c r="F819" s="49">
        <v>18</v>
      </c>
      <c r="G819" s="49"/>
      <c r="H819" s="52" t="s">
        <v>384</v>
      </c>
      <c r="I819" s="50" t="s">
        <v>2851</v>
      </c>
      <c r="J819" s="50"/>
      <c r="K819" s="90"/>
      <c r="L819" s="51">
        <v>2266</v>
      </c>
      <c r="M819" s="51">
        <v>1999</v>
      </c>
      <c r="N819" s="82">
        <f>IF('1'!$H$10="-",L819,L819)</f>
        <v>2266</v>
      </c>
      <c r="O819" s="82">
        <f>IF(Z819="только сц",0,IF('1'!$H$10="-",M819,IF('1'!$H$10="в кассу предприятия",M819,IF('1'!$H$10="ИП Водакова Т.Ю.",M819*1.075,"-"))))</f>
        <v>1999</v>
      </c>
      <c r="P819" s="86">
        <v>5</v>
      </c>
      <c r="Q819" s="47"/>
      <c r="R819" s="91">
        <f t="shared" si="13"/>
        <v>0</v>
      </c>
      <c r="S819" s="91" t="str">
        <f>IF('1'!$H$10="-","-      ₽",IF(Z819="только сц",IF(Q819&lt;=AA819,Q819,AA819),IF(Q819&lt;=AB819,0,IF(Q819-R819&lt;=AA819,Q819-R819,AA819))))</f>
        <v>-      ₽</v>
      </c>
      <c r="T819" s="92" t="str">
        <f>IF('1'!$H$10="-","-      ₽",IF(AND(SUM($W$10:$W$6357)&gt;=200000,AC819&lt;&gt;"без скидки"),IF(R819&gt;=100,O819*0.95*0.95*R819,O819*R819*0.95),IF(SUM($V$10:$V$6357)&gt;=57000,IF(AND(R819&gt;=100,AC819&lt;&gt;"без скидки"),O819*0.95*R819,O819*R819),N819*R819)))</f>
        <v>-      ₽</v>
      </c>
      <c r="U819" s="92" t="str">
        <f>IF('1'!$H$10="-","-      ₽",S819*N819)</f>
        <v>-      ₽</v>
      </c>
      <c r="V819" s="93" t="str">
        <f>IF('1'!$H$10="-","-      ₽",R819*N819)</f>
        <v>-      ₽</v>
      </c>
      <c r="W819" s="93" t="str">
        <f>IF('1'!$H$10="-","-      ₽",R819*O819)</f>
        <v>-      ₽</v>
      </c>
      <c r="X819" s="65" t="s">
        <v>4548</v>
      </c>
      <c r="Y819" s="66" t="str">
        <f>IF(OR(Q819="",'1'!$H$10="-"),"-      %",IF(Z819="только сц",0,IF(SUM($V$685:$V$6357)&gt;=57000,(W819-T819)/W819,0)))</f>
        <v>-      %</v>
      </c>
      <c r="Z819" s="83" t="s">
        <v>375</v>
      </c>
      <c r="AA819" s="51">
        <v>3</v>
      </c>
      <c r="AB819" s="51">
        <v>2</v>
      </c>
      <c r="AC819" s="63" t="s">
        <v>375</v>
      </c>
      <c r="AD819" s="94" t="str">
        <f>IF(OR(Q819="",'1'!$H$10="-"),"",IF(Q819&gt;R819+S819,"заказано больше наличия",""))</f>
        <v/>
      </c>
    </row>
    <row r="820" spans="1:30" s="48" customFormat="1">
      <c r="A820" s="2"/>
      <c r="B820" s="57" t="s">
        <v>495</v>
      </c>
      <c r="C820" s="49" t="s">
        <v>493</v>
      </c>
      <c r="D820" s="49" t="s">
        <v>491</v>
      </c>
      <c r="E820" s="49">
        <v>1</v>
      </c>
      <c r="F820" s="49">
        <v>20</v>
      </c>
      <c r="G820" s="49"/>
      <c r="H820" s="52" t="s">
        <v>496</v>
      </c>
      <c r="I820" s="50" t="s">
        <v>434</v>
      </c>
      <c r="J820" s="50"/>
      <c r="K820" s="90"/>
      <c r="L820" s="51">
        <v>2266</v>
      </c>
      <c r="M820" s="51">
        <v>1999</v>
      </c>
      <c r="N820" s="82">
        <f>IF('1'!$H$10="-",L820,L820)</f>
        <v>2266</v>
      </c>
      <c r="O820" s="82">
        <f>IF(Z820="только сц",0,IF('1'!$H$10="-",M820,IF('1'!$H$10="в кассу предприятия",M820,IF('1'!$H$10="ИП Водакова Т.Ю.",M820*1.075,"-"))))</f>
        <v>0</v>
      </c>
      <c r="P820" s="86">
        <v>1</v>
      </c>
      <c r="Q820" s="47"/>
      <c r="R820" s="91">
        <f t="shared" si="13"/>
        <v>0</v>
      </c>
      <c r="S820" s="91" t="str">
        <f>IF('1'!$H$10="-","-      ₽",IF(Z820="только сц",IF(Q820&lt;=AA820,Q820,AA820),IF(Q820&lt;=AB820,0,IF(Q820-R820&lt;=AA820,Q820-R820,AA820))))</f>
        <v>-      ₽</v>
      </c>
      <c r="T820" s="92" t="str">
        <f>IF('1'!$H$10="-","-      ₽",IF(AND(SUM($W$10:$W$6357)&gt;=200000,AC820&lt;&gt;"без скидки"),IF(R820&gt;=100,O820*0.95*0.95*R820,O820*R820*0.95),IF(SUM($V$10:$V$6357)&gt;=57000,IF(AND(R820&gt;=100,AC820&lt;&gt;"без скидки"),O820*0.95*R820,O820*R820),N820*R820)))</f>
        <v>-      ₽</v>
      </c>
      <c r="U820" s="92" t="str">
        <f>IF('1'!$H$10="-","-      ₽",S820*N820)</f>
        <v>-      ₽</v>
      </c>
      <c r="V820" s="93" t="str">
        <f>IF('1'!$H$10="-","-      ₽",R820*N820)</f>
        <v>-      ₽</v>
      </c>
      <c r="W820" s="93" t="str">
        <f>IF('1'!$H$10="-","-      ₽",R820*O820)</f>
        <v>-      ₽</v>
      </c>
      <c r="X820" s="65" t="s">
        <v>4548</v>
      </c>
      <c r="Y820" s="66" t="str">
        <f>IF(OR(Q820="",'1'!$H$10="-"),"-      %",IF(Z820="только сц",0,IF(SUM($V$685:$V$6357)&gt;=57000,(W820-T820)/W820,0)))</f>
        <v>-      %</v>
      </c>
      <c r="Z820" s="83" t="s">
        <v>5582</v>
      </c>
      <c r="AA820" s="51">
        <v>1</v>
      </c>
      <c r="AB820" s="51">
        <v>0</v>
      </c>
      <c r="AC820" s="63" t="s">
        <v>3975</v>
      </c>
      <c r="AD820" s="94" t="str">
        <f>IF(OR(Q820="",'1'!$H$10="-"),"",IF(Q820&gt;R820+S820,"заказано больше наличия",""))</f>
        <v/>
      </c>
    </row>
    <row r="821" spans="1:30" s="48" customFormat="1">
      <c r="A821" s="2"/>
      <c r="B821" s="57" t="s">
        <v>4161</v>
      </c>
      <c r="C821" s="49" t="s">
        <v>2507</v>
      </c>
      <c r="D821" s="49" t="s">
        <v>2508</v>
      </c>
      <c r="E821" s="49">
        <v>1</v>
      </c>
      <c r="F821" s="49">
        <v>18</v>
      </c>
      <c r="G821" s="49" t="s">
        <v>4244</v>
      </c>
      <c r="H821" s="52" t="s">
        <v>384</v>
      </c>
      <c r="I821" s="50" t="s">
        <v>385</v>
      </c>
      <c r="J821" s="50"/>
      <c r="K821" s="90"/>
      <c r="L821" s="51">
        <v>4061</v>
      </c>
      <c r="M821" s="51">
        <v>3583</v>
      </c>
      <c r="N821" s="82">
        <f>IF('1'!$H$10="-",L821,L821)</f>
        <v>4061</v>
      </c>
      <c r="O821" s="82">
        <f>IF(Z821="только сц",0,IF('1'!$H$10="-",M821,IF('1'!$H$10="в кассу предприятия",M821,IF('1'!$H$10="ИП Водакова Т.Ю.",M821*1.075,"-"))))</f>
        <v>3583</v>
      </c>
      <c r="P821" s="86">
        <v>1</v>
      </c>
      <c r="Q821" s="47"/>
      <c r="R821" s="91">
        <f t="shared" si="13"/>
        <v>0</v>
      </c>
      <c r="S821" s="91" t="str">
        <f>IF('1'!$H$10="-","-      ₽",IF(Z821="только сц",IF(Q821&lt;=AA821,Q821,AA821),IF(Q821&lt;=AB821,0,IF(Q821-R821&lt;=AA821,Q821-R821,AA821))))</f>
        <v>-      ₽</v>
      </c>
      <c r="T821" s="92" t="str">
        <f>IF('1'!$H$10="-","-      ₽",IF(AND(SUM($W$10:$W$6357)&gt;=200000,AC821&lt;&gt;"без скидки"),IF(R821&gt;=100,O821*0.95*0.95*R821,O821*R821*0.95),IF(SUM($V$10:$V$6357)&gt;=57000,IF(AND(R821&gt;=100,AC821&lt;&gt;"без скидки"),O821*0.95*R821,O821*R821),N821*R821)))</f>
        <v>-      ₽</v>
      </c>
      <c r="U821" s="92" t="str">
        <f>IF('1'!$H$10="-","-      ₽",S821*N821)</f>
        <v>-      ₽</v>
      </c>
      <c r="V821" s="93" t="str">
        <f>IF('1'!$H$10="-","-      ₽",R821*N821)</f>
        <v>-      ₽</v>
      </c>
      <c r="W821" s="93" t="str">
        <f>IF('1'!$H$10="-","-      ₽",R821*O821)</f>
        <v>-      ₽</v>
      </c>
      <c r="X821" s="65" t="s">
        <v>4548</v>
      </c>
      <c r="Y821" s="66" t="str">
        <f>IF(OR(Q821="",'1'!$H$10="-"),"-      %",IF(Z821="только сц",0,IF(SUM($V$685:$V$6357)&gt;=57000,(W821-T821)/W821,0)))</f>
        <v>-      %</v>
      </c>
      <c r="Z821" s="83" t="s">
        <v>375</v>
      </c>
      <c r="AA821" s="51">
        <v>0</v>
      </c>
      <c r="AB821" s="51">
        <v>1</v>
      </c>
      <c r="AC821" s="63" t="s">
        <v>375</v>
      </c>
      <c r="AD821" s="94" t="str">
        <f>IF(OR(Q821="",'1'!$H$10="-"),"",IF(Q821&gt;R821+S821,"заказано больше наличия",""))</f>
        <v/>
      </c>
    </row>
    <row r="822" spans="1:30" s="48" customFormat="1">
      <c r="A822" s="2"/>
      <c r="B822" s="57" t="s">
        <v>1234</v>
      </c>
      <c r="C822" s="49" t="s">
        <v>2507</v>
      </c>
      <c r="D822" s="49" t="s">
        <v>2508</v>
      </c>
      <c r="E822" s="49">
        <v>1</v>
      </c>
      <c r="F822" s="49">
        <v>24</v>
      </c>
      <c r="G822" s="49" t="s">
        <v>2852</v>
      </c>
      <c r="H822" s="52" t="s">
        <v>373</v>
      </c>
      <c r="I822" s="50" t="s">
        <v>366</v>
      </c>
      <c r="J822" s="50"/>
      <c r="K822" s="90"/>
      <c r="L822" s="51">
        <v>5039</v>
      </c>
      <c r="M822" s="51">
        <v>4446</v>
      </c>
      <c r="N822" s="82">
        <f>IF('1'!$H$10="-",L822,L822)</f>
        <v>5039</v>
      </c>
      <c r="O822" s="82">
        <f>IF(Z822="только сц",0,IF('1'!$H$10="-",M822,IF('1'!$H$10="в кассу предприятия",M822,IF('1'!$H$10="ИП Водакова Т.Ю.",M822*1.075,"-"))))</f>
        <v>0</v>
      </c>
      <c r="P822" s="86">
        <v>1</v>
      </c>
      <c r="Q822" s="47"/>
      <c r="R822" s="91">
        <f t="shared" si="13"/>
        <v>0</v>
      </c>
      <c r="S822" s="91" t="str">
        <f>IF('1'!$H$10="-","-      ₽",IF(Z822="только сц",IF(Q822&lt;=AA822,Q822,AA822),IF(Q822&lt;=AB822,0,IF(Q822-R822&lt;=AA822,Q822-R822,AA822))))</f>
        <v>-      ₽</v>
      </c>
      <c r="T822" s="92" t="str">
        <f>IF('1'!$H$10="-","-      ₽",IF(AND(SUM($W$10:$W$6357)&gt;=200000,AC822&lt;&gt;"без скидки"),IF(R822&gt;=100,O822*0.95*0.95*R822,O822*R822*0.95),IF(SUM($V$10:$V$6357)&gt;=57000,IF(AND(R822&gt;=100,AC822&lt;&gt;"без скидки"),O822*0.95*R822,O822*R822),N822*R822)))</f>
        <v>-      ₽</v>
      </c>
      <c r="U822" s="92" t="str">
        <f>IF('1'!$H$10="-","-      ₽",S822*N822)</f>
        <v>-      ₽</v>
      </c>
      <c r="V822" s="93" t="str">
        <f>IF('1'!$H$10="-","-      ₽",R822*N822)</f>
        <v>-      ₽</v>
      </c>
      <c r="W822" s="93" t="str">
        <f>IF('1'!$H$10="-","-      ₽",R822*O822)</f>
        <v>-      ₽</v>
      </c>
      <c r="X822" s="65" t="s">
        <v>4548</v>
      </c>
      <c r="Y822" s="66" t="str">
        <f>IF(OR(Q822="",'1'!$H$10="-"),"-      %",IF(Z822="только сц",0,IF(SUM($V$685:$V$6357)&gt;=57000,(W822-T822)/W822,0)))</f>
        <v>-      %</v>
      </c>
      <c r="Z822" s="83" t="s">
        <v>5582</v>
      </c>
      <c r="AA822" s="51">
        <v>1</v>
      </c>
      <c r="AB822" s="51">
        <v>0</v>
      </c>
      <c r="AC822" s="63" t="s">
        <v>375</v>
      </c>
      <c r="AD822" s="94" t="str">
        <f>IF(OR(Q822="",'1'!$H$10="-"),"",IF(Q822&gt;R822+S822,"заказано больше наличия",""))</f>
        <v/>
      </c>
    </row>
    <row r="823" spans="1:30" s="48" customFormat="1">
      <c r="A823" s="2"/>
      <c r="B823" s="57" t="s">
        <v>5049</v>
      </c>
      <c r="C823" s="49" t="s">
        <v>5357</v>
      </c>
      <c r="D823" s="49" t="s">
        <v>5358</v>
      </c>
      <c r="E823" s="49">
        <v>1</v>
      </c>
      <c r="F823" s="49">
        <v>24</v>
      </c>
      <c r="G823" s="49" t="s">
        <v>5465</v>
      </c>
      <c r="H823" s="52" t="s">
        <v>373</v>
      </c>
      <c r="I823" s="50" t="s">
        <v>298</v>
      </c>
      <c r="J823" s="50"/>
      <c r="K823" s="90"/>
      <c r="L823" s="51">
        <v>3691</v>
      </c>
      <c r="M823" s="51">
        <v>3257</v>
      </c>
      <c r="N823" s="82">
        <f>IF('1'!$H$10="-",L823,L823)</f>
        <v>3691</v>
      </c>
      <c r="O823" s="82">
        <f>IF(Z823="только сц",0,IF('1'!$H$10="-",M823,IF('1'!$H$10="в кассу предприятия",M823,IF('1'!$H$10="ИП Водакова Т.Ю.",M823*1.075,"-"))))</f>
        <v>0</v>
      </c>
      <c r="P823" s="86">
        <v>1</v>
      </c>
      <c r="Q823" s="47"/>
      <c r="R823" s="91">
        <f t="shared" si="13"/>
        <v>0</v>
      </c>
      <c r="S823" s="91" t="str">
        <f>IF('1'!$H$10="-","-      ₽",IF(Z823="только сц",IF(Q823&lt;=AA823,Q823,AA823),IF(Q823&lt;=AB823,0,IF(Q823-R823&lt;=AA823,Q823-R823,AA823))))</f>
        <v>-      ₽</v>
      </c>
      <c r="T823" s="92" t="str">
        <f>IF('1'!$H$10="-","-      ₽",IF(AND(SUM($W$10:$W$6357)&gt;=200000,AC823&lt;&gt;"без скидки"),IF(R823&gt;=100,O823*0.95*0.95*R823,O823*R823*0.95),IF(SUM($V$10:$V$6357)&gt;=57000,IF(AND(R823&gt;=100,AC823&lt;&gt;"без скидки"),O823*0.95*R823,O823*R823),N823*R823)))</f>
        <v>-      ₽</v>
      </c>
      <c r="U823" s="92" t="str">
        <f>IF('1'!$H$10="-","-      ₽",S823*N823)</f>
        <v>-      ₽</v>
      </c>
      <c r="V823" s="93" t="str">
        <f>IF('1'!$H$10="-","-      ₽",R823*N823)</f>
        <v>-      ₽</v>
      </c>
      <c r="W823" s="93" t="str">
        <f>IF('1'!$H$10="-","-      ₽",R823*O823)</f>
        <v>-      ₽</v>
      </c>
      <c r="X823" s="65" t="s">
        <v>4548</v>
      </c>
      <c r="Y823" s="66" t="str">
        <f>IF(OR(Q823="",'1'!$H$10="-"),"-      %",IF(Z823="только сц",0,IF(SUM($V$685:$V$6357)&gt;=57000,(W823-T823)/W823,0)))</f>
        <v>-      %</v>
      </c>
      <c r="Z823" s="83" t="s">
        <v>5582</v>
      </c>
      <c r="AA823" s="51">
        <v>1</v>
      </c>
      <c r="AB823" s="51">
        <v>0</v>
      </c>
      <c r="AC823" s="63" t="s">
        <v>375</v>
      </c>
      <c r="AD823" s="94" t="str">
        <f>IF(OR(Q823="",'1'!$H$10="-"),"",IF(Q823&gt;R823+S823,"заказано больше наличия",""))</f>
        <v/>
      </c>
    </row>
    <row r="824" spans="1:30" s="48" customFormat="1">
      <c r="A824" s="2"/>
      <c r="B824" s="57" t="s">
        <v>5050</v>
      </c>
      <c r="C824" s="49" t="s">
        <v>5359</v>
      </c>
      <c r="D824" s="49" t="s">
        <v>5358</v>
      </c>
      <c r="E824" s="49">
        <v>1</v>
      </c>
      <c r="F824" s="49">
        <v>24</v>
      </c>
      <c r="G824" s="49" t="s">
        <v>5466</v>
      </c>
      <c r="H824" s="52" t="s">
        <v>373</v>
      </c>
      <c r="I824" s="50" t="s">
        <v>374</v>
      </c>
      <c r="J824" s="50"/>
      <c r="K824" s="90"/>
      <c r="L824" s="51">
        <v>4040</v>
      </c>
      <c r="M824" s="51">
        <v>3565</v>
      </c>
      <c r="N824" s="82">
        <f>IF('1'!$H$10="-",L824,L824)</f>
        <v>4040</v>
      </c>
      <c r="O824" s="82">
        <f>IF(Z824="только сц",0,IF('1'!$H$10="-",M824,IF('1'!$H$10="в кассу предприятия",M824,IF('1'!$H$10="ИП Водакова Т.Ю.",M824*1.075,"-"))))</f>
        <v>3565</v>
      </c>
      <c r="P824" s="86">
        <v>5</v>
      </c>
      <c r="Q824" s="47"/>
      <c r="R824" s="91">
        <f t="shared" si="13"/>
        <v>0</v>
      </c>
      <c r="S824" s="91" t="str">
        <f>IF('1'!$H$10="-","-      ₽",IF(Z824="только сц",IF(Q824&lt;=AA824,Q824,AA824),IF(Q824&lt;=AB824,0,IF(Q824-R824&lt;=AA824,Q824-R824,AA824))))</f>
        <v>-      ₽</v>
      </c>
      <c r="T824" s="92" t="str">
        <f>IF('1'!$H$10="-","-      ₽",IF(AND(SUM($W$10:$W$6357)&gt;=200000,AC824&lt;&gt;"без скидки"),IF(R824&gt;=100,O824*0.95*0.95*R824,O824*R824*0.95),IF(SUM($V$10:$V$6357)&gt;=57000,IF(AND(R824&gt;=100,AC824&lt;&gt;"без скидки"),O824*0.95*R824,O824*R824),N824*R824)))</f>
        <v>-      ₽</v>
      </c>
      <c r="U824" s="92" t="str">
        <f>IF('1'!$H$10="-","-      ₽",S824*N824)</f>
        <v>-      ₽</v>
      </c>
      <c r="V824" s="93" t="str">
        <f>IF('1'!$H$10="-","-      ₽",R824*N824)</f>
        <v>-      ₽</v>
      </c>
      <c r="W824" s="93" t="str">
        <f>IF('1'!$H$10="-","-      ₽",R824*O824)</f>
        <v>-      ₽</v>
      </c>
      <c r="X824" s="65" t="s">
        <v>4548</v>
      </c>
      <c r="Y824" s="66" t="str">
        <f>IF(OR(Q824="",'1'!$H$10="-"),"-      %",IF(Z824="только сц",0,IF(SUM($V$685:$V$6357)&gt;=57000,(W824-T824)/W824,0)))</f>
        <v>-      %</v>
      </c>
      <c r="Z824" s="83" t="s">
        <v>375</v>
      </c>
      <c r="AA824" s="51">
        <v>0</v>
      </c>
      <c r="AB824" s="51">
        <v>5</v>
      </c>
      <c r="AC824" s="63" t="s">
        <v>375</v>
      </c>
      <c r="AD824" s="94" t="str">
        <f>IF(OR(Q824="",'1'!$H$10="-"),"",IF(Q824&gt;R824+S824,"заказано больше наличия",""))</f>
        <v/>
      </c>
    </row>
    <row r="825" spans="1:30" s="48" customFormat="1">
      <c r="A825" s="2"/>
      <c r="B825" s="57" t="s">
        <v>1235</v>
      </c>
      <c r="C825" s="49" t="s">
        <v>497</v>
      </c>
      <c r="D825" s="49" t="s">
        <v>498</v>
      </c>
      <c r="E825" s="49">
        <v>1</v>
      </c>
      <c r="F825" s="49">
        <v>18</v>
      </c>
      <c r="G825" s="49" t="s">
        <v>2853</v>
      </c>
      <c r="H825" s="52" t="s">
        <v>384</v>
      </c>
      <c r="I825" s="50" t="s">
        <v>387</v>
      </c>
      <c r="J825" s="50"/>
      <c r="K825" s="90"/>
      <c r="L825" s="51">
        <v>3059</v>
      </c>
      <c r="M825" s="51">
        <v>2699</v>
      </c>
      <c r="N825" s="82">
        <f>IF('1'!$H$10="-",L825,L825)</f>
        <v>3059</v>
      </c>
      <c r="O825" s="82">
        <f>IF(Z825="только сц",0,IF('1'!$H$10="-",M825,IF('1'!$H$10="в кассу предприятия",M825,IF('1'!$H$10="ИП Водакова Т.Ю.",M825*1.075,"-"))))</f>
        <v>0</v>
      </c>
      <c r="P825" s="86">
        <v>1</v>
      </c>
      <c r="Q825" s="47"/>
      <c r="R825" s="91">
        <f t="shared" si="13"/>
        <v>0</v>
      </c>
      <c r="S825" s="91" t="str">
        <f>IF('1'!$H$10="-","-      ₽",IF(Z825="только сц",IF(Q825&lt;=AA825,Q825,AA825),IF(Q825&lt;=AB825,0,IF(Q825-R825&lt;=AA825,Q825-R825,AA825))))</f>
        <v>-      ₽</v>
      </c>
      <c r="T825" s="92" t="str">
        <f>IF('1'!$H$10="-","-      ₽",IF(AND(SUM($W$10:$W$6357)&gt;=200000,AC825&lt;&gt;"без скидки"),IF(R825&gt;=100,O825*0.95*0.95*R825,O825*R825*0.95),IF(SUM($V$10:$V$6357)&gt;=57000,IF(AND(R825&gt;=100,AC825&lt;&gt;"без скидки"),O825*0.95*R825,O825*R825),N825*R825)))</f>
        <v>-      ₽</v>
      </c>
      <c r="U825" s="92" t="str">
        <f>IF('1'!$H$10="-","-      ₽",S825*N825)</f>
        <v>-      ₽</v>
      </c>
      <c r="V825" s="93" t="str">
        <f>IF('1'!$H$10="-","-      ₽",R825*N825)</f>
        <v>-      ₽</v>
      </c>
      <c r="W825" s="93" t="str">
        <f>IF('1'!$H$10="-","-      ₽",R825*O825)</f>
        <v>-      ₽</v>
      </c>
      <c r="X825" s="65" t="s">
        <v>4548</v>
      </c>
      <c r="Y825" s="66" t="str">
        <f>IF(OR(Q825="",'1'!$H$10="-"),"-      %",IF(Z825="только сц",0,IF(SUM($V$685:$V$6357)&gt;=57000,(W825-T825)/W825,0)))</f>
        <v>-      %</v>
      </c>
      <c r="Z825" s="83" t="s">
        <v>5582</v>
      </c>
      <c r="AA825" s="51">
        <v>1</v>
      </c>
      <c r="AB825" s="51">
        <v>0</v>
      </c>
      <c r="AC825" s="63" t="s">
        <v>375</v>
      </c>
      <c r="AD825" s="94" t="str">
        <f>IF(OR(Q825="",'1'!$H$10="-"),"",IF(Q825&gt;R825+S825,"заказано больше наличия",""))</f>
        <v/>
      </c>
    </row>
    <row r="826" spans="1:30" s="48" customFormat="1">
      <c r="A826" s="2"/>
      <c r="B826" s="57" t="s">
        <v>5051</v>
      </c>
      <c r="C826" s="49" t="s">
        <v>5360</v>
      </c>
      <c r="D826" s="49" t="s">
        <v>498</v>
      </c>
      <c r="E826" s="49">
        <v>1</v>
      </c>
      <c r="F826" s="49">
        <v>18</v>
      </c>
      <c r="G826" s="49" t="s">
        <v>5467</v>
      </c>
      <c r="H826" s="52" t="s">
        <v>384</v>
      </c>
      <c r="I826" s="50" t="s">
        <v>434</v>
      </c>
      <c r="J826" s="50"/>
      <c r="K826" s="90"/>
      <c r="L826" s="51">
        <v>3315</v>
      </c>
      <c r="M826" s="51">
        <v>2925</v>
      </c>
      <c r="N826" s="82">
        <f>IF('1'!$H$10="-",L826,L826)</f>
        <v>3315</v>
      </c>
      <c r="O826" s="82">
        <f>IF(Z826="только сц",0,IF('1'!$H$10="-",M826,IF('1'!$H$10="в кассу предприятия",M826,IF('1'!$H$10="ИП Водакова Т.Ю.",M826*1.075,"-"))))</f>
        <v>0</v>
      </c>
      <c r="P826" s="86">
        <v>1</v>
      </c>
      <c r="Q826" s="47"/>
      <c r="R826" s="91">
        <f t="shared" si="13"/>
        <v>0</v>
      </c>
      <c r="S826" s="91" t="str">
        <f>IF('1'!$H$10="-","-      ₽",IF(Z826="только сц",IF(Q826&lt;=AA826,Q826,AA826),IF(Q826&lt;=AB826,0,IF(Q826-R826&lt;=AA826,Q826-R826,AA826))))</f>
        <v>-      ₽</v>
      </c>
      <c r="T826" s="92" t="str">
        <f>IF('1'!$H$10="-","-      ₽",IF(AND(SUM($W$10:$W$6357)&gt;=200000,AC826&lt;&gt;"без скидки"),IF(R826&gt;=100,O826*0.95*0.95*R826,O826*R826*0.95),IF(SUM($V$10:$V$6357)&gt;=57000,IF(AND(R826&gt;=100,AC826&lt;&gt;"без скидки"),O826*0.95*R826,O826*R826),N826*R826)))</f>
        <v>-      ₽</v>
      </c>
      <c r="U826" s="92" t="str">
        <f>IF('1'!$H$10="-","-      ₽",S826*N826)</f>
        <v>-      ₽</v>
      </c>
      <c r="V826" s="93" t="str">
        <f>IF('1'!$H$10="-","-      ₽",R826*N826)</f>
        <v>-      ₽</v>
      </c>
      <c r="W826" s="93" t="str">
        <f>IF('1'!$H$10="-","-      ₽",R826*O826)</f>
        <v>-      ₽</v>
      </c>
      <c r="X826" s="65" t="s">
        <v>4548</v>
      </c>
      <c r="Y826" s="66" t="str">
        <f>IF(OR(Q826="",'1'!$H$10="-"),"-      %",IF(Z826="только сц",0,IF(SUM($V$685:$V$6357)&gt;=57000,(W826-T826)/W826,0)))</f>
        <v>-      %</v>
      </c>
      <c r="Z826" s="83" t="s">
        <v>5582</v>
      </c>
      <c r="AA826" s="51">
        <v>1</v>
      </c>
      <c r="AB826" s="51">
        <v>0</v>
      </c>
      <c r="AC826" s="63" t="s">
        <v>375</v>
      </c>
      <c r="AD826" s="94" t="str">
        <f>IF(OR(Q826="",'1'!$H$10="-"),"",IF(Q826&gt;R826+S826,"заказано больше наличия",""))</f>
        <v/>
      </c>
    </row>
    <row r="827" spans="1:30" s="48" customFormat="1">
      <c r="A827" s="2"/>
      <c r="B827" s="57" t="s">
        <v>5052</v>
      </c>
      <c r="C827" s="49" t="s">
        <v>5361</v>
      </c>
      <c r="D827" s="49" t="s">
        <v>5362</v>
      </c>
      <c r="E827" s="49">
        <v>1</v>
      </c>
      <c r="F827" s="49">
        <v>26</v>
      </c>
      <c r="G827" s="49" t="s">
        <v>5468</v>
      </c>
      <c r="H827" s="52" t="s">
        <v>371</v>
      </c>
      <c r="I827" s="50"/>
      <c r="J827" s="50"/>
      <c r="K827" s="90" t="s">
        <v>2791</v>
      </c>
      <c r="L827" s="51">
        <v>7411</v>
      </c>
      <c r="M827" s="51">
        <v>6539</v>
      </c>
      <c r="N827" s="82">
        <f>IF('1'!$H$10="-",L827,L827)</f>
        <v>7411</v>
      </c>
      <c r="O827" s="82">
        <f>IF(Z827="только сц",0,IF('1'!$H$10="-",M827,IF('1'!$H$10="в кассу предприятия",M827,IF('1'!$H$10="ИП Водакова Т.Ю.",M827*1.075,"-"))))</f>
        <v>6539</v>
      </c>
      <c r="P827" s="86">
        <v>3</v>
      </c>
      <c r="Q827" s="47"/>
      <c r="R827" s="91">
        <f t="shared" si="13"/>
        <v>0</v>
      </c>
      <c r="S827" s="91" t="str">
        <f>IF('1'!$H$10="-","-      ₽",IF(Z827="только сц",IF(Q827&lt;=AA827,Q827,AA827),IF(Q827&lt;=AB827,0,IF(Q827-R827&lt;=AA827,Q827-R827,AA827))))</f>
        <v>-      ₽</v>
      </c>
      <c r="T827" s="92" t="str">
        <f>IF('1'!$H$10="-","-      ₽",IF(AND(SUM($W$10:$W$6357)&gt;=200000,AC827&lt;&gt;"без скидки"),IF(R827&gt;=100,O827*0.95*0.95*R827,O827*R827*0.95),IF(SUM($V$10:$V$6357)&gt;=57000,IF(AND(R827&gt;=100,AC827&lt;&gt;"без скидки"),O827*0.95*R827,O827*R827),N827*R827)))</f>
        <v>-      ₽</v>
      </c>
      <c r="U827" s="92" t="str">
        <f>IF('1'!$H$10="-","-      ₽",S827*N827)</f>
        <v>-      ₽</v>
      </c>
      <c r="V827" s="93" t="str">
        <f>IF('1'!$H$10="-","-      ₽",R827*N827)</f>
        <v>-      ₽</v>
      </c>
      <c r="W827" s="93" t="str">
        <f>IF('1'!$H$10="-","-      ₽",R827*O827)</f>
        <v>-      ₽</v>
      </c>
      <c r="X827" s="65" t="s">
        <v>4548</v>
      </c>
      <c r="Y827" s="66" t="str">
        <f>IF(OR(Q827="",'1'!$H$10="-"),"-      %",IF(Z827="только сц",0,IF(SUM($V$685:$V$6357)&gt;=57000,(W827-T827)/W827,0)))</f>
        <v>-      %</v>
      </c>
      <c r="Z827" s="83" t="s">
        <v>375</v>
      </c>
      <c r="AA827" s="51">
        <v>0</v>
      </c>
      <c r="AB827" s="51">
        <v>3</v>
      </c>
      <c r="AC827" s="63" t="s">
        <v>375</v>
      </c>
      <c r="AD827" s="94" t="str">
        <f>IF(OR(Q827="",'1'!$H$10="-"),"",IF(Q827&gt;R827+S827,"заказано больше наличия",""))</f>
        <v/>
      </c>
    </row>
    <row r="828" spans="1:30" s="48" customFormat="1">
      <c r="A828" s="2"/>
      <c r="B828" s="57" t="s">
        <v>5053</v>
      </c>
      <c r="C828" s="49" t="s">
        <v>5363</v>
      </c>
      <c r="D828" s="49" t="s">
        <v>2509</v>
      </c>
      <c r="E828" s="49">
        <v>1</v>
      </c>
      <c r="F828" s="49">
        <v>18</v>
      </c>
      <c r="G828" s="49" t="s">
        <v>5469</v>
      </c>
      <c r="H828" s="52" t="s">
        <v>384</v>
      </c>
      <c r="I828" s="50" t="s">
        <v>387</v>
      </c>
      <c r="J828" s="50"/>
      <c r="K828" s="90"/>
      <c r="L828" s="51">
        <v>3338</v>
      </c>
      <c r="M828" s="51">
        <v>2945</v>
      </c>
      <c r="N828" s="82">
        <f>IF('1'!$H$10="-",L828,L828)</f>
        <v>3338</v>
      </c>
      <c r="O828" s="82">
        <f>IF(Z828="только сц",0,IF('1'!$H$10="-",M828,IF('1'!$H$10="в кассу предприятия",M828,IF('1'!$H$10="ИП Водакова Т.Ю.",M828*1.075,"-"))))</f>
        <v>0</v>
      </c>
      <c r="P828" s="86">
        <v>1</v>
      </c>
      <c r="Q828" s="47"/>
      <c r="R828" s="91">
        <f t="shared" si="13"/>
        <v>0</v>
      </c>
      <c r="S828" s="91" t="str">
        <f>IF('1'!$H$10="-","-      ₽",IF(Z828="только сц",IF(Q828&lt;=AA828,Q828,AA828),IF(Q828&lt;=AB828,0,IF(Q828-R828&lt;=AA828,Q828-R828,AA828))))</f>
        <v>-      ₽</v>
      </c>
      <c r="T828" s="92" t="str">
        <f>IF('1'!$H$10="-","-      ₽",IF(AND(SUM($W$10:$W$6357)&gt;=200000,AC828&lt;&gt;"без скидки"),IF(R828&gt;=100,O828*0.95*0.95*R828,O828*R828*0.95),IF(SUM($V$10:$V$6357)&gt;=57000,IF(AND(R828&gt;=100,AC828&lt;&gt;"без скидки"),O828*0.95*R828,O828*R828),N828*R828)))</f>
        <v>-      ₽</v>
      </c>
      <c r="U828" s="92" t="str">
        <f>IF('1'!$H$10="-","-      ₽",S828*N828)</f>
        <v>-      ₽</v>
      </c>
      <c r="V828" s="93" t="str">
        <f>IF('1'!$H$10="-","-      ₽",R828*N828)</f>
        <v>-      ₽</v>
      </c>
      <c r="W828" s="93" t="str">
        <f>IF('1'!$H$10="-","-      ₽",R828*O828)</f>
        <v>-      ₽</v>
      </c>
      <c r="X828" s="65" t="s">
        <v>4548</v>
      </c>
      <c r="Y828" s="66" t="str">
        <f>IF(OR(Q828="",'1'!$H$10="-"),"-      %",IF(Z828="только сц",0,IF(SUM($V$685:$V$6357)&gt;=57000,(W828-T828)/W828,0)))</f>
        <v>-      %</v>
      </c>
      <c r="Z828" s="83" t="s">
        <v>5582</v>
      </c>
      <c r="AA828" s="51">
        <v>1</v>
      </c>
      <c r="AB828" s="51">
        <v>0</v>
      </c>
      <c r="AC828" s="63" t="s">
        <v>375</v>
      </c>
      <c r="AD828" s="94" t="str">
        <f>IF(OR(Q828="",'1'!$H$10="-"),"",IF(Q828&gt;R828+S828,"заказано больше наличия",""))</f>
        <v/>
      </c>
    </row>
    <row r="829" spans="1:30" s="48" customFormat="1">
      <c r="A829" s="2"/>
      <c r="B829" s="57" t="s">
        <v>4162</v>
      </c>
      <c r="C829" s="49" t="s">
        <v>500</v>
      </c>
      <c r="D829" s="49" t="s">
        <v>501</v>
      </c>
      <c r="E829" s="49">
        <v>1</v>
      </c>
      <c r="F829" s="49">
        <v>18</v>
      </c>
      <c r="G829" s="49" t="s">
        <v>2854</v>
      </c>
      <c r="H829" s="52" t="s">
        <v>384</v>
      </c>
      <c r="I829" s="50" t="s">
        <v>374</v>
      </c>
      <c r="J829" s="50" t="s">
        <v>375</v>
      </c>
      <c r="K829" s="90" t="s">
        <v>375</v>
      </c>
      <c r="L829" s="51">
        <v>2739</v>
      </c>
      <c r="M829" s="51">
        <v>2417</v>
      </c>
      <c r="N829" s="82">
        <f>IF('1'!$H$10="-",L829,L829)</f>
        <v>2739</v>
      </c>
      <c r="O829" s="82">
        <f>IF(Z829="только сц",0,IF('1'!$H$10="-",M829,IF('1'!$H$10="в кассу предприятия",M829,IF('1'!$H$10="ИП Водакова Т.Ю.",M829*1.075,"-"))))</f>
        <v>0</v>
      </c>
      <c r="P829" s="86">
        <v>2</v>
      </c>
      <c r="Q829" s="47"/>
      <c r="R829" s="91">
        <f t="shared" si="13"/>
        <v>0</v>
      </c>
      <c r="S829" s="91" t="str">
        <f>IF('1'!$H$10="-","-      ₽",IF(Z829="только сц",IF(Q829&lt;=AA829,Q829,AA829),IF(Q829&lt;=AB829,0,IF(Q829-R829&lt;=AA829,Q829-R829,AA829))))</f>
        <v>-      ₽</v>
      </c>
      <c r="T829" s="92" t="str">
        <f>IF('1'!$H$10="-","-      ₽",IF(AND(SUM($W$10:$W$6357)&gt;=200000,AC829&lt;&gt;"без скидки"),IF(R829&gt;=100,O829*0.95*0.95*R829,O829*R829*0.95),IF(SUM($V$10:$V$6357)&gt;=57000,IF(AND(R829&gt;=100,AC829&lt;&gt;"без скидки"),O829*0.95*R829,O829*R829),N829*R829)))</f>
        <v>-      ₽</v>
      </c>
      <c r="U829" s="92" t="str">
        <f>IF('1'!$H$10="-","-      ₽",S829*N829)</f>
        <v>-      ₽</v>
      </c>
      <c r="V829" s="93" t="str">
        <f>IF('1'!$H$10="-","-      ₽",R829*N829)</f>
        <v>-      ₽</v>
      </c>
      <c r="W829" s="93" t="str">
        <f>IF('1'!$H$10="-","-      ₽",R829*O829)</f>
        <v>-      ₽</v>
      </c>
      <c r="X829" s="65" t="s">
        <v>4548</v>
      </c>
      <c r="Y829" s="66" t="str">
        <f>IF(OR(Q829="",'1'!$H$10="-"),"-      %",IF(Z829="только сц",0,IF(SUM($V$685:$V$6357)&gt;=57000,(W829-T829)/W829,0)))</f>
        <v>-      %</v>
      </c>
      <c r="Z829" s="83" t="s">
        <v>5582</v>
      </c>
      <c r="AA829" s="51">
        <v>2</v>
      </c>
      <c r="AB829" s="51">
        <v>0</v>
      </c>
      <c r="AC829" s="63" t="s">
        <v>375</v>
      </c>
      <c r="AD829" s="94" t="str">
        <f>IF(OR(Q829="",'1'!$H$10="-"),"",IF(Q829&gt;R829+S829,"заказано больше наличия",""))</f>
        <v/>
      </c>
    </row>
    <row r="830" spans="1:30" s="48" customFormat="1">
      <c r="A830" s="2"/>
      <c r="B830" s="57" t="s">
        <v>1236</v>
      </c>
      <c r="C830" s="49" t="s">
        <v>500</v>
      </c>
      <c r="D830" s="49" t="s">
        <v>501</v>
      </c>
      <c r="E830" s="49">
        <v>1</v>
      </c>
      <c r="F830" s="49">
        <v>26</v>
      </c>
      <c r="G830" s="49" t="s">
        <v>2855</v>
      </c>
      <c r="H830" s="52" t="s">
        <v>371</v>
      </c>
      <c r="I830" s="50" t="s">
        <v>457</v>
      </c>
      <c r="J830" s="50"/>
      <c r="K830" s="90"/>
      <c r="L830" s="51">
        <v>6395</v>
      </c>
      <c r="M830" s="51">
        <v>5643</v>
      </c>
      <c r="N830" s="82">
        <f>IF('1'!$H$10="-",L830,L830)</f>
        <v>6395</v>
      </c>
      <c r="O830" s="82">
        <f>IF(Z830="только сц",0,IF('1'!$H$10="-",M830,IF('1'!$H$10="в кассу предприятия",M830,IF('1'!$H$10="ИП Водакова Т.Ю.",M830*1.075,"-"))))</f>
        <v>0</v>
      </c>
      <c r="P830" s="86">
        <v>1</v>
      </c>
      <c r="Q830" s="47"/>
      <c r="R830" s="91">
        <f t="shared" si="13"/>
        <v>0</v>
      </c>
      <c r="S830" s="91" t="str">
        <f>IF('1'!$H$10="-","-      ₽",IF(Z830="только сц",IF(Q830&lt;=AA830,Q830,AA830),IF(Q830&lt;=AB830,0,IF(Q830-R830&lt;=AA830,Q830-R830,AA830))))</f>
        <v>-      ₽</v>
      </c>
      <c r="T830" s="92" t="str">
        <f>IF('1'!$H$10="-","-      ₽",IF(AND(SUM($W$10:$W$6357)&gt;=200000,AC830&lt;&gt;"без скидки"),IF(R830&gt;=100,O830*0.95*0.95*R830,O830*R830*0.95),IF(SUM($V$10:$V$6357)&gt;=57000,IF(AND(R830&gt;=100,AC830&lt;&gt;"без скидки"),O830*0.95*R830,O830*R830),N830*R830)))</f>
        <v>-      ₽</v>
      </c>
      <c r="U830" s="92" t="str">
        <f>IF('1'!$H$10="-","-      ₽",S830*N830)</f>
        <v>-      ₽</v>
      </c>
      <c r="V830" s="93" t="str">
        <f>IF('1'!$H$10="-","-      ₽",R830*N830)</f>
        <v>-      ₽</v>
      </c>
      <c r="W830" s="93" t="str">
        <f>IF('1'!$H$10="-","-      ₽",R830*O830)</f>
        <v>-      ₽</v>
      </c>
      <c r="X830" s="65" t="s">
        <v>4548</v>
      </c>
      <c r="Y830" s="66" t="str">
        <f>IF(OR(Q830="",'1'!$H$10="-"),"-      %",IF(Z830="только сц",0,IF(SUM($V$685:$V$6357)&gt;=57000,(W830-T830)/W830,0)))</f>
        <v>-      %</v>
      </c>
      <c r="Z830" s="83" t="s">
        <v>5582</v>
      </c>
      <c r="AA830" s="51">
        <v>1</v>
      </c>
      <c r="AB830" s="51">
        <v>0</v>
      </c>
      <c r="AC830" s="63" t="s">
        <v>375</v>
      </c>
      <c r="AD830" s="94" t="str">
        <f>IF(OR(Q830="",'1'!$H$10="-"),"",IF(Q830&gt;R830+S830,"заказано больше наличия",""))</f>
        <v/>
      </c>
    </row>
    <row r="831" spans="1:30" s="48" customFormat="1">
      <c r="A831" s="2"/>
      <c r="B831" s="57" t="s">
        <v>1240</v>
      </c>
      <c r="C831" s="49" t="s">
        <v>500</v>
      </c>
      <c r="D831" s="49" t="s">
        <v>501</v>
      </c>
      <c r="E831" s="49">
        <v>1</v>
      </c>
      <c r="F831" s="49">
        <v>18</v>
      </c>
      <c r="G831" s="49" t="s">
        <v>2859</v>
      </c>
      <c r="H831" s="52" t="s">
        <v>384</v>
      </c>
      <c r="I831" s="50" t="s">
        <v>374</v>
      </c>
      <c r="J831" s="50"/>
      <c r="K831" s="90"/>
      <c r="L831" s="51">
        <v>3372</v>
      </c>
      <c r="M831" s="51">
        <v>2975</v>
      </c>
      <c r="N831" s="82">
        <f>IF('1'!$H$10="-",L831,L831)</f>
        <v>3372</v>
      </c>
      <c r="O831" s="82">
        <f>IF(Z831="только сц",0,IF('1'!$H$10="-",M831,IF('1'!$H$10="в кассу предприятия",M831,IF('1'!$H$10="ИП Водакова Т.Ю.",M831*1.075,"-"))))</f>
        <v>2975</v>
      </c>
      <c r="P831" s="86">
        <v>2</v>
      </c>
      <c r="Q831" s="47"/>
      <c r="R831" s="91">
        <f t="shared" si="13"/>
        <v>0</v>
      </c>
      <c r="S831" s="91" t="str">
        <f>IF('1'!$H$10="-","-      ₽",IF(Z831="только сц",IF(Q831&lt;=AA831,Q831,AA831),IF(Q831&lt;=AB831,0,IF(Q831-R831&lt;=AA831,Q831-R831,AA831))))</f>
        <v>-      ₽</v>
      </c>
      <c r="T831" s="92" t="str">
        <f>IF('1'!$H$10="-","-      ₽",IF(AND(SUM($W$10:$W$6357)&gt;=200000,AC831&lt;&gt;"без скидки"),IF(R831&gt;=100,O831*0.95*0.95*R831,O831*R831*0.95),IF(SUM($V$10:$V$6357)&gt;=57000,IF(AND(R831&gt;=100,AC831&lt;&gt;"без скидки"),O831*0.95*R831,O831*R831),N831*R831)))</f>
        <v>-      ₽</v>
      </c>
      <c r="U831" s="92" t="str">
        <f>IF('1'!$H$10="-","-      ₽",S831*N831)</f>
        <v>-      ₽</v>
      </c>
      <c r="V831" s="93" t="str">
        <f>IF('1'!$H$10="-","-      ₽",R831*N831)</f>
        <v>-      ₽</v>
      </c>
      <c r="W831" s="93" t="str">
        <f>IF('1'!$H$10="-","-      ₽",R831*O831)</f>
        <v>-      ₽</v>
      </c>
      <c r="X831" s="65" t="s">
        <v>4548</v>
      </c>
      <c r="Y831" s="66" t="str">
        <f>IF(OR(Q831="",'1'!$H$10="-"),"-      %",IF(Z831="только сц",0,IF(SUM($V$685:$V$6357)&gt;=57000,(W831-T831)/W831,0)))</f>
        <v>-      %</v>
      </c>
      <c r="Z831" s="83" t="s">
        <v>375</v>
      </c>
      <c r="AA831" s="51">
        <v>0</v>
      </c>
      <c r="AB831" s="51">
        <v>2</v>
      </c>
      <c r="AC831" s="63" t="s">
        <v>375</v>
      </c>
      <c r="AD831" s="94" t="str">
        <f>IF(OR(Q831="",'1'!$H$10="-"),"",IF(Q831&gt;R831+S831,"заказано больше наличия",""))</f>
        <v/>
      </c>
    </row>
    <row r="832" spans="1:30" s="48" customFormat="1">
      <c r="A832" s="2"/>
      <c r="B832" s="57" t="s">
        <v>1242</v>
      </c>
      <c r="C832" s="49" t="s">
        <v>500</v>
      </c>
      <c r="D832" s="49" t="s">
        <v>501</v>
      </c>
      <c r="E832" s="49">
        <v>1</v>
      </c>
      <c r="F832" s="49">
        <v>26</v>
      </c>
      <c r="G832" s="49" t="s">
        <v>2859</v>
      </c>
      <c r="H832" s="52" t="s">
        <v>371</v>
      </c>
      <c r="I832" s="50" t="s">
        <v>366</v>
      </c>
      <c r="J832" s="50"/>
      <c r="K832" s="90"/>
      <c r="L832" s="51">
        <v>6398</v>
      </c>
      <c r="M832" s="51">
        <v>5645</v>
      </c>
      <c r="N832" s="82">
        <f>IF('1'!$H$10="-",L832,L832)</f>
        <v>6398</v>
      </c>
      <c r="O832" s="82">
        <f>IF(Z832="только сц",0,IF('1'!$H$10="-",M832,IF('1'!$H$10="в кассу предприятия",M832,IF('1'!$H$10="ИП Водакова Т.Ю.",M832*1.075,"-"))))</f>
        <v>0</v>
      </c>
      <c r="P832" s="86">
        <v>1</v>
      </c>
      <c r="Q832" s="47"/>
      <c r="R832" s="91">
        <f t="shared" si="13"/>
        <v>0</v>
      </c>
      <c r="S832" s="91" t="str">
        <f>IF('1'!$H$10="-","-      ₽",IF(Z832="только сц",IF(Q832&lt;=AA832,Q832,AA832),IF(Q832&lt;=AB832,0,IF(Q832-R832&lt;=AA832,Q832-R832,AA832))))</f>
        <v>-      ₽</v>
      </c>
      <c r="T832" s="92" t="str">
        <f>IF('1'!$H$10="-","-      ₽",IF(AND(SUM($W$10:$W$6357)&gt;=200000,AC832&lt;&gt;"без скидки"),IF(R832&gt;=100,O832*0.95*0.95*R832,O832*R832*0.95),IF(SUM($V$10:$V$6357)&gt;=57000,IF(AND(R832&gt;=100,AC832&lt;&gt;"без скидки"),O832*0.95*R832,O832*R832),N832*R832)))</f>
        <v>-      ₽</v>
      </c>
      <c r="U832" s="92" t="str">
        <f>IF('1'!$H$10="-","-      ₽",S832*N832)</f>
        <v>-      ₽</v>
      </c>
      <c r="V832" s="93" t="str">
        <f>IF('1'!$H$10="-","-      ₽",R832*N832)</f>
        <v>-      ₽</v>
      </c>
      <c r="W832" s="93" t="str">
        <f>IF('1'!$H$10="-","-      ₽",R832*O832)</f>
        <v>-      ₽</v>
      </c>
      <c r="X832" s="65" t="s">
        <v>4548</v>
      </c>
      <c r="Y832" s="66" t="str">
        <f>IF(OR(Q832="",'1'!$H$10="-"),"-      %",IF(Z832="только сц",0,IF(SUM($V$685:$V$6357)&gt;=57000,(W832-T832)/W832,0)))</f>
        <v>-      %</v>
      </c>
      <c r="Z832" s="83" t="s">
        <v>5582</v>
      </c>
      <c r="AA832" s="51">
        <v>1</v>
      </c>
      <c r="AB832" s="51">
        <v>0</v>
      </c>
      <c r="AC832" s="63" t="s">
        <v>375</v>
      </c>
      <c r="AD832" s="94" t="str">
        <f>IF(OR(Q832="",'1'!$H$10="-"),"",IF(Q832&gt;R832+S832,"заказано больше наличия",""))</f>
        <v/>
      </c>
    </row>
    <row r="833" spans="1:30" s="48" customFormat="1">
      <c r="A833" s="2"/>
      <c r="B833" s="57" t="s">
        <v>1243</v>
      </c>
      <c r="C833" s="49" t="s">
        <v>500</v>
      </c>
      <c r="D833" s="49" t="s">
        <v>501</v>
      </c>
      <c r="E833" s="49">
        <v>1</v>
      </c>
      <c r="F833" s="49">
        <v>24</v>
      </c>
      <c r="G833" s="49" t="s">
        <v>2861</v>
      </c>
      <c r="H833" s="52" t="s">
        <v>373</v>
      </c>
      <c r="I833" s="50" t="s">
        <v>298</v>
      </c>
      <c r="J833" s="50" t="s">
        <v>375</v>
      </c>
      <c r="K833" s="90" t="s">
        <v>375</v>
      </c>
      <c r="L833" s="51">
        <v>6398</v>
      </c>
      <c r="M833" s="51">
        <v>5645</v>
      </c>
      <c r="N833" s="82">
        <f>IF('1'!$H$10="-",L833,L833)</f>
        <v>6398</v>
      </c>
      <c r="O833" s="82">
        <f>IF(Z833="только сц",0,IF('1'!$H$10="-",M833,IF('1'!$H$10="в кассу предприятия",M833,IF('1'!$H$10="ИП Водакова Т.Ю.",M833*1.075,"-"))))</f>
        <v>0</v>
      </c>
      <c r="P833" s="86">
        <v>1</v>
      </c>
      <c r="Q833" s="47"/>
      <c r="R833" s="91">
        <f t="shared" si="13"/>
        <v>0</v>
      </c>
      <c r="S833" s="91" t="str">
        <f>IF('1'!$H$10="-","-      ₽",IF(Z833="только сц",IF(Q833&lt;=AA833,Q833,AA833),IF(Q833&lt;=AB833,0,IF(Q833-R833&lt;=AA833,Q833-R833,AA833))))</f>
        <v>-      ₽</v>
      </c>
      <c r="T833" s="92" t="str">
        <f>IF('1'!$H$10="-","-      ₽",IF(AND(SUM($W$10:$W$6357)&gt;=200000,AC833&lt;&gt;"без скидки"),IF(R833&gt;=100,O833*0.95*0.95*R833,O833*R833*0.95),IF(SUM($V$10:$V$6357)&gt;=57000,IF(AND(R833&gt;=100,AC833&lt;&gt;"без скидки"),O833*0.95*R833,O833*R833),N833*R833)))</f>
        <v>-      ₽</v>
      </c>
      <c r="U833" s="92" t="str">
        <f>IF('1'!$H$10="-","-      ₽",S833*N833)</f>
        <v>-      ₽</v>
      </c>
      <c r="V833" s="93" t="str">
        <f>IF('1'!$H$10="-","-      ₽",R833*N833)</f>
        <v>-      ₽</v>
      </c>
      <c r="W833" s="93" t="str">
        <f>IF('1'!$H$10="-","-      ₽",R833*O833)</f>
        <v>-      ₽</v>
      </c>
      <c r="X833" s="65" t="s">
        <v>4548</v>
      </c>
      <c r="Y833" s="66" t="str">
        <f>IF(OR(Q833="",'1'!$H$10="-"),"-      %",IF(Z833="только сц",0,IF(SUM($V$685:$V$6357)&gt;=57000,(W833-T833)/W833,0)))</f>
        <v>-      %</v>
      </c>
      <c r="Z833" s="83" t="s">
        <v>5582</v>
      </c>
      <c r="AA833" s="51">
        <v>1</v>
      </c>
      <c r="AB833" s="51">
        <v>0</v>
      </c>
      <c r="AC833" s="63" t="s">
        <v>3975</v>
      </c>
      <c r="AD833" s="94" t="str">
        <f>IF(OR(Q833="",'1'!$H$10="-"),"",IF(Q833&gt;R833+S833,"заказано больше наличия",""))</f>
        <v/>
      </c>
    </row>
    <row r="834" spans="1:30" s="48" customFormat="1">
      <c r="A834" s="2"/>
      <c r="B834" s="57" t="s">
        <v>1244</v>
      </c>
      <c r="C834" s="49" t="s">
        <v>510</v>
      </c>
      <c r="D834" s="49" t="s">
        <v>511</v>
      </c>
      <c r="E834" s="49">
        <v>1</v>
      </c>
      <c r="F834" s="49">
        <v>18</v>
      </c>
      <c r="G834" s="49" t="s">
        <v>2862</v>
      </c>
      <c r="H834" s="52" t="s">
        <v>384</v>
      </c>
      <c r="I834" s="50" t="s">
        <v>374</v>
      </c>
      <c r="J834" s="50"/>
      <c r="K834" s="90"/>
      <c r="L834" s="51">
        <v>3822</v>
      </c>
      <c r="M834" s="51">
        <v>3372</v>
      </c>
      <c r="N834" s="82">
        <f>IF('1'!$H$10="-",L834,L834)</f>
        <v>3822</v>
      </c>
      <c r="O834" s="82">
        <f>IF(Z834="только сц",0,IF('1'!$H$10="-",M834,IF('1'!$H$10="в кассу предприятия",M834,IF('1'!$H$10="ИП Водакова Т.Ю.",M834*1.075,"-"))))</f>
        <v>0</v>
      </c>
      <c r="P834" s="86">
        <v>2</v>
      </c>
      <c r="Q834" s="47"/>
      <c r="R834" s="91">
        <f t="shared" si="13"/>
        <v>0</v>
      </c>
      <c r="S834" s="91" t="str">
        <f>IF('1'!$H$10="-","-      ₽",IF(Z834="только сц",IF(Q834&lt;=AA834,Q834,AA834),IF(Q834&lt;=AB834,0,IF(Q834-R834&lt;=AA834,Q834-R834,AA834))))</f>
        <v>-      ₽</v>
      </c>
      <c r="T834" s="92" t="str">
        <f>IF('1'!$H$10="-","-      ₽",IF(AND(SUM($W$10:$W$6357)&gt;=200000,AC834&lt;&gt;"без скидки"),IF(R834&gt;=100,O834*0.95*0.95*R834,O834*R834*0.95),IF(SUM($V$10:$V$6357)&gt;=57000,IF(AND(R834&gt;=100,AC834&lt;&gt;"без скидки"),O834*0.95*R834,O834*R834),N834*R834)))</f>
        <v>-      ₽</v>
      </c>
      <c r="U834" s="92" t="str">
        <f>IF('1'!$H$10="-","-      ₽",S834*N834)</f>
        <v>-      ₽</v>
      </c>
      <c r="V834" s="93" t="str">
        <f>IF('1'!$H$10="-","-      ₽",R834*N834)</f>
        <v>-      ₽</v>
      </c>
      <c r="W834" s="93" t="str">
        <f>IF('1'!$H$10="-","-      ₽",R834*O834)</f>
        <v>-      ₽</v>
      </c>
      <c r="X834" s="65" t="s">
        <v>4548</v>
      </c>
      <c r="Y834" s="66" t="str">
        <f>IF(OR(Q834="",'1'!$H$10="-"),"-      %",IF(Z834="только сц",0,IF(SUM($V$685:$V$6357)&gt;=57000,(W834-T834)/W834,0)))</f>
        <v>-      %</v>
      </c>
      <c r="Z834" s="83" t="s">
        <v>5582</v>
      </c>
      <c r="AA834" s="51">
        <v>2</v>
      </c>
      <c r="AB834" s="51">
        <v>0</v>
      </c>
      <c r="AC834" s="63" t="s">
        <v>375</v>
      </c>
      <c r="AD834" s="94" t="str">
        <f>IF(OR(Q834="",'1'!$H$10="-"),"",IF(Q834&gt;R834+S834,"заказано больше наличия",""))</f>
        <v/>
      </c>
    </row>
    <row r="835" spans="1:30" s="48" customFormat="1">
      <c r="A835" s="2"/>
      <c r="B835" s="57" t="s">
        <v>1245</v>
      </c>
      <c r="C835" s="49" t="s">
        <v>510</v>
      </c>
      <c r="D835" s="49" t="s">
        <v>511</v>
      </c>
      <c r="E835" s="49">
        <v>1</v>
      </c>
      <c r="F835" s="49">
        <v>18</v>
      </c>
      <c r="G835" s="49" t="s">
        <v>512</v>
      </c>
      <c r="H835" s="52" t="s">
        <v>384</v>
      </c>
      <c r="I835" s="50" t="s">
        <v>387</v>
      </c>
      <c r="J835" s="50"/>
      <c r="K835" s="90"/>
      <c r="L835" s="51">
        <v>3519</v>
      </c>
      <c r="M835" s="51">
        <v>3105</v>
      </c>
      <c r="N835" s="82">
        <f>IF('1'!$H$10="-",L835,L835)</f>
        <v>3519</v>
      </c>
      <c r="O835" s="82">
        <f>IF(Z835="только сц",0,IF('1'!$H$10="-",M835,IF('1'!$H$10="в кассу предприятия",M835,IF('1'!$H$10="ИП Водакова Т.Ю.",M835*1.075,"-"))))</f>
        <v>0</v>
      </c>
      <c r="P835" s="86">
        <v>5</v>
      </c>
      <c r="Q835" s="47"/>
      <c r="R835" s="91">
        <f t="shared" si="13"/>
        <v>0</v>
      </c>
      <c r="S835" s="91" t="str">
        <f>IF('1'!$H$10="-","-      ₽",IF(Z835="только сц",IF(Q835&lt;=AA835,Q835,AA835),IF(Q835&lt;=AB835,0,IF(Q835-R835&lt;=AA835,Q835-R835,AA835))))</f>
        <v>-      ₽</v>
      </c>
      <c r="T835" s="92" t="str">
        <f>IF('1'!$H$10="-","-      ₽",IF(AND(SUM($W$10:$W$6357)&gt;=200000,AC835&lt;&gt;"без скидки"),IF(R835&gt;=100,O835*0.95*0.95*R835,O835*R835*0.95),IF(SUM($V$10:$V$6357)&gt;=57000,IF(AND(R835&gt;=100,AC835&lt;&gt;"без скидки"),O835*0.95*R835,O835*R835),N835*R835)))</f>
        <v>-      ₽</v>
      </c>
      <c r="U835" s="92" t="str">
        <f>IF('1'!$H$10="-","-      ₽",S835*N835)</f>
        <v>-      ₽</v>
      </c>
      <c r="V835" s="93" t="str">
        <f>IF('1'!$H$10="-","-      ₽",R835*N835)</f>
        <v>-      ₽</v>
      </c>
      <c r="W835" s="93" t="str">
        <f>IF('1'!$H$10="-","-      ₽",R835*O835)</f>
        <v>-      ₽</v>
      </c>
      <c r="X835" s="65" t="s">
        <v>4548</v>
      </c>
      <c r="Y835" s="66" t="str">
        <f>IF(OR(Q835="",'1'!$H$10="-"),"-      %",IF(Z835="только сц",0,IF(SUM($V$685:$V$6357)&gt;=57000,(W835-T835)/W835,0)))</f>
        <v>-      %</v>
      </c>
      <c r="Z835" s="83" t="s">
        <v>5582</v>
      </c>
      <c r="AA835" s="51">
        <v>5</v>
      </c>
      <c r="AB835" s="51">
        <v>0</v>
      </c>
      <c r="AC835" s="63" t="s">
        <v>3975</v>
      </c>
      <c r="AD835" s="94" t="str">
        <f>IF(OR(Q835="",'1'!$H$10="-"),"",IF(Q835&gt;R835+S835,"заказано больше наличия",""))</f>
        <v/>
      </c>
    </row>
    <row r="836" spans="1:30" s="48" customFormat="1">
      <c r="A836" s="2"/>
      <c r="B836" s="57" t="s">
        <v>1247</v>
      </c>
      <c r="C836" s="49" t="s">
        <v>510</v>
      </c>
      <c r="D836" s="49" t="s">
        <v>511</v>
      </c>
      <c r="E836" s="49">
        <v>1</v>
      </c>
      <c r="F836" s="49">
        <v>18</v>
      </c>
      <c r="G836" s="49" t="s">
        <v>2864</v>
      </c>
      <c r="H836" s="52" t="s">
        <v>384</v>
      </c>
      <c r="I836" s="50" t="s">
        <v>379</v>
      </c>
      <c r="J836" s="50" t="s">
        <v>379</v>
      </c>
      <c r="K836" s="90" t="s">
        <v>375</v>
      </c>
      <c r="L836" s="51">
        <v>3558</v>
      </c>
      <c r="M836" s="51">
        <v>3139</v>
      </c>
      <c r="N836" s="82">
        <f>IF('1'!$H$10="-",L836,L836)</f>
        <v>3558</v>
      </c>
      <c r="O836" s="82">
        <f>IF(Z836="только сц",0,IF('1'!$H$10="-",M836,IF('1'!$H$10="в кассу предприятия",M836,IF('1'!$H$10="ИП Водакова Т.Ю.",M836*1.075,"-"))))</f>
        <v>0</v>
      </c>
      <c r="P836" s="86">
        <v>5</v>
      </c>
      <c r="Q836" s="47"/>
      <c r="R836" s="91">
        <f t="shared" si="13"/>
        <v>0</v>
      </c>
      <c r="S836" s="91" t="str">
        <f>IF('1'!$H$10="-","-      ₽",IF(Z836="только сц",IF(Q836&lt;=AA836,Q836,AA836),IF(Q836&lt;=AB836,0,IF(Q836-R836&lt;=AA836,Q836-R836,AA836))))</f>
        <v>-      ₽</v>
      </c>
      <c r="T836" s="92" t="str">
        <f>IF('1'!$H$10="-","-      ₽",IF(AND(SUM($W$10:$W$6357)&gt;=200000,AC836&lt;&gt;"без скидки"),IF(R836&gt;=100,O836*0.95*0.95*R836,O836*R836*0.95),IF(SUM($V$10:$V$6357)&gt;=57000,IF(AND(R836&gt;=100,AC836&lt;&gt;"без скидки"),O836*0.95*R836,O836*R836),N836*R836)))</f>
        <v>-      ₽</v>
      </c>
      <c r="U836" s="92" t="str">
        <f>IF('1'!$H$10="-","-      ₽",S836*N836)</f>
        <v>-      ₽</v>
      </c>
      <c r="V836" s="93" t="str">
        <f>IF('1'!$H$10="-","-      ₽",R836*N836)</f>
        <v>-      ₽</v>
      </c>
      <c r="W836" s="93" t="str">
        <f>IF('1'!$H$10="-","-      ₽",R836*O836)</f>
        <v>-      ₽</v>
      </c>
      <c r="X836" s="65" t="s">
        <v>4548</v>
      </c>
      <c r="Y836" s="66" t="str">
        <f>IF(OR(Q836="",'1'!$H$10="-"),"-      %",IF(Z836="только сц",0,IF(SUM($V$685:$V$6357)&gt;=57000,(W836-T836)/W836,0)))</f>
        <v>-      %</v>
      </c>
      <c r="Z836" s="83" t="s">
        <v>5582</v>
      </c>
      <c r="AA836" s="51">
        <v>5</v>
      </c>
      <c r="AB836" s="51">
        <v>0</v>
      </c>
      <c r="AC836" s="63" t="s">
        <v>375</v>
      </c>
      <c r="AD836" s="94" t="str">
        <f>IF(OR(Q836="",'1'!$H$10="-"),"",IF(Q836&gt;R836+S836,"заказано больше наличия",""))</f>
        <v/>
      </c>
    </row>
    <row r="837" spans="1:30" s="48" customFormat="1">
      <c r="A837" s="2"/>
      <c r="B837" s="57" t="s">
        <v>1250</v>
      </c>
      <c r="C837" s="49" t="s">
        <v>510</v>
      </c>
      <c r="D837" s="49" t="s">
        <v>511</v>
      </c>
      <c r="E837" s="49">
        <v>1</v>
      </c>
      <c r="F837" s="49">
        <v>18</v>
      </c>
      <c r="G837" s="49" t="s">
        <v>2866</v>
      </c>
      <c r="H837" s="52" t="s">
        <v>384</v>
      </c>
      <c r="I837" s="50" t="s">
        <v>298</v>
      </c>
      <c r="J837" s="50"/>
      <c r="K837" s="90"/>
      <c r="L837" s="51">
        <v>3519</v>
      </c>
      <c r="M837" s="51">
        <v>3105</v>
      </c>
      <c r="N837" s="82">
        <f>IF('1'!$H$10="-",L837,L837)</f>
        <v>3519</v>
      </c>
      <c r="O837" s="82">
        <f>IF(Z837="только сц",0,IF('1'!$H$10="-",M837,IF('1'!$H$10="в кассу предприятия",M837,IF('1'!$H$10="ИП Водакова Т.Ю.",M837*1.075,"-"))))</f>
        <v>0</v>
      </c>
      <c r="P837" s="86">
        <v>2</v>
      </c>
      <c r="Q837" s="47"/>
      <c r="R837" s="91">
        <f t="shared" si="13"/>
        <v>0</v>
      </c>
      <c r="S837" s="91" t="str">
        <f>IF('1'!$H$10="-","-      ₽",IF(Z837="только сц",IF(Q837&lt;=AA837,Q837,AA837),IF(Q837&lt;=AB837,0,IF(Q837-R837&lt;=AA837,Q837-R837,AA837))))</f>
        <v>-      ₽</v>
      </c>
      <c r="T837" s="92" t="str">
        <f>IF('1'!$H$10="-","-      ₽",IF(AND(SUM($W$10:$W$6357)&gt;=200000,AC837&lt;&gt;"без скидки"),IF(R837&gt;=100,O837*0.95*0.95*R837,O837*R837*0.95),IF(SUM($V$10:$V$6357)&gt;=57000,IF(AND(R837&gt;=100,AC837&lt;&gt;"без скидки"),O837*0.95*R837,O837*R837),N837*R837)))</f>
        <v>-      ₽</v>
      </c>
      <c r="U837" s="92" t="str">
        <f>IF('1'!$H$10="-","-      ₽",S837*N837)</f>
        <v>-      ₽</v>
      </c>
      <c r="V837" s="93" t="str">
        <f>IF('1'!$H$10="-","-      ₽",R837*N837)</f>
        <v>-      ₽</v>
      </c>
      <c r="W837" s="93" t="str">
        <f>IF('1'!$H$10="-","-      ₽",R837*O837)</f>
        <v>-      ₽</v>
      </c>
      <c r="X837" s="65" t="s">
        <v>4548</v>
      </c>
      <c r="Y837" s="66" t="str">
        <f>IF(OR(Q837="",'1'!$H$10="-"),"-      %",IF(Z837="только сц",0,IF(SUM($V$685:$V$6357)&gt;=57000,(W837-T837)/W837,0)))</f>
        <v>-      %</v>
      </c>
      <c r="Z837" s="83" t="s">
        <v>5582</v>
      </c>
      <c r="AA837" s="51">
        <v>2</v>
      </c>
      <c r="AB837" s="51">
        <v>0</v>
      </c>
      <c r="AC837" s="63" t="s">
        <v>375</v>
      </c>
      <c r="AD837" s="94" t="str">
        <f>IF(OR(Q837="",'1'!$H$10="-"),"",IF(Q837&gt;R837+S837,"заказано больше наличия",""))</f>
        <v/>
      </c>
    </row>
    <row r="838" spans="1:30" s="48" customFormat="1">
      <c r="A838" s="2"/>
      <c r="B838" s="57" t="s">
        <v>1251</v>
      </c>
      <c r="C838" s="49" t="s">
        <v>510</v>
      </c>
      <c r="D838" s="49" t="s">
        <v>511</v>
      </c>
      <c r="E838" s="49">
        <v>1</v>
      </c>
      <c r="F838" s="49">
        <v>9</v>
      </c>
      <c r="G838" s="49" t="s">
        <v>2867</v>
      </c>
      <c r="H838" s="52" t="s">
        <v>551</v>
      </c>
      <c r="I838" s="50" t="s">
        <v>522</v>
      </c>
      <c r="J838" s="50"/>
      <c r="K838" s="90"/>
      <c r="L838" s="51">
        <v>1667</v>
      </c>
      <c r="M838" s="51">
        <v>1471</v>
      </c>
      <c r="N838" s="82">
        <f>IF('1'!$H$10="-",L838,L838)</f>
        <v>1667</v>
      </c>
      <c r="O838" s="82">
        <f>IF(Z838="только сц",0,IF('1'!$H$10="-",M838,IF('1'!$H$10="в кассу предприятия",M838,IF('1'!$H$10="ИП Водакова Т.Ю.",M838*1.075,"-"))))</f>
        <v>0</v>
      </c>
      <c r="P838" s="86">
        <v>3</v>
      </c>
      <c r="Q838" s="47"/>
      <c r="R838" s="91">
        <f t="shared" si="13"/>
        <v>0</v>
      </c>
      <c r="S838" s="91" t="str">
        <f>IF('1'!$H$10="-","-      ₽",IF(Z838="только сц",IF(Q838&lt;=AA838,Q838,AA838),IF(Q838&lt;=AB838,0,IF(Q838-R838&lt;=AA838,Q838-R838,AA838))))</f>
        <v>-      ₽</v>
      </c>
      <c r="T838" s="92" t="str">
        <f>IF('1'!$H$10="-","-      ₽",IF(AND(SUM($W$10:$W$6357)&gt;=200000,AC838&lt;&gt;"без скидки"),IF(R838&gt;=100,O838*0.95*0.95*R838,O838*R838*0.95),IF(SUM($V$10:$V$6357)&gt;=57000,IF(AND(R838&gt;=100,AC838&lt;&gt;"без скидки"),O838*0.95*R838,O838*R838),N838*R838)))</f>
        <v>-      ₽</v>
      </c>
      <c r="U838" s="92" t="str">
        <f>IF('1'!$H$10="-","-      ₽",S838*N838)</f>
        <v>-      ₽</v>
      </c>
      <c r="V838" s="93" t="str">
        <f>IF('1'!$H$10="-","-      ₽",R838*N838)</f>
        <v>-      ₽</v>
      </c>
      <c r="W838" s="93" t="str">
        <f>IF('1'!$H$10="-","-      ₽",R838*O838)</f>
        <v>-      ₽</v>
      </c>
      <c r="X838" s="65" t="s">
        <v>4548</v>
      </c>
      <c r="Y838" s="66" t="str">
        <f>IF(OR(Q838="",'1'!$H$10="-"),"-      %",IF(Z838="только сц",0,IF(SUM($V$685:$V$6357)&gt;=57000,(W838-T838)/W838,0)))</f>
        <v>-      %</v>
      </c>
      <c r="Z838" s="83" t="s">
        <v>5582</v>
      </c>
      <c r="AA838" s="51">
        <v>3</v>
      </c>
      <c r="AB838" s="51">
        <v>0</v>
      </c>
      <c r="AC838" s="63" t="s">
        <v>375</v>
      </c>
      <c r="AD838" s="94" t="str">
        <f>IF(OR(Q838="",'1'!$H$10="-"),"",IF(Q838&gt;R838+S838,"заказано больше наличия",""))</f>
        <v/>
      </c>
    </row>
    <row r="839" spans="1:30" s="48" customFormat="1">
      <c r="A839" s="2"/>
      <c r="B839" s="57" t="s">
        <v>1254</v>
      </c>
      <c r="C839" s="49" t="s">
        <v>510</v>
      </c>
      <c r="D839" s="49" t="s">
        <v>511</v>
      </c>
      <c r="E839" s="49">
        <v>1</v>
      </c>
      <c r="F839" s="49">
        <v>18</v>
      </c>
      <c r="G839" s="49" t="s">
        <v>2868</v>
      </c>
      <c r="H839" s="52" t="s">
        <v>384</v>
      </c>
      <c r="I839" s="50"/>
      <c r="J839" s="50" t="s">
        <v>522</v>
      </c>
      <c r="K839" s="90" t="s">
        <v>2870</v>
      </c>
      <c r="L839" s="51">
        <v>3678</v>
      </c>
      <c r="M839" s="51">
        <v>3245</v>
      </c>
      <c r="N839" s="82">
        <f>IF('1'!$H$10="-",L839,L839)</f>
        <v>3678</v>
      </c>
      <c r="O839" s="82">
        <f>IF(Z839="только сц",0,IF('1'!$H$10="-",M839,IF('1'!$H$10="в кассу предприятия",M839,IF('1'!$H$10="ИП Водакова Т.Ю.",M839*1.075,"-"))))</f>
        <v>0</v>
      </c>
      <c r="P839" s="86">
        <v>2</v>
      </c>
      <c r="Q839" s="47"/>
      <c r="R839" s="91">
        <f t="shared" si="13"/>
        <v>0</v>
      </c>
      <c r="S839" s="91" t="str">
        <f>IF('1'!$H$10="-","-      ₽",IF(Z839="только сц",IF(Q839&lt;=AA839,Q839,AA839),IF(Q839&lt;=AB839,0,IF(Q839-R839&lt;=AA839,Q839-R839,AA839))))</f>
        <v>-      ₽</v>
      </c>
      <c r="T839" s="92" t="str">
        <f>IF('1'!$H$10="-","-      ₽",IF(AND(SUM($W$10:$W$6357)&gt;=200000,AC839&lt;&gt;"без скидки"),IF(R839&gt;=100,O839*0.95*0.95*R839,O839*R839*0.95),IF(SUM($V$10:$V$6357)&gt;=57000,IF(AND(R839&gt;=100,AC839&lt;&gt;"без скидки"),O839*0.95*R839,O839*R839),N839*R839)))</f>
        <v>-      ₽</v>
      </c>
      <c r="U839" s="92" t="str">
        <f>IF('1'!$H$10="-","-      ₽",S839*N839)</f>
        <v>-      ₽</v>
      </c>
      <c r="V839" s="93" t="str">
        <f>IF('1'!$H$10="-","-      ₽",R839*N839)</f>
        <v>-      ₽</v>
      </c>
      <c r="W839" s="93" t="str">
        <f>IF('1'!$H$10="-","-      ₽",R839*O839)</f>
        <v>-      ₽</v>
      </c>
      <c r="X839" s="65" t="s">
        <v>4548</v>
      </c>
      <c r="Y839" s="66" t="str">
        <f>IF(OR(Q839="",'1'!$H$10="-"),"-      %",IF(Z839="только сц",0,IF(SUM($V$685:$V$6357)&gt;=57000,(W839-T839)/W839,0)))</f>
        <v>-      %</v>
      </c>
      <c r="Z839" s="83" t="s">
        <v>5582</v>
      </c>
      <c r="AA839" s="51">
        <v>2</v>
      </c>
      <c r="AB839" s="51">
        <v>0</v>
      </c>
      <c r="AC839" s="63" t="s">
        <v>375</v>
      </c>
      <c r="AD839" s="94" t="str">
        <f>IF(OR(Q839="",'1'!$H$10="-"),"",IF(Q839&gt;R839+S839,"заказано больше наличия",""))</f>
        <v/>
      </c>
    </row>
    <row r="840" spans="1:30" s="48" customFormat="1">
      <c r="A840" s="2"/>
      <c r="B840" s="57" t="s">
        <v>5054</v>
      </c>
      <c r="C840" s="49" t="s">
        <v>5364</v>
      </c>
      <c r="D840" s="49" t="s">
        <v>5365</v>
      </c>
      <c r="E840" s="49">
        <v>1</v>
      </c>
      <c r="F840" s="49">
        <v>18</v>
      </c>
      <c r="G840" s="49" t="s">
        <v>5470</v>
      </c>
      <c r="H840" s="52" t="s">
        <v>384</v>
      </c>
      <c r="I840" s="50" t="s">
        <v>387</v>
      </c>
      <c r="J840" s="50"/>
      <c r="K840" s="90"/>
      <c r="L840" s="51">
        <v>3021</v>
      </c>
      <c r="M840" s="51">
        <v>2666</v>
      </c>
      <c r="N840" s="82">
        <f>IF('1'!$H$10="-",L840,L840)</f>
        <v>3021</v>
      </c>
      <c r="O840" s="82">
        <f>IF(Z840="только сц",0,IF('1'!$H$10="-",M840,IF('1'!$H$10="в кассу предприятия",M840,IF('1'!$H$10="ИП Водакова Т.Ю.",M840*1.075,"-"))))</f>
        <v>0</v>
      </c>
      <c r="P840" s="86">
        <v>3</v>
      </c>
      <c r="Q840" s="47"/>
      <c r="R840" s="91">
        <f t="shared" si="13"/>
        <v>0</v>
      </c>
      <c r="S840" s="91" t="str">
        <f>IF('1'!$H$10="-","-      ₽",IF(Z840="только сц",IF(Q840&lt;=AA840,Q840,AA840),IF(Q840&lt;=AB840,0,IF(Q840-R840&lt;=AA840,Q840-R840,AA840))))</f>
        <v>-      ₽</v>
      </c>
      <c r="T840" s="92" t="str">
        <f>IF('1'!$H$10="-","-      ₽",IF(AND(SUM($W$10:$W$6357)&gt;=200000,AC840&lt;&gt;"без скидки"),IF(R840&gt;=100,O840*0.95*0.95*R840,O840*R840*0.95),IF(SUM($V$10:$V$6357)&gt;=57000,IF(AND(R840&gt;=100,AC840&lt;&gt;"без скидки"),O840*0.95*R840,O840*R840),N840*R840)))</f>
        <v>-      ₽</v>
      </c>
      <c r="U840" s="92" t="str">
        <f>IF('1'!$H$10="-","-      ₽",S840*N840)</f>
        <v>-      ₽</v>
      </c>
      <c r="V840" s="93" t="str">
        <f>IF('1'!$H$10="-","-      ₽",R840*N840)</f>
        <v>-      ₽</v>
      </c>
      <c r="W840" s="93" t="str">
        <f>IF('1'!$H$10="-","-      ₽",R840*O840)</f>
        <v>-      ₽</v>
      </c>
      <c r="X840" s="65" t="s">
        <v>4548</v>
      </c>
      <c r="Y840" s="66" t="str">
        <f>IF(OR(Q840="",'1'!$H$10="-"),"-      %",IF(Z840="только сц",0,IF(SUM($V$685:$V$6357)&gt;=57000,(W840-T840)/W840,0)))</f>
        <v>-      %</v>
      </c>
      <c r="Z840" s="83" t="s">
        <v>5582</v>
      </c>
      <c r="AA840" s="51">
        <v>3</v>
      </c>
      <c r="AB840" s="51">
        <v>0</v>
      </c>
      <c r="AC840" s="63" t="s">
        <v>375</v>
      </c>
      <c r="AD840" s="94" t="str">
        <f>IF(OR(Q840="",'1'!$H$10="-"),"",IF(Q840&gt;R840+S840,"заказано больше наличия",""))</f>
        <v/>
      </c>
    </row>
    <row r="841" spans="1:30" s="48" customFormat="1">
      <c r="A841" s="2"/>
      <c r="B841" s="57" t="s">
        <v>1256</v>
      </c>
      <c r="C841" s="49" t="s">
        <v>530</v>
      </c>
      <c r="D841" s="49" t="s">
        <v>515</v>
      </c>
      <c r="E841" s="49">
        <v>1</v>
      </c>
      <c r="F841" s="49">
        <v>8</v>
      </c>
      <c r="G841" s="49" t="s">
        <v>2872</v>
      </c>
      <c r="H841" s="52" t="s">
        <v>288</v>
      </c>
      <c r="I841" s="50" t="s">
        <v>483</v>
      </c>
      <c r="J841" s="50" t="s">
        <v>483</v>
      </c>
      <c r="K841" s="90"/>
      <c r="L841" s="51">
        <v>2386</v>
      </c>
      <c r="M841" s="51">
        <v>2105</v>
      </c>
      <c r="N841" s="82">
        <f>IF('1'!$H$10="-",L841,L841)</f>
        <v>2386</v>
      </c>
      <c r="O841" s="82">
        <f>IF(Z841="только сц",0,IF('1'!$H$10="-",M841,IF('1'!$H$10="в кассу предприятия",M841,IF('1'!$H$10="ИП Водакова Т.Ю.",M841*1.075,"-"))))</f>
        <v>0</v>
      </c>
      <c r="P841" s="86">
        <v>2</v>
      </c>
      <c r="Q841" s="47"/>
      <c r="R841" s="91">
        <f t="shared" si="13"/>
        <v>0</v>
      </c>
      <c r="S841" s="91" t="str">
        <f>IF('1'!$H$10="-","-      ₽",IF(Z841="только сц",IF(Q841&lt;=AA841,Q841,AA841),IF(Q841&lt;=AB841,0,IF(Q841-R841&lt;=AA841,Q841-R841,AA841))))</f>
        <v>-      ₽</v>
      </c>
      <c r="T841" s="92" t="str">
        <f>IF('1'!$H$10="-","-      ₽",IF(AND(SUM($W$10:$W$6357)&gt;=200000,AC841&lt;&gt;"без скидки"),IF(R841&gt;=100,O841*0.95*0.95*R841,O841*R841*0.95),IF(SUM($V$10:$V$6357)&gt;=57000,IF(AND(R841&gt;=100,AC841&lt;&gt;"без скидки"),O841*0.95*R841,O841*R841),N841*R841)))</f>
        <v>-      ₽</v>
      </c>
      <c r="U841" s="92" t="str">
        <f>IF('1'!$H$10="-","-      ₽",S841*N841)</f>
        <v>-      ₽</v>
      </c>
      <c r="V841" s="93" t="str">
        <f>IF('1'!$H$10="-","-      ₽",R841*N841)</f>
        <v>-      ₽</v>
      </c>
      <c r="W841" s="93" t="str">
        <f>IF('1'!$H$10="-","-      ₽",R841*O841)</f>
        <v>-      ₽</v>
      </c>
      <c r="X841" s="65" t="s">
        <v>4548</v>
      </c>
      <c r="Y841" s="66" t="str">
        <f>IF(OR(Q841="",'1'!$H$10="-"),"-      %",IF(Z841="только сц",0,IF(SUM($V$685:$V$6357)&gt;=57000,(W841-T841)/W841,0)))</f>
        <v>-      %</v>
      </c>
      <c r="Z841" s="83" t="s">
        <v>5582</v>
      </c>
      <c r="AA841" s="51">
        <v>2</v>
      </c>
      <c r="AB841" s="51">
        <v>0</v>
      </c>
      <c r="AC841" s="63" t="s">
        <v>375</v>
      </c>
      <c r="AD841" s="94" t="str">
        <f>IF(OR(Q841="",'1'!$H$10="-"),"",IF(Q841&gt;R841+S841,"заказано больше наличия",""))</f>
        <v/>
      </c>
    </row>
    <row r="842" spans="1:30" s="48" customFormat="1">
      <c r="A842" s="2"/>
      <c r="B842" s="57" t="s">
        <v>5055</v>
      </c>
      <c r="C842" s="49" t="s">
        <v>514</v>
      </c>
      <c r="D842" s="49" t="s">
        <v>515</v>
      </c>
      <c r="E842" s="49">
        <v>1</v>
      </c>
      <c r="F842" s="49">
        <v>18</v>
      </c>
      <c r="G842" s="49" t="s">
        <v>2873</v>
      </c>
      <c r="H842" s="52" t="s">
        <v>384</v>
      </c>
      <c r="I842" s="50"/>
      <c r="J842" s="50"/>
      <c r="K842" s="90" t="s">
        <v>420</v>
      </c>
      <c r="L842" s="51">
        <v>4018</v>
      </c>
      <c r="M842" s="51">
        <v>3545</v>
      </c>
      <c r="N842" s="82">
        <f>IF('1'!$H$10="-",L842,L842)</f>
        <v>4018</v>
      </c>
      <c r="O842" s="82">
        <f>IF(Z842="только сц",0,IF('1'!$H$10="-",M842,IF('1'!$H$10="в кассу предприятия",M842,IF('1'!$H$10="ИП Водакова Т.Ю.",M842*1.075,"-"))))</f>
        <v>0</v>
      </c>
      <c r="P842" s="86">
        <v>1</v>
      </c>
      <c r="Q842" s="47"/>
      <c r="R842" s="91">
        <f t="shared" si="13"/>
        <v>0</v>
      </c>
      <c r="S842" s="91" t="str">
        <f>IF('1'!$H$10="-","-      ₽",IF(Z842="только сц",IF(Q842&lt;=AA842,Q842,AA842),IF(Q842&lt;=AB842,0,IF(Q842-R842&lt;=AA842,Q842-R842,AA842))))</f>
        <v>-      ₽</v>
      </c>
      <c r="T842" s="92" t="str">
        <f>IF('1'!$H$10="-","-      ₽",IF(AND(SUM($W$10:$W$6357)&gt;=200000,AC842&lt;&gt;"без скидки"),IF(R842&gt;=100,O842*0.95*0.95*R842,O842*R842*0.95),IF(SUM($V$10:$V$6357)&gt;=57000,IF(AND(R842&gt;=100,AC842&lt;&gt;"без скидки"),O842*0.95*R842,O842*R842),N842*R842)))</f>
        <v>-      ₽</v>
      </c>
      <c r="U842" s="92" t="str">
        <f>IF('1'!$H$10="-","-      ₽",S842*N842)</f>
        <v>-      ₽</v>
      </c>
      <c r="V842" s="93" t="str">
        <f>IF('1'!$H$10="-","-      ₽",R842*N842)</f>
        <v>-      ₽</v>
      </c>
      <c r="W842" s="93" t="str">
        <f>IF('1'!$H$10="-","-      ₽",R842*O842)</f>
        <v>-      ₽</v>
      </c>
      <c r="X842" s="65" t="s">
        <v>4548</v>
      </c>
      <c r="Y842" s="66" t="str">
        <f>IF(OR(Q842="",'1'!$H$10="-"),"-      %",IF(Z842="только сц",0,IF(SUM($V$685:$V$6357)&gt;=57000,(W842-T842)/W842,0)))</f>
        <v>-      %</v>
      </c>
      <c r="Z842" s="83" t="s">
        <v>5582</v>
      </c>
      <c r="AA842" s="51">
        <v>1</v>
      </c>
      <c r="AB842" s="51">
        <v>0</v>
      </c>
      <c r="AC842" s="63" t="s">
        <v>375</v>
      </c>
      <c r="AD842" s="94" t="str">
        <f>IF(OR(Q842="",'1'!$H$10="-"),"",IF(Q842&gt;R842+S842,"заказано больше наличия",""))</f>
        <v/>
      </c>
    </row>
    <row r="843" spans="1:30" s="48" customFormat="1">
      <c r="A843" s="2"/>
      <c r="B843" s="57" t="s">
        <v>1260</v>
      </c>
      <c r="C843" s="49" t="s">
        <v>530</v>
      </c>
      <c r="D843" s="49" t="s">
        <v>515</v>
      </c>
      <c r="E843" s="49">
        <v>1</v>
      </c>
      <c r="F843" s="49">
        <v>8</v>
      </c>
      <c r="G843" s="49" t="s">
        <v>516</v>
      </c>
      <c r="H843" s="52" t="s">
        <v>288</v>
      </c>
      <c r="I843" s="50" t="s">
        <v>483</v>
      </c>
      <c r="J843" s="50" t="s">
        <v>483</v>
      </c>
      <c r="K843" s="90"/>
      <c r="L843" s="51">
        <v>2578</v>
      </c>
      <c r="M843" s="51">
        <v>2275</v>
      </c>
      <c r="N843" s="82">
        <f>IF('1'!$H$10="-",L843,L843)</f>
        <v>2578</v>
      </c>
      <c r="O843" s="82">
        <f>IF(Z843="только сц",0,IF('1'!$H$10="-",M843,IF('1'!$H$10="в кассу предприятия",M843,IF('1'!$H$10="ИП Водакова Т.Ю.",M843*1.075,"-"))))</f>
        <v>2275</v>
      </c>
      <c r="P843" s="86">
        <v>4</v>
      </c>
      <c r="Q843" s="47"/>
      <c r="R843" s="91">
        <f t="shared" si="13"/>
        <v>0</v>
      </c>
      <c r="S843" s="91" t="str">
        <f>IF('1'!$H$10="-","-      ₽",IF(Z843="только сц",IF(Q843&lt;=AA843,Q843,AA843),IF(Q843&lt;=AB843,0,IF(Q843-R843&lt;=AA843,Q843-R843,AA843))))</f>
        <v>-      ₽</v>
      </c>
      <c r="T843" s="92" t="str">
        <f>IF('1'!$H$10="-","-      ₽",IF(AND(SUM($W$10:$W$6357)&gt;=200000,AC843&lt;&gt;"без скидки"),IF(R843&gt;=100,O843*0.95*0.95*R843,O843*R843*0.95),IF(SUM($V$10:$V$6357)&gt;=57000,IF(AND(R843&gt;=100,AC843&lt;&gt;"без скидки"),O843*0.95*R843,O843*R843),N843*R843)))</f>
        <v>-      ₽</v>
      </c>
      <c r="U843" s="92" t="str">
        <f>IF('1'!$H$10="-","-      ₽",S843*N843)</f>
        <v>-      ₽</v>
      </c>
      <c r="V843" s="93" t="str">
        <f>IF('1'!$H$10="-","-      ₽",R843*N843)</f>
        <v>-      ₽</v>
      </c>
      <c r="W843" s="93" t="str">
        <f>IF('1'!$H$10="-","-      ₽",R843*O843)</f>
        <v>-      ₽</v>
      </c>
      <c r="X843" s="65" t="s">
        <v>4548</v>
      </c>
      <c r="Y843" s="66" t="str">
        <f>IF(OR(Q843="",'1'!$H$10="-"),"-      %",IF(Z843="только сц",0,IF(SUM($V$685:$V$6357)&gt;=57000,(W843-T843)/W843,0)))</f>
        <v>-      %</v>
      </c>
      <c r="Z843" s="83" t="s">
        <v>375</v>
      </c>
      <c r="AA843" s="51">
        <v>0</v>
      </c>
      <c r="AB843" s="51">
        <v>4</v>
      </c>
      <c r="AC843" s="63" t="s">
        <v>375</v>
      </c>
      <c r="AD843" s="94" t="str">
        <f>IF(OR(Q843="",'1'!$H$10="-"),"",IF(Q843&gt;R843+S843,"заказано больше наличия",""))</f>
        <v/>
      </c>
    </row>
    <row r="844" spans="1:30" s="48" customFormat="1">
      <c r="A844" s="2"/>
      <c r="B844" s="57" t="s">
        <v>1262</v>
      </c>
      <c r="C844" s="49" t="s">
        <v>514</v>
      </c>
      <c r="D844" s="49" t="s">
        <v>515</v>
      </c>
      <c r="E844" s="49">
        <v>1</v>
      </c>
      <c r="F844" s="49">
        <v>18</v>
      </c>
      <c r="G844" s="49" t="s">
        <v>516</v>
      </c>
      <c r="H844" s="52" t="s">
        <v>384</v>
      </c>
      <c r="I844" s="50" t="s">
        <v>396</v>
      </c>
      <c r="J844" s="50" t="s">
        <v>396</v>
      </c>
      <c r="K844" s="90"/>
      <c r="L844" s="51">
        <v>4358</v>
      </c>
      <c r="M844" s="51">
        <v>3845</v>
      </c>
      <c r="N844" s="82">
        <f>IF('1'!$H$10="-",L844,L844)</f>
        <v>4358</v>
      </c>
      <c r="O844" s="82">
        <f>IF(Z844="только сц",0,IF('1'!$H$10="-",M844,IF('1'!$H$10="в кассу предприятия",M844,IF('1'!$H$10="ИП Водакова Т.Ю.",M844*1.075,"-"))))</f>
        <v>0</v>
      </c>
      <c r="P844" s="86">
        <v>1</v>
      </c>
      <c r="Q844" s="47"/>
      <c r="R844" s="91">
        <f t="shared" si="13"/>
        <v>0</v>
      </c>
      <c r="S844" s="91" t="str">
        <f>IF('1'!$H$10="-","-      ₽",IF(Z844="только сц",IF(Q844&lt;=AA844,Q844,AA844),IF(Q844&lt;=AB844,0,IF(Q844-R844&lt;=AA844,Q844-R844,AA844))))</f>
        <v>-      ₽</v>
      </c>
      <c r="T844" s="92" t="str">
        <f>IF('1'!$H$10="-","-      ₽",IF(AND(SUM($W$10:$W$6357)&gt;=200000,AC844&lt;&gt;"без скидки"),IF(R844&gt;=100,O844*0.95*0.95*R844,O844*R844*0.95),IF(SUM($V$10:$V$6357)&gt;=57000,IF(AND(R844&gt;=100,AC844&lt;&gt;"без скидки"),O844*0.95*R844,O844*R844),N844*R844)))</f>
        <v>-      ₽</v>
      </c>
      <c r="U844" s="92" t="str">
        <f>IF('1'!$H$10="-","-      ₽",S844*N844)</f>
        <v>-      ₽</v>
      </c>
      <c r="V844" s="93" t="str">
        <f>IF('1'!$H$10="-","-      ₽",R844*N844)</f>
        <v>-      ₽</v>
      </c>
      <c r="W844" s="93" t="str">
        <f>IF('1'!$H$10="-","-      ₽",R844*O844)</f>
        <v>-      ₽</v>
      </c>
      <c r="X844" s="65" t="s">
        <v>4548</v>
      </c>
      <c r="Y844" s="66" t="str">
        <f>IF(OR(Q844="",'1'!$H$10="-"),"-      %",IF(Z844="только сц",0,IF(SUM($V$685:$V$6357)&gt;=57000,(W844-T844)/W844,0)))</f>
        <v>-      %</v>
      </c>
      <c r="Z844" s="83" t="s">
        <v>5582</v>
      </c>
      <c r="AA844" s="51">
        <v>1</v>
      </c>
      <c r="AB844" s="51">
        <v>0</v>
      </c>
      <c r="AC844" s="63" t="s">
        <v>375</v>
      </c>
      <c r="AD844" s="94" t="str">
        <f>IF(OR(Q844="",'1'!$H$10="-"),"",IF(Q844&gt;R844+S844,"заказано больше наличия",""))</f>
        <v/>
      </c>
    </row>
    <row r="845" spans="1:30" s="48" customFormat="1">
      <c r="A845" s="2"/>
      <c r="B845" s="57" t="s">
        <v>4163</v>
      </c>
      <c r="C845" s="49" t="s">
        <v>514</v>
      </c>
      <c r="D845" s="49" t="s">
        <v>515</v>
      </c>
      <c r="E845" s="49">
        <v>1</v>
      </c>
      <c r="F845" s="49">
        <v>28</v>
      </c>
      <c r="G845" s="49" t="s">
        <v>516</v>
      </c>
      <c r="H845" s="52" t="s">
        <v>2874</v>
      </c>
      <c r="I845" s="50"/>
      <c r="J845" s="50"/>
      <c r="K845" s="90" t="s">
        <v>420</v>
      </c>
      <c r="L845" s="51">
        <v>10155</v>
      </c>
      <c r="M845" s="51">
        <v>8960</v>
      </c>
      <c r="N845" s="82">
        <f>IF('1'!$H$10="-",L845,L845)</f>
        <v>10155</v>
      </c>
      <c r="O845" s="82">
        <f>IF(Z845="только сц",0,IF('1'!$H$10="-",M845,IF('1'!$H$10="в кассу предприятия",M845,IF('1'!$H$10="ИП Водакова Т.Ю.",M845*1.075,"-"))))</f>
        <v>8960</v>
      </c>
      <c r="P845" s="86">
        <v>1</v>
      </c>
      <c r="Q845" s="47"/>
      <c r="R845" s="91">
        <f t="shared" si="13"/>
        <v>0</v>
      </c>
      <c r="S845" s="91" t="str">
        <f>IF('1'!$H$10="-","-      ₽",IF(Z845="только сц",IF(Q845&lt;=AA845,Q845,AA845),IF(Q845&lt;=AB845,0,IF(Q845-R845&lt;=AA845,Q845-R845,AA845))))</f>
        <v>-      ₽</v>
      </c>
      <c r="T845" s="92" t="str">
        <f>IF('1'!$H$10="-","-      ₽",IF(AND(SUM($W$10:$W$6357)&gt;=200000,AC845&lt;&gt;"без скидки"),IF(R845&gt;=100,O845*0.95*0.95*R845,O845*R845*0.95),IF(SUM($V$10:$V$6357)&gt;=57000,IF(AND(R845&gt;=100,AC845&lt;&gt;"без скидки"),O845*0.95*R845,O845*R845),N845*R845)))</f>
        <v>-      ₽</v>
      </c>
      <c r="U845" s="92" t="str">
        <f>IF('1'!$H$10="-","-      ₽",S845*N845)</f>
        <v>-      ₽</v>
      </c>
      <c r="V845" s="93" t="str">
        <f>IF('1'!$H$10="-","-      ₽",R845*N845)</f>
        <v>-      ₽</v>
      </c>
      <c r="W845" s="93" t="str">
        <f>IF('1'!$H$10="-","-      ₽",R845*O845)</f>
        <v>-      ₽</v>
      </c>
      <c r="X845" s="65" t="s">
        <v>4548</v>
      </c>
      <c r="Y845" s="66" t="str">
        <f>IF(OR(Q845="",'1'!$H$10="-"),"-      %",IF(Z845="только сц",0,IF(SUM($V$685:$V$6357)&gt;=57000,(W845-T845)/W845,0)))</f>
        <v>-      %</v>
      </c>
      <c r="Z845" s="83" t="s">
        <v>375</v>
      </c>
      <c r="AA845" s="51">
        <v>0</v>
      </c>
      <c r="AB845" s="51">
        <v>1</v>
      </c>
      <c r="AC845" s="63" t="s">
        <v>375</v>
      </c>
      <c r="AD845" s="94" t="str">
        <f>IF(OR(Q845="",'1'!$H$10="-"),"",IF(Q845&gt;R845+S845,"заказано больше наличия",""))</f>
        <v/>
      </c>
    </row>
    <row r="846" spans="1:30" s="48" customFormat="1">
      <c r="A846" s="2"/>
      <c r="B846" s="57" t="s">
        <v>1263</v>
      </c>
      <c r="C846" s="49" t="s">
        <v>514</v>
      </c>
      <c r="D846" s="49" t="s">
        <v>515</v>
      </c>
      <c r="E846" s="49">
        <v>1</v>
      </c>
      <c r="F846" s="49">
        <v>18</v>
      </c>
      <c r="G846" s="49" t="s">
        <v>2875</v>
      </c>
      <c r="H846" s="52" t="s">
        <v>384</v>
      </c>
      <c r="I846" s="50" t="s">
        <v>396</v>
      </c>
      <c r="J846" s="50" t="s">
        <v>396</v>
      </c>
      <c r="K846" s="90"/>
      <c r="L846" s="51">
        <v>3304</v>
      </c>
      <c r="M846" s="51">
        <v>2915</v>
      </c>
      <c r="N846" s="82">
        <f>IF('1'!$H$10="-",L846,L846)</f>
        <v>3304</v>
      </c>
      <c r="O846" s="82">
        <f>IF(Z846="только сц",0,IF('1'!$H$10="-",M846,IF('1'!$H$10="в кассу предприятия",M846,IF('1'!$H$10="ИП Водакова Т.Ю.",M846*1.075,"-"))))</f>
        <v>0</v>
      </c>
      <c r="P846" s="86">
        <v>1</v>
      </c>
      <c r="Q846" s="47"/>
      <c r="R846" s="91">
        <f t="shared" si="13"/>
        <v>0</v>
      </c>
      <c r="S846" s="91" t="str">
        <f>IF('1'!$H$10="-","-      ₽",IF(Z846="только сц",IF(Q846&lt;=AA846,Q846,AA846),IF(Q846&lt;=AB846,0,IF(Q846-R846&lt;=AA846,Q846-R846,AA846))))</f>
        <v>-      ₽</v>
      </c>
      <c r="T846" s="92" t="str">
        <f>IF('1'!$H$10="-","-      ₽",IF(AND(SUM($W$10:$W$6357)&gt;=200000,AC846&lt;&gt;"без скидки"),IF(R846&gt;=100,O846*0.95*0.95*R846,O846*R846*0.95),IF(SUM($V$10:$V$6357)&gt;=57000,IF(AND(R846&gt;=100,AC846&lt;&gt;"без скидки"),O846*0.95*R846,O846*R846),N846*R846)))</f>
        <v>-      ₽</v>
      </c>
      <c r="U846" s="92" t="str">
        <f>IF('1'!$H$10="-","-      ₽",S846*N846)</f>
        <v>-      ₽</v>
      </c>
      <c r="V846" s="93" t="str">
        <f>IF('1'!$H$10="-","-      ₽",R846*N846)</f>
        <v>-      ₽</v>
      </c>
      <c r="W846" s="93" t="str">
        <f>IF('1'!$H$10="-","-      ₽",R846*O846)</f>
        <v>-      ₽</v>
      </c>
      <c r="X846" s="65" t="s">
        <v>4548</v>
      </c>
      <c r="Y846" s="66" t="str">
        <f>IF(OR(Q846="",'1'!$H$10="-"),"-      %",IF(Z846="только сц",0,IF(SUM($V$685:$V$6357)&gt;=57000,(W846-T846)/W846,0)))</f>
        <v>-      %</v>
      </c>
      <c r="Z846" s="83" t="s">
        <v>5582</v>
      </c>
      <c r="AA846" s="51">
        <v>1</v>
      </c>
      <c r="AB846" s="51">
        <v>0</v>
      </c>
      <c r="AC846" s="63" t="s">
        <v>375</v>
      </c>
      <c r="AD846" s="94" t="str">
        <f>IF(OR(Q846="",'1'!$H$10="-"),"",IF(Q846&gt;R846+S846,"заказано больше наличия",""))</f>
        <v/>
      </c>
    </row>
    <row r="847" spans="1:30" s="48" customFormat="1">
      <c r="A847" s="2"/>
      <c r="B847" s="57" t="s">
        <v>5056</v>
      </c>
      <c r="C847" s="49" t="s">
        <v>514</v>
      </c>
      <c r="D847" s="49" t="s">
        <v>515</v>
      </c>
      <c r="E847" s="49">
        <v>1</v>
      </c>
      <c r="F847" s="49">
        <v>18</v>
      </c>
      <c r="G847" s="49" t="s">
        <v>2877</v>
      </c>
      <c r="H847" s="52" t="s">
        <v>384</v>
      </c>
      <c r="I847" s="50" t="s">
        <v>5471</v>
      </c>
      <c r="J847" s="50"/>
      <c r="K847" s="90"/>
      <c r="L847" s="51">
        <v>4018</v>
      </c>
      <c r="M847" s="51">
        <v>3545</v>
      </c>
      <c r="N847" s="82">
        <f>IF('1'!$H$10="-",L847,L847)</f>
        <v>4018</v>
      </c>
      <c r="O847" s="82">
        <f>IF(Z847="только сц",0,IF('1'!$H$10="-",M847,IF('1'!$H$10="в кассу предприятия",M847,IF('1'!$H$10="ИП Водакова Т.Ю.",M847*1.075,"-"))))</f>
        <v>3545</v>
      </c>
      <c r="P847" s="86">
        <v>4</v>
      </c>
      <c r="Q847" s="47"/>
      <c r="R847" s="91">
        <f t="shared" si="13"/>
        <v>0</v>
      </c>
      <c r="S847" s="91" t="str">
        <f>IF('1'!$H$10="-","-      ₽",IF(Z847="только сц",IF(Q847&lt;=AA847,Q847,AA847),IF(Q847&lt;=AB847,0,IF(Q847-R847&lt;=AA847,Q847-R847,AA847))))</f>
        <v>-      ₽</v>
      </c>
      <c r="T847" s="92" t="str">
        <f>IF('1'!$H$10="-","-      ₽",IF(AND(SUM($W$10:$W$6357)&gt;=200000,AC847&lt;&gt;"без скидки"),IF(R847&gt;=100,O847*0.95*0.95*R847,O847*R847*0.95),IF(SUM($V$10:$V$6357)&gt;=57000,IF(AND(R847&gt;=100,AC847&lt;&gt;"без скидки"),O847*0.95*R847,O847*R847),N847*R847)))</f>
        <v>-      ₽</v>
      </c>
      <c r="U847" s="92" t="str">
        <f>IF('1'!$H$10="-","-      ₽",S847*N847)</f>
        <v>-      ₽</v>
      </c>
      <c r="V847" s="93" t="str">
        <f>IF('1'!$H$10="-","-      ₽",R847*N847)</f>
        <v>-      ₽</v>
      </c>
      <c r="W847" s="93" t="str">
        <f>IF('1'!$H$10="-","-      ₽",R847*O847)</f>
        <v>-      ₽</v>
      </c>
      <c r="X847" s="65" t="s">
        <v>4548</v>
      </c>
      <c r="Y847" s="66" t="str">
        <f>IF(OR(Q847="",'1'!$H$10="-"),"-      %",IF(Z847="только сц",0,IF(SUM($V$685:$V$6357)&gt;=57000,(W847-T847)/W847,0)))</f>
        <v>-      %</v>
      </c>
      <c r="Z847" s="83" t="s">
        <v>375</v>
      </c>
      <c r="AA847" s="51">
        <v>0</v>
      </c>
      <c r="AB847" s="51">
        <v>4</v>
      </c>
      <c r="AC847" s="63" t="s">
        <v>375</v>
      </c>
      <c r="AD847" s="94" t="str">
        <f>IF(OR(Q847="",'1'!$H$10="-"),"",IF(Q847&gt;R847+S847,"заказано больше наличия",""))</f>
        <v/>
      </c>
    </row>
    <row r="848" spans="1:30" s="48" customFormat="1">
      <c r="A848" s="2"/>
      <c r="B848" s="57" t="s">
        <v>5057</v>
      </c>
      <c r="C848" s="49" t="s">
        <v>514</v>
      </c>
      <c r="D848" s="49" t="s">
        <v>515</v>
      </c>
      <c r="E848" s="49">
        <v>1</v>
      </c>
      <c r="F848" s="49">
        <v>24</v>
      </c>
      <c r="G848" s="49" t="s">
        <v>2877</v>
      </c>
      <c r="H848" s="52" t="s">
        <v>373</v>
      </c>
      <c r="I848" s="50" t="s">
        <v>374</v>
      </c>
      <c r="J848" s="50"/>
      <c r="K848" s="90"/>
      <c r="L848" s="51">
        <v>4392</v>
      </c>
      <c r="M848" s="51">
        <v>3875</v>
      </c>
      <c r="N848" s="82">
        <f>IF('1'!$H$10="-",L848,L848)</f>
        <v>4392</v>
      </c>
      <c r="O848" s="82">
        <f>IF(Z848="только сц",0,IF('1'!$H$10="-",M848,IF('1'!$H$10="в кассу предприятия",M848,IF('1'!$H$10="ИП Водакова Т.Ю.",M848*1.075,"-"))))</f>
        <v>0</v>
      </c>
      <c r="P848" s="86">
        <v>2</v>
      </c>
      <c r="Q848" s="47"/>
      <c r="R848" s="91">
        <f t="shared" si="13"/>
        <v>0</v>
      </c>
      <c r="S848" s="91" t="str">
        <f>IF('1'!$H$10="-","-      ₽",IF(Z848="только сц",IF(Q848&lt;=AA848,Q848,AA848),IF(Q848&lt;=AB848,0,IF(Q848-R848&lt;=AA848,Q848-R848,AA848))))</f>
        <v>-      ₽</v>
      </c>
      <c r="T848" s="92" t="str">
        <f>IF('1'!$H$10="-","-      ₽",IF(AND(SUM($W$10:$W$6357)&gt;=200000,AC848&lt;&gt;"без скидки"),IF(R848&gt;=100,O848*0.95*0.95*R848,O848*R848*0.95),IF(SUM($V$10:$V$6357)&gt;=57000,IF(AND(R848&gt;=100,AC848&lt;&gt;"без скидки"),O848*0.95*R848,O848*R848),N848*R848)))</f>
        <v>-      ₽</v>
      </c>
      <c r="U848" s="92" t="str">
        <f>IF('1'!$H$10="-","-      ₽",S848*N848)</f>
        <v>-      ₽</v>
      </c>
      <c r="V848" s="93" t="str">
        <f>IF('1'!$H$10="-","-      ₽",R848*N848)</f>
        <v>-      ₽</v>
      </c>
      <c r="W848" s="93" t="str">
        <f>IF('1'!$H$10="-","-      ₽",R848*O848)</f>
        <v>-      ₽</v>
      </c>
      <c r="X848" s="65" t="s">
        <v>4548</v>
      </c>
      <c r="Y848" s="66" t="str">
        <f>IF(OR(Q848="",'1'!$H$10="-"),"-      %",IF(Z848="только сц",0,IF(SUM($V$685:$V$6357)&gt;=57000,(W848-T848)/W848,0)))</f>
        <v>-      %</v>
      </c>
      <c r="Z848" s="83" t="s">
        <v>5582</v>
      </c>
      <c r="AA848" s="51">
        <v>2</v>
      </c>
      <c r="AB848" s="51">
        <v>0</v>
      </c>
      <c r="AC848" s="63" t="s">
        <v>375</v>
      </c>
      <c r="AD848" s="94" t="str">
        <f>IF(OR(Q848="",'1'!$H$10="-"),"",IF(Q848&gt;R848+S848,"заказано больше наличия",""))</f>
        <v/>
      </c>
    </row>
    <row r="849" spans="1:30" s="48" customFormat="1">
      <c r="A849" s="2"/>
      <c r="B849" s="57" t="s">
        <v>1266</v>
      </c>
      <c r="C849" s="49" t="s">
        <v>530</v>
      </c>
      <c r="D849" s="49" t="s">
        <v>515</v>
      </c>
      <c r="E849" s="49">
        <v>1</v>
      </c>
      <c r="F849" s="49">
        <v>6</v>
      </c>
      <c r="G849" s="49" t="s">
        <v>518</v>
      </c>
      <c r="H849" s="52" t="s">
        <v>85</v>
      </c>
      <c r="I849" s="50"/>
      <c r="J849" s="50"/>
      <c r="K849" s="90"/>
      <c r="L849" s="51">
        <v>1128</v>
      </c>
      <c r="M849" s="51">
        <v>995</v>
      </c>
      <c r="N849" s="82">
        <f>IF('1'!$H$10="-",L849,L849)</f>
        <v>1128</v>
      </c>
      <c r="O849" s="82">
        <f>IF(Z849="только сц",0,IF('1'!$H$10="-",M849,IF('1'!$H$10="в кассу предприятия",M849,IF('1'!$H$10="ИП Водакова Т.Ю.",M849*1.075,"-"))))</f>
        <v>0</v>
      </c>
      <c r="P849" s="86">
        <v>1</v>
      </c>
      <c r="Q849" s="47"/>
      <c r="R849" s="91">
        <f t="shared" si="13"/>
        <v>0</v>
      </c>
      <c r="S849" s="91" t="str">
        <f>IF('1'!$H$10="-","-      ₽",IF(Z849="только сц",IF(Q849&lt;=AA849,Q849,AA849),IF(Q849&lt;=AB849,0,IF(Q849-R849&lt;=AA849,Q849-R849,AA849))))</f>
        <v>-      ₽</v>
      </c>
      <c r="T849" s="92" t="str">
        <f>IF('1'!$H$10="-","-      ₽",IF(AND(SUM($W$10:$W$6357)&gt;=200000,AC849&lt;&gt;"без скидки"),IF(R849&gt;=100,O849*0.95*0.95*R849,O849*R849*0.95),IF(SUM($V$10:$V$6357)&gt;=57000,IF(AND(R849&gt;=100,AC849&lt;&gt;"без скидки"),O849*0.95*R849,O849*R849),N849*R849)))</f>
        <v>-      ₽</v>
      </c>
      <c r="U849" s="92" t="str">
        <f>IF('1'!$H$10="-","-      ₽",S849*N849)</f>
        <v>-      ₽</v>
      </c>
      <c r="V849" s="93" t="str">
        <f>IF('1'!$H$10="-","-      ₽",R849*N849)</f>
        <v>-      ₽</v>
      </c>
      <c r="W849" s="93" t="str">
        <f>IF('1'!$H$10="-","-      ₽",R849*O849)</f>
        <v>-      ₽</v>
      </c>
      <c r="X849" s="65" t="s">
        <v>4548</v>
      </c>
      <c r="Y849" s="66" t="str">
        <f>IF(OR(Q849="",'1'!$H$10="-"),"-      %",IF(Z849="только сц",0,IF(SUM($V$685:$V$6357)&gt;=57000,(W849-T849)/W849,0)))</f>
        <v>-      %</v>
      </c>
      <c r="Z849" s="83" t="s">
        <v>5582</v>
      </c>
      <c r="AA849" s="51">
        <v>1</v>
      </c>
      <c r="AB849" s="51">
        <v>0</v>
      </c>
      <c r="AC849" s="63" t="s">
        <v>375</v>
      </c>
      <c r="AD849" s="94" t="str">
        <f>IF(OR(Q849="",'1'!$H$10="-"),"",IF(Q849&gt;R849+S849,"заказано больше наличия",""))</f>
        <v/>
      </c>
    </row>
    <row r="850" spans="1:30" s="48" customFormat="1">
      <c r="A850" s="2"/>
      <c r="B850" s="57" t="s">
        <v>4058</v>
      </c>
      <c r="C850" s="49" t="s">
        <v>530</v>
      </c>
      <c r="D850" s="49" t="s">
        <v>515</v>
      </c>
      <c r="E850" s="49">
        <v>1</v>
      </c>
      <c r="F850" s="49">
        <v>11</v>
      </c>
      <c r="G850" s="49" t="s">
        <v>518</v>
      </c>
      <c r="H850" s="52" t="s">
        <v>52</v>
      </c>
      <c r="I850" s="50"/>
      <c r="J850" s="50"/>
      <c r="K850" s="90"/>
      <c r="L850" s="51">
        <v>1524</v>
      </c>
      <c r="M850" s="51">
        <v>1345</v>
      </c>
      <c r="N850" s="82">
        <f>IF('1'!$H$10="-",L850,L850)</f>
        <v>1524</v>
      </c>
      <c r="O850" s="82">
        <f>IF(Z850="только сц",0,IF('1'!$H$10="-",M850,IF('1'!$H$10="в кассу предприятия",M850,IF('1'!$H$10="ИП Водакова Т.Ю.",M850*1.075,"-"))))</f>
        <v>0</v>
      </c>
      <c r="P850" s="86">
        <v>3</v>
      </c>
      <c r="Q850" s="47"/>
      <c r="R850" s="91">
        <f t="shared" si="13"/>
        <v>0</v>
      </c>
      <c r="S850" s="91" t="str">
        <f>IF('1'!$H$10="-","-      ₽",IF(Z850="только сц",IF(Q850&lt;=AA850,Q850,AA850),IF(Q850&lt;=AB850,0,IF(Q850-R850&lt;=AA850,Q850-R850,AA850))))</f>
        <v>-      ₽</v>
      </c>
      <c r="T850" s="92" t="str">
        <f>IF('1'!$H$10="-","-      ₽",IF(AND(SUM($W$10:$W$6357)&gt;=200000,AC850&lt;&gt;"без скидки"),IF(R850&gt;=100,O850*0.95*0.95*R850,O850*R850*0.95),IF(SUM($V$10:$V$6357)&gt;=57000,IF(AND(R850&gt;=100,AC850&lt;&gt;"без скидки"),O850*0.95*R850,O850*R850),N850*R850)))</f>
        <v>-      ₽</v>
      </c>
      <c r="U850" s="92" t="str">
        <f>IF('1'!$H$10="-","-      ₽",S850*N850)</f>
        <v>-      ₽</v>
      </c>
      <c r="V850" s="93" t="str">
        <f>IF('1'!$H$10="-","-      ₽",R850*N850)</f>
        <v>-      ₽</v>
      </c>
      <c r="W850" s="93" t="str">
        <f>IF('1'!$H$10="-","-      ₽",R850*O850)</f>
        <v>-      ₽</v>
      </c>
      <c r="X850" s="65" t="s">
        <v>4548</v>
      </c>
      <c r="Y850" s="66" t="str">
        <f>IF(OR(Q850="",'1'!$H$10="-"),"-      %",IF(Z850="только сц",0,IF(SUM($V$685:$V$6357)&gt;=57000,(W850-T850)/W850,0)))</f>
        <v>-      %</v>
      </c>
      <c r="Z850" s="83" t="s">
        <v>5582</v>
      </c>
      <c r="AA850" s="51">
        <v>3</v>
      </c>
      <c r="AB850" s="51">
        <v>0</v>
      </c>
      <c r="AC850" s="63" t="s">
        <v>3975</v>
      </c>
      <c r="AD850" s="94" t="str">
        <f>IF(OR(Q850="",'1'!$H$10="-"),"",IF(Q850&gt;R850+S850,"заказано больше наличия",""))</f>
        <v/>
      </c>
    </row>
    <row r="851" spans="1:30" s="48" customFormat="1">
      <c r="A851" s="2"/>
      <c r="B851" s="57" t="s">
        <v>1268</v>
      </c>
      <c r="C851" s="49" t="s">
        <v>514</v>
      </c>
      <c r="D851" s="49" t="s">
        <v>515</v>
      </c>
      <c r="E851" s="49">
        <v>1</v>
      </c>
      <c r="F851" s="49">
        <v>18</v>
      </c>
      <c r="G851" s="49" t="s">
        <v>2878</v>
      </c>
      <c r="H851" s="52" t="s">
        <v>384</v>
      </c>
      <c r="I851" s="50" t="s">
        <v>2800</v>
      </c>
      <c r="J851" s="50" t="s">
        <v>375</v>
      </c>
      <c r="K851" s="90" t="s">
        <v>375</v>
      </c>
      <c r="L851" s="51">
        <v>3304</v>
      </c>
      <c r="M851" s="51">
        <v>2915</v>
      </c>
      <c r="N851" s="82">
        <f>IF('1'!$H$10="-",L851,L851)</f>
        <v>3304</v>
      </c>
      <c r="O851" s="82">
        <f>IF(Z851="только сц",0,IF('1'!$H$10="-",M851,IF('1'!$H$10="в кассу предприятия",M851,IF('1'!$H$10="ИП Водакова Т.Ю.",M851*1.075,"-"))))</f>
        <v>2915</v>
      </c>
      <c r="P851" s="86">
        <v>5</v>
      </c>
      <c r="Q851" s="47"/>
      <c r="R851" s="91">
        <f t="shared" si="13"/>
        <v>0</v>
      </c>
      <c r="S851" s="91" t="str">
        <f>IF('1'!$H$10="-","-      ₽",IF(Z851="только сц",IF(Q851&lt;=AA851,Q851,AA851),IF(Q851&lt;=AB851,0,IF(Q851-R851&lt;=AA851,Q851-R851,AA851))))</f>
        <v>-      ₽</v>
      </c>
      <c r="T851" s="92" t="str">
        <f>IF('1'!$H$10="-","-      ₽",IF(AND(SUM($W$10:$W$6357)&gt;=200000,AC851&lt;&gt;"без скидки"),IF(R851&gt;=100,O851*0.95*0.95*R851,O851*R851*0.95),IF(SUM($V$10:$V$6357)&gt;=57000,IF(AND(R851&gt;=100,AC851&lt;&gt;"без скидки"),O851*0.95*R851,O851*R851),N851*R851)))</f>
        <v>-      ₽</v>
      </c>
      <c r="U851" s="92" t="str">
        <f>IF('1'!$H$10="-","-      ₽",S851*N851)</f>
        <v>-      ₽</v>
      </c>
      <c r="V851" s="93" t="str">
        <f>IF('1'!$H$10="-","-      ₽",R851*N851)</f>
        <v>-      ₽</v>
      </c>
      <c r="W851" s="93" t="str">
        <f>IF('1'!$H$10="-","-      ₽",R851*O851)</f>
        <v>-      ₽</v>
      </c>
      <c r="X851" s="65" t="s">
        <v>4548</v>
      </c>
      <c r="Y851" s="66" t="str">
        <f>IF(OR(Q851="",'1'!$H$10="-"),"-      %",IF(Z851="только сц",0,IF(SUM($V$685:$V$6357)&gt;=57000,(W851-T851)/W851,0)))</f>
        <v>-      %</v>
      </c>
      <c r="Z851" s="83" t="s">
        <v>375</v>
      </c>
      <c r="AA851" s="51">
        <v>0</v>
      </c>
      <c r="AB851" s="51">
        <v>5</v>
      </c>
      <c r="AC851" s="63" t="s">
        <v>375</v>
      </c>
      <c r="AD851" s="94" t="str">
        <f>IF(OR(Q851="",'1'!$H$10="-"),"",IF(Q851&gt;R851+S851,"заказано больше наличия",""))</f>
        <v/>
      </c>
    </row>
    <row r="852" spans="1:30" s="48" customFormat="1">
      <c r="A852" s="2"/>
      <c r="B852" s="57" t="s">
        <v>519</v>
      </c>
      <c r="C852" s="49" t="s">
        <v>514</v>
      </c>
      <c r="D852" s="49" t="s">
        <v>515</v>
      </c>
      <c r="E852" s="49">
        <v>1</v>
      </c>
      <c r="F852" s="49">
        <v>6</v>
      </c>
      <c r="G852" s="49" t="s">
        <v>520</v>
      </c>
      <c r="H852" s="52" t="s">
        <v>85</v>
      </c>
      <c r="I852" s="50"/>
      <c r="J852" s="50"/>
      <c r="K852" s="90"/>
      <c r="L852" s="51">
        <v>1524</v>
      </c>
      <c r="M852" s="51">
        <v>1345</v>
      </c>
      <c r="N852" s="82">
        <f>IF('1'!$H$10="-",L852,L852)</f>
        <v>1524</v>
      </c>
      <c r="O852" s="82">
        <f>IF(Z852="только сц",0,IF('1'!$H$10="-",M852,IF('1'!$H$10="в кассу предприятия",M852,IF('1'!$H$10="ИП Водакова Т.Ю.",M852*1.075,"-"))))</f>
        <v>1345</v>
      </c>
      <c r="P852" s="86">
        <v>21</v>
      </c>
      <c r="Q852" s="47"/>
      <c r="R852" s="91">
        <f t="shared" si="13"/>
        <v>0</v>
      </c>
      <c r="S852" s="91" t="str">
        <f>IF('1'!$H$10="-","-      ₽",IF(Z852="только сц",IF(Q852&lt;=AA852,Q852,AA852),IF(Q852&lt;=AB852,0,IF(Q852-R852&lt;=AA852,Q852-R852,AA852))))</f>
        <v>-      ₽</v>
      </c>
      <c r="T852" s="92" t="str">
        <f>IF('1'!$H$10="-","-      ₽",IF(AND(SUM($W$10:$W$6357)&gt;=200000,AC852&lt;&gt;"без скидки"),IF(R852&gt;=100,O852*0.95*0.95*R852,O852*R852*0.95),IF(SUM($V$10:$V$6357)&gt;=57000,IF(AND(R852&gt;=100,AC852&lt;&gt;"без скидки"),O852*0.95*R852,O852*R852),N852*R852)))</f>
        <v>-      ₽</v>
      </c>
      <c r="U852" s="92" t="str">
        <f>IF('1'!$H$10="-","-      ₽",S852*N852)</f>
        <v>-      ₽</v>
      </c>
      <c r="V852" s="93" t="str">
        <f>IF('1'!$H$10="-","-      ₽",R852*N852)</f>
        <v>-      ₽</v>
      </c>
      <c r="W852" s="93" t="str">
        <f>IF('1'!$H$10="-","-      ₽",R852*O852)</f>
        <v>-      ₽</v>
      </c>
      <c r="X852" s="65" t="s">
        <v>4548</v>
      </c>
      <c r="Y852" s="66" t="str">
        <f>IF(OR(Q852="",'1'!$H$10="-"),"-      %",IF(Z852="только сц",0,IF(SUM($V$685:$V$6357)&gt;=57000,(W852-T852)/W852,0)))</f>
        <v>-      %</v>
      </c>
      <c r="Z852" s="83" t="s">
        <v>375</v>
      </c>
      <c r="AA852" s="51">
        <v>9</v>
      </c>
      <c r="AB852" s="51">
        <v>12</v>
      </c>
      <c r="AC852" s="63" t="s">
        <v>375</v>
      </c>
      <c r="AD852" s="94" t="str">
        <f>IF(OR(Q852="",'1'!$H$10="-"),"",IF(Q852&gt;R852+S852,"заказано больше наличия",""))</f>
        <v/>
      </c>
    </row>
    <row r="853" spans="1:30" s="48" customFormat="1">
      <c r="A853" s="2"/>
      <c r="B853" s="57" t="s">
        <v>1272</v>
      </c>
      <c r="C853" s="49" t="s">
        <v>514</v>
      </c>
      <c r="D853" s="49" t="s">
        <v>515</v>
      </c>
      <c r="E853" s="49">
        <v>1</v>
      </c>
      <c r="F853" s="49">
        <v>18</v>
      </c>
      <c r="G853" s="49" t="s">
        <v>2881</v>
      </c>
      <c r="H853" s="52" t="s">
        <v>384</v>
      </c>
      <c r="I853" s="50" t="s">
        <v>396</v>
      </c>
      <c r="J853" s="50" t="s">
        <v>375</v>
      </c>
      <c r="K853" s="90" t="s">
        <v>375</v>
      </c>
      <c r="L853" s="51">
        <v>4018</v>
      </c>
      <c r="M853" s="51">
        <v>3545</v>
      </c>
      <c r="N853" s="82">
        <f>IF('1'!$H$10="-",L853,L853)</f>
        <v>4018</v>
      </c>
      <c r="O853" s="82">
        <f>IF(Z853="только сц",0,IF('1'!$H$10="-",M853,IF('1'!$H$10="в кассу предприятия",M853,IF('1'!$H$10="ИП Водакова Т.Ю.",M853*1.075,"-"))))</f>
        <v>3545</v>
      </c>
      <c r="P853" s="86">
        <v>4</v>
      </c>
      <c r="Q853" s="47"/>
      <c r="R853" s="91">
        <f t="shared" si="13"/>
        <v>0</v>
      </c>
      <c r="S853" s="91" t="str">
        <f>IF('1'!$H$10="-","-      ₽",IF(Z853="только сц",IF(Q853&lt;=AA853,Q853,AA853),IF(Q853&lt;=AB853,0,IF(Q853-R853&lt;=AA853,Q853-R853,AA853))))</f>
        <v>-      ₽</v>
      </c>
      <c r="T853" s="92" t="str">
        <f>IF('1'!$H$10="-","-      ₽",IF(AND(SUM($W$10:$W$6357)&gt;=200000,AC853&lt;&gt;"без скидки"),IF(R853&gt;=100,O853*0.95*0.95*R853,O853*R853*0.95),IF(SUM($V$10:$V$6357)&gt;=57000,IF(AND(R853&gt;=100,AC853&lt;&gt;"без скидки"),O853*0.95*R853,O853*R853),N853*R853)))</f>
        <v>-      ₽</v>
      </c>
      <c r="U853" s="92" t="str">
        <f>IF('1'!$H$10="-","-      ₽",S853*N853)</f>
        <v>-      ₽</v>
      </c>
      <c r="V853" s="93" t="str">
        <f>IF('1'!$H$10="-","-      ₽",R853*N853)</f>
        <v>-      ₽</v>
      </c>
      <c r="W853" s="93" t="str">
        <f>IF('1'!$H$10="-","-      ₽",R853*O853)</f>
        <v>-      ₽</v>
      </c>
      <c r="X853" s="65" t="s">
        <v>4548</v>
      </c>
      <c r="Y853" s="66" t="str">
        <f>IF(OR(Q853="",'1'!$H$10="-"),"-      %",IF(Z853="только сц",0,IF(SUM($V$685:$V$6357)&gt;=57000,(W853-T853)/W853,0)))</f>
        <v>-      %</v>
      </c>
      <c r="Z853" s="83" t="s">
        <v>375</v>
      </c>
      <c r="AA853" s="51">
        <v>0</v>
      </c>
      <c r="AB853" s="51">
        <v>4</v>
      </c>
      <c r="AC853" s="63" t="s">
        <v>375</v>
      </c>
      <c r="AD853" s="94" t="str">
        <f>IF(OR(Q853="",'1'!$H$10="-"),"",IF(Q853&gt;R853+S853,"заказано больше наличия",""))</f>
        <v/>
      </c>
    </row>
    <row r="854" spans="1:30" s="48" customFormat="1">
      <c r="A854" s="2"/>
      <c r="B854" s="57" t="s">
        <v>1274</v>
      </c>
      <c r="C854" s="49" t="s">
        <v>530</v>
      </c>
      <c r="D854" s="49" t="s">
        <v>515</v>
      </c>
      <c r="E854" s="49">
        <v>1</v>
      </c>
      <c r="F854" s="49">
        <v>18</v>
      </c>
      <c r="G854" s="49" t="s">
        <v>2882</v>
      </c>
      <c r="H854" s="52" t="s">
        <v>384</v>
      </c>
      <c r="I854" s="50" t="s">
        <v>396</v>
      </c>
      <c r="J854" s="50" t="s">
        <v>396</v>
      </c>
      <c r="K854" s="90"/>
      <c r="L854" s="51">
        <v>4018</v>
      </c>
      <c r="M854" s="51">
        <v>3545</v>
      </c>
      <c r="N854" s="82">
        <f>IF('1'!$H$10="-",L854,L854)</f>
        <v>4018</v>
      </c>
      <c r="O854" s="82">
        <f>IF(Z854="только сц",0,IF('1'!$H$10="-",M854,IF('1'!$H$10="в кассу предприятия",M854,IF('1'!$H$10="ИП Водакова Т.Ю.",M854*1.075,"-"))))</f>
        <v>0</v>
      </c>
      <c r="P854" s="86">
        <v>1</v>
      </c>
      <c r="Q854" s="47"/>
      <c r="R854" s="91">
        <f t="shared" si="13"/>
        <v>0</v>
      </c>
      <c r="S854" s="91" t="str">
        <f>IF('1'!$H$10="-","-      ₽",IF(Z854="только сц",IF(Q854&lt;=AA854,Q854,AA854),IF(Q854&lt;=AB854,0,IF(Q854-R854&lt;=AA854,Q854-R854,AA854))))</f>
        <v>-      ₽</v>
      </c>
      <c r="T854" s="92" t="str">
        <f>IF('1'!$H$10="-","-      ₽",IF(AND(SUM($W$10:$W$6357)&gt;=200000,AC854&lt;&gt;"без скидки"),IF(R854&gt;=100,O854*0.95*0.95*R854,O854*R854*0.95),IF(SUM($V$10:$V$6357)&gt;=57000,IF(AND(R854&gt;=100,AC854&lt;&gt;"без скидки"),O854*0.95*R854,O854*R854),N854*R854)))</f>
        <v>-      ₽</v>
      </c>
      <c r="U854" s="92" t="str">
        <f>IF('1'!$H$10="-","-      ₽",S854*N854)</f>
        <v>-      ₽</v>
      </c>
      <c r="V854" s="93" t="str">
        <f>IF('1'!$H$10="-","-      ₽",R854*N854)</f>
        <v>-      ₽</v>
      </c>
      <c r="W854" s="93" t="str">
        <f>IF('1'!$H$10="-","-      ₽",R854*O854)</f>
        <v>-      ₽</v>
      </c>
      <c r="X854" s="65" t="s">
        <v>4548</v>
      </c>
      <c r="Y854" s="66" t="str">
        <f>IF(OR(Q854="",'1'!$H$10="-"),"-      %",IF(Z854="только сц",0,IF(SUM($V$685:$V$6357)&gt;=57000,(W854-T854)/W854,0)))</f>
        <v>-      %</v>
      </c>
      <c r="Z854" s="83" t="s">
        <v>5582</v>
      </c>
      <c r="AA854" s="51">
        <v>1</v>
      </c>
      <c r="AB854" s="51">
        <v>0</v>
      </c>
      <c r="AC854" s="63" t="s">
        <v>375</v>
      </c>
      <c r="AD854" s="94" t="str">
        <f>IF(OR(Q854="",'1'!$H$10="-"),"",IF(Q854&gt;R854+S854,"заказано больше наличия",""))</f>
        <v/>
      </c>
    </row>
    <row r="855" spans="1:30" s="48" customFormat="1">
      <c r="A855" s="2"/>
      <c r="B855" s="57" t="s">
        <v>1275</v>
      </c>
      <c r="C855" s="49" t="s">
        <v>530</v>
      </c>
      <c r="D855" s="49" t="s">
        <v>515</v>
      </c>
      <c r="E855" s="49">
        <v>1</v>
      </c>
      <c r="F855" s="49">
        <v>8</v>
      </c>
      <c r="G855" s="49" t="s">
        <v>538</v>
      </c>
      <c r="H855" s="52" t="s">
        <v>288</v>
      </c>
      <c r="I855" s="50" t="s">
        <v>396</v>
      </c>
      <c r="J855" s="50"/>
      <c r="K855" s="90"/>
      <c r="L855" s="51">
        <v>2578</v>
      </c>
      <c r="M855" s="51">
        <v>2275</v>
      </c>
      <c r="N855" s="82">
        <f>IF('1'!$H$10="-",L855,L855)</f>
        <v>2578</v>
      </c>
      <c r="O855" s="82">
        <f>IF(Z855="только сц",0,IF('1'!$H$10="-",M855,IF('1'!$H$10="в кассу предприятия",M855,IF('1'!$H$10="ИП Водакова Т.Ю.",M855*1.075,"-"))))</f>
        <v>2275</v>
      </c>
      <c r="P855" s="86">
        <v>4</v>
      </c>
      <c r="Q855" s="47"/>
      <c r="R855" s="91">
        <f t="shared" si="13"/>
        <v>0</v>
      </c>
      <c r="S855" s="91" t="str">
        <f>IF('1'!$H$10="-","-      ₽",IF(Z855="только сц",IF(Q855&lt;=AA855,Q855,AA855),IF(Q855&lt;=AB855,0,IF(Q855-R855&lt;=AA855,Q855-R855,AA855))))</f>
        <v>-      ₽</v>
      </c>
      <c r="T855" s="92" t="str">
        <f>IF('1'!$H$10="-","-      ₽",IF(AND(SUM($W$10:$W$6357)&gt;=200000,AC855&lt;&gt;"без скидки"),IF(R855&gt;=100,O855*0.95*0.95*R855,O855*R855*0.95),IF(SUM($V$10:$V$6357)&gt;=57000,IF(AND(R855&gt;=100,AC855&lt;&gt;"без скидки"),O855*0.95*R855,O855*R855),N855*R855)))</f>
        <v>-      ₽</v>
      </c>
      <c r="U855" s="92" t="str">
        <f>IF('1'!$H$10="-","-      ₽",S855*N855)</f>
        <v>-      ₽</v>
      </c>
      <c r="V855" s="93" t="str">
        <f>IF('1'!$H$10="-","-      ₽",R855*N855)</f>
        <v>-      ₽</v>
      </c>
      <c r="W855" s="93" t="str">
        <f>IF('1'!$H$10="-","-      ₽",R855*O855)</f>
        <v>-      ₽</v>
      </c>
      <c r="X855" s="65" t="s">
        <v>4548</v>
      </c>
      <c r="Y855" s="66" t="str">
        <f>IF(OR(Q855="",'1'!$H$10="-"),"-      %",IF(Z855="только сц",0,IF(SUM($V$685:$V$6357)&gt;=57000,(W855-T855)/W855,0)))</f>
        <v>-      %</v>
      </c>
      <c r="Z855" s="83" t="s">
        <v>375</v>
      </c>
      <c r="AA855" s="51">
        <v>0</v>
      </c>
      <c r="AB855" s="51">
        <v>4</v>
      </c>
      <c r="AC855" s="63" t="s">
        <v>375</v>
      </c>
      <c r="AD855" s="94" t="str">
        <f>IF(OR(Q855="",'1'!$H$10="-"),"",IF(Q855&gt;R855+S855,"заказано больше наличия",""))</f>
        <v/>
      </c>
    </row>
    <row r="856" spans="1:30" s="48" customFormat="1">
      <c r="A856" s="2"/>
      <c r="B856" s="57" t="s">
        <v>4164</v>
      </c>
      <c r="C856" s="49" t="s">
        <v>514</v>
      </c>
      <c r="D856" s="49" t="s">
        <v>515</v>
      </c>
      <c r="E856" s="49">
        <v>1</v>
      </c>
      <c r="F856" s="49">
        <v>8</v>
      </c>
      <c r="G856" s="49" t="s">
        <v>521</v>
      </c>
      <c r="H856" s="52" t="s">
        <v>288</v>
      </c>
      <c r="I856" s="50" t="s">
        <v>522</v>
      </c>
      <c r="J856" s="50" t="s">
        <v>483</v>
      </c>
      <c r="K856" s="90"/>
      <c r="L856" s="51">
        <v>2522</v>
      </c>
      <c r="M856" s="51">
        <v>2225</v>
      </c>
      <c r="N856" s="82">
        <f>IF('1'!$H$10="-",L856,L856)</f>
        <v>2522</v>
      </c>
      <c r="O856" s="82">
        <f>IF(Z856="только сц",0,IF('1'!$H$10="-",M856,IF('1'!$H$10="в кассу предприятия",M856,IF('1'!$H$10="ИП Водакова Т.Ю.",M856*1.075,"-"))))</f>
        <v>0</v>
      </c>
      <c r="P856" s="86">
        <v>2</v>
      </c>
      <c r="Q856" s="47"/>
      <c r="R856" s="91">
        <f t="shared" si="13"/>
        <v>0</v>
      </c>
      <c r="S856" s="91" t="str">
        <f>IF('1'!$H$10="-","-      ₽",IF(Z856="только сц",IF(Q856&lt;=AA856,Q856,AA856),IF(Q856&lt;=AB856,0,IF(Q856-R856&lt;=AA856,Q856-R856,AA856))))</f>
        <v>-      ₽</v>
      </c>
      <c r="T856" s="92" t="str">
        <f>IF('1'!$H$10="-","-      ₽",IF(AND(SUM($W$10:$W$6357)&gt;=200000,AC856&lt;&gt;"без скидки"),IF(R856&gt;=100,O856*0.95*0.95*R856,O856*R856*0.95),IF(SUM($V$10:$V$6357)&gt;=57000,IF(AND(R856&gt;=100,AC856&lt;&gt;"без скидки"),O856*0.95*R856,O856*R856),N856*R856)))</f>
        <v>-      ₽</v>
      </c>
      <c r="U856" s="92" t="str">
        <f>IF('1'!$H$10="-","-      ₽",S856*N856)</f>
        <v>-      ₽</v>
      </c>
      <c r="V856" s="93" t="str">
        <f>IF('1'!$H$10="-","-      ₽",R856*N856)</f>
        <v>-      ₽</v>
      </c>
      <c r="W856" s="93" t="str">
        <f>IF('1'!$H$10="-","-      ₽",R856*O856)</f>
        <v>-      ₽</v>
      </c>
      <c r="X856" s="65" t="s">
        <v>4548</v>
      </c>
      <c r="Y856" s="66" t="str">
        <f>IF(OR(Q856="",'1'!$H$10="-"),"-      %",IF(Z856="только сц",0,IF(SUM($V$685:$V$6357)&gt;=57000,(W856-T856)/W856,0)))</f>
        <v>-      %</v>
      </c>
      <c r="Z856" s="83" t="s">
        <v>5582</v>
      </c>
      <c r="AA856" s="51">
        <v>2</v>
      </c>
      <c r="AB856" s="51">
        <v>0</v>
      </c>
      <c r="AC856" s="63" t="s">
        <v>375</v>
      </c>
      <c r="AD856" s="94" t="str">
        <f>IF(OR(Q856="",'1'!$H$10="-"),"",IF(Q856&gt;R856+S856,"заказано больше наличия",""))</f>
        <v/>
      </c>
    </row>
    <row r="857" spans="1:30" s="48" customFormat="1">
      <c r="A857" s="2"/>
      <c r="B857" s="57" t="s">
        <v>5058</v>
      </c>
      <c r="C857" s="49" t="s">
        <v>514</v>
      </c>
      <c r="D857" s="49" t="s">
        <v>515</v>
      </c>
      <c r="E857" s="49">
        <v>1</v>
      </c>
      <c r="F857" s="49">
        <v>18</v>
      </c>
      <c r="G857" s="49" t="s">
        <v>521</v>
      </c>
      <c r="H857" s="52" t="s">
        <v>384</v>
      </c>
      <c r="I857" s="50" t="s">
        <v>483</v>
      </c>
      <c r="J857" s="50"/>
      <c r="K857" s="90" t="s">
        <v>5472</v>
      </c>
      <c r="L857" s="51">
        <v>3671</v>
      </c>
      <c r="M857" s="51">
        <v>3239</v>
      </c>
      <c r="N857" s="82">
        <f>IF('1'!$H$10="-",L857,L857)</f>
        <v>3671</v>
      </c>
      <c r="O857" s="82">
        <f>IF(Z857="только сц",0,IF('1'!$H$10="-",M857,IF('1'!$H$10="в кассу предприятия",M857,IF('1'!$H$10="ИП Водакова Т.Ю.",M857*1.075,"-"))))</f>
        <v>0</v>
      </c>
      <c r="P857" s="86">
        <v>1</v>
      </c>
      <c r="Q857" s="47"/>
      <c r="R857" s="91">
        <f t="shared" si="13"/>
        <v>0</v>
      </c>
      <c r="S857" s="91" t="str">
        <f>IF('1'!$H$10="-","-      ₽",IF(Z857="только сц",IF(Q857&lt;=AA857,Q857,AA857),IF(Q857&lt;=AB857,0,IF(Q857-R857&lt;=AA857,Q857-R857,AA857))))</f>
        <v>-      ₽</v>
      </c>
      <c r="T857" s="92" t="str">
        <f>IF('1'!$H$10="-","-      ₽",IF(AND(SUM($W$10:$W$6357)&gt;=200000,AC857&lt;&gt;"без скидки"),IF(R857&gt;=100,O857*0.95*0.95*R857,O857*R857*0.95),IF(SUM($V$10:$V$6357)&gt;=57000,IF(AND(R857&gt;=100,AC857&lt;&gt;"без скидки"),O857*0.95*R857,O857*R857),N857*R857)))</f>
        <v>-      ₽</v>
      </c>
      <c r="U857" s="92" t="str">
        <f>IF('1'!$H$10="-","-      ₽",S857*N857)</f>
        <v>-      ₽</v>
      </c>
      <c r="V857" s="93" t="str">
        <f>IF('1'!$H$10="-","-      ₽",R857*N857)</f>
        <v>-      ₽</v>
      </c>
      <c r="W857" s="93" t="str">
        <f>IF('1'!$H$10="-","-      ₽",R857*O857)</f>
        <v>-      ₽</v>
      </c>
      <c r="X857" s="65" t="s">
        <v>4548</v>
      </c>
      <c r="Y857" s="66" t="str">
        <f>IF(OR(Q857="",'1'!$H$10="-"),"-      %",IF(Z857="только сц",0,IF(SUM($V$685:$V$6357)&gt;=57000,(W857-T857)/W857,0)))</f>
        <v>-      %</v>
      </c>
      <c r="Z857" s="83" t="s">
        <v>5582</v>
      </c>
      <c r="AA857" s="51">
        <v>1</v>
      </c>
      <c r="AB857" s="51">
        <v>0</v>
      </c>
      <c r="AC857" s="63" t="s">
        <v>3975</v>
      </c>
      <c r="AD857" s="94" t="str">
        <f>IF(OR(Q857="",'1'!$H$10="-"),"",IF(Q857&gt;R857+S857,"заказано больше наличия",""))</f>
        <v/>
      </c>
    </row>
    <row r="858" spans="1:30" s="48" customFormat="1">
      <c r="A858" s="2"/>
      <c r="B858" s="57" t="s">
        <v>1281</v>
      </c>
      <c r="C858" s="49" t="s">
        <v>514</v>
      </c>
      <c r="D858" s="49" t="s">
        <v>515</v>
      </c>
      <c r="E858" s="49">
        <v>1</v>
      </c>
      <c r="F858" s="49">
        <v>18</v>
      </c>
      <c r="G858" s="49" t="s">
        <v>2885</v>
      </c>
      <c r="H858" s="52" t="s">
        <v>384</v>
      </c>
      <c r="I858" s="50" t="s">
        <v>396</v>
      </c>
      <c r="J858" s="50" t="s">
        <v>396</v>
      </c>
      <c r="K858" s="90"/>
      <c r="L858" s="51">
        <v>3304</v>
      </c>
      <c r="M858" s="51">
        <v>2915</v>
      </c>
      <c r="N858" s="82">
        <f>IF('1'!$H$10="-",L858,L858)</f>
        <v>3304</v>
      </c>
      <c r="O858" s="82">
        <f>IF(Z858="только сц",0,IF('1'!$H$10="-",M858,IF('1'!$H$10="в кассу предприятия",M858,IF('1'!$H$10="ИП Водакова Т.Ю.",M858*1.075,"-"))))</f>
        <v>0</v>
      </c>
      <c r="P858" s="86">
        <v>3</v>
      </c>
      <c r="Q858" s="47"/>
      <c r="R858" s="91">
        <f t="shared" si="13"/>
        <v>0</v>
      </c>
      <c r="S858" s="91" t="str">
        <f>IF('1'!$H$10="-","-      ₽",IF(Z858="только сц",IF(Q858&lt;=AA858,Q858,AA858),IF(Q858&lt;=AB858,0,IF(Q858-R858&lt;=AA858,Q858-R858,AA858))))</f>
        <v>-      ₽</v>
      </c>
      <c r="T858" s="92" t="str">
        <f>IF('1'!$H$10="-","-      ₽",IF(AND(SUM($W$10:$W$6357)&gt;=200000,AC858&lt;&gt;"без скидки"),IF(R858&gt;=100,O858*0.95*0.95*R858,O858*R858*0.95),IF(SUM($V$10:$V$6357)&gt;=57000,IF(AND(R858&gt;=100,AC858&lt;&gt;"без скидки"),O858*0.95*R858,O858*R858),N858*R858)))</f>
        <v>-      ₽</v>
      </c>
      <c r="U858" s="92" t="str">
        <f>IF('1'!$H$10="-","-      ₽",S858*N858)</f>
        <v>-      ₽</v>
      </c>
      <c r="V858" s="93" t="str">
        <f>IF('1'!$H$10="-","-      ₽",R858*N858)</f>
        <v>-      ₽</v>
      </c>
      <c r="W858" s="93" t="str">
        <f>IF('1'!$H$10="-","-      ₽",R858*O858)</f>
        <v>-      ₽</v>
      </c>
      <c r="X858" s="65" t="s">
        <v>4548</v>
      </c>
      <c r="Y858" s="66" t="str">
        <f>IF(OR(Q858="",'1'!$H$10="-"),"-      %",IF(Z858="только сц",0,IF(SUM($V$685:$V$6357)&gt;=57000,(W858-T858)/W858,0)))</f>
        <v>-      %</v>
      </c>
      <c r="Z858" s="83" t="s">
        <v>5582</v>
      </c>
      <c r="AA858" s="51">
        <v>3</v>
      </c>
      <c r="AB858" s="51">
        <v>0</v>
      </c>
      <c r="AC858" s="63" t="s">
        <v>375</v>
      </c>
      <c r="AD858" s="94" t="str">
        <f>IF(OR(Q858="",'1'!$H$10="-"),"",IF(Q858&gt;R858+S858,"заказано больше наличия",""))</f>
        <v/>
      </c>
    </row>
    <row r="859" spans="1:30" s="48" customFormat="1">
      <c r="A859" s="2"/>
      <c r="B859" s="57" t="s">
        <v>1282</v>
      </c>
      <c r="C859" s="49" t="s">
        <v>514</v>
      </c>
      <c r="D859" s="49" t="s">
        <v>515</v>
      </c>
      <c r="E859" s="49">
        <v>1</v>
      </c>
      <c r="F859" s="49">
        <v>6</v>
      </c>
      <c r="G859" s="49" t="s">
        <v>2886</v>
      </c>
      <c r="H859" s="52" t="s">
        <v>85</v>
      </c>
      <c r="I859" s="50"/>
      <c r="J859" s="50"/>
      <c r="K859" s="90"/>
      <c r="L859" s="51">
        <v>1128</v>
      </c>
      <c r="M859" s="51">
        <v>995</v>
      </c>
      <c r="N859" s="82">
        <f>IF('1'!$H$10="-",L859,L859)</f>
        <v>1128</v>
      </c>
      <c r="O859" s="82">
        <f>IF(Z859="только сц",0,IF('1'!$H$10="-",M859,IF('1'!$H$10="в кассу предприятия",M859,IF('1'!$H$10="ИП Водакова Т.Ю.",M859*1.075,"-"))))</f>
        <v>0</v>
      </c>
      <c r="P859" s="86">
        <v>16</v>
      </c>
      <c r="Q859" s="47"/>
      <c r="R859" s="91">
        <f t="shared" si="13"/>
        <v>0</v>
      </c>
      <c r="S859" s="91" t="str">
        <f>IF('1'!$H$10="-","-      ₽",IF(Z859="только сц",IF(Q859&lt;=AA859,Q859,AA859),IF(Q859&lt;=AB859,0,IF(Q859-R859&lt;=AA859,Q859-R859,AA859))))</f>
        <v>-      ₽</v>
      </c>
      <c r="T859" s="92" t="str">
        <f>IF('1'!$H$10="-","-      ₽",IF(AND(SUM($W$10:$W$6357)&gt;=200000,AC859&lt;&gt;"без скидки"),IF(R859&gt;=100,O859*0.95*0.95*R859,O859*R859*0.95),IF(SUM($V$10:$V$6357)&gt;=57000,IF(AND(R859&gt;=100,AC859&lt;&gt;"без скидки"),O859*0.95*R859,O859*R859),N859*R859)))</f>
        <v>-      ₽</v>
      </c>
      <c r="U859" s="92" t="str">
        <f>IF('1'!$H$10="-","-      ₽",S859*N859)</f>
        <v>-      ₽</v>
      </c>
      <c r="V859" s="93" t="str">
        <f>IF('1'!$H$10="-","-      ₽",R859*N859)</f>
        <v>-      ₽</v>
      </c>
      <c r="W859" s="93" t="str">
        <f>IF('1'!$H$10="-","-      ₽",R859*O859)</f>
        <v>-      ₽</v>
      </c>
      <c r="X859" s="65" t="s">
        <v>4548</v>
      </c>
      <c r="Y859" s="66" t="str">
        <f>IF(OR(Q859="",'1'!$H$10="-"),"-      %",IF(Z859="только сц",0,IF(SUM($V$685:$V$6357)&gt;=57000,(W859-T859)/W859,0)))</f>
        <v>-      %</v>
      </c>
      <c r="Z859" s="83" t="s">
        <v>5582</v>
      </c>
      <c r="AA859" s="51">
        <v>16</v>
      </c>
      <c r="AB859" s="51">
        <v>0</v>
      </c>
      <c r="AC859" s="63" t="s">
        <v>375</v>
      </c>
      <c r="AD859" s="94" t="str">
        <f>IF(OR(Q859="",'1'!$H$10="-"),"",IF(Q859&gt;R859+S859,"заказано больше наличия",""))</f>
        <v/>
      </c>
    </row>
    <row r="860" spans="1:30" s="48" customFormat="1">
      <c r="A860" s="2"/>
      <c r="B860" s="57" t="s">
        <v>4059</v>
      </c>
      <c r="C860" s="49" t="s">
        <v>514</v>
      </c>
      <c r="D860" s="49" t="s">
        <v>515</v>
      </c>
      <c r="E860" s="49">
        <v>1</v>
      </c>
      <c r="F860" s="49">
        <v>18</v>
      </c>
      <c r="G860" s="49" t="s">
        <v>2886</v>
      </c>
      <c r="H860" s="52" t="s">
        <v>384</v>
      </c>
      <c r="I860" s="50" t="s">
        <v>396</v>
      </c>
      <c r="J860" s="50"/>
      <c r="K860" s="90"/>
      <c r="L860" s="51">
        <v>4063</v>
      </c>
      <c r="M860" s="51">
        <v>3585</v>
      </c>
      <c r="N860" s="82">
        <f>IF('1'!$H$10="-",L860,L860)</f>
        <v>4063</v>
      </c>
      <c r="O860" s="82">
        <f>IF(Z860="только сц",0,IF('1'!$H$10="-",M860,IF('1'!$H$10="в кассу предприятия",M860,IF('1'!$H$10="ИП Водакова Т.Ю.",M860*1.075,"-"))))</f>
        <v>0</v>
      </c>
      <c r="P860" s="86">
        <v>2</v>
      </c>
      <c r="Q860" s="47"/>
      <c r="R860" s="91">
        <f t="shared" si="13"/>
        <v>0</v>
      </c>
      <c r="S860" s="91" t="str">
        <f>IF('1'!$H$10="-","-      ₽",IF(Z860="только сц",IF(Q860&lt;=AA860,Q860,AA860),IF(Q860&lt;=AB860,0,IF(Q860-R860&lt;=AA860,Q860-R860,AA860))))</f>
        <v>-      ₽</v>
      </c>
      <c r="T860" s="92" t="str">
        <f>IF('1'!$H$10="-","-      ₽",IF(AND(SUM($W$10:$W$6357)&gt;=200000,AC860&lt;&gt;"без скидки"),IF(R860&gt;=100,O860*0.95*0.95*R860,O860*R860*0.95),IF(SUM($V$10:$V$6357)&gt;=57000,IF(AND(R860&gt;=100,AC860&lt;&gt;"без скидки"),O860*0.95*R860,O860*R860),N860*R860)))</f>
        <v>-      ₽</v>
      </c>
      <c r="U860" s="92" t="str">
        <f>IF('1'!$H$10="-","-      ₽",S860*N860)</f>
        <v>-      ₽</v>
      </c>
      <c r="V860" s="93" t="str">
        <f>IF('1'!$H$10="-","-      ₽",R860*N860)</f>
        <v>-      ₽</v>
      </c>
      <c r="W860" s="93" t="str">
        <f>IF('1'!$H$10="-","-      ₽",R860*O860)</f>
        <v>-      ₽</v>
      </c>
      <c r="X860" s="65" t="s">
        <v>4548</v>
      </c>
      <c r="Y860" s="66" t="str">
        <f>IF(OR(Q860="",'1'!$H$10="-"),"-      %",IF(Z860="только сц",0,IF(SUM($V$685:$V$6357)&gt;=57000,(W860-T860)/W860,0)))</f>
        <v>-      %</v>
      </c>
      <c r="Z860" s="83" t="s">
        <v>5582</v>
      </c>
      <c r="AA860" s="51">
        <v>2</v>
      </c>
      <c r="AB860" s="51">
        <v>0</v>
      </c>
      <c r="AC860" s="63" t="s">
        <v>375</v>
      </c>
      <c r="AD860" s="94" t="str">
        <f>IF(OR(Q860="",'1'!$H$10="-"),"",IF(Q860&gt;R860+S860,"заказано больше наличия",""))</f>
        <v/>
      </c>
    </row>
    <row r="861" spans="1:30" s="48" customFormat="1">
      <c r="A861" s="2"/>
      <c r="B861" s="57" t="s">
        <v>1286</v>
      </c>
      <c r="C861" s="49" t="s">
        <v>530</v>
      </c>
      <c r="D861" s="49" t="s">
        <v>515</v>
      </c>
      <c r="E861" s="49">
        <v>1</v>
      </c>
      <c r="F861" s="49">
        <v>18</v>
      </c>
      <c r="G861" s="49" t="s">
        <v>2886</v>
      </c>
      <c r="H861" s="52" t="s">
        <v>384</v>
      </c>
      <c r="I861" s="50" t="s">
        <v>2788</v>
      </c>
      <c r="J861" s="50"/>
      <c r="K861" s="90"/>
      <c r="L861" s="51">
        <v>4063</v>
      </c>
      <c r="M861" s="51">
        <v>3585</v>
      </c>
      <c r="N861" s="82">
        <f>IF('1'!$H$10="-",L861,L861)</f>
        <v>4063</v>
      </c>
      <c r="O861" s="82">
        <f>IF(Z861="только сц",0,IF('1'!$H$10="-",M861,IF('1'!$H$10="в кассу предприятия",M861,IF('1'!$H$10="ИП Водакова Т.Ю.",M861*1.075,"-"))))</f>
        <v>0</v>
      </c>
      <c r="P861" s="86">
        <v>1</v>
      </c>
      <c r="Q861" s="47"/>
      <c r="R861" s="91">
        <f t="shared" si="13"/>
        <v>0</v>
      </c>
      <c r="S861" s="91" t="str">
        <f>IF('1'!$H$10="-","-      ₽",IF(Z861="только сц",IF(Q861&lt;=AA861,Q861,AA861),IF(Q861&lt;=AB861,0,IF(Q861-R861&lt;=AA861,Q861-R861,AA861))))</f>
        <v>-      ₽</v>
      </c>
      <c r="T861" s="92" t="str">
        <f>IF('1'!$H$10="-","-      ₽",IF(AND(SUM($W$10:$W$6357)&gt;=200000,AC861&lt;&gt;"без скидки"),IF(R861&gt;=100,O861*0.95*0.95*R861,O861*R861*0.95),IF(SUM($V$10:$V$6357)&gt;=57000,IF(AND(R861&gt;=100,AC861&lt;&gt;"без скидки"),O861*0.95*R861,O861*R861),N861*R861)))</f>
        <v>-      ₽</v>
      </c>
      <c r="U861" s="92" t="str">
        <f>IF('1'!$H$10="-","-      ₽",S861*N861)</f>
        <v>-      ₽</v>
      </c>
      <c r="V861" s="93" t="str">
        <f>IF('1'!$H$10="-","-      ₽",R861*N861)</f>
        <v>-      ₽</v>
      </c>
      <c r="W861" s="93" t="str">
        <f>IF('1'!$H$10="-","-      ₽",R861*O861)</f>
        <v>-      ₽</v>
      </c>
      <c r="X861" s="65" t="s">
        <v>4548</v>
      </c>
      <c r="Y861" s="66" t="str">
        <f>IF(OR(Q861="",'1'!$H$10="-"),"-      %",IF(Z861="только сц",0,IF(SUM($V$685:$V$6357)&gt;=57000,(W861-T861)/W861,0)))</f>
        <v>-      %</v>
      </c>
      <c r="Z861" s="83" t="s">
        <v>5582</v>
      </c>
      <c r="AA861" s="51">
        <v>1</v>
      </c>
      <c r="AB861" s="51">
        <v>0</v>
      </c>
      <c r="AC861" s="63" t="s">
        <v>375</v>
      </c>
      <c r="AD861" s="94" t="str">
        <f>IF(OR(Q861="",'1'!$H$10="-"),"",IF(Q861&gt;R861+S861,"заказано больше наличия",""))</f>
        <v/>
      </c>
    </row>
    <row r="862" spans="1:30" s="48" customFormat="1">
      <c r="A862" s="2"/>
      <c r="B862" s="57" t="s">
        <v>4060</v>
      </c>
      <c r="C862" s="49" t="s">
        <v>514</v>
      </c>
      <c r="D862" s="49" t="s">
        <v>515</v>
      </c>
      <c r="E862" s="49">
        <v>1</v>
      </c>
      <c r="F862" s="49">
        <v>6</v>
      </c>
      <c r="G862" s="49" t="s">
        <v>528</v>
      </c>
      <c r="H862" s="52" t="s">
        <v>85</v>
      </c>
      <c r="I862" s="50" t="s">
        <v>522</v>
      </c>
      <c r="J862" s="50"/>
      <c r="K862" s="90"/>
      <c r="L862" s="51">
        <v>799</v>
      </c>
      <c r="M862" s="51">
        <v>705</v>
      </c>
      <c r="N862" s="82">
        <f>IF('1'!$H$10="-",L862,L862)</f>
        <v>799</v>
      </c>
      <c r="O862" s="82">
        <f>IF(Z862="только сц",0,IF('1'!$H$10="-",M862,IF('1'!$H$10="в кассу предприятия",M862,IF('1'!$H$10="ИП Водакова Т.Ю.",M862*1.075,"-"))))</f>
        <v>705</v>
      </c>
      <c r="P862" s="86">
        <v>1</v>
      </c>
      <c r="Q862" s="47"/>
      <c r="R862" s="91">
        <f t="shared" si="13"/>
        <v>0</v>
      </c>
      <c r="S862" s="91" t="str">
        <f>IF('1'!$H$10="-","-      ₽",IF(Z862="только сц",IF(Q862&lt;=AA862,Q862,AA862),IF(Q862&lt;=AB862,0,IF(Q862-R862&lt;=AA862,Q862-R862,AA862))))</f>
        <v>-      ₽</v>
      </c>
      <c r="T862" s="92" t="str">
        <f>IF('1'!$H$10="-","-      ₽",IF(AND(SUM($W$10:$W$6357)&gt;=200000,AC862&lt;&gt;"без скидки"),IF(R862&gt;=100,O862*0.95*0.95*R862,O862*R862*0.95),IF(SUM($V$10:$V$6357)&gt;=57000,IF(AND(R862&gt;=100,AC862&lt;&gt;"без скидки"),O862*0.95*R862,O862*R862),N862*R862)))</f>
        <v>-      ₽</v>
      </c>
      <c r="U862" s="92" t="str">
        <f>IF('1'!$H$10="-","-      ₽",S862*N862)</f>
        <v>-      ₽</v>
      </c>
      <c r="V862" s="93" t="str">
        <f>IF('1'!$H$10="-","-      ₽",R862*N862)</f>
        <v>-      ₽</v>
      </c>
      <c r="W862" s="93" t="str">
        <f>IF('1'!$H$10="-","-      ₽",R862*O862)</f>
        <v>-      ₽</v>
      </c>
      <c r="X862" s="65" t="s">
        <v>4548</v>
      </c>
      <c r="Y862" s="66" t="str">
        <f>IF(OR(Q862="",'1'!$H$10="-"),"-      %",IF(Z862="только сц",0,IF(SUM($V$685:$V$6357)&gt;=57000,(W862-T862)/W862,0)))</f>
        <v>-      %</v>
      </c>
      <c r="Z862" s="83" t="s">
        <v>375</v>
      </c>
      <c r="AA862" s="51">
        <v>0</v>
      </c>
      <c r="AB862" s="51">
        <v>1</v>
      </c>
      <c r="AC862" s="63" t="s">
        <v>375</v>
      </c>
      <c r="AD862" s="94" t="str">
        <f>IF(OR(Q862="",'1'!$H$10="-"),"",IF(Q862&gt;R862+S862,"заказано больше наличия",""))</f>
        <v/>
      </c>
    </row>
    <row r="863" spans="1:30" s="48" customFormat="1">
      <c r="A863" s="2"/>
      <c r="B863" s="57" t="s">
        <v>529</v>
      </c>
      <c r="C863" s="49" t="s">
        <v>530</v>
      </c>
      <c r="D863" s="49" t="s">
        <v>515</v>
      </c>
      <c r="E863" s="49">
        <v>1</v>
      </c>
      <c r="F863" s="49">
        <v>8</v>
      </c>
      <c r="G863" s="49" t="s">
        <v>528</v>
      </c>
      <c r="H863" s="52" t="s">
        <v>288</v>
      </c>
      <c r="I863" s="50" t="s">
        <v>522</v>
      </c>
      <c r="J863" s="50"/>
      <c r="K863" s="90"/>
      <c r="L863" s="51">
        <v>980</v>
      </c>
      <c r="M863" s="51">
        <v>865</v>
      </c>
      <c r="N863" s="82">
        <f>IF('1'!$H$10="-",L863,L863)</f>
        <v>980</v>
      </c>
      <c r="O863" s="82">
        <f>IF(Z863="только сц",0,IF('1'!$H$10="-",M863,IF('1'!$H$10="в кассу предприятия",M863,IF('1'!$H$10="ИП Водакова Т.Ю.",M863*1.075,"-"))))</f>
        <v>865</v>
      </c>
      <c r="P863" s="86">
        <v>11</v>
      </c>
      <c r="Q863" s="47"/>
      <c r="R863" s="91">
        <f t="shared" si="13"/>
        <v>0</v>
      </c>
      <c r="S863" s="91" t="str">
        <f>IF('1'!$H$10="-","-      ₽",IF(Z863="только сц",IF(Q863&lt;=AA863,Q863,AA863),IF(Q863&lt;=AB863,0,IF(Q863-R863&lt;=AA863,Q863-R863,AA863))))</f>
        <v>-      ₽</v>
      </c>
      <c r="T863" s="92" t="str">
        <f>IF('1'!$H$10="-","-      ₽",IF(AND(SUM($W$10:$W$6357)&gt;=200000,AC863&lt;&gt;"без скидки"),IF(R863&gt;=100,O863*0.95*0.95*R863,O863*R863*0.95),IF(SUM($V$10:$V$6357)&gt;=57000,IF(AND(R863&gt;=100,AC863&lt;&gt;"без скидки"),O863*0.95*R863,O863*R863),N863*R863)))</f>
        <v>-      ₽</v>
      </c>
      <c r="U863" s="92" t="str">
        <f>IF('1'!$H$10="-","-      ₽",S863*N863)</f>
        <v>-      ₽</v>
      </c>
      <c r="V863" s="93" t="str">
        <f>IF('1'!$H$10="-","-      ₽",R863*N863)</f>
        <v>-      ₽</v>
      </c>
      <c r="W863" s="93" t="str">
        <f>IF('1'!$H$10="-","-      ₽",R863*O863)</f>
        <v>-      ₽</v>
      </c>
      <c r="X863" s="65" t="s">
        <v>4548</v>
      </c>
      <c r="Y863" s="66" t="str">
        <f>IF(OR(Q863="",'1'!$H$10="-"),"-      %",IF(Z863="только сц",0,IF(SUM($V$685:$V$6357)&gt;=57000,(W863-T863)/W863,0)))</f>
        <v>-      %</v>
      </c>
      <c r="Z863" s="83" t="s">
        <v>375</v>
      </c>
      <c r="AA863" s="51">
        <v>5</v>
      </c>
      <c r="AB863" s="51">
        <v>6</v>
      </c>
      <c r="AC863" s="63" t="s">
        <v>375</v>
      </c>
      <c r="AD863" s="94" t="str">
        <f>IF(OR(Q863="",'1'!$H$10="-"),"",IF(Q863&gt;R863+S863,"заказано больше наличия",""))</f>
        <v/>
      </c>
    </row>
    <row r="864" spans="1:30" s="48" customFormat="1">
      <c r="A864" s="2"/>
      <c r="B864" s="57" t="s">
        <v>1287</v>
      </c>
      <c r="C864" s="49" t="s">
        <v>514</v>
      </c>
      <c r="D864" s="49" t="s">
        <v>515</v>
      </c>
      <c r="E864" s="49">
        <v>1</v>
      </c>
      <c r="F864" s="49">
        <v>18</v>
      </c>
      <c r="G864" s="49" t="s">
        <v>2887</v>
      </c>
      <c r="H864" s="52" t="s">
        <v>384</v>
      </c>
      <c r="I864" s="50" t="s">
        <v>396</v>
      </c>
      <c r="J864" s="50" t="s">
        <v>375</v>
      </c>
      <c r="K864" s="90" t="s">
        <v>375</v>
      </c>
      <c r="L864" s="51">
        <v>3298</v>
      </c>
      <c r="M864" s="51">
        <v>2910</v>
      </c>
      <c r="N864" s="82">
        <f>IF('1'!$H$10="-",L864,L864)</f>
        <v>3298</v>
      </c>
      <c r="O864" s="82">
        <f>IF(Z864="только сц",0,IF('1'!$H$10="-",M864,IF('1'!$H$10="в кассу предприятия",M864,IF('1'!$H$10="ИП Водакова Т.Ю.",M864*1.075,"-"))))</f>
        <v>0</v>
      </c>
      <c r="P864" s="86">
        <v>3</v>
      </c>
      <c r="Q864" s="47"/>
      <c r="R864" s="91">
        <f t="shared" si="13"/>
        <v>0</v>
      </c>
      <c r="S864" s="91" t="str">
        <f>IF('1'!$H$10="-","-      ₽",IF(Z864="только сц",IF(Q864&lt;=AA864,Q864,AA864),IF(Q864&lt;=AB864,0,IF(Q864-R864&lt;=AA864,Q864-R864,AA864))))</f>
        <v>-      ₽</v>
      </c>
      <c r="T864" s="92" t="str">
        <f>IF('1'!$H$10="-","-      ₽",IF(AND(SUM($W$10:$W$6357)&gt;=200000,AC864&lt;&gt;"без скидки"),IF(R864&gt;=100,O864*0.95*0.95*R864,O864*R864*0.95),IF(SUM($V$10:$V$6357)&gt;=57000,IF(AND(R864&gt;=100,AC864&lt;&gt;"без скидки"),O864*0.95*R864,O864*R864),N864*R864)))</f>
        <v>-      ₽</v>
      </c>
      <c r="U864" s="92" t="str">
        <f>IF('1'!$H$10="-","-      ₽",S864*N864)</f>
        <v>-      ₽</v>
      </c>
      <c r="V864" s="93" t="str">
        <f>IF('1'!$H$10="-","-      ₽",R864*N864)</f>
        <v>-      ₽</v>
      </c>
      <c r="W864" s="93" t="str">
        <f>IF('1'!$H$10="-","-      ₽",R864*O864)</f>
        <v>-      ₽</v>
      </c>
      <c r="X864" s="65" t="s">
        <v>4548</v>
      </c>
      <c r="Y864" s="66" t="str">
        <f>IF(OR(Q864="",'1'!$H$10="-"),"-      %",IF(Z864="только сц",0,IF(SUM($V$685:$V$6357)&gt;=57000,(W864-T864)/W864,0)))</f>
        <v>-      %</v>
      </c>
      <c r="Z864" s="83" t="s">
        <v>5582</v>
      </c>
      <c r="AA864" s="51">
        <v>3</v>
      </c>
      <c r="AB864" s="51">
        <v>0</v>
      </c>
      <c r="AC864" s="63" t="s">
        <v>3975</v>
      </c>
      <c r="AD864" s="94" t="str">
        <f>IF(OR(Q864="",'1'!$H$10="-"),"",IF(Q864&gt;R864+S864,"заказано больше наличия",""))</f>
        <v/>
      </c>
    </row>
    <row r="865" spans="1:30" s="48" customFormat="1">
      <c r="A865" s="2"/>
      <c r="B865" s="57" t="s">
        <v>1290</v>
      </c>
      <c r="C865" s="49" t="s">
        <v>530</v>
      </c>
      <c r="D865" s="49" t="s">
        <v>515</v>
      </c>
      <c r="E865" s="49">
        <v>1</v>
      </c>
      <c r="F865" s="49">
        <v>18</v>
      </c>
      <c r="G865" s="49" t="s">
        <v>2888</v>
      </c>
      <c r="H865" s="52" t="s">
        <v>384</v>
      </c>
      <c r="I865" s="50"/>
      <c r="J865" s="50"/>
      <c r="K865" s="90" t="s">
        <v>2890</v>
      </c>
      <c r="L865" s="51">
        <v>4457</v>
      </c>
      <c r="M865" s="51">
        <v>3933</v>
      </c>
      <c r="N865" s="82">
        <f>IF('1'!$H$10="-",L865,L865)</f>
        <v>4457</v>
      </c>
      <c r="O865" s="82">
        <f>IF(Z865="только сц",0,IF('1'!$H$10="-",M865,IF('1'!$H$10="в кассу предприятия",M865,IF('1'!$H$10="ИП Водакова Т.Ю.",M865*1.075,"-"))))</f>
        <v>3933</v>
      </c>
      <c r="P865" s="86">
        <v>1</v>
      </c>
      <c r="Q865" s="47"/>
      <c r="R865" s="91">
        <f t="shared" si="13"/>
        <v>0</v>
      </c>
      <c r="S865" s="91" t="str">
        <f>IF('1'!$H$10="-","-      ₽",IF(Z865="только сц",IF(Q865&lt;=AA865,Q865,AA865),IF(Q865&lt;=AB865,0,IF(Q865-R865&lt;=AA865,Q865-R865,AA865))))</f>
        <v>-      ₽</v>
      </c>
      <c r="T865" s="92" t="str">
        <f>IF('1'!$H$10="-","-      ₽",IF(AND(SUM($W$10:$W$6357)&gt;=200000,AC865&lt;&gt;"без скидки"),IF(R865&gt;=100,O865*0.95*0.95*R865,O865*R865*0.95),IF(SUM($V$10:$V$6357)&gt;=57000,IF(AND(R865&gt;=100,AC865&lt;&gt;"без скидки"),O865*0.95*R865,O865*R865),N865*R865)))</f>
        <v>-      ₽</v>
      </c>
      <c r="U865" s="92" t="str">
        <f>IF('1'!$H$10="-","-      ₽",S865*N865)</f>
        <v>-      ₽</v>
      </c>
      <c r="V865" s="93" t="str">
        <f>IF('1'!$H$10="-","-      ₽",R865*N865)</f>
        <v>-      ₽</v>
      </c>
      <c r="W865" s="93" t="str">
        <f>IF('1'!$H$10="-","-      ₽",R865*O865)</f>
        <v>-      ₽</v>
      </c>
      <c r="X865" s="65" t="s">
        <v>4548</v>
      </c>
      <c r="Y865" s="66" t="str">
        <f>IF(OR(Q865="",'1'!$H$10="-"),"-      %",IF(Z865="только сц",0,IF(SUM($V$685:$V$6357)&gt;=57000,(W865-T865)/W865,0)))</f>
        <v>-      %</v>
      </c>
      <c r="Z865" s="83" t="s">
        <v>375</v>
      </c>
      <c r="AA865" s="51">
        <v>0</v>
      </c>
      <c r="AB865" s="51">
        <v>1</v>
      </c>
      <c r="AC865" s="63" t="s">
        <v>375</v>
      </c>
      <c r="AD865" s="94" t="str">
        <f>IF(OR(Q865="",'1'!$H$10="-"),"",IF(Q865&gt;R865+S865,"заказано больше наличия",""))</f>
        <v/>
      </c>
    </row>
    <row r="866" spans="1:30" s="48" customFormat="1">
      <c r="A866" s="2"/>
      <c r="B866" s="57" t="s">
        <v>1294</v>
      </c>
      <c r="C866" s="49" t="s">
        <v>530</v>
      </c>
      <c r="D866" s="49" t="s">
        <v>515</v>
      </c>
      <c r="E866" s="49">
        <v>1</v>
      </c>
      <c r="F866" s="49">
        <v>8</v>
      </c>
      <c r="G866" s="49" t="s">
        <v>532</v>
      </c>
      <c r="H866" s="52" t="s">
        <v>288</v>
      </c>
      <c r="I866" s="50" t="s">
        <v>522</v>
      </c>
      <c r="J866" s="50" t="s">
        <v>483</v>
      </c>
      <c r="K866" s="90"/>
      <c r="L866" s="51">
        <v>1980</v>
      </c>
      <c r="M866" s="51">
        <v>1747</v>
      </c>
      <c r="N866" s="82">
        <f>IF('1'!$H$10="-",L866,L866)</f>
        <v>1980</v>
      </c>
      <c r="O866" s="82">
        <f>IF(Z866="только сц",0,IF('1'!$H$10="-",M866,IF('1'!$H$10="в кассу предприятия",M866,IF('1'!$H$10="ИП Водакова Т.Ю.",M866*1.075,"-"))))</f>
        <v>0</v>
      </c>
      <c r="P866" s="86">
        <v>3</v>
      </c>
      <c r="Q866" s="47"/>
      <c r="R866" s="91">
        <f t="shared" si="13"/>
        <v>0</v>
      </c>
      <c r="S866" s="91" t="str">
        <f>IF('1'!$H$10="-","-      ₽",IF(Z866="только сц",IF(Q866&lt;=AA866,Q866,AA866),IF(Q866&lt;=AB866,0,IF(Q866-R866&lt;=AA866,Q866-R866,AA866))))</f>
        <v>-      ₽</v>
      </c>
      <c r="T866" s="92" t="str">
        <f>IF('1'!$H$10="-","-      ₽",IF(AND(SUM($W$10:$W$6357)&gt;=200000,AC866&lt;&gt;"без скидки"),IF(R866&gt;=100,O866*0.95*0.95*R866,O866*R866*0.95),IF(SUM($V$10:$V$6357)&gt;=57000,IF(AND(R866&gt;=100,AC866&lt;&gt;"без скидки"),O866*0.95*R866,O866*R866),N866*R866)))</f>
        <v>-      ₽</v>
      </c>
      <c r="U866" s="92" t="str">
        <f>IF('1'!$H$10="-","-      ₽",S866*N866)</f>
        <v>-      ₽</v>
      </c>
      <c r="V866" s="93" t="str">
        <f>IF('1'!$H$10="-","-      ₽",R866*N866)</f>
        <v>-      ₽</v>
      </c>
      <c r="W866" s="93" t="str">
        <f>IF('1'!$H$10="-","-      ₽",R866*O866)</f>
        <v>-      ₽</v>
      </c>
      <c r="X866" s="65" t="s">
        <v>4548</v>
      </c>
      <c r="Y866" s="66" t="str">
        <f>IF(OR(Q866="",'1'!$H$10="-"),"-      %",IF(Z866="только сц",0,IF(SUM($V$685:$V$6357)&gt;=57000,(W866-T866)/W866,0)))</f>
        <v>-      %</v>
      </c>
      <c r="Z866" s="83" t="s">
        <v>5582</v>
      </c>
      <c r="AA866" s="51">
        <v>3</v>
      </c>
      <c r="AB866" s="51">
        <v>0</v>
      </c>
      <c r="AC866" s="63" t="s">
        <v>375</v>
      </c>
      <c r="AD866" s="94" t="str">
        <f>IF(OR(Q866="",'1'!$H$10="-"),"",IF(Q866&gt;R866+S866,"заказано больше наличия",""))</f>
        <v/>
      </c>
    </row>
    <row r="867" spans="1:30" s="48" customFormat="1">
      <c r="A867" s="2"/>
      <c r="B867" s="57" t="s">
        <v>1296</v>
      </c>
      <c r="C867" s="49" t="s">
        <v>530</v>
      </c>
      <c r="D867" s="49" t="s">
        <v>515</v>
      </c>
      <c r="E867" s="49">
        <v>1</v>
      </c>
      <c r="F867" s="49">
        <v>18</v>
      </c>
      <c r="G867" s="49" t="s">
        <v>532</v>
      </c>
      <c r="H867" s="52" t="s">
        <v>384</v>
      </c>
      <c r="I867" s="50" t="s">
        <v>385</v>
      </c>
      <c r="J867" s="50"/>
      <c r="K867" s="90"/>
      <c r="L867" s="51">
        <v>2210</v>
      </c>
      <c r="M867" s="51">
        <v>1950</v>
      </c>
      <c r="N867" s="82">
        <f>IF('1'!$H$10="-",L867,L867)</f>
        <v>2210</v>
      </c>
      <c r="O867" s="82">
        <f>IF(Z867="только сц",0,IF('1'!$H$10="-",M867,IF('1'!$H$10="в кассу предприятия",M867,IF('1'!$H$10="ИП Водакова Т.Ю.",M867*1.075,"-"))))</f>
        <v>0</v>
      </c>
      <c r="P867" s="86">
        <v>1</v>
      </c>
      <c r="Q867" s="47"/>
      <c r="R867" s="91">
        <f t="shared" si="13"/>
        <v>0</v>
      </c>
      <c r="S867" s="91" t="str">
        <f>IF('1'!$H$10="-","-      ₽",IF(Z867="только сц",IF(Q867&lt;=AA867,Q867,AA867),IF(Q867&lt;=AB867,0,IF(Q867-R867&lt;=AA867,Q867-R867,AA867))))</f>
        <v>-      ₽</v>
      </c>
      <c r="T867" s="92" t="str">
        <f>IF('1'!$H$10="-","-      ₽",IF(AND(SUM($W$10:$W$6357)&gt;=200000,AC867&lt;&gt;"без скидки"),IF(R867&gt;=100,O867*0.95*0.95*R867,O867*R867*0.95),IF(SUM($V$10:$V$6357)&gt;=57000,IF(AND(R867&gt;=100,AC867&lt;&gt;"без скидки"),O867*0.95*R867,O867*R867),N867*R867)))</f>
        <v>-      ₽</v>
      </c>
      <c r="U867" s="92" t="str">
        <f>IF('1'!$H$10="-","-      ₽",S867*N867)</f>
        <v>-      ₽</v>
      </c>
      <c r="V867" s="93" t="str">
        <f>IF('1'!$H$10="-","-      ₽",R867*N867)</f>
        <v>-      ₽</v>
      </c>
      <c r="W867" s="93" t="str">
        <f>IF('1'!$H$10="-","-      ₽",R867*O867)</f>
        <v>-      ₽</v>
      </c>
      <c r="X867" s="65" t="s">
        <v>4548</v>
      </c>
      <c r="Y867" s="66" t="str">
        <f>IF(OR(Q867="",'1'!$H$10="-"),"-      %",IF(Z867="только сц",0,IF(SUM($V$685:$V$6357)&gt;=57000,(W867-T867)/W867,0)))</f>
        <v>-      %</v>
      </c>
      <c r="Z867" s="83" t="s">
        <v>5582</v>
      </c>
      <c r="AA867" s="51">
        <v>1</v>
      </c>
      <c r="AB867" s="51">
        <v>0</v>
      </c>
      <c r="AC867" s="63" t="s">
        <v>375</v>
      </c>
      <c r="AD867" s="94" t="str">
        <f>IF(OR(Q867="",'1'!$H$10="-"),"",IF(Q867&gt;R867+S867,"заказано больше наличия",""))</f>
        <v/>
      </c>
    </row>
    <row r="868" spans="1:30" s="48" customFormat="1">
      <c r="A868" s="2"/>
      <c r="B868" s="57" t="s">
        <v>531</v>
      </c>
      <c r="C868" s="49" t="s">
        <v>514</v>
      </c>
      <c r="D868" s="49" t="s">
        <v>515</v>
      </c>
      <c r="E868" s="49">
        <v>1</v>
      </c>
      <c r="F868" s="49">
        <v>18</v>
      </c>
      <c r="G868" s="49" t="s">
        <v>532</v>
      </c>
      <c r="H868" s="52" t="s">
        <v>384</v>
      </c>
      <c r="I868" s="50" t="s">
        <v>387</v>
      </c>
      <c r="J868" s="50"/>
      <c r="K868" s="90"/>
      <c r="L868" s="51">
        <v>2907</v>
      </c>
      <c r="M868" s="51">
        <v>2565</v>
      </c>
      <c r="N868" s="82">
        <f>IF('1'!$H$10="-",L868,L868)</f>
        <v>2907</v>
      </c>
      <c r="O868" s="82">
        <f>IF(Z868="только сц",0,IF('1'!$H$10="-",M868,IF('1'!$H$10="в кассу предприятия",M868,IF('1'!$H$10="ИП Водакова Т.Ю.",M868*1.075,"-"))))</f>
        <v>0</v>
      </c>
      <c r="P868" s="86">
        <v>1</v>
      </c>
      <c r="Q868" s="47"/>
      <c r="R868" s="91">
        <f t="shared" si="13"/>
        <v>0</v>
      </c>
      <c r="S868" s="91" t="str">
        <f>IF('1'!$H$10="-","-      ₽",IF(Z868="только сц",IF(Q868&lt;=AA868,Q868,AA868),IF(Q868&lt;=AB868,0,IF(Q868-R868&lt;=AA868,Q868-R868,AA868))))</f>
        <v>-      ₽</v>
      </c>
      <c r="T868" s="92" t="str">
        <f>IF('1'!$H$10="-","-      ₽",IF(AND(SUM($W$10:$W$6357)&gt;=200000,AC868&lt;&gt;"без скидки"),IF(R868&gt;=100,O868*0.95*0.95*R868,O868*R868*0.95),IF(SUM($V$10:$V$6357)&gt;=57000,IF(AND(R868&gt;=100,AC868&lt;&gt;"без скидки"),O868*0.95*R868,O868*R868),N868*R868)))</f>
        <v>-      ₽</v>
      </c>
      <c r="U868" s="92" t="str">
        <f>IF('1'!$H$10="-","-      ₽",S868*N868)</f>
        <v>-      ₽</v>
      </c>
      <c r="V868" s="93" t="str">
        <f>IF('1'!$H$10="-","-      ₽",R868*N868)</f>
        <v>-      ₽</v>
      </c>
      <c r="W868" s="93" t="str">
        <f>IF('1'!$H$10="-","-      ₽",R868*O868)</f>
        <v>-      ₽</v>
      </c>
      <c r="X868" s="65" t="s">
        <v>4548</v>
      </c>
      <c r="Y868" s="66" t="str">
        <f>IF(OR(Q868="",'1'!$H$10="-"),"-      %",IF(Z868="только сц",0,IF(SUM($V$685:$V$6357)&gt;=57000,(W868-T868)/W868,0)))</f>
        <v>-      %</v>
      </c>
      <c r="Z868" s="83" t="s">
        <v>5582</v>
      </c>
      <c r="AA868" s="51">
        <v>1</v>
      </c>
      <c r="AB868" s="51">
        <v>0</v>
      </c>
      <c r="AC868" s="63" t="s">
        <v>375</v>
      </c>
      <c r="AD868" s="94" t="str">
        <f>IF(OR(Q868="",'1'!$H$10="-"),"",IF(Q868&gt;R868+S868,"заказано больше наличия",""))</f>
        <v/>
      </c>
    </row>
    <row r="869" spans="1:30" s="48" customFormat="1">
      <c r="A869" s="2"/>
      <c r="B869" s="57" t="s">
        <v>4165</v>
      </c>
      <c r="C869" s="49" t="s">
        <v>530</v>
      </c>
      <c r="D869" s="49" t="s">
        <v>515</v>
      </c>
      <c r="E869" s="49">
        <v>1</v>
      </c>
      <c r="F869" s="49">
        <v>24</v>
      </c>
      <c r="G869" s="49" t="s">
        <v>532</v>
      </c>
      <c r="H869" s="52" t="s">
        <v>373</v>
      </c>
      <c r="I869" s="50" t="s">
        <v>374</v>
      </c>
      <c r="J869" s="50"/>
      <c r="K869" s="90"/>
      <c r="L869" s="51">
        <v>4736</v>
      </c>
      <c r="M869" s="51">
        <v>4179</v>
      </c>
      <c r="N869" s="82">
        <f>IF('1'!$H$10="-",L869,L869)</f>
        <v>4736</v>
      </c>
      <c r="O869" s="82">
        <f>IF(Z869="только сц",0,IF('1'!$H$10="-",M869,IF('1'!$H$10="в кассу предприятия",M869,IF('1'!$H$10="ИП Водакова Т.Ю.",M869*1.075,"-"))))</f>
        <v>0</v>
      </c>
      <c r="P869" s="86">
        <v>1</v>
      </c>
      <c r="Q869" s="47"/>
      <c r="R869" s="91">
        <f t="shared" si="13"/>
        <v>0</v>
      </c>
      <c r="S869" s="91" t="str">
        <f>IF('1'!$H$10="-","-      ₽",IF(Z869="только сц",IF(Q869&lt;=AA869,Q869,AA869),IF(Q869&lt;=AB869,0,IF(Q869-R869&lt;=AA869,Q869-R869,AA869))))</f>
        <v>-      ₽</v>
      </c>
      <c r="T869" s="92" t="str">
        <f>IF('1'!$H$10="-","-      ₽",IF(AND(SUM($W$10:$W$6357)&gt;=200000,AC869&lt;&gt;"без скидки"),IF(R869&gt;=100,O869*0.95*0.95*R869,O869*R869*0.95),IF(SUM($V$10:$V$6357)&gt;=57000,IF(AND(R869&gt;=100,AC869&lt;&gt;"без скидки"),O869*0.95*R869,O869*R869),N869*R869)))</f>
        <v>-      ₽</v>
      </c>
      <c r="U869" s="92" t="str">
        <f>IF('1'!$H$10="-","-      ₽",S869*N869)</f>
        <v>-      ₽</v>
      </c>
      <c r="V869" s="93" t="str">
        <f>IF('1'!$H$10="-","-      ₽",R869*N869)</f>
        <v>-      ₽</v>
      </c>
      <c r="W869" s="93" t="str">
        <f>IF('1'!$H$10="-","-      ₽",R869*O869)</f>
        <v>-      ₽</v>
      </c>
      <c r="X869" s="65" t="s">
        <v>4548</v>
      </c>
      <c r="Y869" s="66" t="str">
        <f>IF(OR(Q869="",'1'!$H$10="-"),"-      %",IF(Z869="только сц",0,IF(SUM($V$685:$V$6357)&gt;=57000,(W869-T869)/W869,0)))</f>
        <v>-      %</v>
      </c>
      <c r="Z869" s="83" t="s">
        <v>5582</v>
      </c>
      <c r="AA869" s="51">
        <v>1</v>
      </c>
      <c r="AB869" s="51">
        <v>0</v>
      </c>
      <c r="AC869" s="63" t="s">
        <v>375</v>
      </c>
      <c r="AD869" s="94" t="str">
        <f>IF(OR(Q869="",'1'!$H$10="-"),"",IF(Q869&gt;R869+S869,"заказано больше наличия",""))</f>
        <v/>
      </c>
    </row>
    <row r="870" spans="1:30" s="48" customFormat="1">
      <c r="A870" s="2"/>
      <c r="B870" s="57" t="s">
        <v>5059</v>
      </c>
      <c r="C870" s="49" t="s">
        <v>530</v>
      </c>
      <c r="D870" s="49" t="s">
        <v>515</v>
      </c>
      <c r="E870" s="49">
        <v>1</v>
      </c>
      <c r="F870" s="49">
        <v>11</v>
      </c>
      <c r="G870" s="49" t="s">
        <v>5473</v>
      </c>
      <c r="H870" s="52" t="s">
        <v>52</v>
      </c>
      <c r="I870" s="50" t="s">
        <v>522</v>
      </c>
      <c r="J870" s="50"/>
      <c r="K870" s="90"/>
      <c r="L870" s="51">
        <v>2076</v>
      </c>
      <c r="M870" s="51">
        <v>1832</v>
      </c>
      <c r="N870" s="82">
        <f>IF('1'!$H$10="-",L870,L870)</f>
        <v>2076</v>
      </c>
      <c r="O870" s="82">
        <f>IF(Z870="только сц",0,IF('1'!$H$10="-",M870,IF('1'!$H$10="в кассу предприятия",M870,IF('1'!$H$10="ИП Водакова Т.Ю.",M870*1.075,"-"))))</f>
        <v>0</v>
      </c>
      <c r="P870" s="86">
        <v>1</v>
      </c>
      <c r="Q870" s="47"/>
      <c r="R870" s="91">
        <f t="shared" si="13"/>
        <v>0</v>
      </c>
      <c r="S870" s="91" t="str">
        <f>IF('1'!$H$10="-","-      ₽",IF(Z870="только сц",IF(Q870&lt;=AA870,Q870,AA870),IF(Q870&lt;=AB870,0,IF(Q870-R870&lt;=AA870,Q870-R870,AA870))))</f>
        <v>-      ₽</v>
      </c>
      <c r="T870" s="92" t="str">
        <f>IF('1'!$H$10="-","-      ₽",IF(AND(SUM($W$10:$W$6357)&gt;=200000,AC870&lt;&gt;"без скидки"),IF(R870&gt;=100,O870*0.95*0.95*R870,O870*R870*0.95),IF(SUM($V$10:$V$6357)&gt;=57000,IF(AND(R870&gt;=100,AC870&lt;&gt;"без скидки"),O870*0.95*R870,O870*R870),N870*R870)))</f>
        <v>-      ₽</v>
      </c>
      <c r="U870" s="92" t="str">
        <f>IF('1'!$H$10="-","-      ₽",S870*N870)</f>
        <v>-      ₽</v>
      </c>
      <c r="V870" s="93" t="str">
        <f>IF('1'!$H$10="-","-      ₽",R870*N870)</f>
        <v>-      ₽</v>
      </c>
      <c r="W870" s="93" t="str">
        <f>IF('1'!$H$10="-","-      ₽",R870*O870)</f>
        <v>-      ₽</v>
      </c>
      <c r="X870" s="65" t="s">
        <v>4548</v>
      </c>
      <c r="Y870" s="66" t="str">
        <f>IF(OR(Q870="",'1'!$H$10="-"),"-      %",IF(Z870="только сц",0,IF(SUM($V$685:$V$6357)&gt;=57000,(W870-T870)/W870,0)))</f>
        <v>-      %</v>
      </c>
      <c r="Z870" s="83" t="s">
        <v>5582</v>
      </c>
      <c r="AA870" s="51">
        <v>1</v>
      </c>
      <c r="AB870" s="51">
        <v>0</v>
      </c>
      <c r="AC870" s="63" t="s">
        <v>375</v>
      </c>
      <c r="AD870" s="94" t="str">
        <f>IF(OR(Q870="",'1'!$H$10="-"),"",IF(Q870&gt;R870+S870,"заказано больше наличия",""))</f>
        <v/>
      </c>
    </row>
    <row r="871" spans="1:30" s="48" customFormat="1">
      <c r="A871" s="2"/>
      <c r="B871" s="57" t="s">
        <v>1297</v>
      </c>
      <c r="C871" s="49" t="s">
        <v>514</v>
      </c>
      <c r="D871" s="49" t="s">
        <v>515</v>
      </c>
      <c r="E871" s="49">
        <v>1</v>
      </c>
      <c r="F871" s="49">
        <v>6</v>
      </c>
      <c r="G871" s="49" t="s">
        <v>534</v>
      </c>
      <c r="H871" s="52" t="s">
        <v>85</v>
      </c>
      <c r="I871" s="50"/>
      <c r="J871" s="50"/>
      <c r="K871" s="90"/>
      <c r="L871" s="51">
        <v>1128</v>
      </c>
      <c r="M871" s="51">
        <v>995</v>
      </c>
      <c r="N871" s="82">
        <f>IF('1'!$H$10="-",L871,L871)</f>
        <v>1128</v>
      </c>
      <c r="O871" s="82">
        <f>IF(Z871="только сц",0,IF('1'!$H$10="-",M871,IF('1'!$H$10="в кассу предприятия",M871,IF('1'!$H$10="ИП Водакова Т.Ю.",M871*1.075,"-"))))</f>
        <v>0</v>
      </c>
      <c r="P871" s="86">
        <v>2</v>
      </c>
      <c r="Q871" s="47"/>
      <c r="R871" s="91">
        <f t="shared" si="13"/>
        <v>0</v>
      </c>
      <c r="S871" s="91" t="str">
        <f>IF('1'!$H$10="-","-      ₽",IF(Z871="только сц",IF(Q871&lt;=AA871,Q871,AA871),IF(Q871&lt;=AB871,0,IF(Q871-R871&lt;=AA871,Q871-R871,AA871))))</f>
        <v>-      ₽</v>
      </c>
      <c r="T871" s="92" t="str">
        <f>IF('1'!$H$10="-","-      ₽",IF(AND(SUM($W$10:$W$6357)&gt;=200000,AC871&lt;&gt;"без скидки"),IF(R871&gt;=100,O871*0.95*0.95*R871,O871*R871*0.95),IF(SUM($V$10:$V$6357)&gt;=57000,IF(AND(R871&gt;=100,AC871&lt;&gt;"без скидки"),O871*0.95*R871,O871*R871),N871*R871)))</f>
        <v>-      ₽</v>
      </c>
      <c r="U871" s="92" t="str">
        <f>IF('1'!$H$10="-","-      ₽",S871*N871)</f>
        <v>-      ₽</v>
      </c>
      <c r="V871" s="93" t="str">
        <f>IF('1'!$H$10="-","-      ₽",R871*N871)</f>
        <v>-      ₽</v>
      </c>
      <c r="W871" s="93" t="str">
        <f>IF('1'!$H$10="-","-      ₽",R871*O871)</f>
        <v>-      ₽</v>
      </c>
      <c r="X871" s="65" t="s">
        <v>4548</v>
      </c>
      <c r="Y871" s="66" t="str">
        <f>IF(OR(Q871="",'1'!$H$10="-"),"-      %",IF(Z871="только сц",0,IF(SUM($V$685:$V$6357)&gt;=57000,(W871-T871)/W871,0)))</f>
        <v>-      %</v>
      </c>
      <c r="Z871" s="83" t="s">
        <v>5582</v>
      </c>
      <c r="AA871" s="51">
        <v>2</v>
      </c>
      <c r="AB871" s="51">
        <v>0</v>
      </c>
      <c r="AC871" s="63" t="s">
        <v>375</v>
      </c>
      <c r="AD871" s="94" t="str">
        <f>IF(OR(Q871="",'1'!$H$10="-"),"",IF(Q871&gt;R871+S871,"заказано больше наличия",""))</f>
        <v/>
      </c>
    </row>
    <row r="872" spans="1:30" s="48" customFormat="1">
      <c r="A872" s="2"/>
      <c r="B872" s="57" t="s">
        <v>4290</v>
      </c>
      <c r="C872" s="49" t="s">
        <v>514</v>
      </c>
      <c r="D872" s="49" t="s">
        <v>515</v>
      </c>
      <c r="E872" s="49">
        <v>1</v>
      </c>
      <c r="F872" s="49">
        <v>18</v>
      </c>
      <c r="G872" s="49" t="s">
        <v>534</v>
      </c>
      <c r="H872" s="52" t="s">
        <v>384</v>
      </c>
      <c r="I872" s="50" t="s">
        <v>387</v>
      </c>
      <c r="J872" s="50" t="s">
        <v>379</v>
      </c>
      <c r="K872" s="90"/>
      <c r="L872" s="51">
        <v>3458</v>
      </c>
      <c r="M872" s="51">
        <v>3051</v>
      </c>
      <c r="N872" s="82">
        <f>IF('1'!$H$10="-",L872,L872)</f>
        <v>3458</v>
      </c>
      <c r="O872" s="82">
        <f>IF(Z872="только сц",0,IF('1'!$H$10="-",M872,IF('1'!$H$10="в кассу предприятия",M872,IF('1'!$H$10="ИП Водакова Т.Ю.",M872*1.075,"-"))))</f>
        <v>3051</v>
      </c>
      <c r="P872" s="86">
        <v>1</v>
      </c>
      <c r="Q872" s="47"/>
      <c r="R872" s="91">
        <f t="shared" si="13"/>
        <v>0</v>
      </c>
      <c r="S872" s="91" t="str">
        <f>IF('1'!$H$10="-","-      ₽",IF(Z872="только сц",IF(Q872&lt;=AA872,Q872,AA872),IF(Q872&lt;=AB872,0,IF(Q872-R872&lt;=AA872,Q872-R872,AA872))))</f>
        <v>-      ₽</v>
      </c>
      <c r="T872" s="92" t="str">
        <f>IF('1'!$H$10="-","-      ₽",IF(AND(SUM($W$10:$W$6357)&gt;=200000,AC872&lt;&gt;"без скидки"),IF(R872&gt;=100,O872*0.95*0.95*R872,O872*R872*0.95),IF(SUM($V$10:$V$6357)&gt;=57000,IF(AND(R872&gt;=100,AC872&lt;&gt;"без скидки"),O872*0.95*R872,O872*R872),N872*R872)))</f>
        <v>-      ₽</v>
      </c>
      <c r="U872" s="92" t="str">
        <f>IF('1'!$H$10="-","-      ₽",S872*N872)</f>
        <v>-      ₽</v>
      </c>
      <c r="V872" s="93" t="str">
        <f>IF('1'!$H$10="-","-      ₽",R872*N872)</f>
        <v>-      ₽</v>
      </c>
      <c r="W872" s="93" t="str">
        <f>IF('1'!$H$10="-","-      ₽",R872*O872)</f>
        <v>-      ₽</v>
      </c>
      <c r="X872" s="65" t="s">
        <v>4548</v>
      </c>
      <c r="Y872" s="66" t="str">
        <f>IF(OR(Q872="",'1'!$H$10="-"),"-      %",IF(Z872="только сц",0,IF(SUM($V$685:$V$6357)&gt;=57000,(W872-T872)/W872,0)))</f>
        <v>-      %</v>
      </c>
      <c r="Z872" s="83" t="s">
        <v>375</v>
      </c>
      <c r="AA872" s="51">
        <v>0</v>
      </c>
      <c r="AB872" s="51">
        <v>1</v>
      </c>
      <c r="AC872" s="63" t="s">
        <v>375</v>
      </c>
      <c r="AD872" s="94" t="str">
        <f>IF(OR(Q872="",'1'!$H$10="-"),"",IF(Q872&gt;R872+S872,"заказано больше наличия",""))</f>
        <v/>
      </c>
    </row>
    <row r="873" spans="1:30" s="48" customFormat="1">
      <c r="A873" s="2"/>
      <c r="B873" s="57" t="s">
        <v>1299</v>
      </c>
      <c r="C873" s="49" t="s">
        <v>530</v>
      </c>
      <c r="D873" s="49" t="s">
        <v>515</v>
      </c>
      <c r="E873" s="49">
        <v>1</v>
      </c>
      <c r="F873" s="49">
        <v>24</v>
      </c>
      <c r="G873" s="49" t="s">
        <v>534</v>
      </c>
      <c r="H873" s="52" t="s">
        <v>373</v>
      </c>
      <c r="I873" s="50"/>
      <c r="J873" s="50"/>
      <c r="K873" s="90" t="s">
        <v>420</v>
      </c>
      <c r="L873" s="51">
        <v>5038</v>
      </c>
      <c r="M873" s="51">
        <v>4445</v>
      </c>
      <c r="N873" s="82">
        <f>IF('1'!$H$10="-",L873,L873)</f>
        <v>5038</v>
      </c>
      <c r="O873" s="82">
        <f>IF(Z873="только сц",0,IF('1'!$H$10="-",M873,IF('1'!$H$10="в кассу предприятия",M873,IF('1'!$H$10="ИП Водакова Т.Ю.",M873*1.075,"-"))))</f>
        <v>0</v>
      </c>
      <c r="P873" s="86">
        <v>1</v>
      </c>
      <c r="Q873" s="47"/>
      <c r="R873" s="91">
        <f t="shared" si="13"/>
        <v>0</v>
      </c>
      <c r="S873" s="91" t="str">
        <f>IF('1'!$H$10="-","-      ₽",IF(Z873="только сц",IF(Q873&lt;=AA873,Q873,AA873),IF(Q873&lt;=AB873,0,IF(Q873-R873&lt;=AA873,Q873-R873,AA873))))</f>
        <v>-      ₽</v>
      </c>
      <c r="T873" s="92" t="str">
        <f>IF('1'!$H$10="-","-      ₽",IF(AND(SUM($W$10:$W$6357)&gt;=200000,AC873&lt;&gt;"без скидки"),IF(R873&gt;=100,O873*0.95*0.95*R873,O873*R873*0.95),IF(SUM($V$10:$V$6357)&gt;=57000,IF(AND(R873&gt;=100,AC873&lt;&gt;"без скидки"),O873*0.95*R873,O873*R873),N873*R873)))</f>
        <v>-      ₽</v>
      </c>
      <c r="U873" s="92" t="str">
        <f>IF('1'!$H$10="-","-      ₽",S873*N873)</f>
        <v>-      ₽</v>
      </c>
      <c r="V873" s="93" t="str">
        <f>IF('1'!$H$10="-","-      ₽",R873*N873)</f>
        <v>-      ₽</v>
      </c>
      <c r="W873" s="93" t="str">
        <f>IF('1'!$H$10="-","-      ₽",R873*O873)</f>
        <v>-      ₽</v>
      </c>
      <c r="X873" s="65" t="s">
        <v>4548</v>
      </c>
      <c r="Y873" s="66" t="str">
        <f>IF(OR(Q873="",'1'!$H$10="-"),"-      %",IF(Z873="только сц",0,IF(SUM($V$685:$V$6357)&gt;=57000,(W873-T873)/W873,0)))</f>
        <v>-      %</v>
      </c>
      <c r="Z873" s="83" t="s">
        <v>5582</v>
      </c>
      <c r="AA873" s="51">
        <v>1</v>
      </c>
      <c r="AB873" s="51">
        <v>0</v>
      </c>
      <c r="AC873" s="63" t="s">
        <v>375</v>
      </c>
      <c r="AD873" s="94" t="str">
        <f>IF(OR(Q873="",'1'!$H$10="-"),"",IF(Q873&gt;R873+S873,"заказано больше наличия",""))</f>
        <v/>
      </c>
    </row>
    <row r="874" spans="1:30" s="48" customFormat="1">
      <c r="A874" s="2"/>
      <c r="B874" s="57" t="s">
        <v>533</v>
      </c>
      <c r="C874" s="49" t="s">
        <v>514</v>
      </c>
      <c r="D874" s="49" t="s">
        <v>515</v>
      </c>
      <c r="E874" s="49">
        <v>1</v>
      </c>
      <c r="F874" s="49">
        <v>26</v>
      </c>
      <c r="G874" s="49" t="s">
        <v>534</v>
      </c>
      <c r="H874" s="52" t="s">
        <v>371</v>
      </c>
      <c r="I874" s="50" t="s">
        <v>434</v>
      </c>
      <c r="J874" s="50"/>
      <c r="K874" s="90"/>
      <c r="L874" s="51">
        <v>6199</v>
      </c>
      <c r="M874" s="51">
        <v>5470</v>
      </c>
      <c r="N874" s="82">
        <f>IF('1'!$H$10="-",L874,L874)</f>
        <v>6199</v>
      </c>
      <c r="O874" s="82">
        <f>IF(Z874="только сц",0,IF('1'!$H$10="-",M874,IF('1'!$H$10="в кассу предприятия",M874,IF('1'!$H$10="ИП Водакова Т.Ю.",M874*1.075,"-"))))</f>
        <v>0</v>
      </c>
      <c r="P874" s="86">
        <v>3</v>
      </c>
      <c r="Q874" s="47"/>
      <c r="R874" s="91">
        <f t="shared" si="13"/>
        <v>0</v>
      </c>
      <c r="S874" s="91" t="str">
        <f>IF('1'!$H$10="-","-      ₽",IF(Z874="только сц",IF(Q874&lt;=AA874,Q874,AA874),IF(Q874&lt;=AB874,0,IF(Q874-R874&lt;=AA874,Q874-R874,AA874))))</f>
        <v>-      ₽</v>
      </c>
      <c r="T874" s="92" t="str">
        <f>IF('1'!$H$10="-","-      ₽",IF(AND(SUM($W$10:$W$6357)&gt;=200000,AC874&lt;&gt;"без скидки"),IF(R874&gt;=100,O874*0.95*0.95*R874,O874*R874*0.95),IF(SUM($V$10:$V$6357)&gt;=57000,IF(AND(R874&gt;=100,AC874&lt;&gt;"без скидки"),O874*0.95*R874,O874*R874),N874*R874)))</f>
        <v>-      ₽</v>
      </c>
      <c r="U874" s="92" t="str">
        <f>IF('1'!$H$10="-","-      ₽",S874*N874)</f>
        <v>-      ₽</v>
      </c>
      <c r="V874" s="93" t="str">
        <f>IF('1'!$H$10="-","-      ₽",R874*N874)</f>
        <v>-      ₽</v>
      </c>
      <c r="W874" s="93" t="str">
        <f>IF('1'!$H$10="-","-      ₽",R874*O874)</f>
        <v>-      ₽</v>
      </c>
      <c r="X874" s="65" t="s">
        <v>4548</v>
      </c>
      <c r="Y874" s="66" t="str">
        <f>IF(OR(Q874="",'1'!$H$10="-"),"-      %",IF(Z874="только сц",0,IF(SUM($V$685:$V$6357)&gt;=57000,(W874-T874)/W874,0)))</f>
        <v>-      %</v>
      </c>
      <c r="Z874" s="83" t="s">
        <v>5582</v>
      </c>
      <c r="AA874" s="51">
        <v>3</v>
      </c>
      <c r="AB874" s="51">
        <v>0</v>
      </c>
      <c r="AC874" s="63" t="s">
        <v>375</v>
      </c>
      <c r="AD874" s="94" t="str">
        <f>IF(OR(Q874="",'1'!$H$10="-"),"",IF(Q874&gt;R874+S874,"заказано больше наличия",""))</f>
        <v/>
      </c>
    </row>
    <row r="875" spans="1:30" s="48" customFormat="1">
      <c r="A875" s="2"/>
      <c r="B875" s="57" t="s">
        <v>5060</v>
      </c>
      <c r="C875" s="49" t="s">
        <v>514</v>
      </c>
      <c r="D875" s="49" t="s">
        <v>515</v>
      </c>
      <c r="E875" s="49">
        <v>1</v>
      </c>
      <c r="F875" s="49">
        <v>24</v>
      </c>
      <c r="G875" s="49" t="s">
        <v>2893</v>
      </c>
      <c r="H875" s="52" t="s">
        <v>373</v>
      </c>
      <c r="I875" s="50"/>
      <c r="J875" s="50"/>
      <c r="K875" s="90" t="s">
        <v>2871</v>
      </c>
      <c r="L875" s="51">
        <v>6732</v>
      </c>
      <c r="M875" s="51">
        <v>5940</v>
      </c>
      <c r="N875" s="82">
        <f>IF('1'!$H$10="-",L875,L875)</f>
        <v>6732</v>
      </c>
      <c r="O875" s="82">
        <f>IF(Z875="только сц",0,IF('1'!$H$10="-",M875,IF('1'!$H$10="в кассу предприятия",M875,IF('1'!$H$10="ИП Водакова Т.Ю.",M875*1.075,"-"))))</f>
        <v>0</v>
      </c>
      <c r="P875" s="86">
        <v>1</v>
      </c>
      <c r="Q875" s="47"/>
      <c r="R875" s="91">
        <f t="shared" si="13"/>
        <v>0</v>
      </c>
      <c r="S875" s="91" t="str">
        <f>IF('1'!$H$10="-","-      ₽",IF(Z875="только сц",IF(Q875&lt;=AA875,Q875,AA875),IF(Q875&lt;=AB875,0,IF(Q875-R875&lt;=AA875,Q875-R875,AA875))))</f>
        <v>-      ₽</v>
      </c>
      <c r="T875" s="92" t="str">
        <f>IF('1'!$H$10="-","-      ₽",IF(AND(SUM($W$10:$W$6357)&gt;=200000,AC875&lt;&gt;"без скидки"),IF(R875&gt;=100,O875*0.95*0.95*R875,O875*R875*0.95),IF(SUM($V$10:$V$6357)&gt;=57000,IF(AND(R875&gt;=100,AC875&lt;&gt;"без скидки"),O875*0.95*R875,O875*R875),N875*R875)))</f>
        <v>-      ₽</v>
      </c>
      <c r="U875" s="92" t="str">
        <f>IF('1'!$H$10="-","-      ₽",S875*N875)</f>
        <v>-      ₽</v>
      </c>
      <c r="V875" s="93" t="str">
        <f>IF('1'!$H$10="-","-      ₽",R875*N875)</f>
        <v>-      ₽</v>
      </c>
      <c r="W875" s="93" t="str">
        <f>IF('1'!$H$10="-","-      ₽",R875*O875)</f>
        <v>-      ₽</v>
      </c>
      <c r="X875" s="65" t="s">
        <v>4548</v>
      </c>
      <c r="Y875" s="66" t="str">
        <f>IF(OR(Q875="",'1'!$H$10="-"),"-      %",IF(Z875="только сц",0,IF(SUM($V$685:$V$6357)&gt;=57000,(W875-T875)/W875,0)))</f>
        <v>-      %</v>
      </c>
      <c r="Z875" s="83" t="s">
        <v>5582</v>
      </c>
      <c r="AA875" s="51">
        <v>1</v>
      </c>
      <c r="AB875" s="51">
        <v>0</v>
      </c>
      <c r="AC875" s="63" t="s">
        <v>375</v>
      </c>
      <c r="AD875" s="94" t="str">
        <f>IF(OR(Q875="",'1'!$H$10="-"),"",IF(Q875&gt;R875+S875,"заказано больше наличия",""))</f>
        <v/>
      </c>
    </row>
    <row r="876" spans="1:30" s="48" customFormat="1">
      <c r="A876" s="2"/>
      <c r="B876" s="57" t="s">
        <v>1301</v>
      </c>
      <c r="C876" s="49" t="s">
        <v>530</v>
      </c>
      <c r="D876" s="49" t="s">
        <v>515</v>
      </c>
      <c r="E876" s="49">
        <v>1</v>
      </c>
      <c r="F876" s="49">
        <v>6</v>
      </c>
      <c r="G876" s="49" t="s">
        <v>2894</v>
      </c>
      <c r="H876" s="52" t="s">
        <v>85</v>
      </c>
      <c r="I876" s="50"/>
      <c r="J876" s="50"/>
      <c r="K876" s="90"/>
      <c r="L876" s="51">
        <v>1128</v>
      </c>
      <c r="M876" s="51">
        <v>995</v>
      </c>
      <c r="N876" s="82">
        <f>IF('1'!$H$10="-",L876,L876)</f>
        <v>1128</v>
      </c>
      <c r="O876" s="82">
        <f>IF(Z876="только сц",0,IF('1'!$H$10="-",M876,IF('1'!$H$10="в кассу предприятия",M876,IF('1'!$H$10="ИП Водакова Т.Ю.",M876*1.075,"-"))))</f>
        <v>0</v>
      </c>
      <c r="P876" s="86">
        <v>1</v>
      </c>
      <c r="Q876" s="47"/>
      <c r="R876" s="91">
        <f t="shared" ref="R876:R939" si="14">IF(Q876&lt;=AB876,Q876,AB876)</f>
        <v>0</v>
      </c>
      <c r="S876" s="91" t="str">
        <f>IF('1'!$H$10="-","-      ₽",IF(Z876="только сц",IF(Q876&lt;=AA876,Q876,AA876),IF(Q876&lt;=AB876,0,IF(Q876-R876&lt;=AA876,Q876-R876,AA876))))</f>
        <v>-      ₽</v>
      </c>
      <c r="T876" s="92" t="str">
        <f>IF('1'!$H$10="-","-      ₽",IF(AND(SUM($W$10:$W$6357)&gt;=200000,AC876&lt;&gt;"без скидки"),IF(R876&gt;=100,O876*0.95*0.95*R876,O876*R876*0.95),IF(SUM($V$10:$V$6357)&gt;=57000,IF(AND(R876&gt;=100,AC876&lt;&gt;"без скидки"),O876*0.95*R876,O876*R876),N876*R876)))</f>
        <v>-      ₽</v>
      </c>
      <c r="U876" s="92" t="str">
        <f>IF('1'!$H$10="-","-      ₽",S876*N876)</f>
        <v>-      ₽</v>
      </c>
      <c r="V876" s="93" t="str">
        <f>IF('1'!$H$10="-","-      ₽",R876*N876)</f>
        <v>-      ₽</v>
      </c>
      <c r="W876" s="93" t="str">
        <f>IF('1'!$H$10="-","-      ₽",R876*O876)</f>
        <v>-      ₽</v>
      </c>
      <c r="X876" s="65" t="s">
        <v>4548</v>
      </c>
      <c r="Y876" s="66" t="str">
        <f>IF(OR(Q876="",'1'!$H$10="-"),"-      %",IF(Z876="только сц",0,IF(SUM($V$685:$V$6357)&gt;=57000,(W876-T876)/W876,0)))</f>
        <v>-      %</v>
      </c>
      <c r="Z876" s="83" t="s">
        <v>5582</v>
      </c>
      <c r="AA876" s="51">
        <v>1</v>
      </c>
      <c r="AB876" s="51">
        <v>0</v>
      </c>
      <c r="AC876" s="63" t="s">
        <v>3975</v>
      </c>
      <c r="AD876" s="94" t="str">
        <f>IF(OR(Q876="",'1'!$H$10="-"),"",IF(Q876&gt;R876+S876,"заказано больше наличия",""))</f>
        <v/>
      </c>
    </row>
    <row r="877" spans="1:30" s="48" customFormat="1">
      <c r="A877" s="2"/>
      <c r="B877" s="57" t="s">
        <v>1302</v>
      </c>
      <c r="C877" s="49" t="s">
        <v>536</v>
      </c>
      <c r="D877" s="49" t="s">
        <v>537</v>
      </c>
      <c r="E877" s="49">
        <v>1</v>
      </c>
      <c r="F877" s="49">
        <v>18</v>
      </c>
      <c r="G877" s="49" t="s">
        <v>2895</v>
      </c>
      <c r="H877" s="52" t="s">
        <v>384</v>
      </c>
      <c r="I877" s="50" t="s">
        <v>2800</v>
      </c>
      <c r="J877" s="50" t="s">
        <v>375</v>
      </c>
      <c r="K877" s="90" t="s">
        <v>375</v>
      </c>
      <c r="L877" s="51">
        <v>3304</v>
      </c>
      <c r="M877" s="51">
        <v>2915</v>
      </c>
      <c r="N877" s="82">
        <f>IF('1'!$H$10="-",L877,L877)</f>
        <v>3304</v>
      </c>
      <c r="O877" s="82">
        <f>IF(Z877="только сц",0,IF('1'!$H$10="-",M877,IF('1'!$H$10="в кассу предприятия",M877,IF('1'!$H$10="ИП Водакова Т.Ю.",M877*1.075,"-"))))</f>
        <v>0</v>
      </c>
      <c r="P877" s="86">
        <v>1</v>
      </c>
      <c r="Q877" s="47"/>
      <c r="R877" s="91">
        <f t="shared" si="14"/>
        <v>0</v>
      </c>
      <c r="S877" s="91" t="str">
        <f>IF('1'!$H$10="-","-      ₽",IF(Z877="только сц",IF(Q877&lt;=AA877,Q877,AA877),IF(Q877&lt;=AB877,0,IF(Q877-R877&lt;=AA877,Q877-R877,AA877))))</f>
        <v>-      ₽</v>
      </c>
      <c r="T877" s="92" t="str">
        <f>IF('1'!$H$10="-","-      ₽",IF(AND(SUM($W$10:$W$6357)&gt;=200000,AC877&lt;&gt;"без скидки"),IF(R877&gt;=100,O877*0.95*0.95*R877,O877*R877*0.95),IF(SUM($V$10:$V$6357)&gt;=57000,IF(AND(R877&gt;=100,AC877&lt;&gt;"без скидки"),O877*0.95*R877,O877*R877),N877*R877)))</f>
        <v>-      ₽</v>
      </c>
      <c r="U877" s="92" t="str">
        <f>IF('1'!$H$10="-","-      ₽",S877*N877)</f>
        <v>-      ₽</v>
      </c>
      <c r="V877" s="93" t="str">
        <f>IF('1'!$H$10="-","-      ₽",R877*N877)</f>
        <v>-      ₽</v>
      </c>
      <c r="W877" s="93" t="str">
        <f>IF('1'!$H$10="-","-      ₽",R877*O877)</f>
        <v>-      ₽</v>
      </c>
      <c r="X877" s="65" t="s">
        <v>4548</v>
      </c>
      <c r="Y877" s="66" t="str">
        <f>IF(OR(Q877="",'1'!$H$10="-"),"-      %",IF(Z877="только сц",0,IF(SUM($V$685:$V$6357)&gt;=57000,(W877-T877)/W877,0)))</f>
        <v>-      %</v>
      </c>
      <c r="Z877" s="83" t="s">
        <v>5582</v>
      </c>
      <c r="AA877" s="51">
        <v>1</v>
      </c>
      <c r="AB877" s="51">
        <v>0</v>
      </c>
      <c r="AC877" s="63" t="s">
        <v>375</v>
      </c>
      <c r="AD877" s="94" t="str">
        <f>IF(OR(Q877="",'1'!$H$10="-"),"",IF(Q877&gt;R877+S877,"заказано больше наличия",""))</f>
        <v/>
      </c>
    </row>
    <row r="878" spans="1:30" s="48" customFormat="1">
      <c r="A878" s="2"/>
      <c r="B878" s="57" t="s">
        <v>1303</v>
      </c>
      <c r="C878" s="49" t="s">
        <v>536</v>
      </c>
      <c r="D878" s="49" t="s">
        <v>537</v>
      </c>
      <c r="E878" s="49">
        <v>1</v>
      </c>
      <c r="F878" s="49">
        <v>18</v>
      </c>
      <c r="G878" s="49" t="s">
        <v>2896</v>
      </c>
      <c r="H878" s="52" t="s">
        <v>384</v>
      </c>
      <c r="I878" s="50" t="s">
        <v>387</v>
      </c>
      <c r="J878" s="50"/>
      <c r="K878" s="90"/>
      <c r="L878" s="51">
        <v>3021</v>
      </c>
      <c r="M878" s="51">
        <v>2666</v>
      </c>
      <c r="N878" s="82">
        <f>IF('1'!$H$10="-",L878,L878)</f>
        <v>3021</v>
      </c>
      <c r="O878" s="82">
        <f>IF(Z878="только сц",0,IF('1'!$H$10="-",M878,IF('1'!$H$10="в кассу предприятия",M878,IF('1'!$H$10="ИП Водакова Т.Ю.",M878*1.075,"-"))))</f>
        <v>0</v>
      </c>
      <c r="P878" s="86">
        <v>1</v>
      </c>
      <c r="Q878" s="47"/>
      <c r="R878" s="91">
        <f t="shared" si="14"/>
        <v>0</v>
      </c>
      <c r="S878" s="91" t="str">
        <f>IF('1'!$H$10="-","-      ₽",IF(Z878="только сц",IF(Q878&lt;=AA878,Q878,AA878),IF(Q878&lt;=AB878,0,IF(Q878-R878&lt;=AA878,Q878-R878,AA878))))</f>
        <v>-      ₽</v>
      </c>
      <c r="T878" s="92" t="str">
        <f>IF('1'!$H$10="-","-      ₽",IF(AND(SUM($W$10:$W$6357)&gt;=200000,AC878&lt;&gt;"без скидки"),IF(R878&gt;=100,O878*0.95*0.95*R878,O878*R878*0.95),IF(SUM($V$10:$V$6357)&gt;=57000,IF(AND(R878&gt;=100,AC878&lt;&gt;"без скидки"),O878*0.95*R878,O878*R878),N878*R878)))</f>
        <v>-      ₽</v>
      </c>
      <c r="U878" s="92" t="str">
        <f>IF('1'!$H$10="-","-      ₽",S878*N878)</f>
        <v>-      ₽</v>
      </c>
      <c r="V878" s="93" t="str">
        <f>IF('1'!$H$10="-","-      ₽",R878*N878)</f>
        <v>-      ₽</v>
      </c>
      <c r="W878" s="93" t="str">
        <f>IF('1'!$H$10="-","-      ₽",R878*O878)</f>
        <v>-      ₽</v>
      </c>
      <c r="X878" s="65" t="s">
        <v>4548</v>
      </c>
      <c r="Y878" s="66" t="str">
        <f>IF(OR(Q878="",'1'!$H$10="-"),"-      %",IF(Z878="только сц",0,IF(SUM($V$685:$V$6357)&gt;=57000,(W878-T878)/W878,0)))</f>
        <v>-      %</v>
      </c>
      <c r="Z878" s="83" t="s">
        <v>5582</v>
      </c>
      <c r="AA878" s="51">
        <v>1</v>
      </c>
      <c r="AB878" s="51">
        <v>0</v>
      </c>
      <c r="AC878" s="63" t="s">
        <v>375</v>
      </c>
      <c r="AD878" s="94" t="str">
        <f>IF(OR(Q878="",'1'!$H$10="-"),"",IF(Q878&gt;R878+S878,"заказано больше наличия",""))</f>
        <v/>
      </c>
    </row>
    <row r="879" spans="1:30" s="48" customFormat="1">
      <c r="A879" s="2"/>
      <c r="B879" s="57" t="s">
        <v>5061</v>
      </c>
      <c r="C879" s="49" t="s">
        <v>536</v>
      </c>
      <c r="D879" s="49" t="s">
        <v>537</v>
      </c>
      <c r="E879" s="49">
        <v>1</v>
      </c>
      <c r="F879" s="49">
        <v>18</v>
      </c>
      <c r="G879" s="49" t="s">
        <v>5474</v>
      </c>
      <c r="H879" s="52" t="s">
        <v>384</v>
      </c>
      <c r="I879" s="50"/>
      <c r="J879" s="50"/>
      <c r="K879" s="90" t="s">
        <v>5475</v>
      </c>
      <c r="L879" s="51">
        <v>3312</v>
      </c>
      <c r="M879" s="51">
        <v>2922</v>
      </c>
      <c r="N879" s="82">
        <f>IF('1'!$H$10="-",L879,L879)</f>
        <v>3312</v>
      </c>
      <c r="O879" s="82">
        <f>IF(Z879="только сц",0,IF('1'!$H$10="-",M879,IF('1'!$H$10="в кассу предприятия",M879,IF('1'!$H$10="ИП Водакова Т.Ю.",M879*1.075,"-"))))</f>
        <v>0</v>
      </c>
      <c r="P879" s="86">
        <v>4</v>
      </c>
      <c r="Q879" s="47"/>
      <c r="R879" s="91">
        <f t="shared" si="14"/>
        <v>0</v>
      </c>
      <c r="S879" s="91" t="str">
        <f>IF('1'!$H$10="-","-      ₽",IF(Z879="только сц",IF(Q879&lt;=AA879,Q879,AA879),IF(Q879&lt;=AB879,0,IF(Q879-R879&lt;=AA879,Q879-R879,AA879))))</f>
        <v>-      ₽</v>
      </c>
      <c r="T879" s="92" t="str">
        <f>IF('1'!$H$10="-","-      ₽",IF(AND(SUM($W$10:$W$6357)&gt;=200000,AC879&lt;&gt;"без скидки"),IF(R879&gt;=100,O879*0.95*0.95*R879,O879*R879*0.95),IF(SUM($V$10:$V$6357)&gt;=57000,IF(AND(R879&gt;=100,AC879&lt;&gt;"без скидки"),O879*0.95*R879,O879*R879),N879*R879)))</f>
        <v>-      ₽</v>
      </c>
      <c r="U879" s="92" t="str">
        <f>IF('1'!$H$10="-","-      ₽",S879*N879)</f>
        <v>-      ₽</v>
      </c>
      <c r="V879" s="93" t="str">
        <f>IF('1'!$H$10="-","-      ₽",R879*N879)</f>
        <v>-      ₽</v>
      </c>
      <c r="W879" s="93" t="str">
        <f>IF('1'!$H$10="-","-      ₽",R879*O879)</f>
        <v>-      ₽</v>
      </c>
      <c r="X879" s="65" t="s">
        <v>4548</v>
      </c>
      <c r="Y879" s="66" t="str">
        <f>IF(OR(Q879="",'1'!$H$10="-"),"-      %",IF(Z879="только сц",0,IF(SUM($V$685:$V$6357)&gt;=57000,(W879-T879)/W879,0)))</f>
        <v>-      %</v>
      </c>
      <c r="Z879" s="83" t="s">
        <v>5582</v>
      </c>
      <c r="AA879" s="51">
        <v>4</v>
      </c>
      <c r="AB879" s="51">
        <v>0</v>
      </c>
      <c r="AC879" s="63" t="s">
        <v>375</v>
      </c>
      <c r="AD879" s="94" t="str">
        <f>IF(OR(Q879="",'1'!$H$10="-"),"",IF(Q879&gt;R879+S879,"заказано больше наличия",""))</f>
        <v/>
      </c>
    </row>
    <row r="880" spans="1:30" s="48" customFormat="1">
      <c r="A880" s="2"/>
      <c r="B880" s="57" t="s">
        <v>5062</v>
      </c>
      <c r="C880" s="49" t="s">
        <v>536</v>
      </c>
      <c r="D880" s="49" t="s">
        <v>537</v>
      </c>
      <c r="E880" s="49">
        <v>1</v>
      </c>
      <c r="F880" s="49">
        <v>18</v>
      </c>
      <c r="G880" s="49" t="s">
        <v>5476</v>
      </c>
      <c r="H880" s="52" t="s">
        <v>384</v>
      </c>
      <c r="I880" s="50" t="s">
        <v>396</v>
      </c>
      <c r="J880" s="50" t="s">
        <v>396</v>
      </c>
      <c r="K880" s="90"/>
      <c r="L880" s="51">
        <v>2541</v>
      </c>
      <c r="M880" s="51">
        <v>2242</v>
      </c>
      <c r="N880" s="82">
        <f>IF('1'!$H$10="-",L880,L880)</f>
        <v>2541</v>
      </c>
      <c r="O880" s="82">
        <f>IF(Z880="только сц",0,IF('1'!$H$10="-",M880,IF('1'!$H$10="в кассу предприятия",M880,IF('1'!$H$10="ИП Водакова Т.Ю.",M880*1.075,"-"))))</f>
        <v>0</v>
      </c>
      <c r="P880" s="86">
        <v>1</v>
      </c>
      <c r="Q880" s="47"/>
      <c r="R880" s="91">
        <f t="shared" si="14"/>
        <v>0</v>
      </c>
      <c r="S880" s="91" t="str">
        <f>IF('1'!$H$10="-","-      ₽",IF(Z880="только сц",IF(Q880&lt;=AA880,Q880,AA880),IF(Q880&lt;=AB880,0,IF(Q880-R880&lt;=AA880,Q880-R880,AA880))))</f>
        <v>-      ₽</v>
      </c>
      <c r="T880" s="92" t="str">
        <f>IF('1'!$H$10="-","-      ₽",IF(AND(SUM($W$10:$W$6357)&gt;=200000,AC880&lt;&gt;"без скидки"),IF(R880&gt;=100,O880*0.95*0.95*R880,O880*R880*0.95),IF(SUM($V$10:$V$6357)&gt;=57000,IF(AND(R880&gt;=100,AC880&lt;&gt;"без скидки"),O880*0.95*R880,O880*R880),N880*R880)))</f>
        <v>-      ₽</v>
      </c>
      <c r="U880" s="92" t="str">
        <f>IF('1'!$H$10="-","-      ₽",S880*N880)</f>
        <v>-      ₽</v>
      </c>
      <c r="V880" s="93" t="str">
        <f>IF('1'!$H$10="-","-      ₽",R880*N880)</f>
        <v>-      ₽</v>
      </c>
      <c r="W880" s="93" t="str">
        <f>IF('1'!$H$10="-","-      ₽",R880*O880)</f>
        <v>-      ₽</v>
      </c>
      <c r="X880" s="65" t="s">
        <v>4548</v>
      </c>
      <c r="Y880" s="66" t="str">
        <f>IF(OR(Q880="",'1'!$H$10="-"),"-      %",IF(Z880="только сц",0,IF(SUM($V$685:$V$6357)&gt;=57000,(W880-T880)/W880,0)))</f>
        <v>-      %</v>
      </c>
      <c r="Z880" s="83" t="s">
        <v>5582</v>
      </c>
      <c r="AA880" s="51">
        <v>1</v>
      </c>
      <c r="AB880" s="51">
        <v>0</v>
      </c>
      <c r="AC880" s="63" t="s">
        <v>375</v>
      </c>
      <c r="AD880" s="94" t="str">
        <f>IF(OR(Q880="",'1'!$H$10="-"),"",IF(Q880&gt;R880+S880,"заказано больше наличия",""))</f>
        <v/>
      </c>
    </row>
    <row r="881" spans="1:30" s="48" customFormat="1">
      <c r="A881" s="2"/>
      <c r="B881" s="57" t="s">
        <v>1305</v>
      </c>
      <c r="C881" s="49" t="s">
        <v>536</v>
      </c>
      <c r="D881" s="49" t="s">
        <v>537</v>
      </c>
      <c r="E881" s="49">
        <v>1</v>
      </c>
      <c r="F881" s="49">
        <v>18</v>
      </c>
      <c r="G881" s="49" t="s">
        <v>2897</v>
      </c>
      <c r="H881" s="52" t="s">
        <v>384</v>
      </c>
      <c r="I881" s="50" t="s">
        <v>387</v>
      </c>
      <c r="J881" s="50" t="s">
        <v>375</v>
      </c>
      <c r="K881" s="90" t="s">
        <v>375</v>
      </c>
      <c r="L881" s="51">
        <v>3298</v>
      </c>
      <c r="M881" s="51">
        <v>2910</v>
      </c>
      <c r="N881" s="82">
        <f>IF('1'!$H$10="-",L881,L881)</f>
        <v>3298</v>
      </c>
      <c r="O881" s="82">
        <f>IF(Z881="только сц",0,IF('1'!$H$10="-",M881,IF('1'!$H$10="в кассу предприятия",M881,IF('1'!$H$10="ИП Водакова Т.Ю.",M881*1.075,"-"))))</f>
        <v>0</v>
      </c>
      <c r="P881" s="86">
        <v>1</v>
      </c>
      <c r="Q881" s="47"/>
      <c r="R881" s="91">
        <f t="shared" si="14"/>
        <v>0</v>
      </c>
      <c r="S881" s="91" t="str">
        <f>IF('1'!$H$10="-","-      ₽",IF(Z881="только сц",IF(Q881&lt;=AA881,Q881,AA881),IF(Q881&lt;=AB881,0,IF(Q881-R881&lt;=AA881,Q881-R881,AA881))))</f>
        <v>-      ₽</v>
      </c>
      <c r="T881" s="92" t="str">
        <f>IF('1'!$H$10="-","-      ₽",IF(AND(SUM($W$10:$W$6357)&gt;=200000,AC881&lt;&gt;"без скидки"),IF(R881&gt;=100,O881*0.95*0.95*R881,O881*R881*0.95),IF(SUM($V$10:$V$6357)&gt;=57000,IF(AND(R881&gt;=100,AC881&lt;&gt;"без скидки"),O881*0.95*R881,O881*R881),N881*R881)))</f>
        <v>-      ₽</v>
      </c>
      <c r="U881" s="92" t="str">
        <f>IF('1'!$H$10="-","-      ₽",S881*N881)</f>
        <v>-      ₽</v>
      </c>
      <c r="V881" s="93" t="str">
        <f>IF('1'!$H$10="-","-      ₽",R881*N881)</f>
        <v>-      ₽</v>
      </c>
      <c r="W881" s="93" t="str">
        <f>IF('1'!$H$10="-","-      ₽",R881*O881)</f>
        <v>-      ₽</v>
      </c>
      <c r="X881" s="65" t="s">
        <v>4548</v>
      </c>
      <c r="Y881" s="66" t="str">
        <f>IF(OR(Q881="",'1'!$H$10="-"),"-      %",IF(Z881="только сц",0,IF(SUM($V$685:$V$6357)&gt;=57000,(W881-T881)/W881,0)))</f>
        <v>-      %</v>
      </c>
      <c r="Z881" s="83" t="s">
        <v>5582</v>
      </c>
      <c r="AA881" s="51">
        <v>1</v>
      </c>
      <c r="AB881" s="51">
        <v>0</v>
      </c>
      <c r="AC881" s="63" t="s">
        <v>375</v>
      </c>
      <c r="AD881" s="94" t="str">
        <f>IF(OR(Q881="",'1'!$H$10="-"),"",IF(Q881&gt;R881+S881,"заказано больше наличия",""))</f>
        <v/>
      </c>
    </row>
    <row r="882" spans="1:30" s="48" customFormat="1">
      <c r="A882" s="2"/>
      <c r="B882" s="57" t="s">
        <v>1306</v>
      </c>
      <c r="C882" s="49" t="s">
        <v>536</v>
      </c>
      <c r="D882" s="49" t="s">
        <v>537</v>
      </c>
      <c r="E882" s="49">
        <v>1</v>
      </c>
      <c r="F882" s="49">
        <v>6</v>
      </c>
      <c r="G882" s="49" t="s">
        <v>2898</v>
      </c>
      <c r="H882" s="52" t="s">
        <v>85</v>
      </c>
      <c r="I882" s="50"/>
      <c r="J882" s="50"/>
      <c r="K882" s="90"/>
      <c r="L882" s="51">
        <v>1333</v>
      </c>
      <c r="M882" s="51">
        <v>1176</v>
      </c>
      <c r="N882" s="82">
        <f>IF('1'!$H$10="-",L882,L882)</f>
        <v>1333</v>
      </c>
      <c r="O882" s="82">
        <f>IF(Z882="только сц",0,IF('1'!$H$10="-",M882,IF('1'!$H$10="в кассу предприятия",M882,IF('1'!$H$10="ИП Водакова Т.Ю.",M882*1.075,"-"))))</f>
        <v>0</v>
      </c>
      <c r="P882" s="86">
        <v>2</v>
      </c>
      <c r="Q882" s="47"/>
      <c r="R882" s="91">
        <f t="shared" si="14"/>
        <v>0</v>
      </c>
      <c r="S882" s="91" t="str">
        <f>IF('1'!$H$10="-","-      ₽",IF(Z882="только сц",IF(Q882&lt;=AA882,Q882,AA882),IF(Q882&lt;=AB882,0,IF(Q882-R882&lt;=AA882,Q882-R882,AA882))))</f>
        <v>-      ₽</v>
      </c>
      <c r="T882" s="92" t="str">
        <f>IF('1'!$H$10="-","-      ₽",IF(AND(SUM($W$10:$W$6357)&gt;=200000,AC882&lt;&gt;"без скидки"),IF(R882&gt;=100,O882*0.95*0.95*R882,O882*R882*0.95),IF(SUM($V$10:$V$6357)&gt;=57000,IF(AND(R882&gt;=100,AC882&lt;&gt;"без скидки"),O882*0.95*R882,O882*R882),N882*R882)))</f>
        <v>-      ₽</v>
      </c>
      <c r="U882" s="92" t="str">
        <f>IF('1'!$H$10="-","-      ₽",S882*N882)</f>
        <v>-      ₽</v>
      </c>
      <c r="V882" s="93" t="str">
        <f>IF('1'!$H$10="-","-      ₽",R882*N882)</f>
        <v>-      ₽</v>
      </c>
      <c r="W882" s="93" t="str">
        <f>IF('1'!$H$10="-","-      ₽",R882*O882)</f>
        <v>-      ₽</v>
      </c>
      <c r="X882" s="65" t="s">
        <v>4548</v>
      </c>
      <c r="Y882" s="66" t="str">
        <f>IF(OR(Q882="",'1'!$H$10="-"),"-      %",IF(Z882="только сц",0,IF(SUM($V$685:$V$6357)&gt;=57000,(W882-T882)/W882,0)))</f>
        <v>-      %</v>
      </c>
      <c r="Z882" s="83" t="s">
        <v>5582</v>
      </c>
      <c r="AA882" s="51">
        <v>2</v>
      </c>
      <c r="AB882" s="51">
        <v>0</v>
      </c>
      <c r="AC882" s="63" t="s">
        <v>375</v>
      </c>
      <c r="AD882" s="94" t="str">
        <f>IF(OR(Q882="",'1'!$H$10="-"),"",IF(Q882&gt;R882+S882,"заказано больше наличия",""))</f>
        <v/>
      </c>
    </row>
    <row r="883" spans="1:30" s="48" customFormat="1">
      <c r="A883" s="2"/>
      <c r="B883" s="57" t="s">
        <v>4291</v>
      </c>
      <c r="C883" s="49" t="s">
        <v>3835</v>
      </c>
      <c r="D883" s="49" t="s">
        <v>537</v>
      </c>
      <c r="E883" s="49">
        <v>1</v>
      </c>
      <c r="F883" s="49">
        <v>27</v>
      </c>
      <c r="G883" s="49" t="s">
        <v>4477</v>
      </c>
      <c r="H883" s="52" t="s">
        <v>470</v>
      </c>
      <c r="I883" s="50" t="s">
        <v>2814</v>
      </c>
      <c r="J883" s="50"/>
      <c r="K883" s="90"/>
      <c r="L883" s="51">
        <v>5879</v>
      </c>
      <c r="M883" s="51">
        <v>5187</v>
      </c>
      <c r="N883" s="82">
        <f>IF('1'!$H$10="-",L883,L883)</f>
        <v>5879</v>
      </c>
      <c r="O883" s="82">
        <f>IF(Z883="только сц",0,IF('1'!$H$10="-",M883,IF('1'!$H$10="в кассу предприятия",M883,IF('1'!$H$10="ИП Водакова Т.Ю.",M883*1.075,"-"))))</f>
        <v>0</v>
      </c>
      <c r="P883" s="86">
        <v>1</v>
      </c>
      <c r="Q883" s="47"/>
      <c r="R883" s="91">
        <f t="shared" si="14"/>
        <v>0</v>
      </c>
      <c r="S883" s="91" t="str">
        <f>IF('1'!$H$10="-","-      ₽",IF(Z883="только сц",IF(Q883&lt;=AA883,Q883,AA883),IF(Q883&lt;=AB883,0,IF(Q883-R883&lt;=AA883,Q883-R883,AA883))))</f>
        <v>-      ₽</v>
      </c>
      <c r="T883" s="92" t="str">
        <f>IF('1'!$H$10="-","-      ₽",IF(AND(SUM($W$10:$W$6357)&gt;=200000,AC883&lt;&gt;"без скидки"),IF(R883&gt;=100,O883*0.95*0.95*R883,O883*R883*0.95),IF(SUM($V$10:$V$6357)&gt;=57000,IF(AND(R883&gt;=100,AC883&lt;&gt;"без скидки"),O883*0.95*R883,O883*R883),N883*R883)))</f>
        <v>-      ₽</v>
      </c>
      <c r="U883" s="92" t="str">
        <f>IF('1'!$H$10="-","-      ₽",S883*N883)</f>
        <v>-      ₽</v>
      </c>
      <c r="V883" s="93" t="str">
        <f>IF('1'!$H$10="-","-      ₽",R883*N883)</f>
        <v>-      ₽</v>
      </c>
      <c r="W883" s="93" t="str">
        <f>IF('1'!$H$10="-","-      ₽",R883*O883)</f>
        <v>-      ₽</v>
      </c>
      <c r="X883" s="65" t="s">
        <v>4548</v>
      </c>
      <c r="Y883" s="66" t="str">
        <f>IF(OR(Q883="",'1'!$H$10="-"),"-      %",IF(Z883="только сц",0,IF(SUM($V$685:$V$6357)&gt;=57000,(W883-T883)/W883,0)))</f>
        <v>-      %</v>
      </c>
      <c r="Z883" s="83" t="s">
        <v>5582</v>
      </c>
      <c r="AA883" s="51">
        <v>1</v>
      </c>
      <c r="AB883" s="51">
        <v>0</v>
      </c>
      <c r="AC883" s="63" t="s">
        <v>375</v>
      </c>
      <c r="AD883" s="94" t="str">
        <f>IF(OR(Q883="",'1'!$H$10="-"),"",IF(Q883&gt;R883+S883,"заказано больше наличия",""))</f>
        <v/>
      </c>
    </row>
    <row r="884" spans="1:30" s="48" customFormat="1">
      <c r="A884" s="2"/>
      <c r="B884" s="57" t="s">
        <v>1307</v>
      </c>
      <c r="C884" s="49" t="s">
        <v>536</v>
      </c>
      <c r="D884" s="49" t="s">
        <v>537</v>
      </c>
      <c r="E884" s="49">
        <v>1</v>
      </c>
      <c r="F884" s="49">
        <v>11</v>
      </c>
      <c r="G884" s="49" t="s">
        <v>2899</v>
      </c>
      <c r="H884" s="52" t="s">
        <v>52</v>
      </c>
      <c r="I884" s="50" t="s">
        <v>387</v>
      </c>
      <c r="J884" s="50"/>
      <c r="K884" s="90"/>
      <c r="L884" s="51">
        <v>2234</v>
      </c>
      <c r="M884" s="51">
        <v>1971</v>
      </c>
      <c r="N884" s="82">
        <f>IF('1'!$H$10="-",L884,L884)</f>
        <v>2234</v>
      </c>
      <c r="O884" s="82">
        <f>IF(Z884="только сц",0,IF('1'!$H$10="-",M884,IF('1'!$H$10="в кассу предприятия",M884,IF('1'!$H$10="ИП Водакова Т.Ю.",M884*1.075,"-"))))</f>
        <v>0</v>
      </c>
      <c r="P884" s="86">
        <v>3</v>
      </c>
      <c r="Q884" s="47"/>
      <c r="R884" s="91">
        <f t="shared" si="14"/>
        <v>0</v>
      </c>
      <c r="S884" s="91" t="str">
        <f>IF('1'!$H$10="-","-      ₽",IF(Z884="только сц",IF(Q884&lt;=AA884,Q884,AA884),IF(Q884&lt;=AB884,0,IF(Q884-R884&lt;=AA884,Q884-R884,AA884))))</f>
        <v>-      ₽</v>
      </c>
      <c r="T884" s="92" t="str">
        <f>IF('1'!$H$10="-","-      ₽",IF(AND(SUM($W$10:$W$6357)&gt;=200000,AC884&lt;&gt;"без скидки"),IF(R884&gt;=100,O884*0.95*0.95*R884,O884*R884*0.95),IF(SUM($V$10:$V$6357)&gt;=57000,IF(AND(R884&gt;=100,AC884&lt;&gt;"без скидки"),O884*0.95*R884,O884*R884),N884*R884)))</f>
        <v>-      ₽</v>
      </c>
      <c r="U884" s="92" t="str">
        <f>IF('1'!$H$10="-","-      ₽",S884*N884)</f>
        <v>-      ₽</v>
      </c>
      <c r="V884" s="93" t="str">
        <f>IF('1'!$H$10="-","-      ₽",R884*N884)</f>
        <v>-      ₽</v>
      </c>
      <c r="W884" s="93" t="str">
        <f>IF('1'!$H$10="-","-      ₽",R884*O884)</f>
        <v>-      ₽</v>
      </c>
      <c r="X884" s="65" t="s">
        <v>4548</v>
      </c>
      <c r="Y884" s="66" t="str">
        <f>IF(OR(Q884="",'1'!$H$10="-"),"-      %",IF(Z884="только сц",0,IF(SUM($V$685:$V$6357)&gt;=57000,(W884-T884)/W884,0)))</f>
        <v>-      %</v>
      </c>
      <c r="Z884" s="83" t="s">
        <v>5582</v>
      </c>
      <c r="AA884" s="51">
        <v>3</v>
      </c>
      <c r="AB884" s="51">
        <v>0</v>
      </c>
      <c r="AC884" s="63" t="s">
        <v>3975</v>
      </c>
      <c r="AD884" s="94" t="str">
        <f>IF(OR(Q884="",'1'!$H$10="-"),"",IF(Q884&gt;R884+S884,"заказано больше наличия",""))</f>
        <v/>
      </c>
    </row>
    <row r="885" spans="1:30" s="48" customFormat="1">
      <c r="A885" s="2"/>
      <c r="B885" s="57" t="s">
        <v>1308</v>
      </c>
      <c r="C885" s="49" t="s">
        <v>536</v>
      </c>
      <c r="D885" s="49" t="s">
        <v>537</v>
      </c>
      <c r="E885" s="49">
        <v>1</v>
      </c>
      <c r="F885" s="49">
        <v>18</v>
      </c>
      <c r="G885" s="49" t="s">
        <v>2900</v>
      </c>
      <c r="H885" s="52" t="s">
        <v>384</v>
      </c>
      <c r="I885" s="50" t="s">
        <v>375</v>
      </c>
      <c r="J885" s="50" t="s">
        <v>375</v>
      </c>
      <c r="K885" s="90" t="s">
        <v>2901</v>
      </c>
      <c r="L885" s="51">
        <v>4939</v>
      </c>
      <c r="M885" s="51">
        <v>4358</v>
      </c>
      <c r="N885" s="82">
        <f>IF('1'!$H$10="-",L885,L885)</f>
        <v>4939</v>
      </c>
      <c r="O885" s="82">
        <f>IF(Z885="только сц",0,IF('1'!$H$10="-",M885,IF('1'!$H$10="в кассу предприятия",M885,IF('1'!$H$10="ИП Водакова Т.Ю.",M885*1.075,"-"))))</f>
        <v>4358</v>
      </c>
      <c r="P885" s="86">
        <v>3</v>
      </c>
      <c r="Q885" s="47"/>
      <c r="R885" s="91">
        <f t="shared" si="14"/>
        <v>0</v>
      </c>
      <c r="S885" s="91" t="str">
        <f>IF('1'!$H$10="-","-      ₽",IF(Z885="только сц",IF(Q885&lt;=AA885,Q885,AA885),IF(Q885&lt;=AB885,0,IF(Q885-R885&lt;=AA885,Q885-R885,AA885))))</f>
        <v>-      ₽</v>
      </c>
      <c r="T885" s="92" t="str">
        <f>IF('1'!$H$10="-","-      ₽",IF(AND(SUM($W$10:$W$6357)&gt;=200000,AC885&lt;&gt;"без скидки"),IF(R885&gt;=100,O885*0.95*0.95*R885,O885*R885*0.95),IF(SUM($V$10:$V$6357)&gt;=57000,IF(AND(R885&gt;=100,AC885&lt;&gt;"без скидки"),O885*0.95*R885,O885*R885),N885*R885)))</f>
        <v>-      ₽</v>
      </c>
      <c r="U885" s="92" t="str">
        <f>IF('1'!$H$10="-","-      ₽",S885*N885)</f>
        <v>-      ₽</v>
      </c>
      <c r="V885" s="93" t="str">
        <f>IF('1'!$H$10="-","-      ₽",R885*N885)</f>
        <v>-      ₽</v>
      </c>
      <c r="W885" s="93" t="str">
        <f>IF('1'!$H$10="-","-      ₽",R885*O885)</f>
        <v>-      ₽</v>
      </c>
      <c r="X885" s="65" t="s">
        <v>4548</v>
      </c>
      <c r="Y885" s="66" t="str">
        <f>IF(OR(Q885="",'1'!$H$10="-"),"-      %",IF(Z885="только сц",0,IF(SUM($V$685:$V$6357)&gt;=57000,(W885-T885)/W885,0)))</f>
        <v>-      %</v>
      </c>
      <c r="Z885" s="83" t="s">
        <v>375</v>
      </c>
      <c r="AA885" s="51">
        <v>0</v>
      </c>
      <c r="AB885" s="51">
        <v>3</v>
      </c>
      <c r="AC885" s="63" t="s">
        <v>375</v>
      </c>
      <c r="AD885" s="94" t="str">
        <f>IF(OR(Q885="",'1'!$H$10="-"),"",IF(Q885&gt;R885+S885,"заказано больше наличия",""))</f>
        <v/>
      </c>
    </row>
    <row r="886" spans="1:30" s="48" customFormat="1">
      <c r="A886" s="2"/>
      <c r="B886" s="57" t="s">
        <v>1309</v>
      </c>
      <c r="C886" s="49" t="s">
        <v>3835</v>
      </c>
      <c r="D886" s="49" t="s">
        <v>537</v>
      </c>
      <c r="E886" s="49">
        <v>1</v>
      </c>
      <c r="F886" s="49">
        <v>18</v>
      </c>
      <c r="G886" s="49" t="s">
        <v>2900</v>
      </c>
      <c r="H886" s="52" t="s">
        <v>384</v>
      </c>
      <c r="I886" s="50" t="s">
        <v>387</v>
      </c>
      <c r="J886" s="50"/>
      <c r="K886" s="90"/>
      <c r="L886" s="51">
        <v>2541</v>
      </c>
      <c r="M886" s="51">
        <v>2242</v>
      </c>
      <c r="N886" s="82">
        <f>IF('1'!$H$10="-",L886,L886)</f>
        <v>2541</v>
      </c>
      <c r="O886" s="82">
        <f>IF(Z886="только сц",0,IF('1'!$H$10="-",M886,IF('1'!$H$10="в кассу предприятия",M886,IF('1'!$H$10="ИП Водакова Т.Ю.",M886*1.075,"-"))))</f>
        <v>0</v>
      </c>
      <c r="P886" s="86">
        <v>1</v>
      </c>
      <c r="Q886" s="47"/>
      <c r="R886" s="91">
        <f t="shared" si="14"/>
        <v>0</v>
      </c>
      <c r="S886" s="91" t="str">
        <f>IF('1'!$H$10="-","-      ₽",IF(Z886="только сц",IF(Q886&lt;=AA886,Q886,AA886),IF(Q886&lt;=AB886,0,IF(Q886-R886&lt;=AA886,Q886-R886,AA886))))</f>
        <v>-      ₽</v>
      </c>
      <c r="T886" s="92" t="str">
        <f>IF('1'!$H$10="-","-      ₽",IF(AND(SUM($W$10:$W$6357)&gt;=200000,AC886&lt;&gt;"без скидки"),IF(R886&gt;=100,O886*0.95*0.95*R886,O886*R886*0.95),IF(SUM($V$10:$V$6357)&gt;=57000,IF(AND(R886&gt;=100,AC886&lt;&gt;"без скидки"),O886*0.95*R886,O886*R886),N886*R886)))</f>
        <v>-      ₽</v>
      </c>
      <c r="U886" s="92" t="str">
        <f>IF('1'!$H$10="-","-      ₽",S886*N886)</f>
        <v>-      ₽</v>
      </c>
      <c r="V886" s="93" t="str">
        <f>IF('1'!$H$10="-","-      ₽",R886*N886)</f>
        <v>-      ₽</v>
      </c>
      <c r="W886" s="93" t="str">
        <f>IF('1'!$H$10="-","-      ₽",R886*O886)</f>
        <v>-      ₽</v>
      </c>
      <c r="X886" s="65" t="s">
        <v>4548</v>
      </c>
      <c r="Y886" s="66" t="str">
        <f>IF(OR(Q886="",'1'!$H$10="-"),"-      %",IF(Z886="только сц",0,IF(SUM($V$685:$V$6357)&gt;=57000,(W886-T886)/W886,0)))</f>
        <v>-      %</v>
      </c>
      <c r="Z886" s="83" t="s">
        <v>5582</v>
      </c>
      <c r="AA886" s="51">
        <v>1</v>
      </c>
      <c r="AB886" s="51">
        <v>0</v>
      </c>
      <c r="AC886" s="63" t="s">
        <v>375</v>
      </c>
      <c r="AD886" s="94" t="str">
        <f>IF(OR(Q886="",'1'!$H$10="-"),"",IF(Q886&gt;R886+S886,"заказано больше наличия",""))</f>
        <v/>
      </c>
    </row>
    <row r="887" spans="1:30" s="48" customFormat="1">
      <c r="A887" s="2"/>
      <c r="B887" s="57" t="s">
        <v>5063</v>
      </c>
      <c r="C887" s="49" t="s">
        <v>2511</v>
      </c>
      <c r="D887" s="49" t="s">
        <v>2512</v>
      </c>
      <c r="E887" s="49">
        <v>1</v>
      </c>
      <c r="F887" s="49">
        <v>18</v>
      </c>
      <c r="G887" s="49" t="s">
        <v>5477</v>
      </c>
      <c r="H887" s="52" t="s">
        <v>384</v>
      </c>
      <c r="I887" s="50" t="s">
        <v>385</v>
      </c>
      <c r="J887" s="50"/>
      <c r="K887" s="90"/>
      <c r="L887" s="51">
        <v>3509</v>
      </c>
      <c r="M887" s="51">
        <v>3096</v>
      </c>
      <c r="N887" s="82">
        <f>IF('1'!$H$10="-",L887,L887)</f>
        <v>3509</v>
      </c>
      <c r="O887" s="82">
        <f>IF(Z887="только сц",0,IF('1'!$H$10="-",M887,IF('1'!$H$10="в кассу предприятия",M887,IF('1'!$H$10="ИП Водакова Т.Ю.",M887*1.075,"-"))))</f>
        <v>3096</v>
      </c>
      <c r="P887" s="86">
        <v>3</v>
      </c>
      <c r="Q887" s="47"/>
      <c r="R887" s="91">
        <f t="shared" si="14"/>
        <v>0</v>
      </c>
      <c r="S887" s="91" t="str">
        <f>IF('1'!$H$10="-","-      ₽",IF(Z887="только сц",IF(Q887&lt;=AA887,Q887,AA887),IF(Q887&lt;=AB887,0,IF(Q887-R887&lt;=AA887,Q887-R887,AA887))))</f>
        <v>-      ₽</v>
      </c>
      <c r="T887" s="92" t="str">
        <f>IF('1'!$H$10="-","-      ₽",IF(AND(SUM($W$10:$W$6357)&gt;=200000,AC887&lt;&gt;"без скидки"),IF(R887&gt;=100,O887*0.95*0.95*R887,O887*R887*0.95),IF(SUM($V$10:$V$6357)&gt;=57000,IF(AND(R887&gt;=100,AC887&lt;&gt;"без скидки"),O887*0.95*R887,O887*R887),N887*R887)))</f>
        <v>-      ₽</v>
      </c>
      <c r="U887" s="92" t="str">
        <f>IF('1'!$H$10="-","-      ₽",S887*N887)</f>
        <v>-      ₽</v>
      </c>
      <c r="V887" s="93" t="str">
        <f>IF('1'!$H$10="-","-      ₽",R887*N887)</f>
        <v>-      ₽</v>
      </c>
      <c r="W887" s="93" t="str">
        <f>IF('1'!$H$10="-","-      ₽",R887*O887)</f>
        <v>-      ₽</v>
      </c>
      <c r="X887" s="65" t="s">
        <v>4548</v>
      </c>
      <c r="Y887" s="66" t="str">
        <f>IF(OR(Q887="",'1'!$H$10="-"),"-      %",IF(Z887="только сц",0,IF(SUM($V$685:$V$6357)&gt;=57000,(W887-T887)/W887,0)))</f>
        <v>-      %</v>
      </c>
      <c r="Z887" s="83" t="s">
        <v>375</v>
      </c>
      <c r="AA887" s="51">
        <v>0</v>
      </c>
      <c r="AB887" s="51">
        <v>3</v>
      </c>
      <c r="AC887" s="63" t="s">
        <v>375</v>
      </c>
      <c r="AD887" s="94" t="str">
        <f>IF(OR(Q887="",'1'!$H$10="-"),"",IF(Q887&gt;R887+S887,"заказано больше наличия",""))</f>
        <v/>
      </c>
    </row>
    <row r="888" spans="1:30" s="48" customFormat="1">
      <c r="A888" s="2"/>
      <c r="B888" s="57" t="s">
        <v>1310</v>
      </c>
      <c r="C888" s="49" t="s">
        <v>2511</v>
      </c>
      <c r="D888" s="49" t="s">
        <v>2512</v>
      </c>
      <c r="E888" s="49">
        <v>1</v>
      </c>
      <c r="F888" s="49">
        <v>18</v>
      </c>
      <c r="G888" s="49" t="s">
        <v>2902</v>
      </c>
      <c r="H888" s="52" t="s">
        <v>384</v>
      </c>
      <c r="I888" s="50" t="s">
        <v>374</v>
      </c>
      <c r="J888" s="50"/>
      <c r="K888" s="90"/>
      <c r="L888" s="51">
        <v>3509</v>
      </c>
      <c r="M888" s="51">
        <v>3096</v>
      </c>
      <c r="N888" s="82">
        <f>IF('1'!$H$10="-",L888,L888)</f>
        <v>3509</v>
      </c>
      <c r="O888" s="82">
        <f>IF(Z888="только сц",0,IF('1'!$H$10="-",M888,IF('1'!$H$10="в кассу предприятия",M888,IF('1'!$H$10="ИП Водакова Т.Ю.",M888*1.075,"-"))))</f>
        <v>3096</v>
      </c>
      <c r="P888" s="86">
        <v>3</v>
      </c>
      <c r="Q888" s="47"/>
      <c r="R888" s="91">
        <f t="shared" si="14"/>
        <v>0</v>
      </c>
      <c r="S888" s="91" t="str">
        <f>IF('1'!$H$10="-","-      ₽",IF(Z888="только сц",IF(Q888&lt;=AA888,Q888,AA888),IF(Q888&lt;=AB888,0,IF(Q888-R888&lt;=AA888,Q888-R888,AA888))))</f>
        <v>-      ₽</v>
      </c>
      <c r="T888" s="92" t="str">
        <f>IF('1'!$H$10="-","-      ₽",IF(AND(SUM($W$10:$W$6357)&gt;=200000,AC888&lt;&gt;"без скидки"),IF(R888&gt;=100,O888*0.95*0.95*R888,O888*R888*0.95),IF(SUM($V$10:$V$6357)&gt;=57000,IF(AND(R888&gt;=100,AC888&lt;&gt;"без скидки"),O888*0.95*R888,O888*R888),N888*R888)))</f>
        <v>-      ₽</v>
      </c>
      <c r="U888" s="92" t="str">
        <f>IF('1'!$H$10="-","-      ₽",S888*N888)</f>
        <v>-      ₽</v>
      </c>
      <c r="V888" s="93" t="str">
        <f>IF('1'!$H$10="-","-      ₽",R888*N888)</f>
        <v>-      ₽</v>
      </c>
      <c r="W888" s="93" t="str">
        <f>IF('1'!$H$10="-","-      ₽",R888*O888)</f>
        <v>-      ₽</v>
      </c>
      <c r="X888" s="65" t="s">
        <v>4548</v>
      </c>
      <c r="Y888" s="66" t="str">
        <f>IF(OR(Q888="",'1'!$H$10="-"),"-      %",IF(Z888="только сц",0,IF(SUM($V$685:$V$6357)&gt;=57000,(W888-T888)/W888,0)))</f>
        <v>-      %</v>
      </c>
      <c r="Z888" s="83" t="s">
        <v>375</v>
      </c>
      <c r="AA888" s="51">
        <v>1</v>
      </c>
      <c r="AB888" s="51">
        <v>2</v>
      </c>
      <c r="AC888" s="63" t="s">
        <v>375</v>
      </c>
      <c r="AD888" s="94" t="str">
        <f>IF(OR(Q888="",'1'!$H$10="-"),"",IF(Q888&gt;R888+S888,"заказано больше наличия",""))</f>
        <v/>
      </c>
    </row>
    <row r="889" spans="1:30" s="48" customFormat="1">
      <c r="A889" s="2"/>
      <c r="B889" s="57" t="s">
        <v>5064</v>
      </c>
      <c r="C889" s="49" t="s">
        <v>4114</v>
      </c>
      <c r="D889" s="49" t="s">
        <v>2513</v>
      </c>
      <c r="E889" s="49">
        <v>1</v>
      </c>
      <c r="F889" s="49">
        <v>9</v>
      </c>
      <c r="G889" s="49" t="s">
        <v>5478</v>
      </c>
      <c r="H889" s="52" t="s">
        <v>551</v>
      </c>
      <c r="I889" s="50" t="s">
        <v>374</v>
      </c>
      <c r="J889" s="50"/>
      <c r="K889" s="90"/>
      <c r="L889" s="51">
        <v>1665</v>
      </c>
      <c r="M889" s="51">
        <v>1469</v>
      </c>
      <c r="N889" s="82">
        <f>IF('1'!$H$10="-",L889,L889)</f>
        <v>1665</v>
      </c>
      <c r="O889" s="82">
        <f>IF(Z889="только сц",0,IF('1'!$H$10="-",M889,IF('1'!$H$10="в кассу предприятия",M889,IF('1'!$H$10="ИП Водакова Т.Ю.",M889*1.075,"-"))))</f>
        <v>1469</v>
      </c>
      <c r="P889" s="86">
        <v>2</v>
      </c>
      <c r="Q889" s="47"/>
      <c r="R889" s="91">
        <f t="shared" si="14"/>
        <v>0</v>
      </c>
      <c r="S889" s="91" t="str">
        <f>IF('1'!$H$10="-","-      ₽",IF(Z889="только сц",IF(Q889&lt;=AA889,Q889,AA889),IF(Q889&lt;=AB889,0,IF(Q889-R889&lt;=AA889,Q889-R889,AA889))))</f>
        <v>-      ₽</v>
      </c>
      <c r="T889" s="92" t="str">
        <f>IF('1'!$H$10="-","-      ₽",IF(AND(SUM($W$10:$W$6357)&gt;=200000,AC889&lt;&gt;"без скидки"),IF(R889&gt;=100,O889*0.95*0.95*R889,O889*R889*0.95),IF(SUM($V$10:$V$6357)&gt;=57000,IF(AND(R889&gt;=100,AC889&lt;&gt;"без скидки"),O889*0.95*R889,O889*R889),N889*R889)))</f>
        <v>-      ₽</v>
      </c>
      <c r="U889" s="92" t="str">
        <f>IF('1'!$H$10="-","-      ₽",S889*N889)</f>
        <v>-      ₽</v>
      </c>
      <c r="V889" s="93" t="str">
        <f>IF('1'!$H$10="-","-      ₽",R889*N889)</f>
        <v>-      ₽</v>
      </c>
      <c r="W889" s="93" t="str">
        <f>IF('1'!$H$10="-","-      ₽",R889*O889)</f>
        <v>-      ₽</v>
      </c>
      <c r="X889" s="65" t="s">
        <v>4548</v>
      </c>
      <c r="Y889" s="66" t="str">
        <f>IF(OR(Q889="",'1'!$H$10="-"),"-      %",IF(Z889="только сц",0,IF(SUM($V$685:$V$6357)&gt;=57000,(W889-T889)/W889,0)))</f>
        <v>-      %</v>
      </c>
      <c r="Z889" s="83" t="s">
        <v>375</v>
      </c>
      <c r="AA889" s="51">
        <v>0</v>
      </c>
      <c r="AB889" s="51">
        <v>2</v>
      </c>
      <c r="AC889" s="63" t="s">
        <v>375</v>
      </c>
      <c r="AD889" s="94" t="str">
        <f>IF(OR(Q889="",'1'!$H$10="-"),"",IF(Q889&gt;R889+S889,"заказано больше наличия",""))</f>
        <v/>
      </c>
    </row>
    <row r="890" spans="1:30" s="48" customFormat="1">
      <c r="A890" s="2"/>
      <c r="B890" s="57" t="s">
        <v>1311</v>
      </c>
      <c r="C890" s="49" t="s">
        <v>3836</v>
      </c>
      <c r="D890" s="49" t="s">
        <v>2513</v>
      </c>
      <c r="E890" s="49">
        <v>1</v>
      </c>
      <c r="F890" s="49">
        <v>24</v>
      </c>
      <c r="G890" s="49" t="s">
        <v>2903</v>
      </c>
      <c r="H890" s="52" t="s">
        <v>373</v>
      </c>
      <c r="I890" s="50" t="s">
        <v>366</v>
      </c>
      <c r="J890" s="50"/>
      <c r="K890" s="90"/>
      <c r="L890" s="51">
        <v>4157</v>
      </c>
      <c r="M890" s="51">
        <v>3668</v>
      </c>
      <c r="N890" s="82">
        <f>IF('1'!$H$10="-",L890,L890)</f>
        <v>4157</v>
      </c>
      <c r="O890" s="82">
        <f>IF(Z890="только сц",0,IF('1'!$H$10="-",M890,IF('1'!$H$10="в кассу предприятия",M890,IF('1'!$H$10="ИП Водакова Т.Ю.",M890*1.075,"-"))))</f>
        <v>0</v>
      </c>
      <c r="P890" s="86">
        <v>1</v>
      </c>
      <c r="Q890" s="47"/>
      <c r="R890" s="91">
        <f t="shared" si="14"/>
        <v>0</v>
      </c>
      <c r="S890" s="91" t="str">
        <f>IF('1'!$H$10="-","-      ₽",IF(Z890="только сц",IF(Q890&lt;=AA890,Q890,AA890),IF(Q890&lt;=AB890,0,IF(Q890-R890&lt;=AA890,Q890-R890,AA890))))</f>
        <v>-      ₽</v>
      </c>
      <c r="T890" s="92" t="str">
        <f>IF('1'!$H$10="-","-      ₽",IF(AND(SUM($W$10:$W$6357)&gt;=200000,AC890&lt;&gt;"без скидки"),IF(R890&gt;=100,O890*0.95*0.95*R890,O890*R890*0.95),IF(SUM($V$10:$V$6357)&gt;=57000,IF(AND(R890&gt;=100,AC890&lt;&gt;"без скидки"),O890*0.95*R890,O890*R890),N890*R890)))</f>
        <v>-      ₽</v>
      </c>
      <c r="U890" s="92" t="str">
        <f>IF('1'!$H$10="-","-      ₽",S890*N890)</f>
        <v>-      ₽</v>
      </c>
      <c r="V890" s="93" t="str">
        <f>IF('1'!$H$10="-","-      ₽",R890*N890)</f>
        <v>-      ₽</v>
      </c>
      <c r="W890" s="93" t="str">
        <f>IF('1'!$H$10="-","-      ₽",R890*O890)</f>
        <v>-      ₽</v>
      </c>
      <c r="X890" s="65" t="s">
        <v>4548</v>
      </c>
      <c r="Y890" s="66" t="str">
        <f>IF(OR(Q890="",'1'!$H$10="-"),"-      %",IF(Z890="только сц",0,IF(SUM($V$685:$V$6357)&gt;=57000,(W890-T890)/W890,0)))</f>
        <v>-      %</v>
      </c>
      <c r="Z890" s="83" t="s">
        <v>5582</v>
      </c>
      <c r="AA890" s="51">
        <v>1</v>
      </c>
      <c r="AB890" s="51">
        <v>0</v>
      </c>
      <c r="AC890" s="63" t="s">
        <v>375</v>
      </c>
      <c r="AD890" s="94" t="str">
        <f>IF(OR(Q890="",'1'!$H$10="-"),"",IF(Q890&gt;R890+S890,"заказано больше наличия",""))</f>
        <v/>
      </c>
    </row>
    <row r="891" spans="1:30" s="48" customFormat="1">
      <c r="A891" s="2"/>
      <c r="B891" s="57" t="s">
        <v>4062</v>
      </c>
      <c r="C891" s="49" t="s">
        <v>4114</v>
      </c>
      <c r="D891" s="49" t="s">
        <v>2513</v>
      </c>
      <c r="E891" s="49">
        <v>1</v>
      </c>
      <c r="F891" s="49">
        <v>18</v>
      </c>
      <c r="G891" s="49" t="s">
        <v>4131</v>
      </c>
      <c r="H891" s="52" t="s">
        <v>384</v>
      </c>
      <c r="I891" s="50" t="s">
        <v>2842</v>
      </c>
      <c r="J891" s="50" t="s">
        <v>375</v>
      </c>
      <c r="K891" s="90" t="s">
        <v>375</v>
      </c>
      <c r="L891" s="51">
        <v>3508</v>
      </c>
      <c r="M891" s="51">
        <v>3095</v>
      </c>
      <c r="N891" s="82">
        <f>IF('1'!$H$10="-",L891,L891)</f>
        <v>3508</v>
      </c>
      <c r="O891" s="82">
        <f>IF(Z891="только сц",0,IF('1'!$H$10="-",M891,IF('1'!$H$10="в кассу предприятия",M891,IF('1'!$H$10="ИП Водакова Т.Ю.",M891*1.075,"-"))))</f>
        <v>3095</v>
      </c>
      <c r="P891" s="86">
        <v>5</v>
      </c>
      <c r="Q891" s="47"/>
      <c r="R891" s="91">
        <f t="shared" si="14"/>
        <v>0</v>
      </c>
      <c r="S891" s="91" t="str">
        <f>IF('1'!$H$10="-","-      ₽",IF(Z891="только сц",IF(Q891&lt;=AA891,Q891,AA891),IF(Q891&lt;=AB891,0,IF(Q891-R891&lt;=AA891,Q891-R891,AA891))))</f>
        <v>-      ₽</v>
      </c>
      <c r="T891" s="92" t="str">
        <f>IF('1'!$H$10="-","-      ₽",IF(AND(SUM($W$10:$W$6357)&gt;=200000,AC891&lt;&gt;"без скидки"),IF(R891&gt;=100,O891*0.95*0.95*R891,O891*R891*0.95),IF(SUM($V$10:$V$6357)&gt;=57000,IF(AND(R891&gt;=100,AC891&lt;&gt;"без скидки"),O891*0.95*R891,O891*R891),N891*R891)))</f>
        <v>-      ₽</v>
      </c>
      <c r="U891" s="92" t="str">
        <f>IF('1'!$H$10="-","-      ₽",S891*N891)</f>
        <v>-      ₽</v>
      </c>
      <c r="V891" s="93" t="str">
        <f>IF('1'!$H$10="-","-      ₽",R891*N891)</f>
        <v>-      ₽</v>
      </c>
      <c r="W891" s="93" t="str">
        <f>IF('1'!$H$10="-","-      ₽",R891*O891)</f>
        <v>-      ₽</v>
      </c>
      <c r="X891" s="65" t="s">
        <v>4548</v>
      </c>
      <c r="Y891" s="66" t="str">
        <f>IF(OR(Q891="",'1'!$H$10="-"),"-      %",IF(Z891="только сц",0,IF(SUM($V$685:$V$6357)&gt;=57000,(W891-T891)/W891,0)))</f>
        <v>-      %</v>
      </c>
      <c r="Z891" s="83" t="s">
        <v>375</v>
      </c>
      <c r="AA891" s="51">
        <v>0</v>
      </c>
      <c r="AB891" s="51">
        <v>5</v>
      </c>
      <c r="AC891" s="63" t="s">
        <v>375</v>
      </c>
      <c r="AD891" s="94" t="str">
        <f>IF(OR(Q891="",'1'!$H$10="-"),"",IF(Q891&gt;R891+S891,"заказано больше наличия",""))</f>
        <v/>
      </c>
    </row>
    <row r="892" spans="1:30" s="48" customFormat="1">
      <c r="A892" s="2"/>
      <c r="B892" s="57" t="s">
        <v>1312</v>
      </c>
      <c r="C892" s="49" t="s">
        <v>2514</v>
      </c>
      <c r="D892" s="49" t="s">
        <v>2515</v>
      </c>
      <c r="E892" s="49">
        <v>1</v>
      </c>
      <c r="F892" s="49">
        <v>24</v>
      </c>
      <c r="G892" s="49" t="s">
        <v>2904</v>
      </c>
      <c r="H892" s="52" t="s">
        <v>373</v>
      </c>
      <c r="I892" s="50" t="s">
        <v>387</v>
      </c>
      <c r="J892" s="50"/>
      <c r="K892" s="90"/>
      <c r="L892" s="51">
        <v>3325</v>
      </c>
      <c r="M892" s="51">
        <v>2934</v>
      </c>
      <c r="N892" s="82">
        <f>IF('1'!$H$10="-",L892,L892)</f>
        <v>3325</v>
      </c>
      <c r="O892" s="82">
        <f>IF(Z892="только сц",0,IF('1'!$H$10="-",M892,IF('1'!$H$10="в кассу предприятия",M892,IF('1'!$H$10="ИП Водакова Т.Ю.",M892*1.075,"-"))))</f>
        <v>0</v>
      </c>
      <c r="P892" s="86">
        <v>2</v>
      </c>
      <c r="Q892" s="47"/>
      <c r="R892" s="91">
        <f t="shared" si="14"/>
        <v>0</v>
      </c>
      <c r="S892" s="91" t="str">
        <f>IF('1'!$H$10="-","-      ₽",IF(Z892="только сц",IF(Q892&lt;=AA892,Q892,AA892),IF(Q892&lt;=AB892,0,IF(Q892-R892&lt;=AA892,Q892-R892,AA892))))</f>
        <v>-      ₽</v>
      </c>
      <c r="T892" s="92" t="str">
        <f>IF('1'!$H$10="-","-      ₽",IF(AND(SUM($W$10:$W$6357)&gt;=200000,AC892&lt;&gt;"без скидки"),IF(R892&gt;=100,O892*0.95*0.95*R892,O892*R892*0.95),IF(SUM($V$10:$V$6357)&gt;=57000,IF(AND(R892&gt;=100,AC892&lt;&gt;"без скидки"),O892*0.95*R892,O892*R892),N892*R892)))</f>
        <v>-      ₽</v>
      </c>
      <c r="U892" s="92" t="str">
        <f>IF('1'!$H$10="-","-      ₽",S892*N892)</f>
        <v>-      ₽</v>
      </c>
      <c r="V892" s="93" t="str">
        <f>IF('1'!$H$10="-","-      ₽",R892*N892)</f>
        <v>-      ₽</v>
      </c>
      <c r="W892" s="93" t="str">
        <f>IF('1'!$H$10="-","-      ₽",R892*O892)</f>
        <v>-      ₽</v>
      </c>
      <c r="X892" s="65" t="s">
        <v>4548</v>
      </c>
      <c r="Y892" s="66" t="str">
        <f>IF(OR(Q892="",'1'!$H$10="-"),"-      %",IF(Z892="только сц",0,IF(SUM($V$685:$V$6357)&gt;=57000,(W892-T892)/W892,0)))</f>
        <v>-      %</v>
      </c>
      <c r="Z892" s="83" t="s">
        <v>5582</v>
      </c>
      <c r="AA892" s="51">
        <v>2</v>
      </c>
      <c r="AB892" s="51">
        <v>0</v>
      </c>
      <c r="AC892" s="63" t="s">
        <v>3975</v>
      </c>
      <c r="AD892" s="94" t="str">
        <f>IF(OR(Q892="",'1'!$H$10="-"),"",IF(Q892&gt;R892+S892,"заказано больше наличия",""))</f>
        <v/>
      </c>
    </row>
    <row r="893" spans="1:30" s="48" customFormat="1">
      <c r="A893" s="2"/>
      <c r="B893" s="57" t="s">
        <v>1313</v>
      </c>
      <c r="C893" s="49" t="s">
        <v>2514</v>
      </c>
      <c r="D893" s="49" t="s">
        <v>2515</v>
      </c>
      <c r="E893" s="49">
        <v>1</v>
      </c>
      <c r="F893" s="49">
        <v>26</v>
      </c>
      <c r="G893" s="49" t="s">
        <v>2905</v>
      </c>
      <c r="H893" s="52" t="s">
        <v>371</v>
      </c>
      <c r="I893" s="50" t="s">
        <v>387</v>
      </c>
      <c r="J893" s="50"/>
      <c r="K893" s="90"/>
      <c r="L893" s="51">
        <v>5979</v>
      </c>
      <c r="M893" s="51">
        <v>5276</v>
      </c>
      <c r="N893" s="82">
        <f>IF('1'!$H$10="-",L893,L893)</f>
        <v>5979</v>
      </c>
      <c r="O893" s="82">
        <f>IF(Z893="только сц",0,IF('1'!$H$10="-",M893,IF('1'!$H$10="в кассу предприятия",M893,IF('1'!$H$10="ИП Водакова Т.Ю.",M893*1.075,"-"))))</f>
        <v>0</v>
      </c>
      <c r="P893" s="86">
        <v>2</v>
      </c>
      <c r="Q893" s="47"/>
      <c r="R893" s="91">
        <f t="shared" si="14"/>
        <v>0</v>
      </c>
      <c r="S893" s="91" t="str">
        <f>IF('1'!$H$10="-","-      ₽",IF(Z893="только сц",IF(Q893&lt;=AA893,Q893,AA893),IF(Q893&lt;=AB893,0,IF(Q893-R893&lt;=AA893,Q893-R893,AA893))))</f>
        <v>-      ₽</v>
      </c>
      <c r="T893" s="92" t="str">
        <f>IF('1'!$H$10="-","-      ₽",IF(AND(SUM($W$10:$W$6357)&gt;=200000,AC893&lt;&gt;"без скидки"),IF(R893&gt;=100,O893*0.95*0.95*R893,O893*R893*0.95),IF(SUM($V$10:$V$6357)&gt;=57000,IF(AND(R893&gt;=100,AC893&lt;&gt;"без скидки"),O893*0.95*R893,O893*R893),N893*R893)))</f>
        <v>-      ₽</v>
      </c>
      <c r="U893" s="92" t="str">
        <f>IF('1'!$H$10="-","-      ₽",S893*N893)</f>
        <v>-      ₽</v>
      </c>
      <c r="V893" s="93" t="str">
        <f>IF('1'!$H$10="-","-      ₽",R893*N893)</f>
        <v>-      ₽</v>
      </c>
      <c r="W893" s="93" t="str">
        <f>IF('1'!$H$10="-","-      ₽",R893*O893)</f>
        <v>-      ₽</v>
      </c>
      <c r="X893" s="65" t="s">
        <v>4548</v>
      </c>
      <c r="Y893" s="66" t="str">
        <f>IF(OR(Q893="",'1'!$H$10="-"),"-      %",IF(Z893="только сц",0,IF(SUM($V$685:$V$6357)&gt;=57000,(W893-T893)/W893,0)))</f>
        <v>-      %</v>
      </c>
      <c r="Z893" s="83" t="s">
        <v>5582</v>
      </c>
      <c r="AA893" s="51">
        <v>2</v>
      </c>
      <c r="AB893" s="51">
        <v>0</v>
      </c>
      <c r="AC893" s="63" t="s">
        <v>375</v>
      </c>
      <c r="AD893" s="94" t="str">
        <f>IF(OR(Q893="",'1'!$H$10="-"),"",IF(Q893&gt;R893+S893,"заказано больше наличия",""))</f>
        <v/>
      </c>
    </row>
    <row r="894" spans="1:30" s="48" customFormat="1">
      <c r="A894" s="2"/>
      <c r="B894" s="57" t="s">
        <v>1314</v>
      </c>
      <c r="C894" s="49" t="s">
        <v>2514</v>
      </c>
      <c r="D894" s="49" t="s">
        <v>2515</v>
      </c>
      <c r="E894" s="49">
        <v>1</v>
      </c>
      <c r="F894" s="49">
        <v>9</v>
      </c>
      <c r="G894" s="49" t="s">
        <v>2906</v>
      </c>
      <c r="H894" s="52" t="s">
        <v>551</v>
      </c>
      <c r="I894" s="50" t="s">
        <v>385</v>
      </c>
      <c r="J894" s="50"/>
      <c r="K894" s="90"/>
      <c r="L894" s="51">
        <v>1665</v>
      </c>
      <c r="M894" s="51">
        <v>1469</v>
      </c>
      <c r="N894" s="82">
        <f>IF('1'!$H$10="-",L894,L894)</f>
        <v>1665</v>
      </c>
      <c r="O894" s="82">
        <f>IF(Z894="только сц",0,IF('1'!$H$10="-",M894,IF('1'!$H$10="в кассу предприятия",M894,IF('1'!$H$10="ИП Водакова Т.Ю.",M894*1.075,"-"))))</f>
        <v>0</v>
      </c>
      <c r="P894" s="86">
        <v>1</v>
      </c>
      <c r="Q894" s="47"/>
      <c r="R894" s="91">
        <f t="shared" si="14"/>
        <v>0</v>
      </c>
      <c r="S894" s="91" t="str">
        <f>IF('1'!$H$10="-","-      ₽",IF(Z894="только сц",IF(Q894&lt;=AA894,Q894,AA894),IF(Q894&lt;=AB894,0,IF(Q894-R894&lt;=AA894,Q894-R894,AA894))))</f>
        <v>-      ₽</v>
      </c>
      <c r="T894" s="92" t="str">
        <f>IF('1'!$H$10="-","-      ₽",IF(AND(SUM($W$10:$W$6357)&gt;=200000,AC894&lt;&gt;"без скидки"),IF(R894&gt;=100,O894*0.95*0.95*R894,O894*R894*0.95),IF(SUM($V$10:$V$6357)&gt;=57000,IF(AND(R894&gt;=100,AC894&lt;&gt;"без скидки"),O894*0.95*R894,O894*R894),N894*R894)))</f>
        <v>-      ₽</v>
      </c>
      <c r="U894" s="92" t="str">
        <f>IF('1'!$H$10="-","-      ₽",S894*N894)</f>
        <v>-      ₽</v>
      </c>
      <c r="V894" s="93" t="str">
        <f>IF('1'!$H$10="-","-      ₽",R894*N894)</f>
        <v>-      ₽</v>
      </c>
      <c r="W894" s="93" t="str">
        <f>IF('1'!$H$10="-","-      ₽",R894*O894)</f>
        <v>-      ₽</v>
      </c>
      <c r="X894" s="65" t="s">
        <v>4548</v>
      </c>
      <c r="Y894" s="66" t="str">
        <f>IF(OR(Q894="",'1'!$H$10="-"),"-      %",IF(Z894="только сц",0,IF(SUM($V$685:$V$6357)&gt;=57000,(W894-T894)/W894,0)))</f>
        <v>-      %</v>
      </c>
      <c r="Z894" s="83" t="s">
        <v>5582</v>
      </c>
      <c r="AA894" s="51">
        <v>1</v>
      </c>
      <c r="AB894" s="51">
        <v>0</v>
      </c>
      <c r="AC894" s="63" t="s">
        <v>375</v>
      </c>
      <c r="AD894" s="94" t="str">
        <f>IF(OR(Q894="",'1'!$H$10="-"),"",IF(Q894&gt;R894+S894,"заказано больше наличия",""))</f>
        <v/>
      </c>
    </row>
    <row r="895" spans="1:30" s="48" customFormat="1">
      <c r="A895" s="2"/>
      <c r="B895" s="57" t="s">
        <v>1315</v>
      </c>
      <c r="C895" s="49" t="s">
        <v>2514</v>
      </c>
      <c r="D895" s="49" t="s">
        <v>2515</v>
      </c>
      <c r="E895" s="49">
        <v>1</v>
      </c>
      <c r="F895" s="49">
        <v>24</v>
      </c>
      <c r="G895" s="49" t="s">
        <v>2789</v>
      </c>
      <c r="H895" s="52" t="s">
        <v>373</v>
      </c>
      <c r="I895" s="50" t="s">
        <v>298</v>
      </c>
      <c r="J895" s="50"/>
      <c r="K895" s="90"/>
      <c r="L895" s="51">
        <v>3692</v>
      </c>
      <c r="M895" s="51">
        <v>3258</v>
      </c>
      <c r="N895" s="82">
        <f>IF('1'!$H$10="-",L895,L895)</f>
        <v>3692</v>
      </c>
      <c r="O895" s="82">
        <f>IF(Z895="только сц",0,IF('1'!$H$10="-",M895,IF('1'!$H$10="в кассу предприятия",M895,IF('1'!$H$10="ИП Водакова Т.Ю.",M895*1.075,"-"))))</f>
        <v>3258</v>
      </c>
      <c r="P895" s="86">
        <v>2</v>
      </c>
      <c r="Q895" s="47"/>
      <c r="R895" s="91">
        <f t="shared" si="14"/>
        <v>0</v>
      </c>
      <c r="S895" s="91" t="str">
        <f>IF('1'!$H$10="-","-      ₽",IF(Z895="только сц",IF(Q895&lt;=AA895,Q895,AA895),IF(Q895&lt;=AB895,0,IF(Q895-R895&lt;=AA895,Q895-R895,AA895))))</f>
        <v>-      ₽</v>
      </c>
      <c r="T895" s="92" t="str">
        <f>IF('1'!$H$10="-","-      ₽",IF(AND(SUM($W$10:$W$6357)&gt;=200000,AC895&lt;&gt;"без скидки"),IF(R895&gt;=100,O895*0.95*0.95*R895,O895*R895*0.95),IF(SUM($V$10:$V$6357)&gt;=57000,IF(AND(R895&gt;=100,AC895&lt;&gt;"без скидки"),O895*0.95*R895,O895*R895),N895*R895)))</f>
        <v>-      ₽</v>
      </c>
      <c r="U895" s="92" t="str">
        <f>IF('1'!$H$10="-","-      ₽",S895*N895)</f>
        <v>-      ₽</v>
      </c>
      <c r="V895" s="93" t="str">
        <f>IF('1'!$H$10="-","-      ₽",R895*N895)</f>
        <v>-      ₽</v>
      </c>
      <c r="W895" s="93" t="str">
        <f>IF('1'!$H$10="-","-      ₽",R895*O895)</f>
        <v>-      ₽</v>
      </c>
      <c r="X895" s="65" t="s">
        <v>4548</v>
      </c>
      <c r="Y895" s="66" t="str">
        <f>IF(OR(Q895="",'1'!$H$10="-"),"-      %",IF(Z895="только сц",0,IF(SUM($V$685:$V$6357)&gt;=57000,(W895-T895)/W895,0)))</f>
        <v>-      %</v>
      </c>
      <c r="Z895" s="83" t="s">
        <v>375</v>
      </c>
      <c r="AA895" s="51">
        <v>0</v>
      </c>
      <c r="AB895" s="51">
        <v>2</v>
      </c>
      <c r="AC895" s="63" t="s">
        <v>375</v>
      </c>
      <c r="AD895" s="94" t="str">
        <f>IF(OR(Q895="",'1'!$H$10="-"),"",IF(Q895&gt;R895+S895,"заказано больше наличия",""))</f>
        <v/>
      </c>
    </row>
    <row r="896" spans="1:30" s="48" customFormat="1">
      <c r="A896" s="2"/>
      <c r="B896" s="57" t="s">
        <v>1316</v>
      </c>
      <c r="C896" s="49" t="s">
        <v>2514</v>
      </c>
      <c r="D896" s="49" t="s">
        <v>2515</v>
      </c>
      <c r="E896" s="49">
        <v>1</v>
      </c>
      <c r="F896" s="49">
        <v>18</v>
      </c>
      <c r="G896" s="49" t="s">
        <v>2907</v>
      </c>
      <c r="H896" s="52" t="s">
        <v>384</v>
      </c>
      <c r="I896" s="50" t="s">
        <v>396</v>
      </c>
      <c r="J896" s="50" t="s">
        <v>375</v>
      </c>
      <c r="K896" s="90" t="s">
        <v>375</v>
      </c>
      <c r="L896" s="51">
        <v>3385</v>
      </c>
      <c r="M896" s="51">
        <v>2987</v>
      </c>
      <c r="N896" s="82">
        <f>IF('1'!$H$10="-",L896,L896)</f>
        <v>3385</v>
      </c>
      <c r="O896" s="82">
        <f>IF(Z896="только сц",0,IF('1'!$H$10="-",M896,IF('1'!$H$10="в кассу предприятия",M896,IF('1'!$H$10="ИП Водакова Т.Ю.",M896*1.075,"-"))))</f>
        <v>0</v>
      </c>
      <c r="P896" s="86">
        <v>1</v>
      </c>
      <c r="Q896" s="47"/>
      <c r="R896" s="91">
        <f t="shared" si="14"/>
        <v>0</v>
      </c>
      <c r="S896" s="91" t="str">
        <f>IF('1'!$H$10="-","-      ₽",IF(Z896="только сц",IF(Q896&lt;=AA896,Q896,AA896),IF(Q896&lt;=AB896,0,IF(Q896-R896&lt;=AA896,Q896-R896,AA896))))</f>
        <v>-      ₽</v>
      </c>
      <c r="T896" s="92" t="str">
        <f>IF('1'!$H$10="-","-      ₽",IF(AND(SUM($W$10:$W$6357)&gt;=200000,AC896&lt;&gt;"без скидки"),IF(R896&gt;=100,O896*0.95*0.95*R896,O896*R896*0.95),IF(SUM($V$10:$V$6357)&gt;=57000,IF(AND(R896&gt;=100,AC896&lt;&gt;"без скидки"),O896*0.95*R896,O896*R896),N896*R896)))</f>
        <v>-      ₽</v>
      </c>
      <c r="U896" s="92" t="str">
        <f>IF('1'!$H$10="-","-      ₽",S896*N896)</f>
        <v>-      ₽</v>
      </c>
      <c r="V896" s="93" t="str">
        <f>IF('1'!$H$10="-","-      ₽",R896*N896)</f>
        <v>-      ₽</v>
      </c>
      <c r="W896" s="93" t="str">
        <f>IF('1'!$H$10="-","-      ₽",R896*O896)</f>
        <v>-      ₽</v>
      </c>
      <c r="X896" s="65" t="s">
        <v>4548</v>
      </c>
      <c r="Y896" s="66" t="str">
        <f>IF(OR(Q896="",'1'!$H$10="-"),"-      %",IF(Z896="только сц",0,IF(SUM($V$685:$V$6357)&gt;=57000,(W896-T896)/W896,0)))</f>
        <v>-      %</v>
      </c>
      <c r="Z896" s="83" t="s">
        <v>5582</v>
      </c>
      <c r="AA896" s="51">
        <v>1</v>
      </c>
      <c r="AB896" s="51">
        <v>0</v>
      </c>
      <c r="AC896" s="63" t="s">
        <v>375</v>
      </c>
      <c r="AD896" s="94" t="str">
        <f>IF(OR(Q896="",'1'!$H$10="-"),"",IF(Q896&gt;R896+S896,"заказано больше наличия",""))</f>
        <v/>
      </c>
    </row>
    <row r="897" spans="1:30" s="48" customFormat="1">
      <c r="A897" s="2"/>
      <c r="B897" s="57" t="s">
        <v>1317</v>
      </c>
      <c r="C897" s="49" t="s">
        <v>3837</v>
      </c>
      <c r="D897" s="49" t="s">
        <v>2515</v>
      </c>
      <c r="E897" s="49">
        <v>1</v>
      </c>
      <c r="F897" s="49">
        <v>18</v>
      </c>
      <c r="G897" s="49" t="s">
        <v>2908</v>
      </c>
      <c r="H897" s="52" t="s">
        <v>384</v>
      </c>
      <c r="I897" s="50" t="s">
        <v>2803</v>
      </c>
      <c r="J897" s="50" t="s">
        <v>2803</v>
      </c>
      <c r="K897" s="90"/>
      <c r="L897" s="51">
        <v>2657</v>
      </c>
      <c r="M897" s="51">
        <v>2344</v>
      </c>
      <c r="N897" s="82">
        <f>IF('1'!$H$10="-",L897,L897)</f>
        <v>2657</v>
      </c>
      <c r="O897" s="82">
        <f>IF(Z897="только сц",0,IF('1'!$H$10="-",M897,IF('1'!$H$10="в кассу предприятия",M897,IF('1'!$H$10="ИП Водакова Т.Ю.",M897*1.075,"-"))))</f>
        <v>0</v>
      </c>
      <c r="P897" s="86">
        <v>1</v>
      </c>
      <c r="Q897" s="47"/>
      <c r="R897" s="91">
        <f t="shared" si="14"/>
        <v>0</v>
      </c>
      <c r="S897" s="91" t="str">
        <f>IF('1'!$H$10="-","-      ₽",IF(Z897="только сц",IF(Q897&lt;=AA897,Q897,AA897),IF(Q897&lt;=AB897,0,IF(Q897-R897&lt;=AA897,Q897-R897,AA897))))</f>
        <v>-      ₽</v>
      </c>
      <c r="T897" s="92" t="str">
        <f>IF('1'!$H$10="-","-      ₽",IF(AND(SUM($W$10:$W$6357)&gt;=200000,AC897&lt;&gt;"без скидки"),IF(R897&gt;=100,O897*0.95*0.95*R897,O897*R897*0.95),IF(SUM($V$10:$V$6357)&gt;=57000,IF(AND(R897&gt;=100,AC897&lt;&gt;"без скидки"),O897*0.95*R897,O897*R897),N897*R897)))</f>
        <v>-      ₽</v>
      </c>
      <c r="U897" s="92" t="str">
        <f>IF('1'!$H$10="-","-      ₽",S897*N897)</f>
        <v>-      ₽</v>
      </c>
      <c r="V897" s="93" t="str">
        <f>IF('1'!$H$10="-","-      ₽",R897*N897)</f>
        <v>-      ₽</v>
      </c>
      <c r="W897" s="93" t="str">
        <f>IF('1'!$H$10="-","-      ₽",R897*O897)</f>
        <v>-      ₽</v>
      </c>
      <c r="X897" s="65" t="s">
        <v>4548</v>
      </c>
      <c r="Y897" s="66" t="str">
        <f>IF(OR(Q897="",'1'!$H$10="-"),"-      %",IF(Z897="только сц",0,IF(SUM($V$685:$V$6357)&gt;=57000,(W897-T897)/W897,0)))</f>
        <v>-      %</v>
      </c>
      <c r="Z897" s="83" t="s">
        <v>5582</v>
      </c>
      <c r="AA897" s="51">
        <v>1</v>
      </c>
      <c r="AB897" s="51">
        <v>0</v>
      </c>
      <c r="AC897" s="63" t="s">
        <v>375</v>
      </c>
      <c r="AD897" s="94" t="str">
        <f>IF(OR(Q897="",'1'!$H$10="-"),"",IF(Q897&gt;R897+S897,"заказано больше наличия",""))</f>
        <v/>
      </c>
    </row>
    <row r="898" spans="1:30" s="48" customFormat="1">
      <c r="A898" s="2"/>
      <c r="B898" s="57" t="s">
        <v>1318</v>
      </c>
      <c r="C898" s="49" t="s">
        <v>3837</v>
      </c>
      <c r="D898" s="49" t="s">
        <v>2515</v>
      </c>
      <c r="E898" s="49">
        <v>1</v>
      </c>
      <c r="F898" s="49">
        <v>18</v>
      </c>
      <c r="G898" s="49" t="s">
        <v>2909</v>
      </c>
      <c r="H898" s="52" t="s">
        <v>384</v>
      </c>
      <c r="I898" s="50" t="s">
        <v>379</v>
      </c>
      <c r="J898" s="50"/>
      <c r="K898" s="90"/>
      <c r="L898" s="51">
        <v>1940</v>
      </c>
      <c r="M898" s="51">
        <v>1712</v>
      </c>
      <c r="N898" s="82">
        <f>IF('1'!$H$10="-",L898,L898)</f>
        <v>1940</v>
      </c>
      <c r="O898" s="82">
        <f>IF(Z898="только сц",0,IF('1'!$H$10="-",M898,IF('1'!$H$10="в кассу предприятия",M898,IF('1'!$H$10="ИП Водакова Т.Ю.",M898*1.075,"-"))))</f>
        <v>0</v>
      </c>
      <c r="P898" s="86">
        <v>1</v>
      </c>
      <c r="Q898" s="47"/>
      <c r="R898" s="91">
        <f t="shared" si="14"/>
        <v>0</v>
      </c>
      <c r="S898" s="91" t="str">
        <f>IF('1'!$H$10="-","-      ₽",IF(Z898="только сц",IF(Q898&lt;=AA898,Q898,AA898),IF(Q898&lt;=AB898,0,IF(Q898-R898&lt;=AA898,Q898-R898,AA898))))</f>
        <v>-      ₽</v>
      </c>
      <c r="T898" s="92" t="str">
        <f>IF('1'!$H$10="-","-      ₽",IF(AND(SUM($W$10:$W$6357)&gt;=200000,AC898&lt;&gt;"без скидки"),IF(R898&gt;=100,O898*0.95*0.95*R898,O898*R898*0.95),IF(SUM($V$10:$V$6357)&gt;=57000,IF(AND(R898&gt;=100,AC898&lt;&gt;"без скидки"),O898*0.95*R898,O898*R898),N898*R898)))</f>
        <v>-      ₽</v>
      </c>
      <c r="U898" s="92" t="str">
        <f>IF('1'!$H$10="-","-      ₽",S898*N898)</f>
        <v>-      ₽</v>
      </c>
      <c r="V898" s="93" t="str">
        <f>IF('1'!$H$10="-","-      ₽",R898*N898)</f>
        <v>-      ₽</v>
      </c>
      <c r="W898" s="93" t="str">
        <f>IF('1'!$H$10="-","-      ₽",R898*O898)</f>
        <v>-      ₽</v>
      </c>
      <c r="X898" s="65" t="s">
        <v>4548</v>
      </c>
      <c r="Y898" s="66" t="str">
        <f>IF(OR(Q898="",'1'!$H$10="-"),"-      %",IF(Z898="только сц",0,IF(SUM($V$685:$V$6357)&gt;=57000,(W898-T898)/W898,0)))</f>
        <v>-      %</v>
      </c>
      <c r="Z898" s="83" t="s">
        <v>5582</v>
      </c>
      <c r="AA898" s="51">
        <v>1</v>
      </c>
      <c r="AB898" s="51">
        <v>0</v>
      </c>
      <c r="AC898" s="63" t="s">
        <v>375</v>
      </c>
      <c r="AD898" s="94" t="str">
        <f>IF(OR(Q898="",'1'!$H$10="-"),"",IF(Q898&gt;R898+S898,"заказано больше наличия",""))</f>
        <v/>
      </c>
    </row>
    <row r="899" spans="1:30" s="48" customFormat="1">
      <c r="A899" s="2"/>
      <c r="B899" s="57" t="s">
        <v>1319</v>
      </c>
      <c r="C899" s="49" t="s">
        <v>2514</v>
      </c>
      <c r="D899" s="49" t="s">
        <v>2515</v>
      </c>
      <c r="E899" s="49">
        <v>1</v>
      </c>
      <c r="F899" s="49">
        <v>18</v>
      </c>
      <c r="G899" s="49" t="s">
        <v>2909</v>
      </c>
      <c r="H899" s="52" t="s">
        <v>384</v>
      </c>
      <c r="I899" s="50" t="s">
        <v>577</v>
      </c>
      <c r="J899" s="50"/>
      <c r="K899" s="90"/>
      <c r="L899" s="51">
        <v>2465</v>
      </c>
      <c r="M899" s="51">
        <v>2175</v>
      </c>
      <c r="N899" s="82">
        <f>IF('1'!$H$10="-",L899,L899)</f>
        <v>2465</v>
      </c>
      <c r="O899" s="82">
        <f>IF(Z899="только сц",0,IF('1'!$H$10="-",M899,IF('1'!$H$10="в кассу предприятия",M899,IF('1'!$H$10="ИП Водакова Т.Ю.",M899*1.075,"-"))))</f>
        <v>0</v>
      </c>
      <c r="P899" s="86">
        <v>1</v>
      </c>
      <c r="Q899" s="47"/>
      <c r="R899" s="91">
        <f t="shared" si="14"/>
        <v>0</v>
      </c>
      <c r="S899" s="91" t="str">
        <f>IF('1'!$H$10="-","-      ₽",IF(Z899="только сц",IF(Q899&lt;=AA899,Q899,AA899),IF(Q899&lt;=AB899,0,IF(Q899-R899&lt;=AA899,Q899-R899,AA899))))</f>
        <v>-      ₽</v>
      </c>
      <c r="T899" s="92" t="str">
        <f>IF('1'!$H$10="-","-      ₽",IF(AND(SUM($W$10:$W$6357)&gt;=200000,AC899&lt;&gt;"без скидки"),IF(R899&gt;=100,O899*0.95*0.95*R899,O899*R899*0.95),IF(SUM($V$10:$V$6357)&gt;=57000,IF(AND(R899&gt;=100,AC899&lt;&gt;"без скидки"),O899*0.95*R899,O899*R899),N899*R899)))</f>
        <v>-      ₽</v>
      </c>
      <c r="U899" s="92" t="str">
        <f>IF('1'!$H$10="-","-      ₽",S899*N899)</f>
        <v>-      ₽</v>
      </c>
      <c r="V899" s="93" t="str">
        <f>IF('1'!$H$10="-","-      ₽",R899*N899)</f>
        <v>-      ₽</v>
      </c>
      <c r="W899" s="93" t="str">
        <f>IF('1'!$H$10="-","-      ₽",R899*O899)</f>
        <v>-      ₽</v>
      </c>
      <c r="X899" s="65" t="s">
        <v>4548</v>
      </c>
      <c r="Y899" s="66" t="str">
        <f>IF(OR(Q899="",'1'!$H$10="-"),"-      %",IF(Z899="только сц",0,IF(SUM($V$685:$V$6357)&gt;=57000,(W899-T899)/W899,0)))</f>
        <v>-      %</v>
      </c>
      <c r="Z899" s="83" t="s">
        <v>5582</v>
      </c>
      <c r="AA899" s="51">
        <v>1</v>
      </c>
      <c r="AB899" s="51">
        <v>0</v>
      </c>
      <c r="AC899" s="63" t="s">
        <v>375</v>
      </c>
      <c r="AD899" s="94" t="str">
        <f>IF(OR(Q899="",'1'!$H$10="-"),"",IF(Q899&gt;R899+S899,"заказано больше наличия",""))</f>
        <v/>
      </c>
    </row>
    <row r="900" spans="1:30" s="48" customFormat="1">
      <c r="A900" s="2"/>
      <c r="B900" s="57" t="s">
        <v>5065</v>
      </c>
      <c r="C900" s="49" t="s">
        <v>3837</v>
      </c>
      <c r="D900" s="49" t="s">
        <v>2515</v>
      </c>
      <c r="E900" s="49">
        <v>1</v>
      </c>
      <c r="F900" s="49">
        <v>43</v>
      </c>
      <c r="G900" s="49"/>
      <c r="H900" s="52" t="s">
        <v>2792</v>
      </c>
      <c r="I900" s="50" t="s">
        <v>5479</v>
      </c>
      <c r="J900" s="50"/>
      <c r="K900" s="90"/>
      <c r="L900" s="51">
        <v>3871</v>
      </c>
      <c r="M900" s="51">
        <v>3416</v>
      </c>
      <c r="N900" s="82">
        <f>IF('1'!$H$10="-",L900,L900)</f>
        <v>3871</v>
      </c>
      <c r="O900" s="82">
        <f>IF(Z900="только сц",0,IF('1'!$H$10="-",M900,IF('1'!$H$10="в кассу предприятия",M900,IF('1'!$H$10="ИП Водакова Т.Ю.",M900*1.075,"-"))))</f>
        <v>0</v>
      </c>
      <c r="P900" s="86">
        <v>2</v>
      </c>
      <c r="Q900" s="47"/>
      <c r="R900" s="91">
        <f t="shared" si="14"/>
        <v>0</v>
      </c>
      <c r="S900" s="91" t="str">
        <f>IF('1'!$H$10="-","-      ₽",IF(Z900="только сц",IF(Q900&lt;=AA900,Q900,AA900),IF(Q900&lt;=AB900,0,IF(Q900-R900&lt;=AA900,Q900-R900,AA900))))</f>
        <v>-      ₽</v>
      </c>
      <c r="T900" s="92" t="str">
        <f>IF('1'!$H$10="-","-      ₽",IF(AND(SUM($W$10:$W$6357)&gt;=200000,AC900&lt;&gt;"без скидки"),IF(R900&gt;=100,O900*0.95*0.95*R900,O900*R900*0.95),IF(SUM($V$10:$V$6357)&gt;=57000,IF(AND(R900&gt;=100,AC900&lt;&gt;"без скидки"),O900*0.95*R900,O900*R900),N900*R900)))</f>
        <v>-      ₽</v>
      </c>
      <c r="U900" s="92" t="str">
        <f>IF('1'!$H$10="-","-      ₽",S900*N900)</f>
        <v>-      ₽</v>
      </c>
      <c r="V900" s="93" t="str">
        <f>IF('1'!$H$10="-","-      ₽",R900*N900)</f>
        <v>-      ₽</v>
      </c>
      <c r="W900" s="93" t="str">
        <f>IF('1'!$H$10="-","-      ₽",R900*O900)</f>
        <v>-      ₽</v>
      </c>
      <c r="X900" s="65" t="s">
        <v>4548</v>
      </c>
      <c r="Y900" s="66" t="str">
        <f>IF(OR(Q900="",'1'!$H$10="-"),"-      %",IF(Z900="только сц",0,IF(SUM($V$685:$V$6357)&gt;=57000,(W900-T900)/W900,0)))</f>
        <v>-      %</v>
      </c>
      <c r="Z900" s="83" t="s">
        <v>5582</v>
      </c>
      <c r="AA900" s="51">
        <v>2</v>
      </c>
      <c r="AB900" s="51">
        <v>0</v>
      </c>
      <c r="AC900" s="63" t="s">
        <v>375</v>
      </c>
      <c r="AD900" s="94" t="str">
        <f>IF(OR(Q900="",'1'!$H$10="-"),"",IF(Q900&gt;R900+S900,"заказано больше наличия",""))</f>
        <v/>
      </c>
    </row>
    <row r="901" spans="1:30" s="48" customFormat="1">
      <c r="A901" s="2"/>
      <c r="B901" s="57" t="s">
        <v>5066</v>
      </c>
      <c r="C901" s="49" t="s">
        <v>3837</v>
      </c>
      <c r="D901" s="49" t="s">
        <v>2515</v>
      </c>
      <c r="E901" s="49">
        <v>1</v>
      </c>
      <c r="F901" s="49">
        <v>43</v>
      </c>
      <c r="G901" s="49"/>
      <c r="H901" s="52" t="s">
        <v>2792</v>
      </c>
      <c r="I901" s="50" t="s">
        <v>5480</v>
      </c>
      <c r="J901" s="50"/>
      <c r="K901" s="90"/>
      <c r="L901" s="51">
        <v>4058</v>
      </c>
      <c r="M901" s="51">
        <v>3581</v>
      </c>
      <c r="N901" s="82">
        <f>IF('1'!$H$10="-",L901,L901)</f>
        <v>4058</v>
      </c>
      <c r="O901" s="82">
        <f>IF(Z901="только сц",0,IF('1'!$H$10="-",M901,IF('1'!$H$10="в кассу предприятия",M901,IF('1'!$H$10="ИП Водакова Т.Ю.",M901*1.075,"-"))))</f>
        <v>0</v>
      </c>
      <c r="P901" s="86">
        <v>1</v>
      </c>
      <c r="Q901" s="47"/>
      <c r="R901" s="91">
        <f t="shared" si="14"/>
        <v>0</v>
      </c>
      <c r="S901" s="91" t="str">
        <f>IF('1'!$H$10="-","-      ₽",IF(Z901="только сц",IF(Q901&lt;=AA901,Q901,AA901),IF(Q901&lt;=AB901,0,IF(Q901-R901&lt;=AA901,Q901-R901,AA901))))</f>
        <v>-      ₽</v>
      </c>
      <c r="T901" s="92" t="str">
        <f>IF('1'!$H$10="-","-      ₽",IF(AND(SUM($W$10:$W$6357)&gt;=200000,AC901&lt;&gt;"без скидки"),IF(R901&gt;=100,O901*0.95*0.95*R901,O901*R901*0.95),IF(SUM($V$10:$V$6357)&gt;=57000,IF(AND(R901&gt;=100,AC901&lt;&gt;"без скидки"),O901*0.95*R901,O901*R901),N901*R901)))</f>
        <v>-      ₽</v>
      </c>
      <c r="U901" s="92" t="str">
        <f>IF('1'!$H$10="-","-      ₽",S901*N901)</f>
        <v>-      ₽</v>
      </c>
      <c r="V901" s="93" t="str">
        <f>IF('1'!$H$10="-","-      ₽",R901*N901)</f>
        <v>-      ₽</v>
      </c>
      <c r="W901" s="93" t="str">
        <f>IF('1'!$H$10="-","-      ₽",R901*O901)</f>
        <v>-      ₽</v>
      </c>
      <c r="X901" s="65" t="s">
        <v>4548</v>
      </c>
      <c r="Y901" s="66" t="str">
        <f>IF(OR(Q901="",'1'!$H$10="-"),"-      %",IF(Z901="только сц",0,IF(SUM($V$685:$V$6357)&gt;=57000,(W901-T901)/W901,0)))</f>
        <v>-      %</v>
      </c>
      <c r="Z901" s="83" t="s">
        <v>5582</v>
      </c>
      <c r="AA901" s="51">
        <v>1</v>
      </c>
      <c r="AB901" s="51">
        <v>0</v>
      </c>
      <c r="AC901" s="63" t="s">
        <v>375</v>
      </c>
      <c r="AD901" s="94" t="str">
        <f>IF(OR(Q901="",'1'!$H$10="-"),"",IF(Q901&gt;R901+S901,"заказано больше наличия",""))</f>
        <v/>
      </c>
    </row>
    <row r="902" spans="1:30" s="48" customFormat="1">
      <c r="A902" s="2"/>
      <c r="B902" s="57" t="s">
        <v>5067</v>
      </c>
      <c r="C902" s="49" t="s">
        <v>3837</v>
      </c>
      <c r="D902" s="49" t="s">
        <v>2515</v>
      </c>
      <c r="E902" s="49">
        <v>1</v>
      </c>
      <c r="F902" s="49">
        <v>43</v>
      </c>
      <c r="G902" s="49"/>
      <c r="H902" s="52" t="s">
        <v>2792</v>
      </c>
      <c r="I902" s="50" t="s">
        <v>5481</v>
      </c>
      <c r="J902" s="50"/>
      <c r="K902" s="90"/>
      <c r="L902" s="51">
        <v>4415</v>
      </c>
      <c r="M902" s="51">
        <v>3896</v>
      </c>
      <c r="N902" s="82">
        <f>IF('1'!$H$10="-",L902,L902)</f>
        <v>4415</v>
      </c>
      <c r="O902" s="82">
        <f>IF(Z902="только сц",0,IF('1'!$H$10="-",M902,IF('1'!$H$10="в кассу предприятия",M902,IF('1'!$H$10="ИП Водакова Т.Ю.",M902*1.075,"-"))))</f>
        <v>0</v>
      </c>
      <c r="P902" s="86">
        <v>3</v>
      </c>
      <c r="Q902" s="47"/>
      <c r="R902" s="91">
        <f t="shared" si="14"/>
        <v>0</v>
      </c>
      <c r="S902" s="91" t="str">
        <f>IF('1'!$H$10="-","-      ₽",IF(Z902="только сц",IF(Q902&lt;=AA902,Q902,AA902),IF(Q902&lt;=AB902,0,IF(Q902-R902&lt;=AA902,Q902-R902,AA902))))</f>
        <v>-      ₽</v>
      </c>
      <c r="T902" s="92" t="str">
        <f>IF('1'!$H$10="-","-      ₽",IF(AND(SUM($W$10:$W$6357)&gt;=200000,AC902&lt;&gt;"без скидки"),IF(R902&gt;=100,O902*0.95*0.95*R902,O902*R902*0.95),IF(SUM($V$10:$V$6357)&gt;=57000,IF(AND(R902&gt;=100,AC902&lt;&gt;"без скидки"),O902*0.95*R902,O902*R902),N902*R902)))</f>
        <v>-      ₽</v>
      </c>
      <c r="U902" s="92" t="str">
        <f>IF('1'!$H$10="-","-      ₽",S902*N902)</f>
        <v>-      ₽</v>
      </c>
      <c r="V902" s="93" t="str">
        <f>IF('1'!$H$10="-","-      ₽",R902*N902)</f>
        <v>-      ₽</v>
      </c>
      <c r="W902" s="93" t="str">
        <f>IF('1'!$H$10="-","-      ₽",R902*O902)</f>
        <v>-      ₽</v>
      </c>
      <c r="X902" s="65" t="s">
        <v>4548</v>
      </c>
      <c r="Y902" s="66" t="str">
        <f>IF(OR(Q902="",'1'!$H$10="-"),"-      %",IF(Z902="только сц",0,IF(SUM($V$685:$V$6357)&gt;=57000,(W902-T902)/W902,0)))</f>
        <v>-      %</v>
      </c>
      <c r="Z902" s="83" t="s">
        <v>5582</v>
      </c>
      <c r="AA902" s="51">
        <v>3</v>
      </c>
      <c r="AB902" s="51">
        <v>0</v>
      </c>
      <c r="AC902" s="63" t="s">
        <v>375</v>
      </c>
      <c r="AD902" s="94" t="str">
        <f>IF(OR(Q902="",'1'!$H$10="-"),"",IF(Q902&gt;R902+S902,"заказано больше наличия",""))</f>
        <v/>
      </c>
    </row>
    <row r="903" spans="1:30" s="48" customFormat="1">
      <c r="A903" s="2"/>
      <c r="B903" s="57" t="s">
        <v>5068</v>
      </c>
      <c r="C903" s="49" t="s">
        <v>539</v>
      </c>
      <c r="D903" s="49" t="s">
        <v>540</v>
      </c>
      <c r="E903" s="49">
        <v>1</v>
      </c>
      <c r="F903" s="49">
        <v>18</v>
      </c>
      <c r="G903" s="49" t="s">
        <v>2912</v>
      </c>
      <c r="H903" s="52" t="s">
        <v>384</v>
      </c>
      <c r="I903" s="50" t="s">
        <v>385</v>
      </c>
      <c r="J903" s="50"/>
      <c r="K903" s="90"/>
      <c r="L903" s="51">
        <v>3388</v>
      </c>
      <c r="M903" s="51">
        <v>2989</v>
      </c>
      <c r="N903" s="82">
        <f>IF('1'!$H$10="-",L903,L903)</f>
        <v>3388</v>
      </c>
      <c r="O903" s="82">
        <f>IF(Z903="только сц",0,IF('1'!$H$10="-",M903,IF('1'!$H$10="в кассу предприятия",M903,IF('1'!$H$10="ИП Водакова Т.Ю.",M903*1.075,"-"))))</f>
        <v>2989</v>
      </c>
      <c r="P903" s="86">
        <v>5</v>
      </c>
      <c r="Q903" s="47"/>
      <c r="R903" s="91">
        <f t="shared" si="14"/>
        <v>0</v>
      </c>
      <c r="S903" s="91" t="str">
        <f>IF('1'!$H$10="-","-      ₽",IF(Z903="только сц",IF(Q903&lt;=AA903,Q903,AA903),IF(Q903&lt;=AB903,0,IF(Q903-R903&lt;=AA903,Q903-R903,AA903))))</f>
        <v>-      ₽</v>
      </c>
      <c r="T903" s="92" t="str">
        <f>IF('1'!$H$10="-","-      ₽",IF(AND(SUM($W$10:$W$6357)&gt;=200000,AC903&lt;&gt;"без скидки"),IF(R903&gt;=100,O903*0.95*0.95*R903,O903*R903*0.95),IF(SUM($V$10:$V$6357)&gt;=57000,IF(AND(R903&gt;=100,AC903&lt;&gt;"без скидки"),O903*0.95*R903,O903*R903),N903*R903)))</f>
        <v>-      ₽</v>
      </c>
      <c r="U903" s="92" t="str">
        <f>IF('1'!$H$10="-","-      ₽",S903*N903)</f>
        <v>-      ₽</v>
      </c>
      <c r="V903" s="93" t="str">
        <f>IF('1'!$H$10="-","-      ₽",R903*N903)</f>
        <v>-      ₽</v>
      </c>
      <c r="W903" s="93" t="str">
        <f>IF('1'!$H$10="-","-      ₽",R903*O903)</f>
        <v>-      ₽</v>
      </c>
      <c r="X903" s="65" t="s">
        <v>4548</v>
      </c>
      <c r="Y903" s="66" t="str">
        <f>IF(OR(Q903="",'1'!$H$10="-"),"-      %",IF(Z903="только сц",0,IF(SUM($V$685:$V$6357)&gt;=57000,(W903-T903)/W903,0)))</f>
        <v>-      %</v>
      </c>
      <c r="Z903" s="83" t="s">
        <v>375</v>
      </c>
      <c r="AA903" s="51">
        <v>0</v>
      </c>
      <c r="AB903" s="51">
        <v>5</v>
      </c>
      <c r="AC903" s="63" t="s">
        <v>375</v>
      </c>
      <c r="AD903" s="94" t="str">
        <f>IF(OR(Q903="",'1'!$H$10="-"),"",IF(Q903&gt;R903+S903,"заказано больше наличия",""))</f>
        <v/>
      </c>
    </row>
    <row r="904" spans="1:30" s="48" customFormat="1">
      <c r="A904" s="2"/>
      <c r="B904" s="57" t="s">
        <v>4063</v>
      </c>
      <c r="C904" s="49" t="s">
        <v>539</v>
      </c>
      <c r="D904" s="49" t="s">
        <v>540</v>
      </c>
      <c r="E904" s="49">
        <v>1</v>
      </c>
      <c r="F904" s="49">
        <v>24</v>
      </c>
      <c r="G904" s="49" t="s">
        <v>541</v>
      </c>
      <c r="H904" s="52" t="s">
        <v>373</v>
      </c>
      <c r="I904" s="50" t="s">
        <v>374</v>
      </c>
      <c r="J904" s="50"/>
      <c r="K904" s="90"/>
      <c r="L904" s="51">
        <v>4664</v>
      </c>
      <c r="M904" s="51">
        <v>4115</v>
      </c>
      <c r="N904" s="82">
        <f>IF('1'!$H$10="-",L904,L904)</f>
        <v>4664</v>
      </c>
      <c r="O904" s="82">
        <f>IF(Z904="только сц",0,IF('1'!$H$10="-",M904,IF('1'!$H$10="в кассу предприятия",M904,IF('1'!$H$10="ИП Водакова Т.Ю.",M904*1.075,"-"))))</f>
        <v>0</v>
      </c>
      <c r="P904" s="86">
        <v>1</v>
      </c>
      <c r="Q904" s="47"/>
      <c r="R904" s="91">
        <f t="shared" si="14"/>
        <v>0</v>
      </c>
      <c r="S904" s="91" t="str">
        <f>IF('1'!$H$10="-","-      ₽",IF(Z904="только сц",IF(Q904&lt;=AA904,Q904,AA904),IF(Q904&lt;=AB904,0,IF(Q904-R904&lt;=AA904,Q904-R904,AA904))))</f>
        <v>-      ₽</v>
      </c>
      <c r="T904" s="92" t="str">
        <f>IF('1'!$H$10="-","-      ₽",IF(AND(SUM($W$10:$W$6357)&gt;=200000,AC904&lt;&gt;"без скидки"),IF(R904&gt;=100,O904*0.95*0.95*R904,O904*R904*0.95),IF(SUM($V$10:$V$6357)&gt;=57000,IF(AND(R904&gt;=100,AC904&lt;&gt;"без скидки"),O904*0.95*R904,O904*R904),N904*R904)))</f>
        <v>-      ₽</v>
      </c>
      <c r="U904" s="92" t="str">
        <f>IF('1'!$H$10="-","-      ₽",S904*N904)</f>
        <v>-      ₽</v>
      </c>
      <c r="V904" s="93" t="str">
        <f>IF('1'!$H$10="-","-      ₽",R904*N904)</f>
        <v>-      ₽</v>
      </c>
      <c r="W904" s="93" t="str">
        <f>IF('1'!$H$10="-","-      ₽",R904*O904)</f>
        <v>-      ₽</v>
      </c>
      <c r="X904" s="65" t="s">
        <v>4548</v>
      </c>
      <c r="Y904" s="66" t="str">
        <f>IF(OR(Q904="",'1'!$H$10="-"),"-      %",IF(Z904="только сц",0,IF(SUM($V$685:$V$6357)&gt;=57000,(W904-T904)/W904,0)))</f>
        <v>-      %</v>
      </c>
      <c r="Z904" s="83" t="s">
        <v>5582</v>
      </c>
      <c r="AA904" s="51">
        <v>1</v>
      </c>
      <c r="AB904" s="51">
        <v>0</v>
      </c>
      <c r="AC904" s="63" t="s">
        <v>3975</v>
      </c>
      <c r="AD904" s="94" t="str">
        <f>IF(OR(Q904="",'1'!$H$10="-"),"",IF(Q904&gt;R904+S904,"заказано больше наличия",""))</f>
        <v/>
      </c>
    </row>
    <row r="905" spans="1:30" s="48" customFormat="1">
      <c r="A905" s="2"/>
      <c r="B905" s="57" t="s">
        <v>5069</v>
      </c>
      <c r="C905" s="49" t="s">
        <v>539</v>
      </c>
      <c r="D905" s="49" t="s">
        <v>540</v>
      </c>
      <c r="E905" s="49">
        <v>1</v>
      </c>
      <c r="F905" s="49">
        <v>18</v>
      </c>
      <c r="G905" s="49" t="s">
        <v>5482</v>
      </c>
      <c r="H905" s="52" t="s">
        <v>384</v>
      </c>
      <c r="I905" s="50" t="s">
        <v>385</v>
      </c>
      <c r="J905" s="50" t="s">
        <v>385</v>
      </c>
      <c r="K905" s="90"/>
      <c r="L905" s="51">
        <v>2375</v>
      </c>
      <c r="M905" s="51">
        <v>2096</v>
      </c>
      <c r="N905" s="82">
        <f>IF('1'!$H$10="-",L905,L905)</f>
        <v>2375</v>
      </c>
      <c r="O905" s="82">
        <f>IF(Z905="только сц",0,IF('1'!$H$10="-",M905,IF('1'!$H$10="в кассу предприятия",M905,IF('1'!$H$10="ИП Водакова Т.Ю.",M905*1.075,"-"))))</f>
        <v>0</v>
      </c>
      <c r="P905" s="86">
        <v>2</v>
      </c>
      <c r="Q905" s="47"/>
      <c r="R905" s="91">
        <f t="shared" si="14"/>
        <v>0</v>
      </c>
      <c r="S905" s="91" t="str">
        <f>IF('1'!$H$10="-","-      ₽",IF(Z905="только сц",IF(Q905&lt;=AA905,Q905,AA905),IF(Q905&lt;=AB905,0,IF(Q905-R905&lt;=AA905,Q905-R905,AA905))))</f>
        <v>-      ₽</v>
      </c>
      <c r="T905" s="92" t="str">
        <f>IF('1'!$H$10="-","-      ₽",IF(AND(SUM($W$10:$W$6357)&gt;=200000,AC905&lt;&gt;"без скидки"),IF(R905&gt;=100,O905*0.95*0.95*R905,O905*R905*0.95),IF(SUM($V$10:$V$6357)&gt;=57000,IF(AND(R905&gt;=100,AC905&lt;&gt;"без скидки"),O905*0.95*R905,O905*R905),N905*R905)))</f>
        <v>-      ₽</v>
      </c>
      <c r="U905" s="92" t="str">
        <f>IF('1'!$H$10="-","-      ₽",S905*N905)</f>
        <v>-      ₽</v>
      </c>
      <c r="V905" s="93" t="str">
        <f>IF('1'!$H$10="-","-      ₽",R905*N905)</f>
        <v>-      ₽</v>
      </c>
      <c r="W905" s="93" t="str">
        <f>IF('1'!$H$10="-","-      ₽",R905*O905)</f>
        <v>-      ₽</v>
      </c>
      <c r="X905" s="65" t="s">
        <v>4548</v>
      </c>
      <c r="Y905" s="66" t="str">
        <f>IF(OR(Q905="",'1'!$H$10="-"),"-      %",IF(Z905="только сц",0,IF(SUM($V$685:$V$6357)&gt;=57000,(W905-T905)/W905,0)))</f>
        <v>-      %</v>
      </c>
      <c r="Z905" s="83" t="s">
        <v>5582</v>
      </c>
      <c r="AA905" s="51">
        <v>2</v>
      </c>
      <c r="AB905" s="51">
        <v>0</v>
      </c>
      <c r="AC905" s="63" t="s">
        <v>3975</v>
      </c>
      <c r="AD905" s="94" t="str">
        <f>IF(OR(Q905="",'1'!$H$10="-"),"",IF(Q905&gt;R905+S905,"заказано больше наличия",""))</f>
        <v/>
      </c>
    </row>
    <row r="906" spans="1:30" s="48" customFormat="1">
      <c r="A906" s="2"/>
      <c r="B906" s="57" t="s">
        <v>1325</v>
      </c>
      <c r="C906" s="49" t="s">
        <v>539</v>
      </c>
      <c r="D906" s="49" t="s">
        <v>540</v>
      </c>
      <c r="E906" s="49">
        <v>1</v>
      </c>
      <c r="F906" s="49">
        <v>15</v>
      </c>
      <c r="G906" s="49" t="s">
        <v>2916</v>
      </c>
      <c r="H906" s="52" t="s">
        <v>57</v>
      </c>
      <c r="I906" s="50" t="s">
        <v>387</v>
      </c>
      <c r="J906" s="50"/>
      <c r="K906" s="90"/>
      <c r="L906" s="51">
        <v>2745</v>
      </c>
      <c r="M906" s="51">
        <v>2422</v>
      </c>
      <c r="N906" s="82">
        <f>IF('1'!$H$10="-",L906,L906)</f>
        <v>2745</v>
      </c>
      <c r="O906" s="82">
        <f>IF(Z906="только сц",0,IF('1'!$H$10="-",M906,IF('1'!$H$10="в кассу предприятия",M906,IF('1'!$H$10="ИП Водакова Т.Ю.",M906*1.075,"-"))))</f>
        <v>0</v>
      </c>
      <c r="P906" s="86">
        <v>3</v>
      </c>
      <c r="Q906" s="47"/>
      <c r="R906" s="91">
        <f t="shared" si="14"/>
        <v>0</v>
      </c>
      <c r="S906" s="91" t="str">
        <f>IF('1'!$H$10="-","-      ₽",IF(Z906="только сц",IF(Q906&lt;=AA906,Q906,AA906),IF(Q906&lt;=AB906,0,IF(Q906-R906&lt;=AA906,Q906-R906,AA906))))</f>
        <v>-      ₽</v>
      </c>
      <c r="T906" s="92" t="str">
        <f>IF('1'!$H$10="-","-      ₽",IF(AND(SUM($W$10:$W$6357)&gt;=200000,AC906&lt;&gt;"без скидки"),IF(R906&gt;=100,O906*0.95*0.95*R906,O906*R906*0.95),IF(SUM($V$10:$V$6357)&gt;=57000,IF(AND(R906&gt;=100,AC906&lt;&gt;"без скидки"),O906*0.95*R906,O906*R906),N906*R906)))</f>
        <v>-      ₽</v>
      </c>
      <c r="U906" s="92" t="str">
        <f>IF('1'!$H$10="-","-      ₽",S906*N906)</f>
        <v>-      ₽</v>
      </c>
      <c r="V906" s="93" t="str">
        <f>IF('1'!$H$10="-","-      ₽",R906*N906)</f>
        <v>-      ₽</v>
      </c>
      <c r="W906" s="93" t="str">
        <f>IF('1'!$H$10="-","-      ₽",R906*O906)</f>
        <v>-      ₽</v>
      </c>
      <c r="X906" s="65" t="s">
        <v>4548</v>
      </c>
      <c r="Y906" s="66" t="str">
        <f>IF(OR(Q906="",'1'!$H$10="-"),"-      %",IF(Z906="только сц",0,IF(SUM($V$685:$V$6357)&gt;=57000,(W906-T906)/W906,0)))</f>
        <v>-      %</v>
      </c>
      <c r="Z906" s="83" t="s">
        <v>5582</v>
      </c>
      <c r="AA906" s="51">
        <v>3</v>
      </c>
      <c r="AB906" s="51">
        <v>0</v>
      </c>
      <c r="AC906" s="63" t="s">
        <v>375</v>
      </c>
      <c r="AD906" s="94" t="str">
        <f>IF(OR(Q906="",'1'!$H$10="-"),"",IF(Q906&gt;R906+S906,"заказано больше наличия",""))</f>
        <v/>
      </c>
    </row>
    <row r="907" spans="1:30" s="48" customFormat="1">
      <c r="A907" s="2"/>
      <c r="B907" s="57" t="s">
        <v>1326</v>
      </c>
      <c r="C907" s="49" t="s">
        <v>539</v>
      </c>
      <c r="D907" s="49" t="s">
        <v>540</v>
      </c>
      <c r="E907" s="49">
        <v>1</v>
      </c>
      <c r="F907" s="49">
        <v>15</v>
      </c>
      <c r="G907" s="49" t="s">
        <v>2917</v>
      </c>
      <c r="H907" s="52" t="s">
        <v>57</v>
      </c>
      <c r="I907" s="50" t="s">
        <v>298</v>
      </c>
      <c r="J907" s="50"/>
      <c r="K907" s="90"/>
      <c r="L907" s="51">
        <v>4039</v>
      </c>
      <c r="M907" s="51">
        <v>3564</v>
      </c>
      <c r="N907" s="82">
        <f>IF('1'!$H$10="-",L907,L907)</f>
        <v>4039</v>
      </c>
      <c r="O907" s="82">
        <f>IF(Z907="только сц",0,IF('1'!$H$10="-",M907,IF('1'!$H$10="в кассу предприятия",M907,IF('1'!$H$10="ИП Водакова Т.Ю.",M907*1.075,"-"))))</f>
        <v>3564</v>
      </c>
      <c r="P907" s="86">
        <v>11</v>
      </c>
      <c r="Q907" s="47"/>
      <c r="R907" s="91">
        <f t="shared" si="14"/>
        <v>0</v>
      </c>
      <c r="S907" s="91" t="str">
        <f>IF('1'!$H$10="-","-      ₽",IF(Z907="только сц",IF(Q907&lt;=AA907,Q907,AA907),IF(Q907&lt;=AB907,0,IF(Q907-R907&lt;=AA907,Q907-R907,AA907))))</f>
        <v>-      ₽</v>
      </c>
      <c r="T907" s="92" t="str">
        <f>IF('1'!$H$10="-","-      ₽",IF(AND(SUM($W$10:$W$6357)&gt;=200000,AC907&lt;&gt;"без скидки"),IF(R907&gt;=100,O907*0.95*0.95*R907,O907*R907*0.95),IF(SUM($V$10:$V$6357)&gt;=57000,IF(AND(R907&gt;=100,AC907&lt;&gt;"без скидки"),O907*0.95*R907,O907*R907),N907*R907)))</f>
        <v>-      ₽</v>
      </c>
      <c r="U907" s="92" t="str">
        <f>IF('1'!$H$10="-","-      ₽",S907*N907)</f>
        <v>-      ₽</v>
      </c>
      <c r="V907" s="93" t="str">
        <f>IF('1'!$H$10="-","-      ₽",R907*N907)</f>
        <v>-      ₽</v>
      </c>
      <c r="W907" s="93" t="str">
        <f>IF('1'!$H$10="-","-      ₽",R907*O907)</f>
        <v>-      ₽</v>
      </c>
      <c r="X907" s="65" t="s">
        <v>4548</v>
      </c>
      <c r="Y907" s="66" t="str">
        <f>IF(OR(Q907="",'1'!$H$10="-"),"-      %",IF(Z907="только сц",0,IF(SUM($V$685:$V$6357)&gt;=57000,(W907-T907)/W907,0)))</f>
        <v>-      %</v>
      </c>
      <c r="Z907" s="83" t="s">
        <v>375</v>
      </c>
      <c r="AA907" s="51">
        <v>4</v>
      </c>
      <c r="AB907" s="51">
        <v>7</v>
      </c>
      <c r="AC907" s="63" t="s">
        <v>375</v>
      </c>
      <c r="AD907" s="94" t="str">
        <f>IF(OR(Q907="",'1'!$H$10="-"),"",IF(Q907&gt;R907+S907,"заказано больше наличия",""))</f>
        <v/>
      </c>
    </row>
    <row r="908" spans="1:30" s="48" customFormat="1">
      <c r="A908" s="2"/>
      <c r="B908" s="57" t="s">
        <v>542</v>
      </c>
      <c r="C908" s="49" t="s">
        <v>539</v>
      </c>
      <c r="D908" s="49" t="s">
        <v>540</v>
      </c>
      <c r="E908" s="49">
        <v>1</v>
      </c>
      <c r="F908" s="49">
        <v>26</v>
      </c>
      <c r="G908" s="49" t="s">
        <v>543</v>
      </c>
      <c r="H908" s="52" t="s">
        <v>371</v>
      </c>
      <c r="I908" s="50" t="s">
        <v>298</v>
      </c>
      <c r="J908" s="50"/>
      <c r="K908" s="90"/>
      <c r="L908" s="51">
        <v>6611</v>
      </c>
      <c r="M908" s="51">
        <v>5833</v>
      </c>
      <c r="N908" s="82">
        <f>IF('1'!$H$10="-",L908,L908)</f>
        <v>6611</v>
      </c>
      <c r="O908" s="82">
        <f>IF(Z908="только сц",0,IF('1'!$H$10="-",M908,IF('1'!$H$10="в кассу предприятия",M908,IF('1'!$H$10="ИП Водакова Т.Ю.",M908*1.075,"-"))))</f>
        <v>0</v>
      </c>
      <c r="P908" s="86">
        <v>6</v>
      </c>
      <c r="Q908" s="47"/>
      <c r="R908" s="91">
        <f t="shared" si="14"/>
        <v>0</v>
      </c>
      <c r="S908" s="91" t="str">
        <f>IF('1'!$H$10="-","-      ₽",IF(Z908="только сц",IF(Q908&lt;=AA908,Q908,AA908),IF(Q908&lt;=AB908,0,IF(Q908-R908&lt;=AA908,Q908-R908,AA908))))</f>
        <v>-      ₽</v>
      </c>
      <c r="T908" s="92" t="str">
        <f>IF('1'!$H$10="-","-      ₽",IF(AND(SUM($W$10:$W$6357)&gt;=200000,AC908&lt;&gt;"без скидки"),IF(R908&gt;=100,O908*0.95*0.95*R908,O908*R908*0.95),IF(SUM($V$10:$V$6357)&gt;=57000,IF(AND(R908&gt;=100,AC908&lt;&gt;"без скидки"),O908*0.95*R908,O908*R908),N908*R908)))</f>
        <v>-      ₽</v>
      </c>
      <c r="U908" s="92" t="str">
        <f>IF('1'!$H$10="-","-      ₽",S908*N908)</f>
        <v>-      ₽</v>
      </c>
      <c r="V908" s="93" t="str">
        <f>IF('1'!$H$10="-","-      ₽",R908*N908)</f>
        <v>-      ₽</v>
      </c>
      <c r="W908" s="93" t="str">
        <f>IF('1'!$H$10="-","-      ₽",R908*O908)</f>
        <v>-      ₽</v>
      </c>
      <c r="X908" s="65" t="s">
        <v>4548</v>
      </c>
      <c r="Y908" s="66" t="str">
        <f>IF(OR(Q908="",'1'!$H$10="-"),"-      %",IF(Z908="только сц",0,IF(SUM($V$685:$V$6357)&gt;=57000,(W908-T908)/W908,0)))</f>
        <v>-      %</v>
      </c>
      <c r="Z908" s="83" t="s">
        <v>5582</v>
      </c>
      <c r="AA908" s="51">
        <v>6</v>
      </c>
      <c r="AB908" s="51">
        <v>0</v>
      </c>
      <c r="AC908" s="63" t="s">
        <v>375</v>
      </c>
      <c r="AD908" s="94" t="str">
        <f>IF(OR(Q908="",'1'!$H$10="-"),"",IF(Q908&gt;R908+S908,"заказано больше наличия",""))</f>
        <v/>
      </c>
    </row>
    <row r="909" spans="1:30" s="48" customFormat="1">
      <c r="A909" s="2"/>
      <c r="B909" s="57" t="s">
        <v>5070</v>
      </c>
      <c r="C909" s="49" t="s">
        <v>539</v>
      </c>
      <c r="D909" s="49" t="s">
        <v>540</v>
      </c>
      <c r="E909" s="49">
        <v>1</v>
      </c>
      <c r="F909" s="49">
        <v>37</v>
      </c>
      <c r="G909" s="49" t="s">
        <v>543</v>
      </c>
      <c r="H909" s="52" t="s">
        <v>5483</v>
      </c>
      <c r="I909" s="50" t="s">
        <v>555</v>
      </c>
      <c r="J909" s="50"/>
      <c r="K909" s="90"/>
      <c r="L909" s="51">
        <v>6942</v>
      </c>
      <c r="M909" s="51">
        <v>6125</v>
      </c>
      <c r="N909" s="82">
        <f>IF('1'!$H$10="-",L909,L909)</f>
        <v>6942</v>
      </c>
      <c r="O909" s="82">
        <f>IF(Z909="только сц",0,IF('1'!$H$10="-",M909,IF('1'!$H$10="в кассу предприятия",M909,IF('1'!$H$10="ИП Водакова Т.Ю.",M909*1.075,"-"))))</f>
        <v>0</v>
      </c>
      <c r="P909" s="86">
        <v>5</v>
      </c>
      <c r="Q909" s="47"/>
      <c r="R909" s="91">
        <f t="shared" si="14"/>
        <v>0</v>
      </c>
      <c r="S909" s="91" t="str">
        <f>IF('1'!$H$10="-","-      ₽",IF(Z909="только сц",IF(Q909&lt;=AA909,Q909,AA909),IF(Q909&lt;=AB909,0,IF(Q909-R909&lt;=AA909,Q909-R909,AA909))))</f>
        <v>-      ₽</v>
      </c>
      <c r="T909" s="92" t="str">
        <f>IF('1'!$H$10="-","-      ₽",IF(AND(SUM($W$10:$W$6357)&gt;=200000,AC909&lt;&gt;"без скидки"),IF(R909&gt;=100,O909*0.95*0.95*R909,O909*R909*0.95),IF(SUM($V$10:$V$6357)&gt;=57000,IF(AND(R909&gt;=100,AC909&lt;&gt;"без скидки"),O909*0.95*R909,O909*R909),N909*R909)))</f>
        <v>-      ₽</v>
      </c>
      <c r="U909" s="92" t="str">
        <f>IF('1'!$H$10="-","-      ₽",S909*N909)</f>
        <v>-      ₽</v>
      </c>
      <c r="V909" s="93" t="str">
        <f>IF('1'!$H$10="-","-      ₽",R909*N909)</f>
        <v>-      ₽</v>
      </c>
      <c r="W909" s="93" t="str">
        <f>IF('1'!$H$10="-","-      ₽",R909*O909)</f>
        <v>-      ₽</v>
      </c>
      <c r="X909" s="65" t="s">
        <v>4548</v>
      </c>
      <c r="Y909" s="66" t="str">
        <f>IF(OR(Q909="",'1'!$H$10="-"),"-      %",IF(Z909="только сц",0,IF(SUM($V$685:$V$6357)&gt;=57000,(W909-T909)/W909,0)))</f>
        <v>-      %</v>
      </c>
      <c r="Z909" s="83" t="s">
        <v>5582</v>
      </c>
      <c r="AA909" s="51">
        <v>5</v>
      </c>
      <c r="AB909" s="51">
        <v>0</v>
      </c>
      <c r="AC909" s="63" t="s">
        <v>375</v>
      </c>
      <c r="AD909" s="94" t="str">
        <f>IF(OR(Q909="",'1'!$H$10="-"),"",IF(Q909&gt;R909+S909,"заказано больше наличия",""))</f>
        <v/>
      </c>
    </row>
    <row r="910" spans="1:30" s="48" customFormat="1">
      <c r="A910" s="2"/>
      <c r="B910" s="57" t="s">
        <v>1328</v>
      </c>
      <c r="C910" s="49" t="s">
        <v>539</v>
      </c>
      <c r="D910" s="49" t="s">
        <v>540</v>
      </c>
      <c r="E910" s="49">
        <v>1</v>
      </c>
      <c r="F910" s="49">
        <v>32</v>
      </c>
      <c r="G910" s="49" t="s">
        <v>2919</v>
      </c>
      <c r="H910" s="52" t="s">
        <v>2807</v>
      </c>
      <c r="I910" s="50" t="s">
        <v>366</v>
      </c>
      <c r="J910" s="50"/>
      <c r="K910" s="90"/>
      <c r="L910" s="51">
        <v>8845</v>
      </c>
      <c r="M910" s="51">
        <v>7804</v>
      </c>
      <c r="N910" s="82">
        <f>IF('1'!$H$10="-",L910,L910)</f>
        <v>8845</v>
      </c>
      <c r="O910" s="82">
        <f>IF(Z910="только сц",0,IF('1'!$H$10="-",M910,IF('1'!$H$10="в кассу предприятия",M910,IF('1'!$H$10="ИП Водакова Т.Ю.",M910*1.075,"-"))))</f>
        <v>0</v>
      </c>
      <c r="P910" s="86">
        <v>1</v>
      </c>
      <c r="Q910" s="47"/>
      <c r="R910" s="91">
        <f t="shared" si="14"/>
        <v>0</v>
      </c>
      <c r="S910" s="91" t="str">
        <f>IF('1'!$H$10="-","-      ₽",IF(Z910="только сц",IF(Q910&lt;=AA910,Q910,AA910),IF(Q910&lt;=AB910,0,IF(Q910-R910&lt;=AA910,Q910-R910,AA910))))</f>
        <v>-      ₽</v>
      </c>
      <c r="T910" s="92" t="str">
        <f>IF('1'!$H$10="-","-      ₽",IF(AND(SUM($W$10:$W$6357)&gt;=200000,AC910&lt;&gt;"без скидки"),IF(R910&gt;=100,O910*0.95*0.95*R910,O910*R910*0.95),IF(SUM($V$10:$V$6357)&gt;=57000,IF(AND(R910&gt;=100,AC910&lt;&gt;"без скидки"),O910*0.95*R910,O910*R910),N910*R910)))</f>
        <v>-      ₽</v>
      </c>
      <c r="U910" s="92" t="str">
        <f>IF('1'!$H$10="-","-      ₽",S910*N910)</f>
        <v>-      ₽</v>
      </c>
      <c r="V910" s="93" t="str">
        <f>IF('1'!$H$10="-","-      ₽",R910*N910)</f>
        <v>-      ₽</v>
      </c>
      <c r="W910" s="93" t="str">
        <f>IF('1'!$H$10="-","-      ₽",R910*O910)</f>
        <v>-      ₽</v>
      </c>
      <c r="X910" s="65" t="s">
        <v>4548</v>
      </c>
      <c r="Y910" s="66" t="str">
        <f>IF(OR(Q910="",'1'!$H$10="-"),"-      %",IF(Z910="только сц",0,IF(SUM($V$685:$V$6357)&gt;=57000,(W910-T910)/W910,0)))</f>
        <v>-      %</v>
      </c>
      <c r="Z910" s="83" t="s">
        <v>5582</v>
      </c>
      <c r="AA910" s="51">
        <v>1</v>
      </c>
      <c r="AB910" s="51">
        <v>0</v>
      </c>
      <c r="AC910" s="63" t="s">
        <v>375</v>
      </c>
      <c r="AD910" s="94" t="str">
        <f>IF(OR(Q910="",'1'!$H$10="-"),"",IF(Q910&gt;R910+S910,"заказано больше наличия",""))</f>
        <v/>
      </c>
    </row>
    <row r="911" spans="1:30" s="48" customFormat="1">
      <c r="A911" s="2"/>
      <c r="B911" s="57" t="s">
        <v>4292</v>
      </c>
      <c r="C911" s="49" t="s">
        <v>539</v>
      </c>
      <c r="D911" s="49" t="s">
        <v>540</v>
      </c>
      <c r="E911" s="49">
        <v>1</v>
      </c>
      <c r="F911" s="49">
        <v>18</v>
      </c>
      <c r="G911" s="49" t="s">
        <v>4478</v>
      </c>
      <c r="H911" s="52" t="s">
        <v>384</v>
      </c>
      <c r="I911" s="50" t="s">
        <v>387</v>
      </c>
      <c r="J911" s="50" t="s">
        <v>387</v>
      </c>
      <c r="K911" s="90"/>
      <c r="L911" s="51">
        <v>2541</v>
      </c>
      <c r="M911" s="51">
        <v>2242</v>
      </c>
      <c r="N911" s="82">
        <f>IF('1'!$H$10="-",L911,L911)</f>
        <v>2541</v>
      </c>
      <c r="O911" s="82">
        <f>IF(Z911="только сц",0,IF('1'!$H$10="-",M911,IF('1'!$H$10="в кассу предприятия",M911,IF('1'!$H$10="ИП Водакова Т.Ю.",M911*1.075,"-"))))</f>
        <v>0</v>
      </c>
      <c r="P911" s="86">
        <v>4</v>
      </c>
      <c r="Q911" s="47"/>
      <c r="R911" s="91">
        <f t="shared" si="14"/>
        <v>0</v>
      </c>
      <c r="S911" s="91" t="str">
        <f>IF('1'!$H$10="-","-      ₽",IF(Z911="только сц",IF(Q911&lt;=AA911,Q911,AA911),IF(Q911&lt;=AB911,0,IF(Q911-R911&lt;=AA911,Q911-R911,AA911))))</f>
        <v>-      ₽</v>
      </c>
      <c r="T911" s="92" t="str">
        <f>IF('1'!$H$10="-","-      ₽",IF(AND(SUM($W$10:$W$6357)&gt;=200000,AC911&lt;&gt;"без скидки"),IF(R911&gt;=100,O911*0.95*0.95*R911,O911*R911*0.95),IF(SUM($V$10:$V$6357)&gt;=57000,IF(AND(R911&gt;=100,AC911&lt;&gt;"без скидки"),O911*0.95*R911,O911*R911),N911*R911)))</f>
        <v>-      ₽</v>
      </c>
      <c r="U911" s="92" t="str">
        <f>IF('1'!$H$10="-","-      ₽",S911*N911)</f>
        <v>-      ₽</v>
      </c>
      <c r="V911" s="93" t="str">
        <f>IF('1'!$H$10="-","-      ₽",R911*N911)</f>
        <v>-      ₽</v>
      </c>
      <c r="W911" s="93" t="str">
        <f>IF('1'!$H$10="-","-      ₽",R911*O911)</f>
        <v>-      ₽</v>
      </c>
      <c r="X911" s="65" t="s">
        <v>4548</v>
      </c>
      <c r="Y911" s="66" t="str">
        <f>IF(OR(Q911="",'1'!$H$10="-"),"-      %",IF(Z911="только сц",0,IF(SUM($V$685:$V$6357)&gt;=57000,(W911-T911)/W911,0)))</f>
        <v>-      %</v>
      </c>
      <c r="Z911" s="83" t="s">
        <v>5582</v>
      </c>
      <c r="AA911" s="51">
        <v>4</v>
      </c>
      <c r="AB911" s="51">
        <v>0</v>
      </c>
      <c r="AC911" s="63" t="s">
        <v>375</v>
      </c>
      <c r="AD911" s="94" t="str">
        <f>IF(OR(Q911="",'1'!$H$10="-"),"",IF(Q911&gt;R911+S911,"заказано больше наличия",""))</f>
        <v/>
      </c>
    </row>
    <row r="912" spans="1:30" s="48" customFormat="1">
      <c r="A912" s="2"/>
      <c r="B912" s="57" t="s">
        <v>5071</v>
      </c>
      <c r="C912" s="49" t="s">
        <v>2518</v>
      </c>
      <c r="D912" s="49" t="s">
        <v>540</v>
      </c>
      <c r="E912" s="49">
        <v>1</v>
      </c>
      <c r="F912" s="49">
        <v>6</v>
      </c>
      <c r="G912" s="49" t="s">
        <v>383</v>
      </c>
      <c r="H912" s="52" t="s">
        <v>85</v>
      </c>
      <c r="I912" s="50"/>
      <c r="J912" s="50"/>
      <c r="K912" s="90"/>
      <c r="L912" s="51">
        <v>1048</v>
      </c>
      <c r="M912" s="51">
        <v>925</v>
      </c>
      <c r="N912" s="82">
        <f>IF('1'!$H$10="-",L912,L912)</f>
        <v>1048</v>
      </c>
      <c r="O912" s="82">
        <f>IF(Z912="только сц",0,IF('1'!$H$10="-",M912,IF('1'!$H$10="в кассу предприятия",M912,IF('1'!$H$10="ИП Водакова Т.Ю.",M912*1.075,"-"))))</f>
        <v>0</v>
      </c>
      <c r="P912" s="86">
        <v>1</v>
      </c>
      <c r="Q912" s="47"/>
      <c r="R912" s="91">
        <f t="shared" si="14"/>
        <v>0</v>
      </c>
      <c r="S912" s="91" t="str">
        <f>IF('1'!$H$10="-","-      ₽",IF(Z912="только сц",IF(Q912&lt;=AA912,Q912,AA912),IF(Q912&lt;=AB912,0,IF(Q912-R912&lt;=AA912,Q912-R912,AA912))))</f>
        <v>-      ₽</v>
      </c>
      <c r="T912" s="92" t="str">
        <f>IF('1'!$H$10="-","-      ₽",IF(AND(SUM($W$10:$W$6357)&gt;=200000,AC912&lt;&gt;"без скидки"),IF(R912&gt;=100,O912*0.95*0.95*R912,O912*R912*0.95),IF(SUM($V$10:$V$6357)&gt;=57000,IF(AND(R912&gt;=100,AC912&lt;&gt;"без скидки"),O912*0.95*R912,O912*R912),N912*R912)))</f>
        <v>-      ₽</v>
      </c>
      <c r="U912" s="92" t="str">
        <f>IF('1'!$H$10="-","-      ₽",S912*N912)</f>
        <v>-      ₽</v>
      </c>
      <c r="V912" s="93" t="str">
        <f>IF('1'!$H$10="-","-      ₽",R912*N912)</f>
        <v>-      ₽</v>
      </c>
      <c r="W912" s="93" t="str">
        <f>IF('1'!$H$10="-","-      ₽",R912*O912)</f>
        <v>-      ₽</v>
      </c>
      <c r="X912" s="65" t="s">
        <v>4548</v>
      </c>
      <c r="Y912" s="66" t="str">
        <f>IF(OR(Q912="",'1'!$H$10="-"),"-      %",IF(Z912="только сц",0,IF(SUM($V$685:$V$6357)&gt;=57000,(W912-T912)/W912,0)))</f>
        <v>-      %</v>
      </c>
      <c r="Z912" s="83" t="s">
        <v>5582</v>
      </c>
      <c r="AA912" s="51">
        <v>1</v>
      </c>
      <c r="AB912" s="51">
        <v>0</v>
      </c>
      <c r="AC912" s="63" t="s">
        <v>375</v>
      </c>
      <c r="AD912" s="94" t="str">
        <f>IF(OR(Q912="",'1'!$H$10="-"),"",IF(Q912&gt;R912+S912,"заказано больше наличия",""))</f>
        <v/>
      </c>
    </row>
    <row r="913" spans="1:30" s="48" customFormat="1">
      <c r="A913" s="2"/>
      <c r="B913" s="57" t="s">
        <v>544</v>
      </c>
      <c r="C913" s="49" t="s">
        <v>539</v>
      </c>
      <c r="D913" s="49" t="s">
        <v>540</v>
      </c>
      <c r="E913" s="49">
        <v>1</v>
      </c>
      <c r="F913" s="49">
        <v>18</v>
      </c>
      <c r="G913" s="49" t="s">
        <v>383</v>
      </c>
      <c r="H913" s="52" t="s">
        <v>384</v>
      </c>
      <c r="I913" s="50" t="s">
        <v>385</v>
      </c>
      <c r="J913" s="50" t="s">
        <v>375</v>
      </c>
      <c r="K913" s="90" t="s">
        <v>375</v>
      </c>
      <c r="L913" s="51">
        <v>3993</v>
      </c>
      <c r="M913" s="51">
        <v>3523</v>
      </c>
      <c r="N913" s="82">
        <f>IF('1'!$H$10="-",L913,L913)</f>
        <v>3993</v>
      </c>
      <c r="O913" s="82">
        <f>IF(Z913="только сц",0,IF('1'!$H$10="-",M913,IF('1'!$H$10="в кассу предприятия",M913,IF('1'!$H$10="ИП Водакова Т.Ю.",M913*1.075,"-"))))</f>
        <v>0</v>
      </c>
      <c r="P913" s="86">
        <v>5</v>
      </c>
      <c r="Q913" s="47"/>
      <c r="R913" s="91">
        <f t="shared" si="14"/>
        <v>0</v>
      </c>
      <c r="S913" s="91" t="str">
        <f>IF('1'!$H$10="-","-      ₽",IF(Z913="только сц",IF(Q913&lt;=AA913,Q913,AA913),IF(Q913&lt;=AB913,0,IF(Q913-R913&lt;=AA913,Q913-R913,AA913))))</f>
        <v>-      ₽</v>
      </c>
      <c r="T913" s="92" t="str">
        <f>IF('1'!$H$10="-","-      ₽",IF(AND(SUM($W$10:$W$6357)&gt;=200000,AC913&lt;&gt;"без скидки"),IF(R913&gt;=100,O913*0.95*0.95*R913,O913*R913*0.95),IF(SUM($V$10:$V$6357)&gt;=57000,IF(AND(R913&gt;=100,AC913&lt;&gt;"без скидки"),O913*0.95*R913,O913*R913),N913*R913)))</f>
        <v>-      ₽</v>
      </c>
      <c r="U913" s="92" t="str">
        <f>IF('1'!$H$10="-","-      ₽",S913*N913)</f>
        <v>-      ₽</v>
      </c>
      <c r="V913" s="93" t="str">
        <f>IF('1'!$H$10="-","-      ₽",R913*N913)</f>
        <v>-      ₽</v>
      </c>
      <c r="W913" s="93" t="str">
        <f>IF('1'!$H$10="-","-      ₽",R913*O913)</f>
        <v>-      ₽</v>
      </c>
      <c r="X913" s="65" t="s">
        <v>4548</v>
      </c>
      <c r="Y913" s="66" t="str">
        <f>IF(OR(Q913="",'1'!$H$10="-"),"-      %",IF(Z913="только сц",0,IF(SUM($V$685:$V$6357)&gt;=57000,(W913-T913)/W913,0)))</f>
        <v>-      %</v>
      </c>
      <c r="Z913" s="83" t="s">
        <v>5582</v>
      </c>
      <c r="AA913" s="51">
        <v>5</v>
      </c>
      <c r="AB913" s="51">
        <v>0</v>
      </c>
      <c r="AC913" s="63" t="s">
        <v>375</v>
      </c>
      <c r="AD913" s="94" t="str">
        <f>IF(OR(Q913="",'1'!$H$10="-"),"",IF(Q913&gt;R913+S913,"заказано больше наличия",""))</f>
        <v/>
      </c>
    </row>
    <row r="914" spans="1:30" s="48" customFormat="1">
      <c r="A914" s="2"/>
      <c r="B914" s="57" t="s">
        <v>1330</v>
      </c>
      <c r="C914" s="49" t="s">
        <v>2518</v>
      </c>
      <c r="D914" s="49" t="s">
        <v>540</v>
      </c>
      <c r="E914" s="49">
        <v>1</v>
      </c>
      <c r="F914" s="49">
        <v>24</v>
      </c>
      <c r="G914" s="49" t="s">
        <v>383</v>
      </c>
      <c r="H914" s="52" t="s">
        <v>373</v>
      </c>
      <c r="I914" s="50" t="s">
        <v>2920</v>
      </c>
      <c r="J914" s="50"/>
      <c r="K914" s="90"/>
      <c r="L914" s="51">
        <v>3213</v>
      </c>
      <c r="M914" s="51">
        <v>2835</v>
      </c>
      <c r="N914" s="82">
        <f>IF('1'!$H$10="-",L914,L914)</f>
        <v>3213</v>
      </c>
      <c r="O914" s="82">
        <f>IF(Z914="только сц",0,IF('1'!$H$10="-",M914,IF('1'!$H$10="в кассу предприятия",M914,IF('1'!$H$10="ИП Водакова Т.Ю.",M914*1.075,"-"))))</f>
        <v>0</v>
      </c>
      <c r="P914" s="86">
        <v>1</v>
      </c>
      <c r="Q914" s="47"/>
      <c r="R914" s="91">
        <f t="shared" si="14"/>
        <v>0</v>
      </c>
      <c r="S914" s="91" t="str">
        <f>IF('1'!$H$10="-","-      ₽",IF(Z914="только сц",IF(Q914&lt;=AA914,Q914,AA914),IF(Q914&lt;=AB914,0,IF(Q914-R914&lt;=AA914,Q914-R914,AA914))))</f>
        <v>-      ₽</v>
      </c>
      <c r="T914" s="92" t="str">
        <f>IF('1'!$H$10="-","-      ₽",IF(AND(SUM($W$10:$W$6357)&gt;=200000,AC914&lt;&gt;"без скидки"),IF(R914&gt;=100,O914*0.95*0.95*R914,O914*R914*0.95),IF(SUM($V$10:$V$6357)&gt;=57000,IF(AND(R914&gt;=100,AC914&lt;&gt;"без скидки"),O914*0.95*R914,O914*R914),N914*R914)))</f>
        <v>-      ₽</v>
      </c>
      <c r="U914" s="92" t="str">
        <f>IF('1'!$H$10="-","-      ₽",S914*N914)</f>
        <v>-      ₽</v>
      </c>
      <c r="V914" s="93" t="str">
        <f>IF('1'!$H$10="-","-      ₽",R914*N914)</f>
        <v>-      ₽</v>
      </c>
      <c r="W914" s="93" t="str">
        <f>IF('1'!$H$10="-","-      ₽",R914*O914)</f>
        <v>-      ₽</v>
      </c>
      <c r="X914" s="65" t="s">
        <v>4548</v>
      </c>
      <c r="Y914" s="66" t="str">
        <f>IF(OR(Q914="",'1'!$H$10="-"),"-      %",IF(Z914="только сц",0,IF(SUM($V$685:$V$6357)&gt;=57000,(W914-T914)/W914,0)))</f>
        <v>-      %</v>
      </c>
      <c r="Z914" s="83" t="s">
        <v>5582</v>
      </c>
      <c r="AA914" s="51">
        <v>1</v>
      </c>
      <c r="AB914" s="51">
        <v>0</v>
      </c>
      <c r="AC914" s="63" t="s">
        <v>375</v>
      </c>
      <c r="AD914" s="94" t="str">
        <f>IF(OR(Q914="",'1'!$H$10="-"),"",IF(Q914&gt;R914+S914,"заказано больше наличия",""))</f>
        <v/>
      </c>
    </row>
    <row r="915" spans="1:30" s="48" customFormat="1">
      <c r="A915" s="2"/>
      <c r="B915" s="57" t="s">
        <v>545</v>
      </c>
      <c r="C915" s="49" t="s">
        <v>539</v>
      </c>
      <c r="D915" s="49" t="s">
        <v>540</v>
      </c>
      <c r="E915" s="49">
        <v>1</v>
      </c>
      <c r="F915" s="49">
        <v>6</v>
      </c>
      <c r="G915" s="49" t="s">
        <v>546</v>
      </c>
      <c r="H915" s="52" t="s">
        <v>85</v>
      </c>
      <c r="I915" s="50"/>
      <c r="J915" s="50"/>
      <c r="K915" s="90"/>
      <c r="L915" s="51">
        <v>1241</v>
      </c>
      <c r="M915" s="51">
        <v>1095</v>
      </c>
      <c r="N915" s="82">
        <f>IF('1'!$H$10="-",L915,L915)</f>
        <v>1241</v>
      </c>
      <c r="O915" s="82">
        <f>IF(Z915="только сц",0,IF('1'!$H$10="-",M915,IF('1'!$H$10="в кассу предприятия",M915,IF('1'!$H$10="ИП Водакова Т.Ю.",M915*1.075,"-"))))</f>
        <v>0</v>
      </c>
      <c r="P915" s="86">
        <v>10</v>
      </c>
      <c r="Q915" s="47"/>
      <c r="R915" s="91">
        <f t="shared" si="14"/>
        <v>0</v>
      </c>
      <c r="S915" s="91" t="str">
        <f>IF('1'!$H$10="-","-      ₽",IF(Z915="только сц",IF(Q915&lt;=AA915,Q915,AA915),IF(Q915&lt;=AB915,0,IF(Q915-R915&lt;=AA915,Q915-R915,AA915))))</f>
        <v>-      ₽</v>
      </c>
      <c r="T915" s="92" t="str">
        <f>IF('1'!$H$10="-","-      ₽",IF(AND(SUM($W$10:$W$6357)&gt;=200000,AC915&lt;&gt;"без скидки"),IF(R915&gt;=100,O915*0.95*0.95*R915,O915*R915*0.95),IF(SUM($V$10:$V$6357)&gt;=57000,IF(AND(R915&gt;=100,AC915&lt;&gt;"без скидки"),O915*0.95*R915,O915*R915),N915*R915)))</f>
        <v>-      ₽</v>
      </c>
      <c r="U915" s="92" t="str">
        <f>IF('1'!$H$10="-","-      ₽",S915*N915)</f>
        <v>-      ₽</v>
      </c>
      <c r="V915" s="93" t="str">
        <f>IF('1'!$H$10="-","-      ₽",R915*N915)</f>
        <v>-      ₽</v>
      </c>
      <c r="W915" s="93" t="str">
        <f>IF('1'!$H$10="-","-      ₽",R915*O915)</f>
        <v>-      ₽</v>
      </c>
      <c r="X915" s="65" t="s">
        <v>4548</v>
      </c>
      <c r="Y915" s="66" t="str">
        <f>IF(OR(Q915="",'1'!$H$10="-"),"-      %",IF(Z915="только сц",0,IF(SUM($V$685:$V$6357)&gt;=57000,(W915-T915)/W915,0)))</f>
        <v>-      %</v>
      </c>
      <c r="Z915" s="83" t="s">
        <v>5582</v>
      </c>
      <c r="AA915" s="51">
        <v>10</v>
      </c>
      <c r="AB915" s="51">
        <v>0</v>
      </c>
      <c r="AC915" s="63" t="s">
        <v>375</v>
      </c>
      <c r="AD915" s="94" t="str">
        <f>IF(OR(Q915="",'1'!$H$10="-"),"",IF(Q915&gt;R915+S915,"заказано больше наличия",""))</f>
        <v/>
      </c>
    </row>
    <row r="916" spans="1:30" s="48" customFormat="1">
      <c r="A916" s="2"/>
      <c r="B916" s="57" t="s">
        <v>1331</v>
      </c>
      <c r="C916" s="49" t="s">
        <v>2518</v>
      </c>
      <c r="D916" s="49" t="s">
        <v>540</v>
      </c>
      <c r="E916" s="49">
        <v>1</v>
      </c>
      <c r="F916" s="49">
        <v>8</v>
      </c>
      <c r="G916" s="49" t="s">
        <v>546</v>
      </c>
      <c r="H916" s="52" t="s">
        <v>288</v>
      </c>
      <c r="I916" s="50"/>
      <c r="J916" s="50"/>
      <c r="K916" s="90"/>
      <c r="L916" s="51">
        <v>2161</v>
      </c>
      <c r="M916" s="51">
        <v>1907</v>
      </c>
      <c r="N916" s="82">
        <f>IF('1'!$H$10="-",L916,L916)</f>
        <v>2161</v>
      </c>
      <c r="O916" s="82">
        <f>IF(Z916="только сц",0,IF('1'!$H$10="-",M916,IF('1'!$H$10="в кассу предприятия",M916,IF('1'!$H$10="ИП Водакова Т.Ю.",M916*1.075,"-"))))</f>
        <v>0</v>
      </c>
      <c r="P916" s="86">
        <v>5</v>
      </c>
      <c r="Q916" s="47"/>
      <c r="R916" s="91">
        <f t="shared" si="14"/>
        <v>0</v>
      </c>
      <c r="S916" s="91" t="str">
        <f>IF('1'!$H$10="-","-      ₽",IF(Z916="только сц",IF(Q916&lt;=AA916,Q916,AA916),IF(Q916&lt;=AB916,0,IF(Q916-R916&lt;=AA916,Q916-R916,AA916))))</f>
        <v>-      ₽</v>
      </c>
      <c r="T916" s="92" t="str">
        <f>IF('1'!$H$10="-","-      ₽",IF(AND(SUM($W$10:$W$6357)&gt;=200000,AC916&lt;&gt;"без скидки"),IF(R916&gt;=100,O916*0.95*0.95*R916,O916*R916*0.95),IF(SUM($V$10:$V$6357)&gt;=57000,IF(AND(R916&gt;=100,AC916&lt;&gt;"без скидки"),O916*0.95*R916,O916*R916),N916*R916)))</f>
        <v>-      ₽</v>
      </c>
      <c r="U916" s="92" t="str">
        <f>IF('1'!$H$10="-","-      ₽",S916*N916)</f>
        <v>-      ₽</v>
      </c>
      <c r="V916" s="93" t="str">
        <f>IF('1'!$H$10="-","-      ₽",R916*N916)</f>
        <v>-      ₽</v>
      </c>
      <c r="W916" s="93" t="str">
        <f>IF('1'!$H$10="-","-      ₽",R916*O916)</f>
        <v>-      ₽</v>
      </c>
      <c r="X916" s="65" t="s">
        <v>4548</v>
      </c>
      <c r="Y916" s="66" t="str">
        <f>IF(OR(Q916="",'1'!$H$10="-"),"-      %",IF(Z916="только сц",0,IF(SUM($V$685:$V$6357)&gt;=57000,(W916-T916)/W916,0)))</f>
        <v>-      %</v>
      </c>
      <c r="Z916" s="83" t="s">
        <v>5582</v>
      </c>
      <c r="AA916" s="51">
        <v>5</v>
      </c>
      <c r="AB916" s="51">
        <v>0</v>
      </c>
      <c r="AC916" s="63" t="s">
        <v>375</v>
      </c>
      <c r="AD916" s="94" t="str">
        <f>IF(OR(Q916="",'1'!$H$10="-"),"",IF(Q916&gt;R916+S916,"заказано больше наличия",""))</f>
        <v/>
      </c>
    </row>
    <row r="917" spans="1:30" s="48" customFormat="1">
      <c r="A917" s="2"/>
      <c r="B917" s="57" t="s">
        <v>4293</v>
      </c>
      <c r="C917" s="49" t="s">
        <v>539</v>
      </c>
      <c r="D917" s="49" t="s">
        <v>540</v>
      </c>
      <c r="E917" s="49">
        <v>1</v>
      </c>
      <c r="F917" s="49">
        <v>34</v>
      </c>
      <c r="G917" s="49" t="s">
        <v>4479</v>
      </c>
      <c r="H917" s="52" t="s">
        <v>4480</v>
      </c>
      <c r="I917" s="50" t="s">
        <v>555</v>
      </c>
      <c r="J917" s="50"/>
      <c r="K917" s="90"/>
      <c r="L917" s="51">
        <v>8183</v>
      </c>
      <c r="M917" s="51">
        <v>7220</v>
      </c>
      <c r="N917" s="82">
        <f>IF('1'!$H$10="-",L917,L917)</f>
        <v>8183</v>
      </c>
      <c r="O917" s="82">
        <f>IF(Z917="только сц",0,IF('1'!$H$10="-",M917,IF('1'!$H$10="в кассу предприятия",M917,IF('1'!$H$10="ИП Водакова Т.Ю.",M917*1.075,"-"))))</f>
        <v>7220</v>
      </c>
      <c r="P917" s="86">
        <v>2</v>
      </c>
      <c r="Q917" s="47"/>
      <c r="R917" s="91">
        <f t="shared" si="14"/>
        <v>0</v>
      </c>
      <c r="S917" s="91" t="str">
        <f>IF('1'!$H$10="-","-      ₽",IF(Z917="только сц",IF(Q917&lt;=AA917,Q917,AA917),IF(Q917&lt;=AB917,0,IF(Q917-R917&lt;=AA917,Q917-R917,AA917))))</f>
        <v>-      ₽</v>
      </c>
      <c r="T917" s="92" t="str">
        <f>IF('1'!$H$10="-","-      ₽",IF(AND(SUM($W$10:$W$6357)&gt;=200000,AC917&lt;&gt;"без скидки"),IF(R917&gt;=100,O917*0.95*0.95*R917,O917*R917*0.95),IF(SUM($V$10:$V$6357)&gt;=57000,IF(AND(R917&gt;=100,AC917&lt;&gt;"без скидки"),O917*0.95*R917,O917*R917),N917*R917)))</f>
        <v>-      ₽</v>
      </c>
      <c r="U917" s="92" t="str">
        <f>IF('1'!$H$10="-","-      ₽",S917*N917)</f>
        <v>-      ₽</v>
      </c>
      <c r="V917" s="93" t="str">
        <f>IF('1'!$H$10="-","-      ₽",R917*N917)</f>
        <v>-      ₽</v>
      </c>
      <c r="W917" s="93" t="str">
        <f>IF('1'!$H$10="-","-      ₽",R917*O917)</f>
        <v>-      ₽</v>
      </c>
      <c r="X917" s="65" t="s">
        <v>4548</v>
      </c>
      <c r="Y917" s="66" t="str">
        <f>IF(OR(Q917="",'1'!$H$10="-"),"-      %",IF(Z917="только сц",0,IF(SUM($V$685:$V$6357)&gt;=57000,(W917-T917)/W917,0)))</f>
        <v>-      %</v>
      </c>
      <c r="Z917" s="83" t="s">
        <v>375</v>
      </c>
      <c r="AA917" s="51">
        <v>1</v>
      </c>
      <c r="AB917" s="51">
        <v>1</v>
      </c>
      <c r="AC917" s="63" t="s">
        <v>3975</v>
      </c>
      <c r="AD917" s="94" t="str">
        <f>IF(OR(Q917="",'1'!$H$10="-"),"",IF(Q917&gt;R917+S917,"заказано больше наличия",""))</f>
        <v/>
      </c>
    </row>
    <row r="918" spans="1:30" s="48" customFormat="1">
      <c r="A918" s="2"/>
      <c r="B918" s="57" t="s">
        <v>1333</v>
      </c>
      <c r="C918" s="49" t="s">
        <v>539</v>
      </c>
      <c r="D918" s="49" t="s">
        <v>540</v>
      </c>
      <c r="E918" s="49">
        <v>1</v>
      </c>
      <c r="F918" s="49">
        <v>29</v>
      </c>
      <c r="G918" s="49" t="s">
        <v>2921</v>
      </c>
      <c r="H918" s="52" t="s">
        <v>1070</v>
      </c>
      <c r="I918" s="50" t="s">
        <v>387</v>
      </c>
      <c r="J918" s="50"/>
      <c r="K918" s="90"/>
      <c r="L918" s="51">
        <v>7630</v>
      </c>
      <c r="M918" s="51">
        <v>6732</v>
      </c>
      <c r="N918" s="82">
        <f>IF('1'!$H$10="-",L918,L918)</f>
        <v>7630</v>
      </c>
      <c r="O918" s="82">
        <f>IF(Z918="только сц",0,IF('1'!$H$10="-",M918,IF('1'!$H$10="в кассу предприятия",M918,IF('1'!$H$10="ИП Водакова Т.Ю.",M918*1.075,"-"))))</f>
        <v>0</v>
      </c>
      <c r="P918" s="86">
        <v>1</v>
      </c>
      <c r="Q918" s="47"/>
      <c r="R918" s="91">
        <f t="shared" si="14"/>
        <v>0</v>
      </c>
      <c r="S918" s="91" t="str">
        <f>IF('1'!$H$10="-","-      ₽",IF(Z918="только сц",IF(Q918&lt;=AA918,Q918,AA918),IF(Q918&lt;=AB918,0,IF(Q918-R918&lt;=AA918,Q918-R918,AA918))))</f>
        <v>-      ₽</v>
      </c>
      <c r="T918" s="92" t="str">
        <f>IF('1'!$H$10="-","-      ₽",IF(AND(SUM($W$10:$W$6357)&gt;=200000,AC918&lt;&gt;"без скидки"),IF(R918&gt;=100,O918*0.95*0.95*R918,O918*R918*0.95),IF(SUM($V$10:$V$6357)&gt;=57000,IF(AND(R918&gt;=100,AC918&lt;&gt;"без скидки"),O918*0.95*R918,O918*R918),N918*R918)))</f>
        <v>-      ₽</v>
      </c>
      <c r="U918" s="92" t="str">
        <f>IF('1'!$H$10="-","-      ₽",S918*N918)</f>
        <v>-      ₽</v>
      </c>
      <c r="V918" s="93" t="str">
        <f>IF('1'!$H$10="-","-      ₽",R918*N918)</f>
        <v>-      ₽</v>
      </c>
      <c r="W918" s="93" t="str">
        <f>IF('1'!$H$10="-","-      ₽",R918*O918)</f>
        <v>-      ₽</v>
      </c>
      <c r="X918" s="65" t="s">
        <v>4548</v>
      </c>
      <c r="Y918" s="66" t="str">
        <f>IF(OR(Q918="",'1'!$H$10="-"),"-      %",IF(Z918="только сц",0,IF(SUM($V$685:$V$6357)&gt;=57000,(W918-T918)/W918,0)))</f>
        <v>-      %</v>
      </c>
      <c r="Z918" s="83" t="s">
        <v>5582</v>
      </c>
      <c r="AA918" s="51">
        <v>1</v>
      </c>
      <c r="AB918" s="51">
        <v>0</v>
      </c>
      <c r="AC918" s="63" t="s">
        <v>375</v>
      </c>
      <c r="AD918" s="94" t="str">
        <f>IF(OR(Q918="",'1'!$H$10="-"),"",IF(Q918&gt;R918+S918,"заказано больше наличия",""))</f>
        <v/>
      </c>
    </row>
    <row r="919" spans="1:30" s="48" customFormat="1">
      <c r="A919" s="2"/>
      <c r="B919" s="57" t="s">
        <v>4294</v>
      </c>
      <c r="C919" s="49" t="s">
        <v>2518</v>
      </c>
      <c r="D919" s="49" t="s">
        <v>540</v>
      </c>
      <c r="E919" s="49">
        <v>1</v>
      </c>
      <c r="F919" s="49">
        <v>43</v>
      </c>
      <c r="G919" s="49"/>
      <c r="H919" s="52" t="s">
        <v>2792</v>
      </c>
      <c r="I919" s="50" t="s">
        <v>2833</v>
      </c>
      <c r="J919" s="50"/>
      <c r="K919" s="90"/>
      <c r="L919" s="51">
        <v>3654</v>
      </c>
      <c r="M919" s="51">
        <v>3224</v>
      </c>
      <c r="N919" s="82">
        <f>IF('1'!$H$10="-",L919,L919)</f>
        <v>3654</v>
      </c>
      <c r="O919" s="82">
        <f>IF(Z919="только сц",0,IF('1'!$H$10="-",M919,IF('1'!$H$10="в кассу предприятия",M919,IF('1'!$H$10="ИП Водакова Т.Ю.",M919*1.075,"-"))))</f>
        <v>0</v>
      </c>
      <c r="P919" s="86">
        <v>4</v>
      </c>
      <c r="Q919" s="47"/>
      <c r="R919" s="91">
        <f t="shared" si="14"/>
        <v>0</v>
      </c>
      <c r="S919" s="91" t="str">
        <f>IF('1'!$H$10="-","-      ₽",IF(Z919="только сц",IF(Q919&lt;=AA919,Q919,AA919),IF(Q919&lt;=AB919,0,IF(Q919-R919&lt;=AA919,Q919-R919,AA919))))</f>
        <v>-      ₽</v>
      </c>
      <c r="T919" s="92" t="str">
        <f>IF('1'!$H$10="-","-      ₽",IF(AND(SUM($W$10:$W$6357)&gt;=200000,AC919&lt;&gt;"без скидки"),IF(R919&gt;=100,O919*0.95*0.95*R919,O919*R919*0.95),IF(SUM($V$10:$V$6357)&gt;=57000,IF(AND(R919&gt;=100,AC919&lt;&gt;"без скидки"),O919*0.95*R919,O919*R919),N919*R919)))</f>
        <v>-      ₽</v>
      </c>
      <c r="U919" s="92" t="str">
        <f>IF('1'!$H$10="-","-      ₽",S919*N919)</f>
        <v>-      ₽</v>
      </c>
      <c r="V919" s="93" t="str">
        <f>IF('1'!$H$10="-","-      ₽",R919*N919)</f>
        <v>-      ₽</v>
      </c>
      <c r="W919" s="93" t="str">
        <f>IF('1'!$H$10="-","-      ₽",R919*O919)</f>
        <v>-      ₽</v>
      </c>
      <c r="X919" s="65" t="s">
        <v>4548</v>
      </c>
      <c r="Y919" s="66" t="str">
        <f>IF(OR(Q919="",'1'!$H$10="-"),"-      %",IF(Z919="только сц",0,IF(SUM($V$685:$V$6357)&gt;=57000,(W919-T919)/W919,0)))</f>
        <v>-      %</v>
      </c>
      <c r="Z919" s="83" t="s">
        <v>5582</v>
      </c>
      <c r="AA919" s="51">
        <v>4</v>
      </c>
      <c r="AB919" s="51">
        <v>0</v>
      </c>
      <c r="AC919" s="63" t="s">
        <v>375</v>
      </c>
      <c r="AD919" s="94" t="str">
        <f>IF(OR(Q919="",'1'!$H$10="-"),"",IF(Q919&gt;R919+S919,"заказано больше наличия",""))</f>
        <v/>
      </c>
    </row>
    <row r="920" spans="1:30" s="48" customFormat="1">
      <c r="A920" s="2"/>
      <c r="B920" s="57" t="s">
        <v>5072</v>
      </c>
      <c r="C920" s="49" t="s">
        <v>2518</v>
      </c>
      <c r="D920" s="49" t="s">
        <v>540</v>
      </c>
      <c r="E920" s="49">
        <v>1</v>
      </c>
      <c r="F920" s="49">
        <v>43</v>
      </c>
      <c r="G920" s="49"/>
      <c r="H920" s="52" t="s">
        <v>2792</v>
      </c>
      <c r="I920" s="50" t="s">
        <v>2922</v>
      </c>
      <c r="J920" s="50"/>
      <c r="K920" s="90"/>
      <c r="L920" s="51">
        <v>4818</v>
      </c>
      <c r="M920" s="51">
        <v>4251</v>
      </c>
      <c r="N920" s="82">
        <f>IF('1'!$H$10="-",L920,L920)</f>
        <v>4818</v>
      </c>
      <c r="O920" s="82">
        <f>IF(Z920="только сц",0,IF('1'!$H$10="-",M920,IF('1'!$H$10="в кассу предприятия",M920,IF('1'!$H$10="ИП Водакова Т.Ю.",M920*1.075,"-"))))</f>
        <v>0</v>
      </c>
      <c r="P920" s="86">
        <v>2</v>
      </c>
      <c r="Q920" s="47"/>
      <c r="R920" s="91">
        <f t="shared" si="14"/>
        <v>0</v>
      </c>
      <c r="S920" s="91" t="str">
        <f>IF('1'!$H$10="-","-      ₽",IF(Z920="только сц",IF(Q920&lt;=AA920,Q920,AA920),IF(Q920&lt;=AB920,0,IF(Q920-R920&lt;=AA920,Q920-R920,AA920))))</f>
        <v>-      ₽</v>
      </c>
      <c r="T920" s="92" t="str">
        <f>IF('1'!$H$10="-","-      ₽",IF(AND(SUM($W$10:$W$6357)&gt;=200000,AC920&lt;&gt;"без скидки"),IF(R920&gt;=100,O920*0.95*0.95*R920,O920*R920*0.95),IF(SUM($V$10:$V$6357)&gt;=57000,IF(AND(R920&gt;=100,AC920&lt;&gt;"без скидки"),O920*0.95*R920,O920*R920),N920*R920)))</f>
        <v>-      ₽</v>
      </c>
      <c r="U920" s="92" t="str">
        <f>IF('1'!$H$10="-","-      ₽",S920*N920)</f>
        <v>-      ₽</v>
      </c>
      <c r="V920" s="93" t="str">
        <f>IF('1'!$H$10="-","-      ₽",R920*N920)</f>
        <v>-      ₽</v>
      </c>
      <c r="W920" s="93" t="str">
        <f>IF('1'!$H$10="-","-      ₽",R920*O920)</f>
        <v>-      ₽</v>
      </c>
      <c r="X920" s="65" t="s">
        <v>4548</v>
      </c>
      <c r="Y920" s="66" t="str">
        <f>IF(OR(Q920="",'1'!$H$10="-"),"-      %",IF(Z920="только сц",0,IF(SUM($V$685:$V$6357)&gt;=57000,(W920-T920)/W920,0)))</f>
        <v>-      %</v>
      </c>
      <c r="Z920" s="83" t="s">
        <v>5582</v>
      </c>
      <c r="AA920" s="51">
        <v>2</v>
      </c>
      <c r="AB920" s="51">
        <v>0</v>
      </c>
      <c r="AC920" s="63" t="s">
        <v>3975</v>
      </c>
      <c r="AD920" s="94" t="str">
        <f>IF(OR(Q920="",'1'!$H$10="-"),"",IF(Q920&gt;R920+S920,"заказано больше наличия",""))</f>
        <v/>
      </c>
    </row>
    <row r="921" spans="1:30" s="48" customFormat="1">
      <c r="A921" s="2"/>
      <c r="B921" s="57" t="s">
        <v>5073</v>
      </c>
      <c r="C921" s="49" t="s">
        <v>2519</v>
      </c>
      <c r="D921" s="49" t="s">
        <v>2520</v>
      </c>
      <c r="E921" s="49">
        <v>1</v>
      </c>
      <c r="F921" s="49">
        <v>8</v>
      </c>
      <c r="G921" s="49" t="s">
        <v>2923</v>
      </c>
      <c r="H921" s="52" t="s">
        <v>288</v>
      </c>
      <c r="I921" s="50"/>
      <c r="J921" s="50"/>
      <c r="K921" s="90"/>
      <c r="L921" s="51">
        <v>635</v>
      </c>
      <c r="M921" s="51">
        <v>560</v>
      </c>
      <c r="N921" s="82">
        <f>IF('1'!$H$10="-",L921,L921)</f>
        <v>635</v>
      </c>
      <c r="O921" s="82">
        <f>IF(Z921="только сц",0,IF('1'!$H$10="-",M921,IF('1'!$H$10="в кассу предприятия",M921,IF('1'!$H$10="ИП Водакова Т.Ю.",M921*1.075,"-"))))</f>
        <v>0</v>
      </c>
      <c r="P921" s="86">
        <v>1</v>
      </c>
      <c r="Q921" s="47"/>
      <c r="R921" s="91">
        <f t="shared" si="14"/>
        <v>0</v>
      </c>
      <c r="S921" s="91" t="str">
        <f>IF('1'!$H$10="-","-      ₽",IF(Z921="только сц",IF(Q921&lt;=AA921,Q921,AA921),IF(Q921&lt;=AB921,0,IF(Q921-R921&lt;=AA921,Q921-R921,AA921))))</f>
        <v>-      ₽</v>
      </c>
      <c r="T921" s="92" t="str">
        <f>IF('1'!$H$10="-","-      ₽",IF(AND(SUM($W$10:$W$6357)&gt;=200000,AC921&lt;&gt;"без скидки"),IF(R921&gt;=100,O921*0.95*0.95*R921,O921*R921*0.95),IF(SUM($V$10:$V$6357)&gt;=57000,IF(AND(R921&gt;=100,AC921&lt;&gt;"без скидки"),O921*0.95*R921,O921*R921),N921*R921)))</f>
        <v>-      ₽</v>
      </c>
      <c r="U921" s="92" t="str">
        <f>IF('1'!$H$10="-","-      ₽",S921*N921)</f>
        <v>-      ₽</v>
      </c>
      <c r="V921" s="93" t="str">
        <f>IF('1'!$H$10="-","-      ₽",R921*N921)</f>
        <v>-      ₽</v>
      </c>
      <c r="W921" s="93" t="str">
        <f>IF('1'!$H$10="-","-      ₽",R921*O921)</f>
        <v>-      ₽</v>
      </c>
      <c r="X921" s="65" t="s">
        <v>4548</v>
      </c>
      <c r="Y921" s="66" t="str">
        <f>IF(OR(Q921="",'1'!$H$10="-"),"-      %",IF(Z921="только сц",0,IF(SUM($V$685:$V$6357)&gt;=57000,(W921-T921)/W921,0)))</f>
        <v>-      %</v>
      </c>
      <c r="Z921" s="83" t="s">
        <v>5582</v>
      </c>
      <c r="AA921" s="51">
        <v>1</v>
      </c>
      <c r="AB921" s="51">
        <v>0</v>
      </c>
      <c r="AC921" s="63" t="s">
        <v>375</v>
      </c>
      <c r="AD921" s="94" t="str">
        <f>IF(OR(Q921="",'1'!$H$10="-"),"",IF(Q921&gt;R921+S921,"заказано больше наличия",""))</f>
        <v/>
      </c>
    </row>
    <row r="922" spans="1:30" s="48" customFormat="1">
      <c r="A922" s="2"/>
      <c r="B922" s="57" t="s">
        <v>4064</v>
      </c>
      <c r="C922" s="49" t="s">
        <v>3838</v>
      </c>
      <c r="D922" s="49" t="s">
        <v>2520</v>
      </c>
      <c r="E922" s="49">
        <v>1</v>
      </c>
      <c r="F922" s="49">
        <v>11</v>
      </c>
      <c r="G922" s="49" t="s">
        <v>2923</v>
      </c>
      <c r="H922" s="52" t="s">
        <v>52</v>
      </c>
      <c r="I922" s="50" t="s">
        <v>387</v>
      </c>
      <c r="J922" s="50"/>
      <c r="K922" s="90"/>
      <c r="L922" s="51">
        <v>1255</v>
      </c>
      <c r="M922" s="51">
        <v>1107</v>
      </c>
      <c r="N922" s="82">
        <f>IF('1'!$H$10="-",L922,L922)</f>
        <v>1255</v>
      </c>
      <c r="O922" s="82">
        <f>IF(Z922="только сц",0,IF('1'!$H$10="-",M922,IF('1'!$H$10="в кассу предприятия",M922,IF('1'!$H$10="ИП Водакова Т.Ю.",M922*1.075,"-"))))</f>
        <v>1107</v>
      </c>
      <c r="P922" s="86">
        <v>2</v>
      </c>
      <c r="Q922" s="47"/>
      <c r="R922" s="91">
        <f t="shared" si="14"/>
        <v>0</v>
      </c>
      <c r="S922" s="91" t="str">
        <f>IF('1'!$H$10="-","-      ₽",IF(Z922="только сц",IF(Q922&lt;=AA922,Q922,AA922),IF(Q922&lt;=AB922,0,IF(Q922-R922&lt;=AA922,Q922-R922,AA922))))</f>
        <v>-      ₽</v>
      </c>
      <c r="T922" s="92" t="str">
        <f>IF('1'!$H$10="-","-      ₽",IF(AND(SUM($W$10:$W$6357)&gt;=200000,AC922&lt;&gt;"без скидки"),IF(R922&gt;=100,O922*0.95*0.95*R922,O922*R922*0.95),IF(SUM($V$10:$V$6357)&gt;=57000,IF(AND(R922&gt;=100,AC922&lt;&gt;"без скидки"),O922*0.95*R922,O922*R922),N922*R922)))</f>
        <v>-      ₽</v>
      </c>
      <c r="U922" s="92" t="str">
        <f>IF('1'!$H$10="-","-      ₽",S922*N922)</f>
        <v>-      ₽</v>
      </c>
      <c r="V922" s="93" t="str">
        <f>IF('1'!$H$10="-","-      ₽",R922*N922)</f>
        <v>-      ₽</v>
      </c>
      <c r="W922" s="93" t="str">
        <f>IF('1'!$H$10="-","-      ₽",R922*O922)</f>
        <v>-      ₽</v>
      </c>
      <c r="X922" s="65" t="s">
        <v>4548</v>
      </c>
      <c r="Y922" s="66" t="str">
        <f>IF(OR(Q922="",'1'!$H$10="-"),"-      %",IF(Z922="только сц",0,IF(SUM($V$685:$V$6357)&gt;=57000,(W922-T922)/W922,0)))</f>
        <v>-      %</v>
      </c>
      <c r="Z922" s="83" t="s">
        <v>375</v>
      </c>
      <c r="AA922" s="51">
        <v>1</v>
      </c>
      <c r="AB922" s="51">
        <v>1</v>
      </c>
      <c r="AC922" s="63" t="s">
        <v>375</v>
      </c>
      <c r="AD922" s="94" t="str">
        <f>IF(OR(Q922="",'1'!$H$10="-"),"",IF(Q922&gt;R922+S922,"заказано больше наличия",""))</f>
        <v/>
      </c>
    </row>
    <row r="923" spans="1:30" s="48" customFormat="1">
      <c r="A923" s="2"/>
      <c r="B923" s="57" t="s">
        <v>1334</v>
      </c>
      <c r="C923" s="49" t="s">
        <v>2519</v>
      </c>
      <c r="D923" s="49" t="s">
        <v>2520</v>
      </c>
      <c r="E923" s="49">
        <v>1</v>
      </c>
      <c r="F923" s="49">
        <v>15</v>
      </c>
      <c r="G923" s="49" t="s">
        <v>2923</v>
      </c>
      <c r="H923" s="52" t="s">
        <v>57</v>
      </c>
      <c r="I923" s="50" t="s">
        <v>401</v>
      </c>
      <c r="J923" s="50"/>
      <c r="K923" s="90"/>
      <c r="L923" s="51">
        <v>2603</v>
      </c>
      <c r="M923" s="51">
        <v>2297</v>
      </c>
      <c r="N923" s="82">
        <f>IF('1'!$H$10="-",L923,L923)</f>
        <v>2603</v>
      </c>
      <c r="O923" s="82">
        <f>IF(Z923="только сц",0,IF('1'!$H$10="-",M923,IF('1'!$H$10="в кассу предприятия",M923,IF('1'!$H$10="ИП Водакова Т.Ю.",M923*1.075,"-"))))</f>
        <v>0</v>
      </c>
      <c r="P923" s="86">
        <v>8</v>
      </c>
      <c r="Q923" s="47"/>
      <c r="R923" s="91">
        <f t="shared" si="14"/>
        <v>0</v>
      </c>
      <c r="S923" s="91" t="str">
        <f>IF('1'!$H$10="-","-      ₽",IF(Z923="только сц",IF(Q923&lt;=AA923,Q923,AA923),IF(Q923&lt;=AB923,0,IF(Q923-R923&lt;=AA923,Q923-R923,AA923))))</f>
        <v>-      ₽</v>
      </c>
      <c r="T923" s="92" t="str">
        <f>IF('1'!$H$10="-","-      ₽",IF(AND(SUM($W$10:$W$6357)&gt;=200000,AC923&lt;&gt;"без скидки"),IF(R923&gt;=100,O923*0.95*0.95*R923,O923*R923*0.95),IF(SUM($V$10:$V$6357)&gt;=57000,IF(AND(R923&gt;=100,AC923&lt;&gt;"без скидки"),O923*0.95*R923,O923*R923),N923*R923)))</f>
        <v>-      ₽</v>
      </c>
      <c r="U923" s="92" t="str">
        <f>IF('1'!$H$10="-","-      ₽",S923*N923)</f>
        <v>-      ₽</v>
      </c>
      <c r="V923" s="93" t="str">
        <f>IF('1'!$H$10="-","-      ₽",R923*N923)</f>
        <v>-      ₽</v>
      </c>
      <c r="W923" s="93" t="str">
        <f>IF('1'!$H$10="-","-      ₽",R923*O923)</f>
        <v>-      ₽</v>
      </c>
      <c r="X923" s="65" t="s">
        <v>4548</v>
      </c>
      <c r="Y923" s="66" t="str">
        <f>IF(OR(Q923="",'1'!$H$10="-"),"-      %",IF(Z923="только сц",0,IF(SUM($V$685:$V$6357)&gt;=57000,(W923-T923)/W923,0)))</f>
        <v>-      %</v>
      </c>
      <c r="Z923" s="83" t="s">
        <v>5582</v>
      </c>
      <c r="AA923" s="51">
        <v>8</v>
      </c>
      <c r="AB923" s="51">
        <v>0</v>
      </c>
      <c r="AC923" s="63" t="s">
        <v>375</v>
      </c>
      <c r="AD923" s="94" t="str">
        <f>IF(OR(Q923="",'1'!$H$10="-"),"",IF(Q923&gt;R923+S923,"заказано больше наличия",""))</f>
        <v/>
      </c>
    </row>
    <row r="924" spans="1:30" s="48" customFormat="1">
      <c r="A924" s="2"/>
      <c r="B924" s="57" t="s">
        <v>4295</v>
      </c>
      <c r="C924" s="49" t="s">
        <v>4417</v>
      </c>
      <c r="D924" s="49" t="s">
        <v>2521</v>
      </c>
      <c r="E924" s="49">
        <v>1</v>
      </c>
      <c r="F924" s="49">
        <v>11</v>
      </c>
      <c r="G924" s="49" t="s">
        <v>2925</v>
      </c>
      <c r="H924" s="52" t="s">
        <v>52</v>
      </c>
      <c r="I924" s="50" t="s">
        <v>387</v>
      </c>
      <c r="J924" s="50"/>
      <c r="K924" s="90"/>
      <c r="L924" s="51">
        <v>996</v>
      </c>
      <c r="M924" s="51">
        <v>879</v>
      </c>
      <c r="N924" s="82">
        <f>IF('1'!$H$10="-",L924,L924)</f>
        <v>996</v>
      </c>
      <c r="O924" s="82">
        <f>IF(Z924="только сц",0,IF('1'!$H$10="-",M924,IF('1'!$H$10="в кассу предприятия",M924,IF('1'!$H$10="ИП Водакова Т.Ю.",M924*1.075,"-"))))</f>
        <v>0</v>
      </c>
      <c r="P924" s="86">
        <v>3</v>
      </c>
      <c r="Q924" s="47"/>
      <c r="R924" s="91">
        <f t="shared" si="14"/>
        <v>0</v>
      </c>
      <c r="S924" s="91" t="str">
        <f>IF('1'!$H$10="-","-      ₽",IF(Z924="только сц",IF(Q924&lt;=AA924,Q924,AA924),IF(Q924&lt;=AB924,0,IF(Q924-R924&lt;=AA924,Q924-R924,AA924))))</f>
        <v>-      ₽</v>
      </c>
      <c r="T924" s="92" t="str">
        <f>IF('1'!$H$10="-","-      ₽",IF(AND(SUM($W$10:$W$6357)&gt;=200000,AC924&lt;&gt;"без скидки"),IF(R924&gt;=100,O924*0.95*0.95*R924,O924*R924*0.95),IF(SUM($V$10:$V$6357)&gt;=57000,IF(AND(R924&gt;=100,AC924&lt;&gt;"без скидки"),O924*0.95*R924,O924*R924),N924*R924)))</f>
        <v>-      ₽</v>
      </c>
      <c r="U924" s="92" t="str">
        <f>IF('1'!$H$10="-","-      ₽",S924*N924)</f>
        <v>-      ₽</v>
      </c>
      <c r="V924" s="93" t="str">
        <f>IF('1'!$H$10="-","-      ₽",R924*N924)</f>
        <v>-      ₽</v>
      </c>
      <c r="W924" s="93" t="str">
        <f>IF('1'!$H$10="-","-      ₽",R924*O924)</f>
        <v>-      ₽</v>
      </c>
      <c r="X924" s="65" t="s">
        <v>4548</v>
      </c>
      <c r="Y924" s="66" t="str">
        <f>IF(OR(Q924="",'1'!$H$10="-"),"-      %",IF(Z924="только сц",0,IF(SUM($V$685:$V$6357)&gt;=57000,(W924-T924)/W924,0)))</f>
        <v>-      %</v>
      </c>
      <c r="Z924" s="83" t="s">
        <v>5582</v>
      </c>
      <c r="AA924" s="51">
        <v>3</v>
      </c>
      <c r="AB924" s="51">
        <v>0</v>
      </c>
      <c r="AC924" s="63" t="s">
        <v>375</v>
      </c>
      <c r="AD924" s="94" t="str">
        <f>IF(OR(Q924="",'1'!$H$10="-"),"",IF(Q924&gt;R924+S924,"заказано больше наличия",""))</f>
        <v/>
      </c>
    </row>
    <row r="925" spans="1:30" s="48" customFormat="1">
      <c r="A925" s="2"/>
      <c r="B925" s="57" t="s">
        <v>5074</v>
      </c>
      <c r="C925" s="49" t="s">
        <v>3839</v>
      </c>
      <c r="D925" s="49" t="s">
        <v>2521</v>
      </c>
      <c r="E925" s="49">
        <v>1</v>
      </c>
      <c r="F925" s="49">
        <v>15</v>
      </c>
      <c r="G925" s="49" t="s">
        <v>2925</v>
      </c>
      <c r="H925" s="52" t="s">
        <v>57</v>
      </c>
      <c r="I925" s="50" t="s">
        <v>387</v>
      </c>
      <c r="J925" s="50"/>
      <c r="K925" s="90"/>
      <c r="L925" s="51">
        <v>1354</v>
      </c>
      <c r="M925" s="51">
        <v>1195</v>
      </c>
      <c r="N925" s="82">
        <f>IF('1'!$H$10="-",L925,L925)</f>
        <v>1354</v>
      </c>
      <c r="O925" s="82">
        <f>IF(Z925="только сц",0,IF('1'!$H$10="-",M925,IF('1'!$H$10="в кассу предприятия",M925,IF('1'!$H$10="ИП Водакова Т.Ю.",M925*1.075,"-"))))</f>
        <v>0</v>
      </c>
      <c r="P925" s="86">
        <v>3</v>
      </c>
      <c r="Q925" s="47"/>
      <c r="R925" s="91">
        <f t="shared" si="14"/>
        <v>0</v>
      </c>
      <c r="S925" s="91" t="str">
        <f>IF('1'!$H$10="-","-      ₽",IF(Z925="только сц",IF(Q925&lt;=AA925,Q925,AA925),IF(Q925&lt;=AB925,0,IF(Q925-R925&lt;=AA925,Q925-R925,AA925))))</f>
        <v>-      ₽</v>
      </c>
      <c r="T925" s="92" t="str">
        <f>IF('1'!$H$10="-","-      ₽",IF(AND(SUM($W$10:$W$6357)&gt;=200000,AC925&lt;&gt;"без скидки"),IF(R925&gt;=100,O925*0.95*0.95*R925,O925*R925*0.95),IF(SUM($V$10:$V$6357)&gt;=57000,IF(AND(R925&gt;=100,AC925&lt;&gt;"без скидки"),O925*0.95*R925,O925*R925),N925*R925)))</f>
        <v>-      ₽</v>
      </c>
      <c r="U925" s="92" t="str">
        <f>IF('1'!$H$10="-","-      ₽",S925*N925)</f>
        <v>-      ₽</v>
      </c>
      <c r="V925" s="93" t="str">
        <f>IF('1'!$H$10="-","-      ₽",R925*N925)</f>
        <v>-      ₽</v>
      </c>
      <c r="W925" s="93" t="str">
        <f>IF('1'!$H$10="-","-      ₽",R925*O925)</f>
        <v>-      ₽</v>
      </c>
      <c r="X925" s="65" t="s">
        <v>4548</v>
      </c>
      <c r="Y925" s="66" t="str">
        <f>IF(OR(Q925="",'1'!$H$10="-"),"-      %",IF(Z925="только сц",0,IF(SUM($V$685:$V$6357)&gt;=57000,(W925-T925)/W925,0)))</f>
        <v>-      %</v>
      </c>
      <c r="Z925" s="83" t="s">
        <v>5582</v>
      </c>
      <c r="AA925" s="51">
        <v>3</v>
      </c>
      <c r="AB925" s="51">
        <v>0</v>
      </c>
      <c r="AC925" s="63" t="s">
        <v>375</v>
      </c>
      <c r="AD925" s="94" t="str">
        <f>IF(OR(Q925="",'1'!$H$10="-"),"",IF(Q925&gt;R925+S925,"заказано больше наличия",""))</f>
        <v/>
      </c>
    </row>
    <row r="926" spans="1:30" s="48" customFormat="1">
      <c r="A926" s="2"/>
      <c r="B926" s="57" t="s">
        <v>5075</v>
      </c>
      <c r="C926" s="49" t="s">
        <v>4240</v>
      </c>
      <c r="D926" s="49" t="s">
        <v>4115</v>
      </c>
      <c r="E926" s="49">
        <v>1</v>
      </c>
      <c r="F926" s="49">
        <v>9</v>
      </c>
      <c r="G926" s="49" t="s">
        <v>5484</v>
      </c>
      <c r="H926" s="52" t="s">
        <v>551</v>
      </c>
      <c r="I926" s="50" t="s">
        <v>385</v>
      </c>
      <c r="J926" s="50"/>
      <c r="K926" s="90"/>
      <c r="L926" s="51">
        <v>1094</v>
      </c>
      <c r="M926" s="51">
        <v>965</v>
      </c>
      <c r="N926" s="82">
        <f>IF('1'!$H$10="-",L926,L926)</f>
        <v>1094</v>
      </c>
      <c r="O926" s="82">
        <f>IF(Z926="только сц",0,IF('1'!$H$10="-",M926,IF('1'!$H$10="в кассу предприятия",M926,IF('1'!$H$10="ИП Водакова Т.Ю.",M926*1.075,"-"))))</f>
        <v>0</v>
      </c>
      <c r="P926" s="86">
        <v>1</v>
      </c>
      <c r="Q926" s="47"/>
      <c r="R926" s="91">
        <f t="shared" si="14"/>
        <v>0</v>
      </c>
      <c r="S926" s="91" t="str">
        <f>IF('1'!$H$10="-","-      ₽",IF(Z926="только сц",IF(Q926&lt;=AA926,Q926,AA926),IF(Q926&lt;=AB926,0,IF(Q926-R926&lt;=AA926,Q926-R926,AA926))))</f>
        <v>-      ₽</v>
      </c>
      <c r="T926" s="92" t="str">
        <f>IF('1'!$H$10="-","-      ₽",IF(AND(SUM($W$10:$W$6357)&gt;=200000,AC926&lt;&gt;"без скидки"),IF(R926&gt;=100,O926*0.95*0.95*R926,O926*R926*0.95),IF(SUM($V$10:$V$6357)&gt;=57000,IF(AND(R926&gt;=100,AC926&lt;&gt;"без скидки"),O926*0.95*R926,O926*R926),N926*R926)))</f>
        <v>-      ₽</v>
      </c>
      <c r="U926" s="92" t="str">
        <f>IF('1'!$H$10="-","-      ₽",S926*N926)</f>
        <v>-      ₽</v>
      </c>
      <c r="V926" s="93" t="str">
        <f>IF('1'!$H$10="-","-      ₽",R926*N926)</f>
        <v>-      ₽</v>
      </c>
      <c r="W926" s="93" t="str">
        <f>IF('1'!$H$10="-","-      ₽",R926*O926)</f>
        <v>-      ₽</v>
      </c>
      <c r="X926" s="65" t="s">
        <v>4548</v>
      </c>
      <c r="Y926" s="66" t="str">
        <f>IF(OR(Q926="",'1'!$H$10="-"),"-      %",IF(Z926="только сц",0,IF(SUM($V$685:$V$6357)&gt;=57000,(W926-T926)/W926,0)))</f>
        <v>-      %</v>
      </c>
      <c r="Z926" s="83" t="s">
        <v>5582</v>
      </c>
      <c r="AA926" s="51">
        <v>1</v>
      </c>
      <c r="AB926" s="51">
        <v>0</v>
      </c>
      <c r="AC926" s="63" t="s">
        <v>375</v>
      </c>
      <c r="AD926" s="94" t="str">
        <f>IF(OR(Q926="",'1'!$H$10="-"),"",IF(Q926&gt;R926+S926,"заказано больше наличия",""))</f>
        <v/>
      </c>
    </row>
    <row r="927" spans="1:30" s="48" customFormat="1">
      <c r="A927" s="2"/>
      <c r="B927" s="57" t="s">
        <v>5076</v>
      </c>
      <c r="C927" s="49" t="s">
        <v>5366</v>
      </c>
      <c r="D927" s="49" t="s">
        <v>4115</v>
      </c>
      <c r="E927" s="49">
        <v>1</v>
      </c>
      <c r="F927" s="49">
        <v>24</v>
      </c>
      <c r="G927" s="49" t="s">
        <v>5484</v>
      </c>
      <c r="H927" s="52" t="s">
        <v>373</v>
      </c>
      <c r="I927" s="50" t="s">
        <v>387</v>
      </c>
      <c r="J927" s="50"/>
      <c r="K927" s="90"/>
      <c r="L927" s="51">
        <v>2736</v>
      </c>
      <c r="M927" s="51">
        <v>2414</v>
      </c>
      <c r="N927" s="82">
        <f>IF('1'!$H$10="-",L927,L927)</f>
        <v>2736</v>
      </c>
      <c r="O927" s="82">
        <f>IF(Z927="только сц",0,IF('1'!$H$10="-",M927,IF('1'!$H$10="в кассу предприятия",M927,IF('1'!$H$10="ИП Водакова Т.Ю.",M927*1.075,"-"))))</f>
        <v>2414</v>
      </c>
      <c r="P927" s="86">
        <v>3</v>
      </c>
      <c r="Q927" s="47"/>
      <c r="R927" s="91">
        <f t="shared" si="14"/>
        <v>0</v>
      </c>
      <c r="S927" s="91" t="str">
        <f>IF('1'!$H$10="-","-      ₽",IF(Z927="только сц",IF(Q927&lt;=AA927,Q927,AA927),IF(Q927&lt;=AB927,0,IF(Q927-R927&lt;=AA927,Q927-R927,AA927))))</f>
        <v>-      ₽</v>
      </c>
      <c r="T927" s="92" t="str">
        <f>IF('1'!$H$10="-","-      ₽",IF(AND(SUM($W$10:$W$6357)&gt;=200000,AC927&lt;&gt;"без скидки"),IF(R927&gt;=100,O927*0.95*0.95*R927,O927*R927*0.95),IF(SUM($V$10:$V$6357)&gt;=57000,IF(AND(R927&gt;=100,AC927&lt;&gt;"без скидки"),O927*0.95*R927,O927*R927),N927*R927)))</f>
        <v>-      ₽</v>
      </c>
      <c r="U927" s="92" t="str">
        <f>IF('1'!$H$10="-","-      ₽",S927*N927)</f>
        <v>-      ₽</v>
      </c>
      <c r="V927" s="93" t="str">
        <f>IF('1'!$H$10="-","-      ₽",R927*N927)</f>
        <v>-      ₽</v>
      </c>
      <c r="W927" s="93" t="str">
        <f>IF('1'!$H$10="-","-      ₽",R927*O927)</f>
        <v>-      ₽</v>
      </c>
      <c r="X927" s="65" t="s">
        <v>4548</v>
      </c>
      <c r="Y927" s="66" t="str">
        <f>IF(OR(Q927="",'1'!$H$10="-"),"-      %",IF(Z927="только сц",0,IF(SUM($V$685:$V$6357)&gt;=57000,(W927-T927)/W927,0)))</f>
        <v>-      %</v>
      </c>
      <c r="Z927" s="83" t="s">
        <v>375</v>
      </c>
      <c r="AA927" s="51">
        <v>0</v>
      </c>
      <c r="AB927" s="51">
        <v>3</v>
      </c>
      <c r="AC927" s="63" t="s">
        <v>375</v>
      </c>
      <c r="AD927" s="94" t="str">
        <f>IF(OR(Q927="",'1'!$H$10="-"),"",IF(Q927&gt;R927+S927,"заказано больше наличия",""))</f>
        <v/>
      </c>
    </row>
    <row r="928" spans="1:30" s="48" customFormat="1">
      <c r="A928" s="2"/>
      <c r="B928" s="57" t="s">
        <v>4296</v>
      </c>
      <c r="C928" s="49" t="s">
        <v>556</v>
      </c>
      <c r="D928" s="49" t="s">
        <v>549</v>
      </c>
      <c r="E928" s="49">
        <v>1</v>
      </c>
      <c r="F928" s="49">
        <v>43</v>
      </c>
      <c r="G928" s="49" t="s">
        <v>553</v>
      </c>
      <c r="H928" s="52" t="s">
        <v>2792</v>
      </c>
      <c r="I928" s="50" t="s">
        <v>2833</v>
      </c>
      <c r="J928" s="50"/>
      <c r="K928" s="90"/>
      <c r="L928" s="51">
        <v>2297</v>
      </c>
      <c r="M928" s="51">
        <v>2027</v>
      </c>
      <c r="N928" s="82">
        <f>IF('1'!$H$10="-",L928,L928)</f>
        <v>2297</v>
      </c>
      <c r="O928" s="82">
        <f>IF(Z928="только сц",0,IF('1'!$H$10="-",M928,IF('1'!$H$10="в кассу предприятия",M928,IF('1'!$H$10="ИП Водакова Т.Ю.",M928*1.075,"-"))))</f>
        <v>0</v>
      </c>
      <c r="P928" s="86">
        <v>1</v>
      </c>
      <c r="Q928" s="47"/>
      <c r="R928" s="91">
        <f t="shared" si="14"/>
        <v>0</v>
      </c>
      <c r="S928" s="91" t="str">
        <f>IF('1'!$H$10="-","-      ₽",IF(Z928="только сц",IF(Q928&lt;=AA928,Q928,AA928),IF(Q928&lt;=AB928,0,IF(Q928-R928&lt;=AA928,Q928-R928,AA928))))</f>
        <v>-      ₽</v>
      </c>
      <c r="T928" s="92" t="str">
        <f>IF('1'!$H$10="-","-      ₽",IF(AND(SUM($W$10:$W$6357)&gt;=200000,AC928&lt;&gt;"без скидки"),IF(R928&gt;=100,O928*0.95*0.95*R928,O928*R928*0.95),IF(SUM($V$10:$V$6357)&gt;=57000,IF(AND(R928&gt;=100,AC928&lt;&gt;"без скидки"),O928*0.95*R928,O928*R928),N928*R928)))</f>
        <v>-      ₽</v>
      </c>
      <c r="U928" s="92" t="str">
        <f>IF('1'!$H$10="-","-      ₽",S928*N928)</f>
        <v>-      ₽</v>
      </c>
      <c r="V928" s="93" t="str">
        <f>IF('1'!$H$10="-","-      ₽",R928*N928)</f>
        <v>-      ₽</v>
      </c>
      <c r="W928" s="93" t="str">
        <f>IF('1'!$H$10="-","-      ₽",R928*O928)</f>
        <v>-      ₽</v>
      </c>
      <c r="X928" s="65" t="s">
        <v>4548</v>
      </c>
      <c r="Y928" s="66" t="str">
        <f>IF(OR(Q928="",'1'!$H$10="-"),"-      %",IF(Z928="только сц",0,IF(SUM($V$685:$V$6357)&gt;=57000,(W928-T928)/W928,0)))</f>
        <v>-      %</v>
      </c>
      <c r="Z928" s="83" t="s">
        <v>5582</v>
      </c>
      <c r="AA928" s="51">
        <v>1</v>
      </c>
      <c r="AB928" s="51">
        <v>0</v>
      </c>
      <c r="AC928" s="63" t="s">
        <v>375</v>
      </c>
      <c r="AD928" s="94" t="str">
        <f>IF(OR(Q928="",'1'!$H$10="-"),"",IF(Q928&gt;R928+S928,"заказано больше наличия",""))</f>
        <v/>
      </c>
    </row>
    <row r="929" spans="1:30" s="48" customFormat="1">
      <c r="A929" s="2"/>
      <c r="B929" s="57" t="s">
        <v>3961</v>
      </c>
      <c r="C929" s="49" t="s">
        <v>3968</v>
      </c>
      <c r="D929" s="49" t="s">
        <v>549</v>
      </c>
      <c r="E929" s="49">
        <v>1</v>
      </c>
      <c r="F929" s="49">
        <v>43</v>
      </c>
      <c r="G929" s="49" t="s">
        <v>553</v>
      </c>
      <c r="H929" s="52" t="s">
        <v>2792</v>
      </c>
      <c r="I929" s="50" t="s">
        <v>2929</v>
      </c>
      <c r="J929" s="50"/>
      <c r="K929" s="90"/>
      <c r="L929" s="51">
        <v>4902</v>
      </c>
      <c r="M929" s="51">
        <v>4325</v>
      </c>
      <c r="N929" s="82">
        <f>IF('1'!$H$10="-",L929,L929)</f>
        <v>4902</v>
      </c>
      <c r="O929" s="82">
        <f>IF(Z929="только сц",0,IF('1'!$H$10="-",M929,IF('1'!$H$10="в кассу предприятия",M929,IF('1'!$H$10="ИП Водакова Т.Ю.",M929*1.075,"-"))))</f>
        <v>0</v>
      </c>
      <c r="P929" s="86">
        <v>1</v>
      </c>
      <c r="Q929" s="47"/>
      <c r="R929" s="91">
        <f t="shared" si="14"/>
        <v>0</v>
      </c>
      <c r="S929" s="91" t="str">
        <f>IF('1'!$H$10="-","-      ₽",IF(Z929="только сц",IF(Q929&lt;=AA929,Q929,AA929),IF(Q929&lt;=AB929,0,IF(Q929-R929&lt;=AA929,Q929-R929,AA929))))</f>
        <v>-      ₽</v>
      </c>
      <c r="T929" s="92" t="str">
        <f>IF('1'!$H$10="-","-      ₽",IF(AND(SUM($W$10:$W$6357)&gt;=200000,AC929&lt;&gt;"без скидки"),IF(R929&gt;=100,O929*0.95*0.95*R929,O929*R929*0.95),IF(SUM($V$10:$V$6357)&gt;=57000,IF(AND(R929&gt;=100,AC929&lt;&gt;"без скидки"),O929*0.95*R929,O929*R929),N929*R929)))</f>
        <v>-      ₽</v>
      </c>
      <c r="U929" s="92" t="str">
        <f>IF('1'!$H$10="-","-      ₽",S929*N929)</f>
        <v>-      ₽</v>
      </c>
      <c r="V929" s="93" t="str">
        <f>IF('1'!$H$10="-","-      ₽",R929*N929)</f>
        <v>-      ₽</v>
      </c>
      <c r="W929" s="93" t="str">
        <f>IF('1'!$H$10="-","-      ₽",R929*O929)</f>
        <v>-      ₽</v>
      </c>
      <c r="X929" s="65" t="s">
        <v>4548</v>
      </c>
      <c r="Y929" s="66" t="str">
        <f>IF(OR(Q929="",'1'!$H$10="-"),"-      %",IF(Z929="только сц",0,IF(SUM($V$685:$V$6357)&gt;=57000,(W929-T929)/W929,0)))</f>
        <v>-      %</v>
      </c>
      <c r="Z929" s="83" t="s">
        <v>5582</v>
      </c>
      <c r="AA929" s="51">
        <v>1</v>
      </c>
      <c r="AB929" s="51">
        <v>0</v>
      </c>
      <c r="AC929" s="63" t="s">
        <v>375</v>
      </c>
      <c r="AD929" s="94" t="str">
        <f>IF(OR(Q929="",'1'!$H$10="-"),"",IF(Q929&gt;R929+S929,"заказано больше наличия",""))</f>
        <v/>
      </c>
    </row>
    <row r="930" spans="1:30" s="48" customFormat="1">
      <c r="A930" s="2"/>
      <c r="B930" s="57" t="s">
        <v>5077</v>
      </c>
      <c r="C930" s="49" t="s">
        <v>556</v>
      </c>
      <c r="D930" s="49" t="s">
        <v>549</v>
      </c>
      <c r="E930" s="49">
        <v>1</v>
      </c>
      <c r="F930" s="49">
        <v>43</v>
      </c>
      <c r="G930" s="49" t="s">
        <v>553</v>
      </c>
      <c r="H930" s="52" t="s">
        <v>2792</v>
      </c>
      <c r="I930" s="50" t="s">
        <v>5485</v>
      </c>
      <c r="J930" s="50"/>
      <c r="K930" s="90"/>
      <c r="L930" s="51">
        <v>4902</v>
      </c>
      <c r="M930" s="51">
        <v>4325</v>
      </c>
      <c r="N930" s="82">
        <f>IF('1'!$H$10="-",L930,L930)</f>
        <v>4902</v>
      </c>
      <c r="O930" s="82">
        <f>IF(Z930="только сц",0,IF('1'!$H$10="-",M930,IF('1'!$H$10="в кассу предприятия",M930,IF('1'!$H$10="ИП Водакова Т.Ю.",M930*1.075,"-"))))</f>
        <v>0</v>
      </c>
      <c r="P930" s="86">
        <v>2</v>
      </c>
      <c r="Q930" s="47"/>
      <c r="R930" s="91">
        <f t="shared" si="14"/>
        <v>0</v>
      </c>
      <c r="S930" s="91" t="str">
        <f>IF('1'!$H$10="-","-      ₽",IF(Z930="только сц",IF(Q930&lt;=AA930,Q930,AA930),IF(Q930&lt;=AB930,0,IF(Q930-R930&lt;=AA930,Q930-R930,AA930))))</f>
        <v>-      ₽</v>
      </c>
      <c r="T930" s="92" t="str">
        <f>IF('1'!$H$10="-","-      ₽",IF(AND(SUM($W$10:$W$6357)&gt;=200000,AC930&lt;&gt;"без скидки"),IF(R930&gt;=100,O930*0.95*0.95*R930,O930*R930*0.95),IF(SUM($V$10:$V$6357)&gt;=57000,IF(AND(R930&gt;=100,AC930&lt;&gt;"без скидки"),O930*0.95*R930,O930*R930),N930*R930)))</f>
        <v>-      ₽</v>
      </c>
      <c r="U930" s="92" t="str">
        <f>IF('1'!$H$10="-","-      ₽",S930*N930)</f>
        <v>-      ₽</v>
      </c>
      <c r="V930" s="93" t="str">
        <f>IF('1'!$H$10="-","-      ₽",R930*N930)</f>
        <v>-      ₽</v>
      </c>
      <c r="W930" s="93" t="str">
        <f>IF('1'!$H$10="-","-      ₽",R930*O930)</f>
        <v>-      ₽</v>
      </c>
      <c r="X930" s="65" t="s">
        <v>4548</v>
      </c>
      <c r="Y930" s="66" t="str">
        <f>IF(OR(Q930="",'1'!$H$10="-"),"-      %",IF(Z930="только сц",0,IF(SUM($V$685:$V$6357)&gt;=57000,(W930-T930)/W930,0)))</f>
        <v>-      %</v>
      </c>
      <c r="Z930" s="83" t="s">
        <v>5582</v>
      </c>
      <c r="AA930" s="51">
        <v>2</v>
      </c>
      <c r="AB930" s="51">
        <v>0</v>
      </c>
      <c r="AC930" s="63" t="s">
        <v>375</v>
      </c>
      <c r="AD930" s="94" t="str">
        <f>IF(OR(Q930="",'1'!$H$10="-"),"",IF(Q930&gt;R930+S930,"заказано больше наличия",""))</f>
        <v/>
      </c>
    </row>
    <row r="931" spans="1:30" s="48" customFormat="1">
      <c r="A931" s="2"/>
      <c r="B931" s="57" t="s">
        <v>5078</v>
      </c>
      <c r="C931" s="49" t="s">
        <v>556</v>
      </c>
      <c r="D931" s="49" t="s">
        <v>549</v>
      </c>
      <c r="E931" s="49">
        <v>1</v>
      </c>
      <c r="F931" s="49">
        <v>43</v>
      </c>
      <c r="G931" s="49" t="s">
        <v>553</v>
      </c>
      <c r="H931" s="52" t="s">
        <v>2792</v>
      </c>
      <c r="I931" s="50" t="s">
        <v>5486</v>
      </c>
      <c r="J931" s="50"/>
      <c r="K931" s="90"/>
      <c r="L931" s="51">
        <v>4902</v>
      </c>
      <c r="M931" s="51">
        <v>4325</v>
      </c>
      <c r="N931" s="82">
        <f>IF('1'!$H$10="-",L931,L931)</f>
        <v>4902</v>
      </c>
      <c r="O931" s="82">
        <f>IF(Z931="только сц",0,IF('1'!$H$10="-",M931,IF('1'!$H$10="в кассу предприятия",M931,IF('1'!$H$10="ИП Водакова Т.Ю.",M931*1.075,"-"))))</f>
        <v>0</v>
      </c>
      <c r="P931" s="86">
        <v>3</v>
      </c>
      <c r="Q931" s="47"/>
      <c r="R931" s="91">
        <f t="shared" si="14"/>
        <v>0</v>
      </c>
      <c r="S931" s="91" t="str">
        <f>IF('1'!$H$10="-","-      ₽",IF(Z931="только сц",IF(Q931&lt;=AA931,Q931,AA931),IF(Q931&lt;=AB931,0,IF(Q931-R931&lt;=AA931,Q931-R931,AA931))))</f>
        <v>-      ₽</v>
      </c>
      <c r="T931" s="92" t="str">
        <f>IF('1'!$H$10="-","-      ₽",IF(AND(SUM($W$10:$W$6357)&gt;=200000,AC931&lt;&gt;"без скидки"),IF(R931&gt;=100,O931*0.95*0.95*R931,O931*R931*0.95),IF(SUM($V$10:$V$6357)&gt;=57000,IF(AND(R931&gt;=100,AC931&lt;&gt;"без скидки"),O931*0.95*R931,O931*R931),N931*R931)))</f>
        <v>-      ₽</v>
      </c>
      <c r="U931" s="92" t="str">
        <f>IF('1'!$H$10="-","-      ₽",S931*N931)</f>
        <v>-      ₽</v>
      </c>
      <c r="V931" s="93" t="str">
        <f>IF('1'!$H$10="-","-      ₽",R931*N931)</f>
        <v>-      ₽</v>
      </c>
      <c r="W931" s="93" t="str">
        <f>IF('1'!$H$10="-","-      ₽",R931*O931)</f>
        <v>-      ₽</v>
      </c>
      <c r="X931" s="65" t="s">
        <v>4548</v>
      </c>
      <c r="Y931" s="66" t="str">
        <f>IF(OR(Q931="",'1'!$H$10="-"),"-      %",IF(Z931="только сц",0,IF(SUM($V$685:$V$6357)&gt;=57000,(W931-T931)/W931,0)))</f>
        <v>-      %</v>
      </c>
      <c r="Z931" s="83" t="s">
        <v>5582</v>
      </c>
      <c r="AA931" s="51">
        <v>3</v>
      </c>
      <c r="AB931" s="51">
        <v>0</v>
      </c>
      <c r="AC931" s="63" t="s">
        <v>375</v>
      </c>
      <c r="AD931" s="94" t="str">
        <f>IF(OR(Q931="",'1'!$H$10="-"),"",IF(Q931&gt;R931+S931,"заказано больше наличия",""))</f>
        <v/>
      </c>
    </row>
    <row r="932" spans="1:30" s="48" customFormat="1">
      <c r="A932" s="2"/>
      <c r="B932" s="57" t="s">
        <v>5079</v>
      </c>
      <c r="C932" s="49" t="s">
        <v>556</v>
      </c>
      <c r="D932" s="49" t="s">
        <v>549</v>
      </c>
      <c r="E932" s="49">
        <v>1</v>
      </c>
      <c r="F932" s="49">
        <v>43</v>
      </c>
      <c r="G932" s="49" t="s">
        <v>5487</v>
      </c>
      <c r="H932" s="52" t="s">
        <v>2792</v>
      </c>
      <c r="I932" s="50" t="s">
        <v>5479</v>
      </c>
      <c r="J932" s="50"/>
      <c r="K932" s="90"/>
      <c r="L932" s="51">
        <v>2579</v>
      </c>
      <c r="M932" s="51">
        <v>2276</v>
      </c>
      <c r="N932" s="82">
        <f>IF('1'!$H$10="-",L932,L932)</f>
        <v>2579</v>
      </c>
      <c r="O932" s="82">
        <f>IF(Z932="только сц",0,IF('1'!$H$10="-",M932,IF('1'!$H$10="в кассу предприятия",M932,IF('1'!$H$10="ИП Водакова Т.Ю.",M932*1.075,"-"))))</f>
        <v>0</v>
      </c>
      <c r="P932" s="86">
        <v>3</v>
      </c>
      <c r="Q932" s="47"/>
      <c r="R932" s="91">
        <f t="shared" si="14"/>
        <v>0</v>
      </c>
      <c r="S932" s="91" t="str">
        <f>IF('1'!$H$10="-","-      ₽",IF(Z932="только сц",IF(Q932&lt;=AA932,Q932,AA932),IF(Q932&lt;=AB932,0,IF(Q932-R932&lt;=AA932,Q932-R932,AA932))))</f>
        <v>-      ₽</v>
      </c>
      <c r="T932" s="92" t="str">
        <f>IF('1'!$H$10="-","-      ₽",IF(AND(SUM($W$10:$W$6357)&gt;=200000,AC932&lt;&gt;"без скидки"),IF(R932&gt;=100,O932*0.95*0.95*R932,O932*R932*0.95),IF(SUM($V$10:$V$6357)&gt;=57000,IF(AND(R932&gt;=100,AC932&lt;&gt;"без скидки"),O932*0.95*R932,O932*R932),N932*R932)))</f>
        <v>-      ₽</v>
      </c>
      <c r="U932" s="92" t="str">
        <f>IF('1'!$H$10="-","-      ₽",S932*N932)</f>
        <v>-      ₽</v>
      </c>
      <c r="V932" s="93" t="str">
        <f>IF('1'!$H$10="-","-      ₽",R932*N932)</f>
        <v>-      ₽</v>
      </c>
      <c r="W932" s="93" t="str">
        <f>IF('1'!$H$10="-","-      ₽",R932*O932)</f>
        <v>-      ₽</v>
      </c>
      <c r="X932" s="65" t="s">
        <v>4548</v>
      </c>
      <c r="Y932" s="66" t="str">
        <f>IF(OR(Q932="",'1'!$H$10="-"),"-      %",IF(Z932="только сц",0,IF(SUM($V$685:$V$6357)&gt;=57000,(W932-T932)/W932,0)))</f>
        <v>-      %</v>
      </c>
      <c r="Z932" s="83" t="s">
        <v>5582</v>
      </c>
      <c r="AA932" s="51">
        <v>3</v>
      </c>
      <c r="AB932" s="51">
        <v>0</v>
      </c>
      <c r="AC932" s="63" t="s">
        <v>375</v>
      </c>
      <c r="AD932" s="94" t="str">
        <f>IF(OR(Q932="",'1'!$H$10="-"),"",IF(Q932&gt;R932+S932,"заказано больше наличия",""))</f>
        <v/>
      </c>
    </row>
    <row r="933" spans="1:30" s="48" customFormat="1">
      <c r="A933" s="2"/>
      <c r="B933" s="57" t="s">
        <v>5080</v>
      </c>
      <c r="C933" s="49" t="s">
        <v>556</v>
      </c>
      <c r="D933" s="49" t="s">
        <v>549</v>
      </c>
      <c r="E933" s="49">
        <v>1</v>
      </c>
      <c r="F933" s="49">
        <v>8</v>
      </c>
      <c r="G933" s="49" t="s">
        <v>557</v>
      </c>
      <c r="H933" s="52" t="s">
        <v>288</v>
      </c>
      <c r="I933" s="50" t="s">
        <v>2800</v>
      </c>
      <c r="J933" s="50"/>
      <c r="K933" s="90"/>
      <c r="L933" s="51">
        <v>992</v>
      </c>
      <c r="M933" s="51">
        <v>875</v>
      </c>
      <c r="N933" s="82">
        <f>IF('1'!$H$10="-",L933,L933)</f>
        <v>992</v>
      </c>
      <c r="O933" s="82">
        <f>IF(Z933="только сц",0,IF('1'!$H$10="-",M933,IF('1'!$H$10="в кассу предприятия",M933,IF('1'!$H$10="ИП Водакова Т.Ю.",M933*1.075,"-"))))</f>
        <v>0</v>
      </c>
      <c r="P933" s="86">
        <v>3</v>
      </c>
      <c r="Q933" s="47"/>
      <c r="R933" s="91">
        <f t="shared" si="14"/>
        <v>0</v>
      </c>
      <c r="S933" s="91" t="str">
        <f>IF('1'!$H$10="-","-      ₽",IF(Z933="только сц",IF(Q933&lt;=AA933,Q933,AA933),IF(Q933&lt;=AB933,0,IF(Q933-R933&lt;=AA933,Q933-R933,AA933))))</f>
        <v>-      ₽</v>
      </c>
      <c r="T933" s="92" t="str">
        <f>IF('1'!$H$10="-","-      ₽",IF(AND(SUM($W$10:$W$6357)&gt;=200000,AC933&lt;&gt;"без скидки"),IF(R933&gt;=100,O933*0.95*0.95*R933,O933*R933*0.95),IF(SUM($V$10:$V$6357)&gt;=57000,IF(AND(R933&gt;=100,AC933&lt;&gt;"без скидки"),O933*0.95*R933,O933*R933),N933*R933)))</f>
        <v>-      ₽</v>
      </c>
      <c r="U933" s="92" t="str">
        <f>IF('1'!$H$10="-","-      ₽",S933*N933)</f>
        <v>-      ₽</v>
      </c>
      <c r="V933" s="93" t="str">
        <f>IF('1'!$H$10="-","-      ₽",R933*N933)</f>
        <v>-      ₽</v>
      </c>
      <c r="W933" s="93" t="str">
        <f>IF('1'!$H$10="-","-      ₽",R933*O933)</f>
        <v>-      ₽</v>
      </c>
      <c r="X933" s="65" t="s">
        <v>4548</v>
      </c>
      <c r="Y933" s="66" t="str">
        <f>IF(OR(Q933="",'1'!$H$10="-"),"-      %",IF(Z933="только сц",0,IF(SUM($V$685:$V$6357)&gt;=57000,(W933-T933)/W933,0)))</f>
        <v>-      %</v>
      </c>
      <c r="Z933" s="83" t="s">
        <v>5582</v>
      </c>
      <c r="AA933" s="51">
        <v>3</v>
      </c>
      <c r="AB933" s="51">
        <v>0</v>
      </c>
      <c r="AC933" s="63" t="s">
        <v>375</v>
      </c>
      <c r="AD933" s="94" t="str">
        <f>IF(OR(Q933="",'1'!$H$10="-"),"",IF(Q933&gt;R933+S933,"заказано больше наличия",""))</f>
        <v/>
      </c>
    </row>
    <row r="934" spans="1:30" s="48" customFormat="1">
      <c r="A934" s="2"/>
      <c r="B934" s="57" t="s">
        <v>1339</v>
      </c>
      <c r="C934" s="49" t="s">
        <v>548</v>
      </c>
      <c r="D934" s="49" t="s">
        <v>549</v>
      </c>
      <c r="E934" s="49">
        <v>1</v>
      </c>
      <c r="F934" s="49">
        <v>24</v>
      </c>
      <c r="G934" s="49" t="s">
        <v>557</v>
      </c>
      <c r="H934" s="52" t="s">
        <v>373</v>
      </c>
      <c r="I934" s="50" t="s">
        <v>387</v>
      </c>
      <c r="J934" s="50"/>
      <c r="K934" s="90"/>
      <c r="L934" s="51">
        <v>2408</v>
      </c>
      <c r="M934" s="51">
        <v>2125</v>
      </c>
      <c r="N934" s="82">
        <f>IF('1'!$H$10="-",L934,L934)</f>
        <v>2408</v>
      </c>
      <c r="O934" s="82">
        <f>IF(Z934="только сц",0,IF('1'!$H$10="-",M934,IF('1'!$H$10="в кассу предприятия",M934,IF('1'!$H$10="ИП Водакова Т.Ю.",M934*1.075,"-"))))</f>
        <v>0</v>
      </c>
      <c r="P934" s="86">
        <v>1</v>
      </c>
      <c r="Q934" s="47"/>
      <c r="R934" s="91">
        <f t="shared" si="14"/>
        <v>0</v>
      </c>
      <c r="S934" s="91" t="str">
        <f>IF('1'!$H$10="-","-      ₽",IF(Z934="только сц",IF(Q934&lt;=AA934,Q934,AA934),IF(Q934&lt;=AB934,0,IF(Q934-R934&lt;=AA934,Q934-R934,AA934))))</f>
        <v>-      ₽</v>
      </c>
      <c r="T934" s="92" t="str">
        <f>IF('1'!$H$10="-","-      ₽",IF(AND(SUM($W$10:$W$6357)&gt;=200000,AC934&lt;&gt;"без скидки"),IF(R934&gt;=100,O934*0.95*0.95*R934,O934*R934*0.95),IF(SUM($V$10:$V$6357)&gt;=57000,IF(AND(R934&gt;=100,AC934&lt;&gt;"без скидки"),O934*0.95*R934,O934*R934),N934*R934)))</f>
        <v>-      ₽</v>
      </c>
      <c r="U934" s="92" t="str">
        <f>IF('1'!$H$10="-","-      ₽",S934*N934)</f>
        <v>-      ₽</v>
      </c>
      <c r="V934" s="93" t="str">
        <f>IF('1'!$H$10="-","-      ₽",R934*N934)</f>
        <v>-      ₽</v>
      </c>
      <c r="W934" s="93" t="str">
        <f>IF('1'!$H$10="-","-      ₽",R934*O934)</f>
        <v>-      ₽</v>
      </c>
      <c r="X934" s="65" t="s">
        <v>4548</v>
      </c>
      <c r="Y934" s="66" t="str">
        <f>IF(OR(Q934="",'1'!$H$10="-"),"-      %",IF(Z934="только сц",0,IF(SUM($V$685:$V$6357)&gt;=57000,(W934-T934)/W934,0)))</f>
        <v>-      %</v>
      </c>
      <c r="Z934" s="83" t="s">
        <v>5582</v>
      </c>
      <c r="AA934" s="51">
        <v>1</v>
      </c>
      <c r="AB934" s="51">
        <v>0</v>
      </c>
      <c r="AC934" s="63" t="s">
        <v>375</v>
      </c>
      <c r="AD934" s="94" t="str">
        <f>IF(OR(Q934="",'1'!$H$10="-"),"",IF(Q934&gt;R934+S934,"заказано больше наличия",""))</f>
        <v/>
      </c>
    </row>
    <row r="935" spans="1:30" s="48" customFormat="1">
      <c r="A935" s="2"/>
      <c r="B935" s="57" t="s">
        <v>5081</v>
      </c>
      <c r="C935" s="49" t="s">
        <v>548</v>
      </c>
      <c r="D935" s="49" t="s">
        <v>549</v>
      </c>
      <c r="E935" s="49">
        <v>1</v>
      </c>
      <c r="F935" s="49">
        <v>29</v>
      </c>
      <c r="G935" s="49" t="s">
        <v>557</v>
      </c>
      <c r="H935" s="52" t="s">
        <v>1070</v>
      </c>
      <c r="I935" s="50" t="s">
        <v>5488</v>
      </c>
      <c r="J935" s="50"/>
      <c r="K935" s="90"/>
      <c r="L935" s="51">
        <v>4437</v>
      </c>
      <c r="M935" s="51">
        <v>3915</v>
      </c>
      <c r="N935" s="82">
        <f>IF('1'!$H$10="-",L935,L935)</f>
        <v>4437</v>
      </c>
      <c r="O935" s="82">
        <f>IF(Z935="только сц",0,IF('1'!$H$10="-",M935,IF('1'!$H$10="в кассу предприятия",M935,IF('1'!$H$10="ИП Водакова Т.Ю.",M935*1.075,"-"))))</f>
        <v>0</v>
      </c>
      <c r="P935" s="86">
        <v>2</v>
      </c>
      <c r="Q935" s="47"/>
      <c r="R935" s="91">
        <f t="shared" si="14"/>
        <v>0</v>
      </c>
      <c r="S935" s="91" t="str">
        <f>IF('1'!$H$10="-","-      ₽",IF(Z935="только сц",IF(Q935&lt;=AA935,Q935,AA935),IF(Q935&lt;=AB935,0,IF(Q935-R935&lt;=AA935,Q935-R935,AA935))))</f>
        <v>-      ₽</v>
      </c>
      <c r="T935" s="92" t="str">
        <f>IF('1'!$H$10="-","-      ₽",IF(AND(SUM($W$10:$W$6357)&gt;=200000,AC935&lt;&gt;"без скидки"),IF(R935&gt;=100,O935*0.95*0.95*R935,O935*R935*0.95),IF(SUM($V$10:$V$6357)&gt;=57000,IF(AND(R935&gt;=100,AC935&lt;&gt;"без скидки"),O935*0.95*R935,O935*R935),N935*R935)))</f>
        <v>-      ₽</v>
      </c>
      <c r="U935" s="92" t="str">
        <f>IF('1'!$H$10="-","-      ₽",S935*N935)</f>
        <v>-      ₽</v>
      </c>
      <c r="V935" s="93" t="str">
        <f>IF('1'!$H$10="-","-      ₽",R935*N935)</f>
        <v>-      ₽</v>
      </c>
      <c r="W935" s="93" t="str">
        <f>IF('1'!$H$10="-","-      ₽",R935*O935)</f>
        <v>-      ₽</v>
      </c>
      <c r="X935" s="65" t="s">
        <v>4548</v>
      </c>
      <c r="Y935" s="66" t="str">
        <f>IF(OR(Q935="",'1'!$H$10="-"),"-      %",IF(Z935="только сц",0,IF(SUM($V$685:$V$6357)&gt;=57000,(W935-T935)/W935,0)))</f>
        <v>-      %</v>
      </c>
      <c r="Z935" s="83" t="s">
        <v>5582</v>
      </c>
      <c r="AA935" s="51">
        <v>2</v>
      </c>
      <c r="AB935" s="51">
        <v>0</v>
      </c>
      <c r="AC935" s="63" t="s">
        <v>375</v>
      </c>
      <c r="AD935" s="94" t="str">
        <f>IF(OR(Q935="",'1'!$H$10="-"),"",IF(Q935&gt;R935+S935,"заказано больше наличия",""))</f>
        <v/>
      </c>
    </row>
    <row r="936" spans="1:30" s="48" customFormat="1">
      <c r="A936" s="2"/>
      <c r="B936" s="57" t="s">
        <v>5082</v>
      </c>
      <c r="C936" s="49" t="s">
        <v>556</v>
      </c>
      <c r="D936" s="49" t="s">
        <v>549</v>
      </c>
      <c r="E936" s="49">
        <v>1</v>
      </c>
      <c r="F936" s="49">
        <v>43</v>
      </c>
      <c r="G936" s="49" t="s">
        <v>557</v>
      </c>
      <c r="H936" s="52" t="s">
        <v>2792</v>
      </c>
      <c r="I936" s="50" t="s">
        <v>396</v>
      </c>
      <c r="J936" s="50"/>
      <c r="K936" s="90"/>
      <c r="L936" s="51">
        <v>2884</v>
      </c>
      <c r="M936" s="51">
        <v>2545</v>
      </c>
      <c r="N936" s="82">
        <f>IF('1'!$H$10="-",L936,L936)</f>
        <v>2884</v>
      </c>
      <c r="O936" s="82">
        <f>IF(Z936="только сц",0,IF('1'!$H$10="-",M936,IF('1'!$H$10="в кассу предприятия",M936,IF('1'!$H$10="ИП Водакова Т.Ю.",M936*1.075,"-"))))</f>
        <v>0</v>
      </c>
      <c r="P936" s="86">
        <v>6</v>
      </c>
      <c r="Q936" s="47"/>
      <c r="R936" s="91">
        <f t="shared" si="14"/>
        <v>0</v>
      </c>
      <c r="S936" s="91" t="str">
        <f>IF('1'!$H$10="-","-      ₽",IF(Z936="только сц",IF(Q936&lt;=AA936,Q936,AA936),IF(Q936&lt;=AB936,0,IF(Q936-R936&lt;=AA936,Q936-R936,AA936))))</f>
        <v>-      ₽</v>
      </c>
      <c r="T936" s="92" t="str">
        <f>IF('1'!$H$10="-","-      ₽",IF(AND(SUM($W$10:$W$6357)&gt;=200000,AC936&lt;&gt;"без скидки"),IF(R936&gt;=100,O936*0.95*0.95*R936,O936*R936*0.95),IF(SUM($V$10:$V$6357)&gt;=57000,IF(AND(R936&gt;=100,AC936&lt;&gt;"без скидки"),O936*0.95*R936,O936*R936),N936*R936)))</f>
        <v>-      ₽</v>
      </c>
      <c r="U936" s="92" t="str">
        <f>IF('1'!$H$10="-","-      ₽",S936*N936)</f>
        <v>-      ₽</v>
      </c>
      <c r="V936" s="93" t="str">
        <f>IF('1'!$H$10="-","-      ₽",R936*N936)</f>
        <v>-      ₽</v>
      </c>
      <c r="W936" s="93" t="str">
        <f>IF('1'!$H$10="-","-      ₽",R936*O936)</f>
        <v>-      ₽</v>
      </c>
      <c r="X936" s="65" t="s">
        <v>4548</v>
      </c>
      <c r="Y936" s="66" t="str">
        <f>IF(OR(Q936="",'1'!$H$10="-"),"-      %",IF(Z936="только сц",0,IF(SUM($V$685:$V$6357)&gt;=57000,(W936-T936)/W936,0)))</f>
        <v>-      %</v>
      </c>
      <c r="Z936" s="83" t="s">
        <v>5582</v>
      </c>
      <c r="AA936" s="51">
        <v>6</v>
      </c>
      <c r="AB936" s="51">
        <v>0</v>
      </c>
      <c r="AC936" s="63" t="s">
        <v>3975</v>
      </c>
      <c r="AD936" s="94" t="str">
        <f>IF(OR(Q936="",'1'!$H$10="-"),"",IF(Q936&gt;R936+S936,"заказано больше наличия",""))</f>
        <v/>
      </c>
    </row>
    <row r="937" spans="1:30" s="48" customFormat="1">
      <c r="A937" s="2"/>
      <c r="B937" s="57" t="s">
        <v>558</v>
      </c>
      <c r="C937" s="49" t="s">
        <v>548</v>
      </c>
      <c r="D937" s="49" t="s">
        <v>549</v>
      </c>
      <c r="E937" s="49">
        <v>1</v>
      </c>
      <c r="F937" s="49">
        <v>8</v>
      </c>
      <c r="G937" s="49" t="s">
        <v>559</v>
      </c>
      <c r="H937" s="52" t="s">
        <v>288</v>
      </c>
      <c r="I937" s="50" t="s">
        <v>396</v>
      </c>
      <c r="J937" s="50" t="s">
        <v>522</v>
      </c>
      <c r="K937" s="90"/>
      <c r="L937" s="51">
        <v>901</v>
      </c>
      <c r="M937" s="51">
        <v>795</v>
      </c>
      <c r="N937" s="82">
        <f>IF('1'!$H$10="-",L937,L937)</f>
        <v>901</v>
      </c>
      <c r="O937" s="82">
        <f>IF(Z937="только сц",0,IF('1'!$H$10="-",M937,IF('1'!$H$10="в кассу предприятия",M937,IF('1'!$H$10="ИП Водакова Т.Ю.",M937*1.075,"-"))))</f>
        <v>0</v>
      </c>
      <c r="P937" s="86">
        <v>1</v>
      </c>
      <c r="Q937" s="47"/>
      <c r="R937" s="91">
        <f t="shared" si="14"/>
        <v>0</v>
      </c>
      <c r="S937" s="91" t="str">
        <f>IF('1'!$H$10="-","-      ₽",IF(Z937="только сц",IF(Q937&lt;=AA937,Q937,AA937),IF(Q937&lt;=AB937,0,IF(Q937-R937&lt;=AA937,Q937-R937,AA937))))</f>
        <v>-      ₽</v>
      </c>
      <c r="T937" s="92" t="str">
        <f>IF('1'!$H$10="-","-      ₽",IF(AND(SUM($W$10:$W$6357)&gt;=200000,AC937&lt;&gt;"без скидки"),IF(R937&gt;=100,O937*0.95*0.95*R937,O937*R937*0.95),IF(SUM($V$10:$V$6357)&gt;=57000,IF(AND(R937&gt;=100,AC937&lt;&gt;"без скидки"),O937*0.95*R937,O937*R937),N937*R937)))</f>
        <v>-      ₽</v>
      </c>
      <c r="U937" s="92" t="str">
        <f>IF('1'!$H$10="-","-      ₽",S937*N937)</f>
        <v>-      ₽</v>
      </c>
      <c r="V937" s="93" t="str">
        <f>IF('1'!$H$10="-","-      ₽",R937*N937)</f>
        <v>-      ₽</v>
      </c>
      <c r="W937" s="93" t="str">
        <f>IF('1'!$H$10="-","-      ₽",R937*O937)</f>
        <v>-      ₽</v>
      </c>
      <c r="X937" s="65" t="s">
        <v>4548</v>
      </c>
      <c r="Y937" s="66" t="str">
        <f>IF(OR(Q937="",'1'!$H$10="-"),"-      %",IF(Z937="только сц",0,IF(SUM($V$685:$V$6357)&gt;=57000,(W937-T937)/W937,0)))</f>
        <v>-      %</v>
      </c>
      <c r="Z937" s="83" t="s">
        <v>5582</v>
      </c>
      <c r="AA937" s="51">
        <v>1</v>
      </c>
      <c r="AB937" s="51">
        <v>0</v>
      </c>
      <c r="AC937" s="63" t="s">
        <v>375</v>
      </c>
      <c r="AD937" s="94" t="str">
        <f>IF(OR(Q937="",'1'!$H$10="-"),"",IF(Q937&gt;R937+S937,"заказано больше наличия",""))</f>
        <v/>
      </c>
    </row>
    <row r="938" spans="1:30" s="48" customFormat="1">
      <c r="A938" s="2"/>
      <c r="B938" s="57" t="s">
        <v>1341</v>
      </c>
      <c r="C938" s="49" t="s">
        <v>548</v>
      </c>
      <c r="D938" s="49" t="s">
        <v>549</v>
      </c>
      <c r="E938" s="49">
        <v>1</v>
      </c>
      <c r="F938" s="49">
        <v>15</v>
      </c>
      <c r="G938" s="49" t="s">
        <v>559</v>
      </c>
      <c r="H938" s="52" t="s">
        <v>57</v>
      </c>
      <c r="I938" s="50" t="s">
        <v>387</v>
      </c>
      <c r="J938" s="50" t="s">
        <v>379</v>
      </c>
      <c r="K938" s="90"/>
      <c r="L938" s="51">
        <v>1368</v>
      </c>
      <c r="M938" s="51">
        <v>1207</v>
      </c>
      <c r="N938" s="82">
        <f>IF('1'!$H$10="-",L938,L938)</f>
        <v>1368</v>
      </c>
      <c r="O938" s="82">
        <f>IF(Z938="только сц",0,IF('1'!$H$10="-",M938,IF('1'!$H$10="в кассу предприятия",M938,IF('1'!$H$10="ИП Водакова Т.Ю.",M938*1.075,"-"))))</f>
        <v>0</v>
      </c>
      <c r="P938" s="86">
        <v>1</v>
      </c>
      <c r="Q938" s="47"/>
      <c r="R938" s="91">
        <f t="shared" si="14"/>
        <v>0</v>
      </c>
      <c r="S938" s="91" t="str">
        <f>IF('1'!$H$10="-","-      ₽",IF(Z938="только сц",IF(Q938&lt;=AA938,Q938,AA938),IF(Q938&lt;=AB938,0,IF(Q938-R938&lt;=AA938,Q938-R938,AA938))))</f>
        <v>-      ₽</v>
      </c>
      <c r="T938" s="92" t="str">
        <f>IF('1'!$H$10="-","-      ₽",IF(AND(SUM($W$10:$W$6357)&gt;=200000,AC938&lt;&gt;"без скидки"),IF(R938&gt;=100,O938*0.95*0.95*R938,O938*R938*0.95),IF(SUM($V$10:$V$6357)&gt;=57000,IF(AND(R938&gt;=100,AC938&lt;&gt;"без скидки"),O938*0.95*R938,O938*R938),N938*R938)))</f>
        <v>-      ₽</v>
      </c>
      <c r="U938" s="92" t="str">
        <f>IF('1'!$H$10="-","-      ₽",S938*N938)</f>
        <v>-      ₽</v>
      </c>
      <c r="V938" s="93" t="str">
        <f>IF('1'!$H$10="-","-      ₽",R938*N938)</f>
        <v>-      ₽</v>
      </c>
      <c r="W938" s="93" t="str">
        <f>IF('1'!$H$10="-","-      ₽",R938*O938)</f>
        <v>-      ₽</v>
      </c>
      <c r="X938" s="65" t="s">
        <v>4548</v>
      </c>
      <c r="Y938" s="66" t="str">
        <f>IF(OR(Q938="",'1'!$H$10="-"),"-      %",IF(Z938="только сц",0,IF(SUM($V$685:$V$6357)&gt;=57000,(W938-T938)/W938,0)))</f>
        <v>-      %</v>
      </c>
      <c r="Z938" s="83" t="s">
        <v>5582</v>
      </c>
      <c r="AA938" s="51">
        <v>1</v>
      </c>
      <c r="AB938" s="51">
        <v>0</v>
      </c>
      <c r="AC938" s="63" t="s">
        <v>3975</v>
      </c>
      <c r="AD938" s="94" t="str">
        <f>IF(OR(Q938="",'1'!$H$10="-"),"",IF(Q938&gt;R938+S938,"заказано больше наличия",""))</f>
        <v/>
      </c>
    </row>
    <row r="939" spans="1:30" s="48" customFormat="1">
      <c r="A939" s="2"/>
      <c r="B939" s="57" t="s">
        <v>1342</v>
      </c>
      <c r="C939" s="49" t="s">
        <v>548</v>
      </c>
      <c r="D939" s="49" t="s">
        <v>549</v>
      </c>
      <c r="E939" s="49">
        <v>1</v>
      </c>
      <c r="F939" s="49">
        <v>38</v>
      </c>
      <c r="G939" s="49" t="s">
        <v>559</v>
      </c>
      <c r="H939" s="52" t="s">
        <v>2926</v>
      </c>
      <c r="I939" s="50" t="s">
        <v>298</v>
      </c>
      <c r="J939" s="50"/>
      <c r="K939" s="90"/>
      <c r="L939" s="51">
        <v>3542</v>
      </c>
      <c r="M939" s="51">
        <v>3125</v>
      </c>
      <c r="N939" s="82">
        <f>IF('1'!$H$10="-",L939,L939)</f>
        <v>3542</v>
      </c>
      <c r="O939" s="82">
        <f>IF(Z939="только сц",0,IF('1'!$H$10="-",M939,IF('1'!$H$10="в кассу предприятия",M939,IF('1'!$H$10="ИП Водакова Т.Ю.",M939*1.075,"-"))))</f>
        <v>0</v>
      </c>
      <c r="P939" s="86">
        <v>2</v>
      </c>
      <c r="Q939" s="47"/>
      <c r="R939" s="91">
        <f t="shared" si="14"/>
        <v>0</v>
      </c>
      <c r="S939" s="91" t="str">
        <f>IF('1'!$H$10="-","-      ₽",IF(Z939="только сц",IF(Q939&lt;=AA939,Q939,AA939),IF(Q939&lt;=AB939,0,IF(Q939-R939&lt;=AA939,Q939-R939,AA939))))</f>
        <v>-      ₽</v>
      </c>
      <c r="T939" s="92" t="str">
        <f>IF('1'!$H$10="-","-      ₽",IF(AND(SUM($W$10:$W$6357)&gt;=200000,AC939&lt;&gt;"без скидки"),IF(R939&gt;=100,O939*0.95*0.95*R939,O939*R939*0.95),IF(SUM($V$10:$V$6357)&gt;=57000,IF(AND(R939&gt;=100,AC939&lt;&gt;"без скидки"),O939*0.95*R939,O939*R939),N939*R939)))</f>
        <v>-      ₽</v>
      </c>
      <c r="U939" s="92" t="str">
        <f>IF('1'!$H$10="-","-      ₽",S939*N939)</f>
        <v>-      ₽</v>
      </c>
      <c r="V939" s="93" t="str">
        <f>IF('1'!$H$10="-","-      ₽",R939*N939)</f>
        <v>-      ₽</v>
      </c>
      <c r="W939" s="93" t="str">
        <f>IF('1'!$H$10="-","-      ₽",R939*O939)</f>
        <v>-      ₽</v>
      </c>
      <c r="X939" s="65" t="s">
        <v>4548</v>
      </c>
      <c r="Y939" s="66" t="str">
        <f>IF(OR(Q939="",'1'!$H$10="-"),"-      %",IF(Z939="только сц",0,IF(SUM($V$685:$V$6357)&gt;=57000,(W939-T939)/W939,0)))</f>
        <v>-      %</v>
      </c>
      <c r="Z939" s="83" t="s">
        <v>5582</v>
      </c>
      <c r="AA939" s="51">
        <v>2</v>
      </c>
      <c r="AB939" s="51">
        <v>0</v>
      </c>
      <c r="AC939" s="63" t="s">
        <v>375</v>
      </c>
      <c r="AD939" s="94" t="str">
        <f>IF(OR(Q939="",'1'!$H$10="-"),"",IF(Q939&gt;R939+S939,"заказано больше наличия",""))</f>
        <v/>
      </c>
    </row>
    <row r="940" spans="1:30" s="48" customFormat="1">
      <c r="A940" s="2"/>
      <c r="B940" s="57" t="s">
        <v>5083</v>
      </c>
      <c r="C940" s="49" t="s">
        <v>556</v>
      </c>
      <c r="D940" s="49" t="s">
        <v>549</v>
      </c>
      <c r="E940" s="49">
        <v>1</v>
      </c>
      <c r="F940" s="49">
        <v>38</v>
      </c>
      <c r="G940" s="49" t="s">
        <v>559</v>
      </c>
      <c r="H940" s="52" t="s">
        <v>5489</v>
      </c>
      <c r="I940" s="50" t="s">
        <v>555</v>
      </c>
      <c r="J940" s="50"/>
      <c r="K940" s="90"/>
      <c r="L940" s="51">
        <v>3542</v>
      </c>
      <c r="M940" s="51">
        <v>3125</v>
      </c>
      <c r="N940" s="82">
        <f>IF('1'!$H$10="-",L940,L940)</f>
        <v>3542</v>
      </c>
      <c r="O940" s="82">
        <f>IF(Z940="только сц",0,IF('1'!$H$10="-",M940,IF('1'!$H$10="в кассу предприятия",M940,IF('1'!$H$10="ИП Водакова Т.Ю.",M940*1.075,"-"))))</f>
        <v>3125</v>
      </c>
      <c r="P940" s="86">
        <v>9</v>
      </c>
      <c r="Q940" s="47"/>
      <c r="R940" s="91">
        <f t="shared" ref="R940:R1004" si="15">IF(Q940&lt;=AB940,Q940,AB940)</f>
        <v>0</v>
      </c>
      <c r="S940" s="91" t="str">
        <f>IF('1'!$H$10="-","-      ₽",IF(Z940="только сц",IF(Q940&lt;=AA940,Q940,AA940),IF(Q940&lt;=AB940,0,IF(Q940-R940&lt;=AA940,Q940-R940,AA940))))</f>
        <v>-      ₽</v>
      </c>
      <c r="T940" s="92" t="str">
        <f>IF('1'!$H$10="-","-      ₽",IF(AND(SUM($W$10:$W$6357)&gt;=200000,AC940&lt;&gt;"без скидки"),IF(R940&gt;=100,O940*0.95*0.95*R940,O940*R940*0.95),IF(SUM($V$10:$V$6357)&gt;=57000,IF(AND(R940&gt;=100,AC940&lt;&gt;"без скидки"),O940*0.95*R940,O940*R940),N940*R940)))</f>
        <v>-      ₽</v>
      </c>
      <c r="U940" s="92" t="str">
        <f>IF('1'!$H$10="-","-      ₽",S940*N940)</f>
        <v>-      ₽</v>
      </c>
      <c r="V940" s="93" t="str">
        <f>IF('1'!$H$10="-","-      ₽",R940*N940)</f>
        <v>-      ₽</v>
      </c>
      <c r="W940" s="93" t="str">
        <f>IF('1'!$H$10="-","-      ₽",R940*O940)</f>
        <v>-      ₽</v>
      </c>
      <c r="X940" s="65" t="s">
        <v>4548</v>
      </c>
      <c r="Y940" s="66" t="str">
        <f>IF(OR(Q940="",'1'!$H$10="-"),"-      %",IF(Z940="только сц",0,IF(SUM($V$685:$V$6357)&gt;=57000,(W940-T940)/W940,0)))</f>
        <v>-      %</v>
      </c>
      <c r="Z940" s="83" t="s">
        <v>375</v>
      </c>
      <c r="AA940" s="51">
        <v>8</v>
      </c>
      <c r="AB940" s="51">
        <v>1</v>
      </c>
      <c r="AC940" s="63" t="s">
        <v>375</v>
      </c>
      <c r="AD940" s="94" t="str">
        <f>IF(OR(Q940="",'1'!$H$10="-"),"",IF(Q940&gt;R940+S940,"заказано больше наличия",""))</f>
        <v/>
      </c>
    </row>
    <row r="941" spans="1:30" s="48" customFormat="1">
      <c r="A941" s="2"/>
      <c r="B941" s="57" t="s">
        <v>1343</v>
      </c>
      <c r="C941" s="49" t="s">
        <v>548</v>
      </c>
      <c r="D941" s="49" t="s">
        <v>549</v>
      </c>
      <c r="E941" s="49">
        <v>1</v>
      </c>
      <c r="F941" s="49">
        <v>18</v>
      </c>
      <c r="G941" s="49" t="s">
        <v>2927</v>
      </c>
      <c r="H941" s="52" t="s">
        <v>384</v>
      </c>
      <c r="I941" s="50" t="s">
        <v>434</v>
      </c>
      <c r="J941" s="50"/>
      <c r="K941" s="90"/>
      <c r="L941" s="51">
        <v>1693</v>
      </c>
      <c r="M941" s="51">
        <v>1494</v>
      </c>
      <c r="N941" s="82">
        <f>IF('1'!$H$10="-",L941,L941)</f>
        <v>1693</v>
      </c>
      <c r="O941" s="82">
        <f>IF(Z941="только сц",0,IF('1'!$H$10="-",M941,IF('1'!$H$10="в кассу предприятия",M941,IF('1'!$H$10="ИП Водакова Т.Ю.",M941*1.075,"-"))))</f>
        <v>1494</v>
      </c>
      <c r="P941" s="86">
        <v>3</v>
      </c>
      <c r="Q941" s="47"/>
      <c r="R941" s="91">
        <f t="shared" si="15"/>
        <v>0</v>
      </c>
      <c r="S941" s="91" t="str">
        <f>IF('1'!$H$10="-","-      ₽",IF(Z941="только сц",IF(Q941&lt;=AA941,Q941,AA941),IF(Q941&lt;=AB941,0,IF(Q941-R941&lt;=AA941,Q941-R941,AA941))))</f>
        <v>-      ₽</v>
      </c>
      <c r="T941" s="92" t="str">
        <f>IF('1'!$H$10="-","-      ₽",IF(AND(SUM($W$10:$W$6357)&gt;=200000,AC941&lt;&gt;"без скидки"),IF(R941&gt;=100,O941*0.95*0.95*R941,O941*R941*0.95),IF(SUM($V$10:$V$6357)&gt;=57000,IF(AND(R941&gt;=100,AC941&lt;&gt;"без скидки"),O941*0.95*R941,O941*R941),N941*R941)))</f>
        <v>-      ₽</v>
      </c>
      <c r="U941" s="92" t="str">
        <f>IF('1'!$H$10="-","-      ₽",S941*N941)</f>
        <v>-      ₽</v>
      </c>
      <c r="V941" s="93" t="str">
        <f>IF('1'!$H$10="-","-      ₽",R941*N941)</f>
        <v>-      ₽</v>
      </c>
      <c r="W941" s="93" t="str">
        <f>IF('1'!$H$10="-","-      ₽",R941*O941)</f>
        <v>-      ₽</v>
      </c>
      <c r="X941" s="65" t="s">
        <v>4548</v>
      </c>
      <c r="Y941" s="66" t="str">
        <f>IF(OR(Q941="",'1'!$H$10="-"),"-      %",IF(Z941="только сц",0,IF(SUM($V$685:$V$6357)&gt;=57000,(W941-T941)/W941,0)))</f>
        <v>-      %</v>
      </c>
      <c r="Z941" s="83" t="s">
        <v>375</v>
      </c>
      <c r="AA941" s="51">
        <v>0</v>
      </c>
      <c r="AB941" s="51">
        <v>3</v>
      </c>
      <c r="AC941" s="63" t="s">
        <v>375</v>
      </c>
      <c r="AD941" s="94" t="str">
        <f>IF(OR(Q941="",'1'!$H$10="-"),"",IF(Q941&gt;R941+S941,"заказано больше наличия",""))</f>
        <v/>
      </c>
    </row>
    <row r="942" spans="1:30" s="48" customFormat="1">
      <c r="A942" s="2"/>
      <c r="B942" s="57" t="s">
        <v>5084</v>
      </c>
      <c r="C942" s="49" t="s">
        <v>556</v>
      </c>
      <c r="D942" s="49" t="s">
        <v>549</v>
      </c>
      <c r="E942" s="49">
        <v>1</v>
      </c>
      <c r="F942" s="49">
        <v>18</v>
      </c>
      <c r="G942" s="49" t="s">
        <v>561</v>
      </c>
      <c r="H942" s="52" t="s">
        <v>384</v>
      </c>
      <c r="I942" s="50" t="s">
        <v>298</v>
      </c>
      <c r="J942" s="50"/>
      <c r="K942" s="90"/>
      <c r="L942" s="51">
        <v>1910</v>
      </c>
      <c r="M942" s="51">
        <v>1685</v>
      </c>
      <c r="N942" s="82">
        <f>IF('1'!$H$10="-",L942,L942)</f>
        <v>1910</v>
      </c>
      <c r="O942" s="82">
        <f>IF(Z942="только сц",0,IF('1'!$H$10="-",M942,IF('1'!$H$10="в кассу предприятия",M942,IF('1'!$H$10="ИП Водакова Т.Ю.",M942*1.075,"-"))))</f>
        <v>0</v>
      </c>
      <c r="P942" s="86">
        <v>1</v>
      </c>
      <c r="Q942" s="47"/>
      <c r="R942" s="91">
        <f t="shared" si="15"/>
        <v>0</v>
      </c>
      <c r="S942" s="91" t="str">
        <f>IF('1'!$H$10="-","-      ₽",IF(Z942="только сц",IF(Q942&lt;=AA942,Q942,AA942),IF(Q942&lt;=AB942,0,IF(Q942-R942&lt;=AA942,Q942-R942,AA942))))</f>
        <v>-      ₽</v>
      </c>
      <c r="T942" s="92" t="str">
        <f>IF('1'!$H$10="-","-      ₽",IF(AND(SUM($W$10:$W$6357)&gt;=200000,AC942&lt;&gt;"без скидки"),IF(R942&gt;=100,O942*0.95*0.95*R942,O942*R942*0.95),IF(SUM($V$10:$V$6357)&gt;=57000,IF(AND(R942&gt;=100,AC942&lt;&gt;"без скидки"),O942*0.95*R942,O942*R942),N942*R942)))</f>
        <v>-      ₽</v>
      </c>
      <c r="U942" s="92" t="str">
        <f>IF('1'!$H$10="-","-      ₽",S942*N942)</f>
        <v>-      ₽</v>
      </c>
      <c r="V942" s="93" t="str">
        <f>IF('1'!$H$10="-","-      ₽",R942*N942)</f>
        <v>-      ₽</v>
      </c>
      <c r="W942" s="93" t="str">
        <f>IF('1'!$H$10="-","-      ₽",R942*O942)</f>
        <v>-      ₽</v>
      </c>
      <c r="X942" s="65" t="s">
        <v>4548</v>
      </c>
      <c r="Y942" s="66" t="str">
        <f>IF(OR(Q942="",'1'!$H$10="-"),"-      %",IF(Z942="только сц",0,IF(SUM($V$685:$V$6357)&gt;=57000,(W942-T942)/W942,0)))</f>
        <v>-      %</v>
      </c>
      <c r="Z942" s="83" t="s">
        <v>5582</v>
      </c>
      <c r="AA942" s="51">
        <v>1</v>
      </c>
      <c r="AB942" s="51">
        <v>0</v>
      </c>
      <c r="AC942" s="63" t="s">
        <v>375</v>
      </c>
      <c r="AD942" s="94" t="str">
        <f>IF(OR(Q942="",'1'!$H$10="-"),"",IF(Q942&gt;R942+S942,"заказано больше наличия",""))</f>
        <v/>
      </c>
    </row>
    <row r="943" spans="1:30" s="48" customFormat="1">
      <c r="A943" s="2"/>
      <c r="B943" s="57" t="s">
        <v>5085</v>
      </c>
      <c r="C943" s="49" t="s">
        <v>556</v>
      </c>
      <c r="D943" s="49" t="s">
        <v>549</v>
      </c>
      <c r="E943" s="49">
        <v>1</v>
      </c>
      <c r="F943" s="49">
        <v>38</v>
      </c>
      <c r="G943" s="49" t="s">
        <v>561</v>
      </c>
      <c r="H943" s="52" t="s">
        <v>5489</v>
      </c>
      <c r="I943" s="50" t="s">
        <v>555</v>
      </c>
      <c r="J943" s="50"/>
      <c r="K943" s="90"/>
      <c r="L943" s="51">
        <v>2182</v>
      </c>
      <c r="M943" s="51">
        <v>1925</v>
      </c>
      <c r="N943" s="82">
        <f>IF('1'!$H$10="-",L943,L943)</f>
        <v>2182</v>
      </c>
      <c r="O943" s="82">
        <f>IF(Z943="только сц",0,IF('1'!$H$10="-",M943,IF('1'!$H$10="в кассу предприятия",M943,IF('1'!$H$10="ИП Водакова Т.Ю.",M943*1.075,"-"))))</f>
        <v>0</v>
      </c>
      <c r="P943" s="86">
        <v>1</v>
      </c>
      <c r="Q943" s="47"/>
      <c r="R943" s="91">
        <f t="shared" si="15"/>
        <v>0</v>
      </c>
      <c r="S943" s="91" t="str">
        <f>IF('1'!$H$10="-","-      ₽",IF(Z943="только сц",IF(Q943&lt;=AA943,Q943,AA943),IF(Q943&lt;=AB943,0,IF(Q943-R943&lt;=AA943,Q943-R943,AA943))))</f>
        <v>-      ₽</v>
      </c>
      <c r="T943" s="92" t="str">
        <f>IF('1'!$H$10="-","-      ₽",IF(AND(SUM($W$10:$W$6357)&gt;=200000,AC943&lt;&gt;"без скидки"),IF(R943&gt;=100,O943*0.95*0.95*R943,O943*R943*0.95),IF(SUM($V$10:$V$6357)&gt;=57000,IF(AND(R943&gt;=100,AC943&lt;&gt;"без скидки"),O943*0.95*R943,O943*R943),N943*R943)))</f>
        <v>-      ₽</v>
      </c>
      <c r="U943" s="92" t="str">
        <f>IF('1'!$H$10="-","-      ₽",S943*N943)</f>
        <v>-      ₽</v>
      </c>
      <c r="V943" s="93" t="str">
        <f>IF('1'!$H$10="-","-      ₽",R943*N943)</f>
        <v>-      ₽</v>
      </c>
      <c r="W943" s="93" t="str">
        <f>IF('1'!$H$10="-","-      ₽",R943*O943)</f>
        <v>-      ₽</v>
      </c>
      <c r="X943" s="65" t="s">
        <v>4548</v>
      </c>
      <c r="Y943" s="66" t="str">
        <f>IF(OR(Q943="",'1'!$H$10="-"),"-      %",IF(Z943="только сц",0,IF(SUM($V$685:$V$6357)&gt;=57000,(W943-T943)/W943,0)))</f>
        <v>-      %</v>
      </c>
      <c r="Z943" s="83" t="s">
        <v>5582</v>
      </c>
      <c r="AA943" s="51">
        <v>1</v>
      </c>
      <c r="AB943" s="51">
        <v>0</v>
      </c>
      <c r="AC943" s="63" t="s">
        <v>375</v>
      </c>
      <c r="AD943" s="94" t="str">
        <f>IF(OR(Q943="",'1'!$H$10="-"),"",IF(Q943&gt;R943+S943,"заказано больше наличия",""))</f>
        <v/>
      </c>
    </row>
    <row r="944" spans="1:30" s="48" customFormat="1">
      <c r="A944" s="2"/>
      <c r="B944" s="57" t="s">
        <v>5086</v>
      </c>
      <c r="C944" s="49" t="s">
        <v>548</v>
      </c>
      <c r="D944" s="49" t="s">
        <v>549</v>
      </c>
      <c r="E944" s="49">
        <v>1</v>
      </c>
      <c r="F944" s="49">
        <v>15</v>
      </c>
      <c r="G944" s="49" t="s">
        <v>562</v>
      </c>
      <c r="H944" s="52" t="s">
        <v>57</v>
      </c>
      <c r="I944" s="50" t="s">
        <v>298</v>
      </c>
      <c r="J944" s="50"/>
      <c r="K944" s="90"/>
      <c r="L944" s="51">
        <v>1864</v>
      </c>
      <c r="M944" s="51">
        <v>1645</v>
      </c>
      <c r="N944" s="82">
        <f>IF('1'!$H$10="-",L944,L944)</f>
        <v>1864</v>
      </c>
      <c r="O944" s="82">
        <f>IF(Z944="только сц",0,IF('1'!$H$10="-",M944,IF('1'!$H$10="в кассу предприятия",M944,IF('1'!$H$10="ИП Водакова Т.Ю.",M944*1.075,"-"))))</f>
        <v>0</v>
      </c>
      <c r="P944" s="86">
        <v>2</v>
      </c>
      <c r="Q944" s="47"/>
      <c r="R944" s="91">
        <f t="shared" si="15"/>
        <v>0</v>
      </c>
      <c r="S944" s="91" t="str">
        <f>IF('1'!$H$10="-","-      ₽",IF(Z944="только сц",IF(Q944&lt;=AA944,Q944,AA944),IF(Q944&lt;=AB944,0,IF(Q944-R944&lt;=AA944,Q944-R944,AA944))))</f>
        <v>-      ₽</v>
      </c>
      <c r="T944" s="92" t="str">
        <f>IF('1'!$H$10="-","-      ₽",IF(AND(SUM($W$10:$W$6357)&gt;=200000,AC944&lt;&gt;"без скидки"),IF(R944&gt;=100,O944*0.95*0.95*R944,O944*R944*0.95),IF(SUM($V$10:$V$6357)&gt;=57000,IF(AND(R944&gt;=100,AC944&lt;&gt;"без скидки"),O944*0.95*R944,O944*R944),N944*R944)))</f>
        <v>-      ₽</v>
      </c>
      <c r="U944" s="92" t="str">
        <f>IF('1'!$H$10="-","-      ₽",S944*N944)</f>
        <v>-      ₽</v>
      </c>
      <c r="V944" s="93" t="str">
        <f>IF('1'!$H$10="-","-      ₽",R944*N944)</f>
        <v>-      ₽</v>
      </c>
      <c r="W944" s="93" t="str">
        <f>IF('1'!$H$10="-","-      ₽",R944*O944)</f>
        <v>-      ₽</v>
      </c>
      <c r="X944" s="65" t="s">
        <v>4548</v>
      </c>
      <c r="Y944" s="66" t="str">
        <f>IF(OR(Q944="",'1'!$H$10="-"),"-      %",IF(Z944="только сц",0,IF(SUM($V$685:$V$6357)&gt;=57000,(W944-T944)/W944,0)))</f>
        <v>-      %</v>
      </c>
      <c r="Z944" s="83" t="s">
        <v>5582</v>
      </c>
      <c r="AA944" s="51">
        <v>2</v>
      </c>
      <c r="AB944" s="51">
        <v>0</v>
      </c>
      <c r="AC944" s="63" t="s">
        <v>375</v>
      </c>
      <c r="AD944" s="94" t="str">
        <f>IF(OR(Q944="",'1'!$H$10="-"),"",IF(Q944&gt;R944+S944,"заказано больше наличия",""))</f>
        <v/>
      </c>
    </row>
    <row r="945" spans="1:30" s="48" customFormat="1">
      <c r="A945" s="2"/>
      <c r="B945" s="57" t="s">
        <v>1345</v>
      </c>
      <c r="C945" s="49" t="s">
        <v>556</v>
      </c>
      <c r="D945" s="49" t="s">
        <v>549</v>
      </c>
      <c r="E945" s="49">
        <v>1</v>
      </c>
      <c r="F945" s="49">
        <v>8</v>
      </c>
      <c r="G945" s="49" t="s">
        <v>565</v>
      </c>
      <c r="H945" s="52" t="s">
        <v>288</v>
      </c>
      <c r="I945" s="50" t="s">
        <v>2800</v>
      </c>
      <c r="J945" s="50"/>
      <c r="K945" s="90"/>
      <c r="L945" s="51">
        <v>1053</v>
      </c>
      <c r="M945" s="51">
        <v>929</v>
      </c>
      <c r="N945" s="82">
        <f>IF('1'!$H$10="-",L945,L945)</f>
        <v>1053</v>
      </c>
      <c r="O945" s="82">
        <f>IF(Z945="только сц",0,IF('1'!$H$10="-",M945,IF('1'!$H$10="в кассу предприятия",M945,IF('1'!$H$10="ИП Водакова Т.Ю.",M945*1.075,"-"))))</f>
        <v>929</v>
      </c>
      <c r="P945" s="86">
        <v>9</v>
      </c>
      <c r="Q945" s="47"/>
      <c r="R945" s="91">
        <f t="shared" si="15"/>
        <v>0</v>
      </c>
      <c r="S945" s="91" t="str">
        <f>IF('1'!$H$10="-","-      ₽",IF(Z945="только сц",IF(Q945&lt;=AA945,Q945,AA945),IF(Q945&lt;=AB945,0,IF(Q945-R945&lt;=AA945,Q945-R945,AA945))))</f>
        <v>-      ₽</v>
      </c>
      <c r="T945" s="92" t="str">
        <f>IF('1'!$H$10="-","-      ₽",IF(AND(SUM($W$10:$W$6357)&gt;=200000,AC945&lt;&gt;"без скидки"),IF(R945&gt;=100,O945*0.95*0.95*R945,O945*R945*0.95),IF(SUM($V$10:$V$6357)&gt;=57000,IF(AND(R945&gt;=100,AC945&lt;&gt;"без скидки"),O945*0.95*R945,O945*R945),N945*R945)))</f>
        <v>-      ₽</v>
      </c>
      <c r="U945" s="92" t="str">
        <f>IF('1'!$H$10="-","-      ₽",S945*N945)</f>
        <v>-      ₽</v>
      </c>
      <c r="V945" s="93" t="str">
        <f>IF('1'!$H$10="-","-      ₽",R945*N945)</f>
        <v>-      ₽</v>
      </c>
      <c r="W945" s="93" t="str">
        <f>IF('1'!$H$10="-","-      ₽",R945*O945)</f>
        <v>-      ₽</v>
      </c>
      <c r="X945" s="65" t="s">
        <v>4548</v>
      </c>
      <c r="Y945" s="66" t="str">
        <f>IF(OR(Q945="",'1'!$H$10="-"),"-      %",IF(Z945="только сц",0,IF(SUM($V$685:$V$6357)&gt;=57000,(W945-T945)/W945,0)))</f>
        <v>-      %</v>
      </c>
      <c r="Z945" s="83" t="s">
        <v>375</v>
      </c>
      <c r="AA945" s="51">
        <v>0</v>
      </c>
      <c r="AB945" s="51">
        <v>9</v>
      </c>
      <c r="AC945" s="63" t="s">
        <v>375</v>
      </c>
      <c r="AD945" s="94" t="str">
        <f>IF(OR(Q945="",'1'!$H$10="-"),"",IF(Q945&gt;R945+S945,"заказано больше наличия",""))</f>
        <v/>
      </c>
    </row>
    <row r="946" spans="1:30" s="48" customFormat="1">
      <c r="A946" s="2"/>
      <c r="B946" s="57" t="s">
        <v>5087</v>
      </c>
      <c r="C946" s="49" t="s">
        <v>548</v>
      </c>
      <c r="D946" s="49" t="s">
        <v>549</v>
      </c>
      <c r="E946" s="49">
        <v>1</v>
      </c>
      <c r="F946" s="49">
        <v>39</v>
      </c>
      <c r="G946" s="49" t="s">
        <v>565</v>
      </c>
      <c r="H946" s="52" t="s">
        <v>5490</v>
      </c>
      <c r="I946" s="50" t="s">
        <v>298</v>
      </c>
      <c r="J946" s="50"/>
      <c r="K946" s="90"/>
      <c r="L946" s="51">
        <v>2703</v>
      </c>
      <c r="M946" s="51">
        <v>2385</v>
      </c>
      <c r="N946" s="82">
        <f>IF('1'!$H$10="-",L946,L946)</f>
        <v>2703</v>
      </c>
      <c r="O946" s="82">
        <f>IF(Z946="только сц",0,IF('1'!$H$10="-",M946,IF('1'!$H$10="в кассу предприятия",M946,IF('1'!$H$10="ИП Водакова Т.Ю.",M946*1.075,"-"))))</f>
        <v>0</v>
      </c>
      <c r="P946" s="86">
        <v>10</v>
      </c>
      <c r="Q946" s="47"/>
      <c r="R946" s="91">
        <f t="shared" si="15"/>
        <v>0</v>
      </c>
      <c r="S946" s="91" t="str">
        <f>IF('1'!$H$10="-","-      ₽",IF(Z946="только сц",IF(Q946&lt;=AA946,Q946,AA946),IF(Q946&lt;=AB946,0,IF(Q946-R946&lt;=AA946,Q946-R946,AA946))))</f>
        <v>-      ₽</v>
      </c>
      <c r="T946" s="92" t="str">
        <f>IF('1'!$H$10="-","-      ₽",IF(AND(SUM($W$10:$W$6357)&gt;=200000,AC946&lt;&gt;"без скидки"),IF(R946&gt;=100,O946*0.95*0.95*R946,O946*R946*0.95),IF(SUM($V$10:$V$6357)&gt;=57000,IF(AND(R946&gt;=100,AC946&lt;&gt;"без скидки"),O946*0.95*R946,O946*R946),N946*R946)))</f>
        <v>-      ₽</v>
      </c>
      <c r="U946" s="92" t="str">
        <f>IF('1'!$H$10="-","-      ₽",S946*N946)</f>
        <v>-      ₽</v>
      </c>
      <c r="V946" s="93" t="str">
        <f>IF('1'!$H$10="-","-      ₽",R946*N946)</f>
        <v>-      ₽</v>
      </c>
      <c r="W946" s="93" t="str">
        <f>IF('1'!$H$10="-","-      ₽",R946*O946)</f>
        <v>-      ₽</v>
      </c>
      <c r="X946" s="65" t="s">
        <v>4548</v>
      </c>
      <c r="Y946" s="66" t="str">
        <f>IF(OR(Q946="",'1'!$H$10="-"),"-      %",IF(Z946="только сц",0,IF(SUM($V$685:$V$6357)&gt;=57000,(W946-T946)/W946,0)))</f>
        <v>-      %</v>
      </c>
      <c r="Z946" s="83" t="s">
        <v>5582</v>
      </c>
      <c r="AA946" s="51">
        <v>10</v>
      </c>
      <c r="AB946" s="51">
        <v>0</v>
      </c>
      <c r="AC946" s="63" t="s">
        <v>375</v>
      </c>
      <c r="AD946" s="94" t="str">
        <f>IF(OR(Q946="",'1'!$H$10="-"),"",IF(Q946&gt;R946+S946,"заказано больше наличия",""))</f>
        <v/>
      </c>
    </row>
    <row r="947" spans="1:30" s="48" customFormat="1">
      <c r="A947" s="2"/>
      <c r="B947" s="57" t="s">
        <v>5088</v>
      </c>
      <c r="C947" s="49" t="s">
        <v>556</v>
      </c>
      <c r="D947" s="49" t="s">
        <v>549</v>
      </c>
      <c r="E947" s="49">
        <v>1</v>
      </c>
      <c r="F947" s="49">
        <v>43</v>
      </c>
      <c r="G947" s="49" t="s">
        <v>5491</v>
      </c>
      <c r="H947" s="52" t="s">
        <v>2792</v>
      </c>
      <c r="I947" s="50" t="s">
        <v>372</v>
      </c>
      <c r="J947" s="50"/>
      <c r="K947" s="90"/>
      <c r="L947" s="51">
        <v>1777</v>
      </c>
      <c r="M947" s="51">
        <v>1568</v>
      </c>
      <c r="N947" s="82">
        <f>IF('1'!$H$10="-",L947,L947)</f>
        <v>1777</v>
      </c>
      <c r="O947" s="82">
        <f>IF(Z947="только сц",0,IF('1'!$H$10="-",M947,IF('1'!$H$10="в кассу предприятия",M947,IF('1'!$H$10="ИП Водакова Т.Ю.",M947*1.075,"-"))))</f>
        <v>0</v>
      </c>
      <c r="P947" s="86">
        <v>1</v>
      </c>
      <c r="Q947" s="47"/>
      <c r="R947" s="91">
        <f t="shared" si="15"/>
        <v>0</v>
      </c>
      <c r="S947" s="91" t="str">
        <f>IF('1'!$H$10="-","-      ₽",IF(Z947="только сц",IF(Q947&lt;=AA947,Q947,AA947),IF(Q947&lt;=AB947,0,IF(Q947-R947&lt;=AA947,Q947-R947,AA947))))</f>
        <v>-      ₽</v>
      </c>
      <c r="T947" s="92" t="str">
        <f>IF('1'!$H$10="-","-      ₽",IF(AND(SUM($W$10:$W$6357)&gt;=200000,AC947&lt;&gt;"без скидки"),IF(R947&gt;=100,O947*0.95*0.95*R947,O947*R947*0.95),IF(SUM($V$10:$V$6357)&gt;=57000,IF(AND(R947&gt;=100,AC947&lt;&gt;"без скидки"),O947*0.95*R947,O947*R947),N947*R947)))</f>
        <v>-      ₽</v>
      </c>
      <c r="U947" s="92" t="str">
        <f>IF('1'!$H$10="-","-      ₽",S947*N947)</f>
        <v>-      ₽</v>
      </c>
      <c r="V947" s="93" t="str">
        <f>IF('1'!$H$10="-","-      ₽",R947*N947)</f>
        <v>-      ₽</v>
      </c>
      <c r="W947" s="93" t="str">
        <f>IF('1'!$H$10="-","-      ₽",R947*O947)</f>
        <v>-      ₽</v>
      </c>
      <c r="X947" s="65" t="s">
        <v>4548</v>
      </c>
      <c r="Y947" s="66" t="str">
        <f>IF(OR(Q947="",'1'!$H$10="-"),"-      %",IF(Z947="только сц",0,IF(SUM($V$685:$V$6357)&gt;=57000,(W947-T947)/W947,0)))</f>
        <v>-      %</v>
      </c>
      <c r="Z947" s="83" t="s">
        <v>5582</v>
      </c>
      <c r="AA947" s="51">
        <v>1</v>
      </c>
      <c r="AB947" s="51">
        <v>0</v>
      </c>
      <c r="AC947" s="63" t="s">
        <v>375</v>
      </c>
      <c r="AD947" s="94" t="str">
        <f>IF(OR(Q947="",'1'!$H$10="-"),"",IF(Q947&gt;R947+S947,"заказано больше наличия",""))</f>
        <v/>
      </c>
    </row>
    <row r="948" spans="1:30" s="48" customFormat="1">
      <c r="A948" s="2"/>
      <c r="B948" s="57" t="s">
        <v>1346</v>
      </c>
      <c r="C948" s="49" t="s">
        <v>548</v>
      </c>
      <c r="D948" s="49" t="s">
        <v>549</v>
      </c>
      <c r="E948" s="49">
        <v>1</v>
      </c>
      <c r="F948" s="49">
        <v>11</v>
      </c>
      <c r="G948" s="49" t="s">
        <v>2928</v>
      </c>
      <c r="H948" s="52" t="s">
        <v>52</v>
      </c>
      <c r="I948" s="50" t="s">
        <v>396</v>
      </c>
      <c r="J948" s="50"/>
      <c r="K948" s="90"/>
      <c r="L948" s="51">
        <v>946</v>
      </c>
      <c r="M948" s="51">
        <v>835</v>
      </c>
      <c r="N948" s="82">
        <f>IF('1'!$H$10="-",L948,L948)</f>
        <v>946</v>
      </c>
      <c r="O948" s="82">
        <f>IF(Z948="только сц",0,IF('1'!$H$10="-",M948,IF('1'!$H$10="в кассу предприятия",M948,IF('1'!$H$10="ИП Водакова Т.Ю.",M948*1.075,"-"))))</f>
        <v>0</v>
      </c>
      <c r="P948" s="86">
        <v>3</v>
      </c>
      <c r="Q948" s="47"/>
      <c r="R948" s="91">
        <f t="shared" si="15"/>
        <v>0</v>
      </c>
      <c r="S948" s="91" t="str">
        <f>IF('1'!$H$10="-","-      ₽",IF(Z948="только сц",IF(Q948&lt;=AA948,Q948,AA948),IF(Q948&lt;=AB948,0,IF(Q948-R948&lt;=AA948,Q948-R948,AA948))))</f>
        <v>-      ₽</v>
      </c>
      <c r="T948" s="92" t="str">
        <f>IF('1'!$H$10="-","-      ₽",IF(AND(SUM($W$10:$W$6357)&gt;=200000,AC948&lt;&gt;"без скидки"),IF(R948&gt;=100,O948*0.95*0.95*R948,O948*R948*0.95),IF(SUM($V$10:$V$6357)&gt;=57000,IF(AND(R948&gt;=100,AC948&lt;&gt;"без скидки"),O948*0.95*R948,O948*R948),N948*R948)))</f>
        <v>-      ₽</v>
      </c>
      <c r="U948" s="92" t="str">
        <f>IF('1'!$H$10="-","-      ₽",S948*N948)</f>
        <v>-      ₽</v>
      </c>
      <c r="V948" s="93" t="str">
        <f>IF('1'!$H$10="-","-      ₽",R948*N948)</f>
        <v>-      ₽</v>
      </c>
      <c r="W948" s="93" t="str">
        <f>IF('1'!$H$10="-","-      ₽",R948*O948)</f>
        <v>-      ₽</v>
      </c>
      <c r="X948" s="65" t="s">
        <v>4548</v>
      </c>
      <c r="Y948" s="66" t="str">
        <f>IF(OR(Q948="",'1'!$H$10="-"),"-      %",IF(Z948="только сц",0,IF(SUM($V$685:$V$6357)&gt;=57000,(W948-T948)/W948,0)))</f>
        <v>-      %</v>
      </c>
      <c r="Z948" s="83" t="s">
        <v>5582</v>
      </c>
      <c r="AA948" s="51">
        <v>3</v>
      </c>
      <c r="AB948" s="51">
        <v>0</v>
      </c>
      <c r="AC948" s="63" t="s">
        <v>375</v>
      </c>
      <c r="AD948" s="94" t="str">
        <f>IF(OR(Q948="",'1'!$H$10="-"),"",IF(Q948&gt;R948+S948,"заказано больше наличия",""))</f>
        <v/>
      </c>
    </row>
    <row r="949" spans="1:30" s="48" customFormat="1">
      <c r="A949" s="2"/>
      <c r="B949" s="57" t="s">
        <v>5089</v>
      </c>
      <c r="C949" s="49" t="s">
        <v>548</v>
      </c>
      <c r="D949" s="49" t="s">
        <v>549</v>
      </c>
      <c r="E949" s="49">
        <v>1</v>
      </c>
      <c r="F949" s="49">
        <v>11</v>
      </c>
      <c r="G949" s="49" t="s">
        <v>2928</v>
      </c>
      <c r="H949" s="52" t="s">
        <v>52</v>
      </c>
      <c r="I949" s="50" t="s">
        <v>366</v>
      </c>
      <c r="J949" s="50"/>
      <c r="K949" s="90"/>
      <c r="L949" s="51">
        <v>946</v>
      </c>
      <c r="M949" s="51">
        <v>835</v>
      </c>
      <c r="N949" s="82">
        <f>IF('1'!$H$10="-",L949,L949)</f>
        <v>946</v>
      </c>
      <c r="O949" s="82">
        <f>IF(Z949="только сц",0,IF('1'!$H$10="-",M949,IF('1'!$H$10="в кассу предприятия",M949,IF('1'!$H$10="ИП Водакова Т.Ю.",M949*1.075,"-"))))</f>
        <v>0</v>
      </c>
      <c r="P949" s="86">
        <v>4</v>
      </c>
      <c r="Q949" s="47"/>
      <c r="R949" s="91">
        <f t="shared" si="15"/>
        <v>0</v>
      </c>
      <c r="S949" s="91" t="str">
        <f>IF('1'!$H$10="-","-      ₽",IF(Z949="только сц",IF(Q949&lt;=AA949,Q949,AA949),IF(Q949&lt;=AB949,0,IF(Q949-R949&lt;=AA949,Q949-R949,AA949))))</f>
        <v>-      ₽</v>
      </c>
      <c r="T949" s="92" t="str">
        <f>IF('1'!$H$10="-","-      ₽",IF(AND(SUM($W$10:$W$6357)&gt;=200000,AC949&lt;&gt;"без скидки"),IF(R949&gt;=100,O949*0.95*0.95*R949,O949*R949*0.95),IF(SUM($V$10:$V$6357)&gt;=57000,IF(AND(R949&gt;=100,AC949&lt;&gt;"без скидки"),O949*0.95*R949,O949*R949),N949*R949)))</f>
        <v>-      ₽</v>
      </c>
      <c r="U949" s="92" t="str">
        <f>IF('1'!$H$10="-","-      ₽",S949*N949)</f>
        <v>-      ₽</v>
      </c>
      <c r="V949" s="93" t="str">
        <f>IF('1'!$H$10="-","-      ₽",R949*N949)</f>
        <v>-      ₽</v>
      </c>
      <c r="W949" s="93" t="str">
        <f>IF('1'!$H$10="-","-      ₽",R949*O949)</f>
        <v>-      ₽</v>
      </c>
      <c r="X949" s="65" t="s">
        <v>4548</v>
      </c>
      <c r="Y949" s="66" t="str">
        <f>IF(OR(Q949="",'1'!$H$10="-"),"-      %",IF(Z949="только сц",0,IF(SUM($V$685:$V$6357)&gt;=57000,(W949-T949)/W949,0)))</f>
        <v>-      %</v>
      </c>
      <c r="Z949" s="83" t="s">
        <v>5582</v>
      </c>
      <c r="AA949" s="51">
        <v>4</v>
      </c>
      <c r="AB949" s="51">
        <v>0</v>
      </c>
      <c r="AC949" s="63" t="s">
        <v>375</v>
      </c>
      <c r="AD949" s="94" t="str">
        <f>IF(OR(Q949="",'1'!$H$10="-"),"",IF(Q949&gt;R949+S949,"заказано больше наличия",""))</f>
        <v/>
      </c>
    </row>
    <row r="950" spans="1:30" s="48" customFormat="1">
      <c r="A950" s="2"/>
      <c r="B950" s="57" t="s">
        <v>5090</v>
      </c>
      <c r="C950" s="49" t="s">
        <v>556</v>
      </c>
      <c r="D950" s="49" t="s">
        <v>549</v>
      </c>
      <c r="E950" s="49">
        <v>1</v>
      </c>
      <c r="F950" s="49">
        <v>43</v>
      </c>
      <c r="G950" s="49" t="s">
        <v>2928</v>
      </c>
      <c r="H950" s="52" t="s">
        <v>2792</v>
      </c>
      <c r="I950" s="50" t="s">
        <v>2929</v>
      </c>
      <c r="J950" s="50"/>
      <c r="K950" s="90"/>
      <c r="L950" s="51">
        <v>3470</v>
      </c>
      <c r="M950" s="51">
        <v>3062</v>
      </c>
      <c r="N950" s="82">
        <f>IF('1'!$H$10="-",L950,L950)</f>
        <v>3470</v>
      </c>
      <c r="O950" s="82">
        <f>IF(Z950="только сц",0,IF('1'!$H$10="-",M950,IF('1'!$H$10="в кассу предприятия",M950,IF('1'!$H$10="ИП Водакова Т.Ю.",M950*1.075,"-"))))</f>
        <v>0</v>
      </c>
      <c r="P950" s="86">
        <v>1</v>
      </c>
      <c r="Q950" s="47"/>
      <c r="R950" s="91">
        <f t="shared" si="15"/>
        <v>0</v>
      </c>
      <c r="S950" s="91" t="str">
        <f>IF('1'!$H$10="-","-      ₽",IF(Z950="только сц",IF(Q950&lt;=AA950,Q950,AA950),IF(Q950&lt;=AB950,0,IF(Q950-R950&lt;=AA950,Q950-R950,AA950))))</f>
        <v>-      ₽</v>
      </c>
      <c r="T950" s="92" t="str">
        <f>IF('1'!$H$10="-","-      ₽",IF(AND(SUM($W$10:$W$6357)&gt;=200000,AC950&lt;&gt;"без скидки"),IF(R950&gt;=100,O950*0.95*0.95*R950,O950*R950*0.95),IF(SUM($V$10:$V$6357)&gt;=57000,IF(AND(R950&gt;=100,AC950&lt;&gt;"без скидки"),O950*0.95*R950,O950*R950),N950*R950)))</f>
        <v>-      ₽</v>
      </c>
      <c r="U950" s="92" t="str">
        <f>IF('1'!$H$10="-","-      ₽",S950*N950)</f>
        <v>-      ₽</v>
      </c>
      <c r="V950" s="93" t="str">
        <f>IF('1'!$H$10="-","-      ₽",R950*N950)</f>
        <v>-      ₽</v>
      </c>
      <c r="W950" s="93" t="str">
        <f>IF('1'!$H$10="-","-      ₽",R950*O950)</f>
        <v>-      ₽</v>
      </c>
      <c r="X950" s="65" t="s">
        <v>4548</v>
      </c>
      <c r="Y950" s="66" t="str">
        <f>IF(OR(Q950="",'1'!$H$10="-"),"-      %",IF(Z950="только сц",0,IF(SUM($V$685:$V$6357)&gt;=57000,(W950-T950)/W950,0)))</f>
        <v>-      %</v>
      </c>
      <c r="Z950" s="83" t="s">
        <v>5582</v>
      </c>
      <c r="AA950" s="51">
        <v>1</v>
      </c>
      <c r="AB950" s="51">
        <v>0</v>
      </c>
      <c r="AC950" s="63" t="s">
        <v>375</v>
      </c>
      <c r="AD950" s="94" t="str">
        <f>IF(OR(Q950="",'1'!$H$10="-"),"",IF(Q950&gt;R950+S950,"заказано больше наличия",""))</f>
        <v/>
      </c>
    </row>
    <row r="951" spans="1:30" s="48" customFormat="1">
      <c r="A951" s="2"/>
      <c r="B951" s="57" t="s">
        <v>5091</v>
      </c>
      <c r="C951" s="49" t="s">
        <v>556</v>
      </c>
      <c r="D951" s="49" t="s">
        <v>549</v>
      </c>
      <c r="E951" s="49">
        <v>1</v>
      </c>
      <c r="F951" s="49">
        <v>11</v>
      </c>
      <c r="G951" s="49" t="s">
        <v>4924</v>
      </c>
      <c r="H951" s="52" t="s">
        <v>52</v>
      </c>
      <c r="I951" s="50" t="s">
        <v>366</v>
      </c>
      <c r="J951" s="50"/>
      <c r="K951" s="90"/>
      <c r="L951" s="51">
        <v>668</v>
      </c>
      <c r="M951" s="51">
        <v>589</v>
      </c>
      <c r="N951" s="82">
        <f>IF('1'!$H$10="-",L951,L951)</f>
        <v>668</v>
      </c>
      <c r="O951" s="82">
        <f>IF(Z951="только сц",0,IF('1'!$H$10="-",M951,IF('1'!$H$10="в кассу предприятия",M951,IF('1'!$H$10="ИП Водакова Т.Ю.",M951*1.075,"-"))))</f>
        <v>589</v>
      </c>
      <c r="P951" s="86">
        <v>1</v>
      </c>
      <c r="Q951" s="47"/>
      <c r="R951" s="91">
        <f t="shared" si="15"/>
        <v>0</v>
      </c>
      <c r="S951" s="91" t="str">
        <f>IF('1'!$H$10="-","-      ₽",IF(Z951="только сц",IF(Q951&lt;=AA951,Q951,AA951),IF(Q951&lt;=AB951,0,IF(Q951-R951&lt;=AA951,Q951-R951,AA951))))</f>
        <v>-      ₽</v>
      </c>
      <c r="T951" s="92" t="str">
        <f>IF('1'!$H$10="-","-      ₽",IF(AND(SUM($W$10:$W$6357)&gt;=200000,AC951&lt;&gt;"без скидки"),IF(R951&gt;=100,O951*0.95*0.95*R951,O951*R951*0.95),IF(SUM($V$10:$V$6357)&gt;=57000,IF(AND(R951&gt;=100,AC951&lt;&gt;"без скидки"),O951*0.95*R951,O951*R951),N951*R951)))</f>
        <v>-      ₽</v>
      </c>
      <c r="U951" s="92" t="str">
        <f>IF('1'!$H$10="-","-      ₽",S951*N951)</f>
        <v>-      ₽</v>
      </c>
      <c r="V951" s="93" t="str">
        <f>IF('1'!$H$10="-","-      ₽",R951*N951)</f>
        <v>-      ₽</v>
      </c>
      <c r="W951" s="93" t="str">
        <f>IF('1'!$H$10="-","-      ₽",R951*O951)</f>
        <v>-      ₽</v>
      </c>
      <c r="X951" s="65" t="s">
        <v>4991</v>
      </c>
      <c r="Y951" s="66" t="str">
        <f>IF(OR(Q951="",'1'!$H$10="-"),"-      %",IF(Z951="только сц",0,IF(SUM($V$685:$V$6357)&gt;=57000,(W951-T951)/W951,0)))</f>
        <v>-      %</v>
      </c>
      <c r="Z951" s="83" t="s">
        <v>375</v>
      </c>
      <c r="AA951" s="51">
        <v>0</v>
      </c>
      <c r="AB951" s="51">
        <v>1</v>
      </c>
      <c r="AC951" s="63" t="s">
        <v>375</v>
      </c>
      <c r="AD951" s="94" t="str">
        <f>IF(OR(Q951="",'1'!$H$10="-"),"",IF(Q951&gt;R951+S951,"заказано больше наличия",""))</f>
        <v/>
      </c>
    </row>
    <row r="952" spans="1:30" s="48" customFormat="1">
      <c r="A952" s="2"/>
      <c r="B952" s="57" t="s">
        <v>1347</v>
      </c>
      <c r="C952" s="49" t="s">
        <v>548</v>
      </c>
      <c r="D952" s="49" t="s">
        <v>549</v>
      </c>
      <c r="E952" s="49">
        <v>1</v>
      </c>
      <c r="F952" s="49">
        <v>8</v>
      </c>
      <c r="G952" s="49" t="s">
        <v>2930</v>
      </c>
      <c r="H952" s="52" t="s">
        <v>288</v>
      </c>
      <c r="I952" s="50" t="s">
        <v>2800</v>
      </c>
      <c r="J952" s="50"/>
      <c r="K952" s="90"/>
      <c r="L952" s="51">
        <v>674</v>
      </c>
      <c r="M952" s="51">
        <v>595</v>
      </c>
      <c r="N952" s="82">
        <f>IF('1'!$H$10="-",L952,L952)</f>
        <v>674</v>
      </c>
      <c r="O952" s="82">
        <f>IF(Z952="только сц",0,IF('1'!$H$10="-",M952,IF('1'!$H$10="в кассу предприятия",M952,IF('1'!$H$10="ИП Водакова Т.Ю.",M952*1.075,"-"))))</f>
        <v>0</v>
      </c>
      <c r="P952" s="86">
        <v>5</v>
      </c>
      <c r="Q952" s="47"/>
      <c r="R952" s="91">
        <f t="shared" si="15"/>
        <v>0</v>
      </c>
      <c r="S952" s="91" t="str">
        <f>IF('1'!$H$10="-","-      ₽",IF(Z952="только сц",IF(Q952&lt;=AA952,Q952,AA952),IF(Q952&lt;=AB952,0,IF(Q952-R952&lt;=AA952,Q952-R952,AA952))))</f>
        <v>-      ₽</v>
      </c>
      <c r="T952" s="92" t="str">
        <f>IF('1'!$H$10="-","-      ₽",IF(AND(SUM($W$10:$W$6357)&gt;=200000,AC952&lt;&gt;"без скидки"),IF(R952&gt;=100,O952*0.95*0.95*R952,O952*R952*0.95),IF(SUM($V$10:$V$6357)&gt;=57000,IF(AND(R952&gt;=100,AC952&lt;&gt;"без скидки"),O952*0.95*R952,O952*R952),N952*R952)))</f>
        <v>-      ₽</v>
      </c>
      <c r="U952" s="92" t="str">
        <f>IF('1'!$H$10="-","-      ₽",S952*N952)</f>
        <v>-      ₽</v>
      </c>
      <c r="V952" s="93" t="str">
        <f>IF('1'!$H$10="-","-      ₽",R952*N952)</f>
        <v>-      ₽</v>
      </c>
      <c r="W952" s="93" t="str">
        <f>IF('1'!$H$10="-","-      ₽",R952*O952)</f>
        <v>-      ₽</v>
      </c>
      <c r="X952" s="65" t="s">
        <v>4548</v>
      </c>
      <c r="Y952" s="66" t="str">
        <f>IF(OR(Q952="",'1'!$H$10="-"),"-      %",IF(Z952="только сц",0,IF(SUM($V$685:$V$6357)&gt;=57000,(W952-T952)/W952,0)))</f>
        <v>-      %</v>
      </c>
      <c r="Z952" s="83" t="s">
        <v>5582</v>
      </c>
      <c r="AA952" s="51">
        <v>5</v>
      </c>
      <c r="AB952" s="51">
        <v>0</v>
      </c>
      <c r="AC952" s="63" t="s">
        <v>375</v>
      </c>
      <c r="AD952" s="94" t="str">
        <f>IF(OR(Q952="",'1'!$H$10="-"),"",IF(Q952&gt;R952+S952,"заказано больше наличия",""))</f>
        <v/>
      </c>
    </row>
    <row r="953" spans="1:30" s="48" customFormat="1">
      <c r="A953" s="2"/>
      <c r="B953" s="57" t="s">
        <v>1348</v>
      </c>
      <c r="C953" s="49" t="s">
        <v>556</v>
      </c>
      <c r="D953" s="49" t="s">
        <v>549</v>
      </c>
      <c r="E953" s="49">
        <v>1</v>
      </c>
      <c r="F953" s="49">
        <v>8</v>
      </c>
      <c r="G953" s="49" t="s">
        <v>2930</v>
      </c>
      <c r="H953" s="52" t="s">
        <v>288</v>
      </c>
      <c r="I953" s="50" t="s">
        <v>379</v>
      </c>
      <c r="J953" s="50"/>
      <c r="K953" s="90"/>
      <c r="L953" s="51">
        <v>674</v>
      </c>
      <c r="M953" s="51">
        <v>595</v>
      </c>
      <c r="N953" s="82">
        <f>IF('1'!$H$10="-",L953,L953)</f>
        <v>674</v>
      </c>
      <c r="O953" s="82">
        <f>IF(Z953="только сц",0,IF('1'!$H$10="-",M953,IF('1'!$H$10="в кассу предприятия",M953,IF('1'!$H$10="ИП Водакова Т.Ю.",M953*1.075,"-"))))</f>
        <v>0</v>
      </c>
      <c r="P953" s="86">
        <v>4</v>
      </c>
      <c r="Q953" s="47"/>
      <c r="R953" s="91">
        <f t="shared" si="15"/>
        <v>0</v>
      </c>
      <c r="S953" s="91" t="str">
        <f>IF('1'!$H$10="-","-      ₽",IF(Z953="только сц",IF(Q953&lt;=AA953,Q953,AA953),IF(Q953&lt;=AB953,0,IF(Q953-R953&lt;=AA953,Q953-R953,AA953))))</f>
        <v>-      ₽</v>
      </c>
      <c r="T953" s="92" t="str">
        <f>IF('1'!$H$10="-","-      ₽",IF(AND(SUM($W$10:$W$6357)&gt;=200000,AC953&lt;&gt;"без скидки"),IF(R953&gt;=100,O953*0.95*0.95*R953,O953*R953*0.95),IF(SUM($V$10:$V$6357)&gt;=57000,IF(AND(R953&gt;=100,AC953&lt;&gt;"без скидки"),O953*0.95*R953,O953*R953),N953*R953)))</f>
        <v>-      ₽</v>
      </c>
      <c r="U953" s="92" t="str">
        <f>IF('1'!$H$10="-","-      ₽",S953*N953)</f>
        <v>-      ₽</v>
      </c>
      <c r="V953" s="93" t="str">
        <f>IF('1'!$H$10="-","-      ₽",R953*N953)</f>
        <v>-      ₽</v>
      </c>
      <c r="W953" s="93" t="str">
        <f>IF('1'!$H$10="-","-      ₽",R953*O953)</f>
        <v>-      ₽</v>
      </c>
      <c r="X953" s="65" t="s">
        <v>4548</v>
      </c>
      <c r="Y953" s="66" t="str">
        <f>IF(OR(Q953="",'1'!$H$10="-"),"-      %",IF(Z953="только сц",0,IF(SUM($V$685:$V$6357)&gt;=57000,(W953-T953)/W953,0)))</f>
        <v>-      %</v>
      </c>
      <c r="Z953" s="83" t="s">
        <v>5582</v>
      </c>
      <c r="AA953" s="51">
        <v>4</v>
      </c>
      <c r="AB953" s="51">
        <v>0</v>
      </c>
      <c r="AC953" s="63" t="s">
        <v>375</v>
      </c>
      <c r="AD953" s="94" t="str">
        <f>IF(OR(Q953="",'1'!$H$10="-"),"",IF(Q953&gt;R953+S953,"заказано больше наличия",""))</f>
        <v/>
      </c>
    </row>
    <row r="954" spans="1:30" s="48" customFormat="1">
      <c r="A954" s="2"/>
      <c r="B954" s="57" t="s">
        <v>1352</v>
      </c>
      <c r="C954" s="49" t="s">
        <v>548</v>
      </c>
      <c r="D954" s="49" t="s">
        <v>549</v>
      </c>
      <c r="E954" s="49">
        <v>1</v>
      </c>
      <c r="F954" s="49">
        <v>7</v>
      </c>
      <c r="G954" s="49" t="s">
        <v>567</v>
      </c>
      <c r="H954" s="52" t="s">
        <v>525</v>
      </c>
      <c r="I954" s="50" t="s">
        <v>522</v>
      </c>
      <c r="J954" s="50" t="s">
        <v>385</v>
      </c>
      <c r="K954" s="90"/>
      <c r="L954" s="51">
        <v>1128</v>
      </c>
      <c r="M954" s="51">
        <v>995</v>
      </c>
      <c r="N954" s="82">
        <f>IF('1'!$H$10="-",L954,L954)</f>
        <v>1128</v>
      </c>
      <c r="O954" s="82">
        <f>IF(Z954="только сц",0,IF('1'!$H$10="-",M954,IF('1'!$H$10="в кассу предприятия",M954,IF('1'!$H$10="ИП Водакова Т.Ю.",M954*1.075,"-"))))</f>
        <v>0</v>
      </c>
      <c r="P954" s="86">
        <v>3</v>
      </c>
      <c r="Q954" s="47"/>
      <c r="R954" s="91">
        <f t="shared" si="15"/>
        <v>0</v>
      </c>
      <c r="S954" s="91" t="str">
        <f>IF('1'!$H$10="-","-      ₽",IF(Z954="только сц",IF(Q954&lt;=AA954,Q954,AA954),IF(Q954&lt;=AB954,0,IF(Q954-R954&lt;=AA954,Q954-R954,AA954))))</f>
        <v>-      ₽</v>
      </c>
      <c r="T954" s="92" t="str">
        <f>IF('1'!$H$10="-","-      ₽",IF(AND(SUM($W$10:$W$6357)&gt;=200000,AC954&lt;&gt;"без скидки"),IF(R954&gt;=100,O954*0.95*0.95*R954,O954*R954*0.95),IF(SUM($V$10:$V$6357)&gt;=57000,IF(AND(R954&gt;=100,AC954&lt;&gt;"без скидки"),O954*0.95*R954,O954*R954),N954*R954)))</f>
        <v>-      ₽</v>
      </c>
      <c r="U954" s="92" t="str">
        <f>IF('1'!$H$10="-","-      ₽",S954*N954)</f>
        <v>-      ₽</v>
      </c>
      <c r="V954" s="93" t="str">
        <f>IF('1'!$H$10="-","-      ₽",R954*N954)</f>
        <v>-      ₽</v>
      </c>
      <c r="W954" s="93" t="str">
        <f>IF('1'!$H$10="-","-      ₽",R954*O954)</f>
        <v>-      ₽</v>
      </c>
      <c r="X954" s="65" t="s">
        <v>4548</v>
      </c>
      <c r="Y954" s="66" t="str">
        <f>IF(OR(Q954="",'1'!$H$10="-"),"-      %",IF(Z954="только сц",0,IF(SUM($V$685:$V$6357)&gt;=57000,(W954-T954)/W954,0)))</f>
        <v>-      %</v>
      </c>
      <c r="Z954" s="83" t="s">
        <v>5582</v>
      </c>
      <c r="AA954" s="51">
        <v>3</v>
      </c>
      <c r="AB954" s="51">
        <v>0</v>
      </c>
      <c r="AC954" s="63" t="s">
        <v>375</v>
      </c>
      <c r="AD954" s="94" t="str">
        <f>IF(OR(Q954="",'1'!$H$10="-"),"",IF(Q954&gt;R954+S954,"заказано больше наличия",""))</f>
        <v/>
      </c>
    </row>
    <row r="955" spans="1:30" s="48" customFormat="1">
      <c r="A955" s="2"/>
      <c r="B955" s="57" t="s">
        <v>1353</v>
      </c>
      <c r="C955" s="49" t="s">
        <v>548</v>
      </c>
      <c r="D955" s="49" t="s">
        <v>549</v>
      </c>
      <c r="E955" s="49">
        <v>1</v>
      </c>
      <c r="F955" s="49">
        <v>9</v>
      </c>
      <c r="G955" s="49" t="s">
        <v>570</v>
      </c>
      <c r="H955" s="52" t="s">
        <v>551</v>
      </c>
      <c r="I955" s="50" t="s">
        <v>385</v>
      </c>
      <c r="J955" s="50"/>
      <c r="K955" s="90"/>
      <c r="L955" s="51">
        <v>1128</v>
      </c>
      <c r="M955" s="51">
        <v>995</v>
      </c>
      <c r="N955" s="82">
        <f>IF('1'!$H$10="-",L955,L955)</f>
        <v>1128</v>
      </c>
      <c r="O955" s="82">
        <f>IF(Z955="только сц",0,IF('1'!$H$10="-",M955,IF('1'!$H$10="в кассу предприятия",M955,IF('1'!$H$10="ИП Водакова Т.Ю.",M955*1.075,"-"))))</f>
        <v>0</v>
      </c>
      <c r="P955" s="86">
        <v>1</v>
      </c>
      <c r="Q955" s="47"/>
      <c r="R955" s="91">
        <f t="shared" si="15"/>
        <v>0</v>
      </c>
      <c r="S955" s="91" t="str">
        <f>IF('1'!$H$10="-","-      ₽",IF(Z955="только сц",IF(Q955&lt;=AA955,Q955,AA955),IF(Q955&lt;=AB955,0,IF(Q955-R955&lt;=AA955,Q955-R955,AA955))))</f>
        <v>-      ₽</v>
      </c>
      <c r="T955" s="92" t="str">
        <f>IF('1'!$H$10="-","-      ₽",IF(AND(SUM($W$10:$W$6357)&gt;=200000,AC955&lt;&gt;"без скидки"),IF(R955&gt;=100,O955*0.95*0.95*R955,O955*R955*0.95),IF(SUM($V$10:$V$6357)&gt;=57000,IF(AND(R955&gt;=100,AC955&lt;&gt;"без скидки"),O955*0.95*R955,O955*R955),N955*R955)))</f>
        <v>-      ₽</v>
      </c>
      <c r="U955" s="92" t="str">
        <f>IF('1'!$H$10="-","-      ₽",S955*N955)</f>
        <v>-      ₽</v>
      </c>
      <c r="V955" s="93" t="str">
        <f>IF('1'!$H$10="-","-      ₽",R955*N955)</f>
        <v>-      ₽</v>
      </c>
      <c r="W955" s="93" t="str">
        <f>IF('1'!$H$10="-","-      ₽",R955*O955)</f>
        <v>-      ₽</v>
      </c>
      <c r="X955" s="65" t="s">
        <v>4548</v>
      </c>
      <c r="Y955" s="66" t="str">
        <f>IF(OR(Q955="",'1'!$H$10="-"),"-      %",IF(Z955="только сц",0,IF(SUM($V$685:$V$6357)&gt;=57000,(W955-T955)/W955,0)))</f>
        <v>-      %</v>
      </c>
      <c r="Z955" s="83" t="s">
        <v>5582</v>
      </c>
      <c r="AA955" s="51">
        <v>1</v>
      </c>
      <c r="AB955" s="51">
        <v>0</v>
      </c>
      <c r="AC955" s="63" t="s">
        <v>375</v>
      </c>
      <c r="AD955" s="94" t="str">
        <f>IF(OR(Q955="",'1'!$H$10="-"),"",IF(Q955&gt;R955+S955,"заказано больше наличия",""))</f>
        <v/>
      </c>
    </row>
    <row r="956" spans="1:30" s="48" customFormat="1">
      <c r="A956" s="2"/>
      <c r="B956" s="57" t="s">
        <v>4297</v>
      </c>
      <c r="C956" s="49" t="s">
        <v>548</v>
      </c>
      <c r="D956" s="49" t="s">
        <v>549</v>
      </c>
      <c r="E956" s="49">
        <v>1</v>
      </c>
      <c r="F956" s="49">
        <v>15</v>
      </c>
      <c r="G956" s="49" t="s">
        <v>570</v>
      </c>
      <c r="H956" s="52" t="s">
        <v>57</v>
      </c>
      <c r="I956" s="50" t="s">
        <v>379</v>
      </c>
      <c r="J956" s="50" t="s">
        <v>387</v>
      </c>
      <c r="K956" s="90"/>
      <c r="L956" s="51">
        <v>1368</v>
      </c>
      <c r="M956" s="51">
        <v>1207</v>
      </c>
      <c r="N956" s="82">
        <f>IF('1'!$H$10="-",L956,L956)</f>
        <v>1368</v>
      </c>
      <c r="O956" s="82">
        <f>IF(Z956="только сц",0,IF('1'!$H$10="-",M956,IF('1'!$H$10="в кассу предприятия",M956,IF('1'!$H$10="ИП Водакова Т.Ю.",M956*1.075,"-"))))</f>
        <v>1207</v>
      </c>
      <c r="P956" s="86">
        <v>2</v>
      </c>
      <c r="Q956" s="47"/>
      <c r="R956" s="91">
        <f t="shared" si="15"/>
        <v>0</v>
      </c>
      <c r="S956" s="91" t="str">
        <f>IF('1'!$H$10="-","-      ₽",IF(Z956="только сц",IF(Q956&lt;=AA956,Q956,AA956),IF(Q956&lt;=AB956,0,IF(Q956-R956&lt;=AA956,Q956-R956,AA956))))</f>
        <v>-      ₽</v>
      </c>
      <c r="T956" s="92" t="str">
        <f>IF('1'!$H$10="-","-      ₽",IF(AND(SUM($W$10:$W$6357)&gt;=200000,AC956&lt;&gt;"без скидки"),IF(R956&gt;=100,O956*0.95*0.95*R956,O956*R956*0.95),IF(SUM($V$10:$V$6357)&gt;=57000,IF(AND(R956&gt;=100,AC956&lt;&gt;"без скидки"),O956*0.95*R956,O956*R956),N956*R956)))</f>
        <v>-      ₽</v>
      </c>
      <c r="U956" s="92" t="str">
        <f>IF('1'!$H$10="-","-      ₽",S956*N956)</f>
        <v>-      ₽</v>
      </c>
      <c r="V956" s="93" t="str">
        <f>IF('1'!$H$10="-","-      ₽",R956*N956)</f>
        <v>-      ₽</v>
      </c>
      <c r="W956" s="93" t="str">
        <f>IF('1'!$H$10="-","-      ₽",R956*O956)</f>
        <v>-      ₽</v>
      </c>
      <c r="X956" s="65" t="s">
        <v>4548</v>
      </c>
      <c r="Y956" s="66" t="str">
        <f>IF(OR(Q956="",'1'!$H$10="-"),"-      %",IF(Z956="только сц",0,IF(SUM($V$685:$V$6357)&gt;=57000,(W956-T956)/W956,0)))</f>
        <v>-      %</v>
      </c>
      <c r="Z956" s="83" t="s">
        <v>375</v>
      </c>
      <c r="AA956" s="51">
        <v>0</v>
      </c>
      <c r="AB956" s="51">
        <v>2</v>
      </c>
      <c r="AC956" s="63" t="s">
        <v>375</v>
      </c>
      <c r="AD956" s="94" t="str">
        <f>IF(OR(Q956="",'1'!$H$10="-"),"",IF(Q956&gt;R956+S956,"заказано больше наличия",""))</f>
        <v/>
      </c>
    </row>
    <row r="957" spans="1:30" s="48" customFormat="1">
      <c r="A957" s="2"/>
      <c r="B957" s="57" t="s">
        <v>4298</v>
      </c>
      <c r="C957" s="49" t="s">
        <v>556</v>
      </c>
      <c r="D957" s="49" t="s">
        <v>549</v>
      </c>
      <c r="E957" s="49">
        <v>1</v>
      </c>
      <c r="F957" s="49">
        <v>43</v>
      </c>
      <c r="G957" s="49" t="s">
        <v>572</v>
      </c>
      <c r="H957" s="52" t="s">
        <v>2792</v>
      </c>
      <c r="I957" s="50" t="s">
        <v>555</v>
      </c>
      <c r="J957" s="50"/>
      <c r="K957" s="90"/>
      <c r="L957" s="51">
        <v>1580</v>
      </c>
      <c r="M957" s="51">
        <v>1394</v>
      </c>
      <c r="N957" s="82">
        <f>IF('1'!$H$10="-",L957,L957)</f>
        <v>1580</v>
      </c>
      <c r="O957" s="82">
        <f>IF(Z957="только сц",0,IF('1'!$H$10="-",M957,IF('1'!$H$10="в кассу предприятия",M957,IF('1'!$H$10="ИП Водакова Т.Ю.",M957*1.075,"-"))))</f>
        <v>0</v>
      </c>
      <c r="P957" s="86">
        <v>3</v>
      </c>
      <c r="Q957" s="47"/>
      <c r="R957" s="91">
        <f t="shared" si="15"/>
        <v>0</v>
      </c>
      <c r="S957" s="91" t="str">
        <f>IF('1'!$H$10="-","-      ₽",IF(Z957="только сц",IF(Q957&lt;=AA957,Q957,AA957),IF(Q957&lt;=AB957,0,IF(Q957-R957&lt;=AA957,Q957-R957,AA957))))</f>
        <v>-      ₽</v>
      </c>
      <c r="T957" s="92" t="str">
        <f>IF('1'!$H$10="-","-      ₽",IF(AND(SUM($W$10:$W$6357)&gt;=200000,AC957&lt;&gt;"без скидки"),IF(R957&gt;=100,O957*0.95*0.95*R957,O957*R957*0.95),IF(SUM($V$10:$V$6357)&gt;=57000,IF(AND(R957&gt;=100,AC957&lt;&gt;"без скидки"),O957*0.95*R957,O957*R957),N957*R957)))</f>
        <v>-      ₽</v>
      </c>
      <c r="U957" s="92" t="str">
        <f>IF('1'!$H$10="-","-      ₽",S957*N957)</f>
        <v>-      ₽</v>
      </c>
      <c r="V957" s="93" t="str">
        <f>IF('1'!$H$10="-","-      ₽",R957*N957)</f>
        <v>-      ₽</v>
      </c>
      <c r="W957" s="93" t="str">
        <f>IF('1'!$H$10="-","-      ₽",R957*O957)</f>
        <v>-      ₽</v>
      </c>
      <c r="X957" s="65" t="s">
        <v>4548</v>
      </c>
      <c r="Y957" s="66" t="str">
        <f>IF(OR(Q957="",'1'!$H$10="-"),"-      %",IF(Z957="только сц",0,IF(SUM($V$685:$V$6357)&gt;=57000,(W957-T957)/W957,0)))</f>
        <v>-      %</v>
      </c>
      <c r="Z957" s="83" t="s">
        <v>5582</v>
      </c>
      <c r="AA957" s="51">
        <v>3</v>
      </c>
      <c r="AB957" s="51">
        <v>0</v>
      </c>
      <c r="AC957" s="63" t="s">
        <v>375</v>
      </c>
      <c r="AD957" s="94" t="str">
        <f>IF(OR(Q957="",'1'!$H$10="-"),"",IF(Q957&gt;R957+S957,"заказано больше наличия",""))</f>
        <v/>
      </c>
    </row>
    <row r="958" spans="1:30" s="48" customFormat="1">
      <c r="A958" s="2"/>
      <c r="B958" s="57" t="s">
        <v>1354</v>
      </c>
      <c r="C958" s="49" t="s">
        <v>548</v>
      </c>
      <c r="D958" s="49" t="s">
        <v>549</v>
      </c>
      <c r="E958" s="49">
        <v>1</v>
      </c>
      <c r="F958" s="49">
        <v>11</v>
      </c>
      <c r="G958" s="49" t="s">
        <v>2933</v>
      </c>
      <c r="H958" s="52" t="s">
        <v>52</v>
      </c>
      <c r="I958" s="50" t="s">
        <v>387</v>
      </c>
      <c r="J958" s="50"/>
      <c r="K958" s="90"/>
      <c r="L958" s="51">
        <v>776</v>
      </c>
      <c r="M958" s="51">
        <v>685</v>
      </c>
      <c r="N958" s="82">
        <f>IF('1'!$H$10="-",L958,L958)</f>
        <v>776</v>
      </c>
      <c r="O958" s="82">
        <f>IF(Z958="только сц",0,IF('1'!$H$10="-",M958,IF('1'!$H$10="в кассу предприятия",M958,IF('1'!$H$10="ИП Водакова Т.Ю.",M958*1.075,"-"))))</f>
        <v>0</v>
      </c>
      <c r="P958" s="86">
        <v>2</v>
      </c>
      <c r="Q958" s="47"/>
      <c r="R958" s="91">
        <f t="shared" si="15"/>
        <v>0</v>
      </c>
      <c r="S958" s="91" t="str">
        <f>IF('1'!$H$10="-","-      ₽",IF(Z958="только сц",IF(Q958&lt;=AA958,Q958,AA958),IF(Q958&lt;=AB958,0,IF(Q958-R958&lt;=AA958,Q958-R958,AA958))))</f>
        <v>-      ₽</v>
      </c>
      <c r="T958" s="92" t="str">
        <f>IF('1'!$H$10="-","-      ₽",IF(AND(SUM($W$10:$W$6357)&gt;=200000,AC958&lt;&gt;"без скидки"),IF(R958&gt;=100,O958*0.95*0.95*R958,O958*R958*0.95),IF(SUM($V$10:$V$6357)&gt;=57000,IF(AND(R958&gt;=100,AC958&lt;&gt;"без скидки"),O958*0.95*R958,O958*R958),N958*R958)))</f>
        <v>-      ₽</v>
      </c>
      <c r="U958" s="92" t="str">
        <f>IF('1'!$H$10="-","-      ₽",S958*N958)</f>
        <v>-      ₽</v>
      </c>
      <c r="V958" s="93" t="str">
        <f>IF('1'!$H$10="-","-      ₽",R958*N958)</f>
        <v>-      ₽</v>
      </c>
      <c r="W958" s="93" t="str">
        <f>IF('1'!$H$10="-","-      ₽",R958*O958)</f>
        <v>-      ₽</v>
      </c>
      <c r="X958" s="65" t="s">
        <v>4548</v>
      </c>
      <c r="Y958" s="66" t="str">
        <f>IF(OR(Q958="",'1'!$H$10="-"),"-      %",IF(Z958="только сц",0,IF(SUM($V$685:$V$6357)&gt;=57000,(W958-T958)/W958,0)))</f>
        <v>-      %</v>
      </c>
      <c r="Z958" s="83" t="s">
        <v>5582</v>
      </c>
      <c r="AA958" s="51">
        <v>2</v>
      </c>
      <c r="AB958" s="51">
        <v>0</v>
      </c>
      <c r="AC958" s="63" t="s">
        <v>3975</v>
      </c>
      <c r="AD958" s="94" t="str">
        <f>IF(OR(Q958="",'1'!$H$10="-"),"",IF(Q958&gt;R958+S958,"заказано больше наличия",""))</f>
        <v/>
      </c>
    </row>
    <row r="959" spans="1:30" s="48" customFormat="1">
      <c r="A959" s="2"/>
      <c r="B959" s="57" t="s">
        <v>578</v>
      </c>
      <c r="C959" s="49" t="s">
        <v>556</v>
      </c>
      <c r="D959" s="49" t="s">
        <v>549</v>
      </c>
      <c r="E959" s="49">
        <v>1</v>
      </c>
      <c r="F959" s="49">
        <v>8</v>
      </c>
      <c r="G959" s="49" t="s">
        <v>576</v>
      </c>
      <c r="H959" s="52" t="s">
        <v>288</v>
      </c>
      <c r="I959" s="50" t="s">
        <v>298</v>
      </c>
      <c r="J959" s="50"/>
      <c r="K959" s="90"/>
      <c r="L959" s="51">
        <v>878</v>
      </c>
      <c r="M959" s="51">
        <v>775</v>
      </c>
      <c r="N959" s="82">
        <f>IF('1'!$H$10="-",L959,L959)</f>
        <v>878</v>
      </c>
      <c r="O959" s="82">
        <f>IF(Z959="только сц",0,IF('1'!$H$10="-",M959,IF('1'!$H$10="в кассу предприятия",M959,IF('1'!$H$10="ИП Водакова Т.Ю.",M959*1.075,"-"))))</f>
        <v>775</v>
      </c>
      <c r="P959" s="86">
        <v>3</v>
      </c>
      <c r="Q959" s="47"/>
      <c r="R959" s="91">
        <f t="shared" si="15"/>
        <v>0</v>
      </c>
      <c r="S959" s="91" t="str">
        <f>IF('1'!$H$10="-","-      ₽",IF(Z959="только сц",IF(Q959&lt;=AA959,Q959,AA959),IF(Q959&lt;=AB959,0,IF(Q959-R959&lt;=AA959,Q959-R959,AA959))))</f>
        <v>-      ₽</v>
      </c>
      <c r="T959" s="92" t="str">
        <f>IF('1'!$H$10="-","-      ₽",IF(AND(SUM($W$10:$W$6357)&gt;=200000,AC959&lt;&gt;"без скидки"),IF(R959&gt;=100,O959*0.95*0.95*R959,O959*R959*0.95),IF(SUM($V$10:$V$6357)&gt;=57000,IF(AND(R959&gt;=100,AC959&lt;&gt;"без скидки"),O959*0.95*R959,O959*R959),N959*R959)))</f>
        <v>-      ₽</v>
      </c>
      <c r="U959" s="92" t="str">
        <f>IF('1'!$H$10="-","-      ₽",S959*N959)</f>
        <v>-      ₽</v>
      </c>
      <c r="V959" s="93" t="str">
        <f>IF('1'!$H$10="-","-      ₽",R959*N959)</f>
        <v>-      ₽</v>
      </c>
      <c r="W959" s="93" t="str">
        <f>IF('1'!$H$10="-","-      ₽",R959*O959)</f>
        <v>-      ₽</v>
      </c>
      <c r="X959" s="65" t="s">
        <v>4548</v>
      </c>
      <c r="Y959" s="66" t="str">
        <f>IF(OR(Q959="",'1'!$H$10="-"),"-      %",IF(Z959="только сц",0,IF(SUM($V$685:$V$6357)&gt;=57000,(W959-T959)/W959,0)))</f>
        <v>-      %</v>
      </c>
      <c r="Z959" s="83" t="s">
        <v>375</v>
      </c>
      <c r="AA959" s="51">
        <v>0</v>
      </c>
      <c r="AB959" s="51">
        <v>3</v>
      </c>
      <c r="AC959" s="63" t="s">
        <v>3975</v>
      </c>
      <c r="AD959" s="94" t="str">
        <f>IF(OR(Q959="",'1'!$H$10="-"),"",IF(Q959&gt;R959+S959,"заказано больше наличия",""))</f>
        <v/>
      </c>
    </row>
    <row r="960" spans="1:30" s="48" customFormat="1">
      <c r="A960" s="2"/>
      <c r="B960" s="57" t="s">
        <v>1356</v>
      </c>
      <c r="C960" s="49" t="s">
        <v>556</v>
      </c>
      <c r="D960" s="49" t="s">
        <v>549</v>
      </c>
      <c r="E960" s="49">
        <v>1</v>
      </c>
      <c r="F960" s="49">
        <v>15</v>
      </c>
      <c r="G960" s="49" t="s">
        <v>576</v>
      </c>
      <c r="H960" s="52" t="s">
        <v>57</v>
      </c>
      <c r="I960" s="50" t="s">
        <v>372</v>
      </c>
      <c r="J960" s="50"/>
      <c r="K960" s="90"/>
      <c r="L960" s="51">
        <v>1751</v>
      </c>
      <c r="M960" s="51">
        <v>1545</v>
      </c>
      <c r="N960" s="82">
        <f>IF('1'!$H$10="-",L960,L960)</f>
        <v>1751</v>
      </c>
      <c r="O960" s="82">
        <f>IF(Z960="только сц",0,IF('1'!$H$10="-",M960,IF('1'!$H$10="в кассу предприятия",M960,IF('1'!$H$10="ИП Водакова Т.Ю.",M960*1.075,"-"))))</f>
        <v>0</v>
      </c>
      <c r="P960" s="86">
        <v>1</v>
      </c>
      <c r="Q960" s="47"/>
      <c r="R960" s="91">
        <f t="shared" si="15"/>
        <v>0</v>
      </c>
      <c r="S960" s="91" t="str">
        <f>IF('1'!$H$10="-","-      ₽",IF(Z960="только сц",IF(Q960&lt;=AA960,Q960,AA960),IF(Q960&lt;=AB960,0,IF(Q960-R960&lt;=AA960,Q960-R960,AA960))))</f>
        <v>-      ₽</v>
      </c>
      <c r="T960" s="92" t="str">
        <f>IF('1'!$H$10="-","-      ₽",IF(AND(SUM($W$10:$W$6357)&gt;=200000,AC960&lt;&gt;"без скидки"),IF(R960&gt;=100,O960*0.95*0.95*R960,O960*R960*0.95),IF(SUM($V$10:$V$6357)&gt;=57000,IF(AND(R960&gt;=100,AC960&lt;&gt;"без скидки"),O960*0.95*R960,O960*R960),N960*R960)))</f>
        <v>-      ₽</v>
      </c>
      <c r="U960" s="92" t="str">
        <f>IF('1'!$H$10="-","-      ₽",S960*N960)</f>
        <v>-      ₽</v>
      </c>
      <c r="V960" s="93" t="str">
        <f>IF('1'!$H$10="-","-      ₽",R960*N960)</f>
        <v>-      ₽</v>
      </c>
      <c r="W960" s="93" t="str">
        <f>IF('1'!$H$10="-","-      ₽",R960*O960)</f>
        <v>-      ₽</v>
      </c>
      <c r="X960" s="65" t="s">
        <v>4548</v>
      </c>
      <c r="Y960" s="66" t="str">
        <f>IF(OR(Q960="",'1'!$H$10="-"),"-      %",IF(Z960="только сц",0,IF(SUM($V$685:$V$6357)&gt;=57000,(W960-T960)/W960,0)))</f>
        <v>-      %</v>
      </c>
      <c r="Z960" s="83" t="s">
        <v>5582</v>
      </c>
      <c r="AA960" s="51">
        <v>1</v>
      </c>
      <c r="AB960" s="51">
        <v>0</v>
      </c>
      <c r="AC960" s="63" t="s">
        <v>3975</v>
      </c>
      <c r="AD960" s="94" t="str">
        <f>IF(OR(Q960="",'1'!$H$10="-"),"",IF(Q960&gt;R960+S960,"заказано больше наличия",""))</f>
        <v/>
      </c>
    </row>
    <row r="961" spans="1:30" s="48" customFormat="1">
      <c r="A961" s="2"/>
      <c r="B961" s="57" t="s">
        <v>581</v>
      </c>
      <c r="C961" s="49" t="s">
        <v>556</v>
      </c>
      <c r="D961" s="49" t="s">
        <v>549</v>
      </c>
      <c r="E961" s="49">
        <v>1</v>
      </c>
      <c r="F961" s="49">
        <v>18</v>
      </c>
      <c r="G961" s="49" t="s">
        <v>576</v>
      </c>
      <c r="H961" s="52" t="s">
        <v>384</v>
      </c>
      <c r="I961" s="50" t="s">
        <v>372</v>
      </c>
      <c r="J961" s="50"/>
      <c r="K961" s="90"/>
      <c r="L961" s="51">
        <v>2286</v>
      </c>
      <c r="M961" s="51">
        <v>2017</v>
      </c>
      <c r="N961" s="82">
        <f>IF('1'!$H$10="-",L961,L961)</f>
        <v>2286</v>
      </c>
      <c r="O961" s="82">
        <f>IF(Z961="только сц",0,IF('1'!$H$10="-",M961,IF('1'!$H$10="в кассу предприятия",M961,IF('1'!$H$10="ИП Водакова Т.Ю.",M961*1.075,"-"))))</f>
        <v>0</v>
      </c>
      <c r="P961" s="86">
        <v>14</v>
      </c>
      <c r="Q961" s="47"/>
      <c r="R961" s="91">
        <f t="shared" si="15"/>
        <v>0</v>
      </c>
      <c r="S961" s="91" t="str">
        <f>IF('1'!$H$10="-","-      ₽",IF(Z961="только сц",IF(Q961&lt;=AA961,Q961,AA961),IF(Q961&lt;=AB961,0,IF(Q961-R961&lt;=AA961,Q961-R961,AA961))))</f>
        <v>-      ₽</v>
      </c>
      <c r="T961" s="92" t="str">
        <f>IF('1'!$H$10="-","-      ₽",IF(AND(SUM($W$10:$W$6357)&gt;=200000,AC961&lt;&gt;"без скидки"),IF(R961&gt;=100,O961*0.95*0.95*R961,O961*R961*0.95),IF(SUM($V$10:$V$6357)&gt;=57000,IF(AND(R961&gt;=100,AC961&lt;&gt;"без скидки"),O961*0.95*R961,O961*R961),N961*R961)))</f>
        <v>-      ₽</v>
      </c>
      <c r="U961" s="92" t="str">
        <f>IF('1'!$H$10="-","-      ₽",S961*N961)</f>
        <v>-      ₽</v>
      </c>
      <c r="V961" s="93" t="str">
        <f>IF('1'!$H$10="-","-      ₽",R961*N961)</f>
        <v>-      ₽</v>
      </c>
      <c r="W961" s="93" t="str">
        <f>IF('1'!$H$10="-","-      ₽",R961*O961)</f>
        <v>-      ₽</v>
      </c>
      <c r="X961" s="65" t="s">
        <v>4548</v>
      </c>
      <c r="Y961" s="66" t="str">
        <f>IF(OR(Q961="",'1'!$H$10="-"),"-      %",IF(Z961="только сц",0,IF(SUM($V$685:$V$6357)&gt;=57000,(W961-T961)/W961,0)))</f>
        <v>-      %</v>
      </c>
      <c r="Z961" s="83" t="s">
        <v>5582</v>
      </c>
      <c r="AA961" s="51">
        <v>14</v>
      </c>
      <c r="AB961" s="51">
        <v>0</v>
      </c>
      <c r="AC961" s="63" t="s">
        <v>375</v>
      </c>
      <c r="AD961" s="94" t="str">
        <f>IF(OR(Q961="",'1'!$H$10="-"),"",IF(Q961&gt;R961+S961,"заказано больше наличия",""))</f>
        <v/>
      </c>
    </row>
    <row r="962" spans="1:30" s="48" customFormat="1">
      <c r="A962" s="2"/>
      <c r="B962" s="57" t="s">
        <v>582</v>
      </c>
      <c r="C962" s="49" t="s">
        <v>548</v>
      </c>
      <c r="D962" s="49" t="s">
        <v>549</v>
      </c>
      <c r="E962" s="49">
        <v>1</v>
      </c>
      <c r="F962" s="49">
        <v>24</v>
      </c>
      <c r="G962" s="49" t="s">
        <v>576</v>
      </c>
      <c r="H962" s="52" t="s">
        <v>373</v>
      </c>
      <c r="I962" s="50" t="s">
        <v>412</v>
      </c>
      <c r="J962" s="50"/>
      <c r="K962" s="90"/>
      <c r="L962" s="51">
        <v>4360</v>
      </c>
      <c r="M962" s="51">
        <v>3847</v>
      </c>
      <c r="N962" s="82">
        <f>IF('1'!$H$10="-",L962,L962)</f>
        <v>4360</v>
      </c>
      <c r="O962" s="82">
        <f>IF(Z962="только сц",0,IF('1'!$H$10="-",M962,IF('1'!$H$10="в кассу предприятия",M962,IF('1'!$H$10="ИП Водакова Т.Ю.",M962*1.075,"-"))))</f>
        <v>0</v>
      </c>
      <c r="P962" s="86">
        <v>2</v>
      </c>
      <c r="Q962" s="47"/>
      <c r="R962" s="91">
        <f t="shared" si="15"/>
        <v>0</v>
      </c>
      <c r="S962" s="91" t="str">
        <f>IF('1'!$H$10="-","-      ₽",IF(Z962="только сц",IF(Q962&lt;=AA962,Q962,AA962),IF(Q962&lt;=AB962,0,IF(Q962-R962&lt;=AA962,Q962-R962,AA962))))</f>
        <v>-      ₽</v>
      </c>
      <c r="T962" s="92" t="str">
        <f>IF('1'!$H$10="-","-      ₽",IF(AND(SUM($W$10:$W$6357)&gt;=200000,AC962&lt;&gt;"без скидки"),IF(R962&gt;=100,O962*0.95*0.95*R962,O962*R962*0.95),IF(SUM($V$10:$V$6357)&gt;=57000,IF(AND(R962&gt;=100,AC962&lt;&gt;"без скидки"),O962*0.95*R962,O962*R962),N962*R962)))</f>
        <v>-      ₽</v>
      </c>
      <c r="U962" s="92" t="str">
        <f>IF('1'!$H$10="-","-      ₽",S962*N962)</f>
        <v>-      ₽</v>
      </c>
      <c r="V962" s="93" t="str">
        <f>IF('1'!$H$10="-","-      ₽",R962*N962)</f>
        <v>-      ₽</v>
      </c>
      <c r="W962" s="93" t="str">
        <f>IF('1'!$H$10="-","-      ₽",R962*O962)</f>
        <v>-      ₽</v>
      </c>
      <c r="X962" s="65" t="s">
        <v>4548</v>
      </c>
      <c r="Y962" s="66" t="str">
        <f>IF(OR(Q962="",'1'!$H$10="-"),"-      %",IF(Z962="только сц",0,IF(SUM($V$685:$V$6357)&gt;=57000,(W962-T962)/W962,0)))</f>
        <v>-      %</v>
      </c>
      <c r="Z962" s="83" t="s">
        <v>5582</v>
      </c>
      <c r="AA962" s="51">
        <v>2</v>
      </c>
      <c r="AB962" s="51">
        <v>0</v>
      </c>
      <c r="AC962" s="63" t="s">
        <v>3975</v>
      </c>
      <c r="AD962" s="94" t="str">
        <f>IF(OR(Q962="",'1'!$H$10="-"),"",IF(Q962&gt;R962+S962,"заказано больше наличия",""))</f>
        <v/>
      </c>
    </row>
    <row r="963" spans="1:30" s="48" customFormat="1">
      <c r="A963" s="2"/>
      <c r="B963" s="57" t="s">
        <v>4551</v>
      </c>
      <c r="C963" s="49" t="s">
        <v>548</v>
      </c>
      <c r="D963" s="49" t="s">
        <v>549</v>
      </c>
      <c r="E963" s="49">
        <v>1</v>
      </c>
      <c r="F963" s="49">
        <v>40</v>
      </c>
      <c r="G963" s="49" t="s">
        <v>576</v>
      </c>
      <c r="H963" s="52" t="s">
        <v>4657</v>
      </c>
      <c r="I963" s="50" t="s">
        <v>412</v>
      </c>
      <c r="J963" s="50"/>
      <c r="K963" s="90"/>
      <c r="L963" s="51">
        <v>7021</v>
      </c>
      <c r="M963" s="51">
        <v>6195</v>
      </c>
      <c r="N963" s="82">
        <f>IF('1'!$H$10="-",L963,L963)</f>
        <v>7021</v>
      </c>
      <c r="O963" s="82">
        <f>IF(Z963="только сц",0,IF('1'!$H$10="-",M963,IF('1'!$H$10="в кассу предприятия",M963,IF('1'!$H$10="ИП Водакова Т.Ю.",M963*1.075,"-"))))</f>
        <v>0</v>
      </c>
      <c r="P963" s="86">
        <v>13</v>
      </c>
      <c r="Q963" s="47"/>
      <c r="R963" s="91">
        <f t="shared" si="15"/>
        <v>0</v>
      </c>
      <c r="S963" s="91" t="str">
        <f>IF('1'!$H$10="-","-      ₽",IF(Z963="только сц",IF(Q963&lt;=AA963,Q963,AA963),IF(Q963&lt;=AB963,0,IF(Q963-R963&lt;=AA963,Q963-R963,AA963))))</f>
        <v>-      ₽</v>
      </c>
      <c r="T963" s="92" t="str">
        <f>IF('1'!$H$10="-","-      ₽",IF(AND(SUM($W$10:$W$6357)&gt;=200000,AC963&lt;&gt;"без скидки"),IF(R963&gt;=100,O963*0.95*0.95*R963,O963*R963*0.95),IF(SUM($V$10:$V$6357)&gt;=57000,IF(AND(R963&gt;=100,AC963&lt;&gt;"без скидки"),O963*0.95*R963,O963*R963),N963*R963)))</f>
        <v>-      ₽</v>
      </c>
      <c r="U963" s="92" t="str">
        <f>IF('1'!$H$10="-","-      ₽",S963*N963)</f>
        <v>-      ₽</v>
      </c>
      <c r="V963" s="93" t="str">
        <f>IF('1'!$H$10="-","-      ₽",R963*N963)</f>
        <v>-      ₽</v>
      </c>
      <c r="W963" s="93" t="str">
        <f>IF('1'!$H$10="-","-      ₽",R963*O963)</f>
        <v>-      ₽</v>
      </c>
      <c r="X963" s="65" t="s">
        <v>4548</v>
      </c>
      <c r="Y963" s="66" t="str">
        <f>IF(OR(Q963="",'1'!$H$10="-"),"-      %",IF(Z963="только сц",0,IF(SUM($V$685:$V$6357)&gt;=57000,(W963-T963)/W963,0)))</f>
        <v>-      %</v>
      </c>
      <c r="Z963" s="83" t="s">
        <v>5582</v>
      </c>
      <c r="AA963" s="51">
        <v>13</v>
      </c>
      <c r="AB963" s="51">
        <v>0</v>
      </c>
      <c r="AC963" s="63" t="s">
        <v>375</v>
      </c>
      <c r="AD963" s="94" t="str">
        <f>IF(OR(Q963="",'1'!$H$10="-"),"",IF(Q963&gt;R963+S963,"заказано больше наличия",""))</f>
        <v/>
      </c>
    </row>
    <row r="964" spans="1:30" s="48" customFormat="1">
      <c r="A964" s="2"/>
      <c r="B964" s="57" t="s">
        <v>1358</v>
      </c>
      <c r="C964" s="49" t="s">
        <v>556</v>
      </c>
      <c r="D964" s="49" t="s">
        <v>549</v>
      </c>
      <c r="E964" s="49">
        <v>1</v>
      </c>
      <c r="F964" s="49">
        <v>42</v>
      </c>
      <c r="G964" s="49" t="s">
        <v>576</v>
      </c>
      <c r="H964" s="52" t="s">
        <v>2937</v>
      </c>
      <c r="I964" s="50" t="s">
        <v>2938</v>
      </c>
      <c r="J964" s="50"/>
      <c r="K964" s="90"/>
      <c r="L964" s="51">
        <v>3270</v>
      </c>
      <c r="M964" s="51">
        <v>2885</v>
      </c>
      <c r="N964" s="82">
        <f>IF('1'!$H$10="-",L964,L964)</f>
        <v>3270</v>
      </c>
      <c r="O964" s="82">
        <f>IF(Z964="только сц",0,IF('1'!$H$10="-",M964,IF('1'!$H$10="в кассу предприятия",M964,IF('1'!$H$10="ИП Водакова Т.Ю.",M964*1.075,"-"))))</f>
        <v>0</v>
      </c>
      <c r="P964" s="86">
        <v>3</v>
      </c>
      <c r="Q964" s="47"/>
      <c r="R964" s="91">
        <f t="shared" si="15"/>
        <v>0</v>
      </c>
      <c r="S964" s="91" t="str">
        <f>IF('1'!$H$10="-","-      ₽",IF(Z964="только сц",IF(Q964&lt;=AA964,Q964,AA964),IF(Q964&lt;=AB964,0,IF(Q964-R964&lt;=AA964,Q964-R964,AA964))))</f>
        <v>-      ₽</v>
      </c>
      <c r="T964" s="92" t="str">
        <f>IF('1'!$H$10="-","-      ₽",IF(AND(SUM($W$10:$W$6357)&gt;=200000,AC964&lt;&gt;"без скидки"),IF(R964&gt;=100,O964*0.95*0.95*R964,O964*R964*0.95),IF(SUM($V$10:$V$6357)&gt;=57000,IF(AND(R964&gt;=100,AC964&lt;&gt;"без скидки"),O964*0.95*R964,O964*R964),N964*R964)))</f>
        <v>-      ₽</v>
      </c>
      <c r="U964" s="92" t="str">
        <f>IF('1'!$H$10="-","-      ₽",S964*N964)</f>
        <v>-      ₽</v>
      </c>
      <c r="V964" s="93" t="str">
        <f>IF('1'!$H$10="-","-      ₽",R964*N964)</f>
        <v>-      ₽</v>
      </c>
      <c r="W964" s="93" t="str">
        <f>IF('1'!$H$10="-","-      ₽",R964*O964)</f>
        <v>-      ₽</v>
      </c>
      <c r="X964" s="65" t="s">
        <v>4548</v>
      </c>
      <c r="Y964" s="66" t="str">
        <f>IF(OR(Q964="",'1'!$H$10="-"),"-      %",IF(Z964="только сц",0,IF(SUM($V$685:$V$6357)&gt;=57000,(W964-T964)/W964,0)))</f>
        <v>-      %</v>
      </c>
      <c r="Z964" s="83" t="s">
        <v>5582</v>
      </c>
      <c r="AA964" s="51">
        <v>3</v>
      </c>
      <c r="AB964" s="51">
        <v>0</v>
      </c>
      <c r="AC964" s="63" t="s">
        <v>375</v>
      </c>
      <c r="AD964" s="94" t="str">
        <f>IF(OR(Q964="",'1'!$H$10="-"),"",IF(Q964&gt;R964+S964,"заказано больше наличия",""))</f>
        <v/>
      </c>
    </row>
    <row r="965" spans="1:30" s="48" customFormat="1">
      <c r="A965" s="2"/>
      <c r="B965" s="57" t="s">
        <v>4167</v>
      </c>
      <c r="C965" s="49" t="s">
        <v>556</v>
      </c>
      <c r="D965" s="49" t="s">
        <v>549</v>
      </c>
      <c r="E965" s="49">
        <v>1</v>
      </c>
      <c r="F965" s="49">
        <v>43</v>
      </c>
      <c r="G965" s="49" t="s">
        <v>576</v>
      </c>
      <c r="H965" s="52" t="s">
        <v>2792</v>
      </c>
      <c r="I965" s="50" t="s">
        <v>2938</v>
      </c>
      <c r="J965" s="50"/>
      <c r="K965" s="90"/>
      <c r="L965" s="51">
        <v>3004</v>
      </c>
      <c r="M965" s="51">
        <v>2651</v>
      </c>
      <c r="N965" s="82">
        <f>IF('1'!$H$10="-",L965,L965)</f>
        <v>3004</v>
      </c>
      <c r="O965" s="82">
        <f>IF(Z965="только сц",0,IF('1'!$H$10="-",M965,IF('1'!$H$10="в кассу предприятия",M965,IF('1'!$H$10="ИП Водакова Т.Ю.",M965*1.075,"-"))))</f>
        <v>2651</v>
      </c>
      <c r="P965" s="86" t="s">
        <v>5583</v>
      </c>
      <c r="Q965" s="47"/>
      <c r="R965" s="91">
        <f t="shared" si="15"/>
        <v>0</v>
      </c>
      <c r="S965" s="91" t="str">
        <f>IF('1'!$H$10="-","-      ₽",IF(Z965="только сц",IF(Q965&lt;=AA965,Q965,AA965),IF(Q965&lt;=AB965,0,IF(Q965-R965&lt;=AA965,Q965-R965,AA965))))</f>
        <v>-      ₽</v>
      </c>
      <c r="T965" s="92" t="str">
        <f>IF('1'!$H$10="-","-      ₽",IF(AND(SUM($W$10:$W$6357)&gt;=200000,AC965&lt;&gt;"без скидки"),IF(R965&gt;=100,O965*0.95*0.95*R965,O965*R965*0.95),IF(SUM($V$10:$V$6357)&gt;=57000,IF(AND(R965&gt;=100,AC965&lt;&gt;"без скидки"),O965*0.95*R965,O965*R965),N965*R965)))</f>
        <v>-      ₽</v>
      </c>
      <c r="U965" s="92" t="str">
        <f>IF('1'!$H$10="-","-      ₽",S965*N965)</f>
        <v>-      ₽</v>
      </c>
      <c r="V965" s="93" t="str">
        <f>IF('1'!$H$10="-","-      ₽",R965*N965)</f>
        <v>-      ₽</v>
      </c>
      <c r="W965" s="93" t="str">
        <f>IF('1'!$H$10="-","-      ₽",R965*O965)</f>
        <v>-      ₽</v>
      </c>
      <c r="X965" s="65" t="s">
        <v>4548</v>
      </c>
      <c r="Y965" s="66" t="str">
        <f>IF(OR(Q965="",'1'!$H$10="-"),"-      %",IF(Z965="только сц",0,IF(SUM($V$685:$V$6357)&gt;=57000,(W965-T965)/W965,0)))</f>
        <v>-      %</v>
      </c>
      <c r="Z965" s="83" t="s">
        <v>375</v>
      </c>
      <c r="AA965" s="51">
        <v>12</v>
      </c>
      <c r="AB965" s="51">
        <v>100</v>
      </c>
      <c r="AC965" s="63" t="s">
        <v>375</v>
      </c>
      <c r="AD965" s="94" t="str">
        <f>IF(OR(Q965="",'1'!$H$10="-"),"",IF(Q965&gt;R965+S965,"заказано больше наличия",""))</f>
        <v/>
      </c>
    </row>
    <row r="966" spans="1:30" s="48" customFormat="1">
      <c r="A966" s="2"/>
      <c r="B966" s="57" t="s">
        <v>5092</v>
      </c>
      <c r="C966" s="49" t="s">
        <v>556</v>
      </c>
      <c r="D966" s="49" t="s">
        <v>549</v>
      </c>
      <c r="E966" s="49">
        <v>1</v>
      </c>
      <c r="F966" s="49">
        <v>43</v>
      </c>
      <c r="G966" s="49" t="s">
        <v>576</v>
      </c>
      <c r="H966" s="52" t="s">
        <v>2792</v>
      </c>
      <c r="I966" s="50" t="s">
        <v>2833</v>
      </c>
      <c r="J966" s="50"/>
      <c r="K966" s="90"/>
      <c r="L966" s="51">
        <v>4786</v>
      </c>
      <c r="M966" s="51">
        <v>4223</v>
      </c>
      <c r="N966" s="82">
        <f>IF('1'!$H$10="-",L966,L966)</f>
        <v>4786</v>
      </c>
      <c r="O966" s="82">
        <f>IF(Z966="только сц",0,IF('1'!$H$10="-",M966,IF('1'!$H$10="в кассу предприятия",M966,IF('1'!$H$10="ИП Водакова Т.Ю.",M966*1.075,"-"))))</f>
        <v>0</v>
      </c>
      <c r="P966" s="86">
        <v>10</v>
      </c>
      <c r="Q966" s="47"/>
      <c r="R966" s="91">
        <f t="shared" si="15"/>
        <v>0</v>
      </c>
      <c r="S966" s="91" t="str">
        <f>IF('1'!$H$10="-","-      ₽",IF(Z966="только сц",IF(Q966&lt;=AA966,Q966,AA966),IF(Q966&lt;=AB966,0,IF(Q966-R966&lt;=AA966,Q966-R966,AA966))))</f>
        <v>-      ₽</v>
      </c>
      <c r="T966" s="92" t="str">
        <f>IF('1'!$H$10="-","-      ₽",IF(AND(SUM($W$10:$W$6357)&gt;=200000,AC966&lt;&gt;"без скидки"),IF(R966&gt;=100,O966*0.95*0.95*R966,O966*R966*0.95),IF(SUM($V$10:$V$6357)&gt;=57000,IF(AND(R966&gt;=100,AC966&lt;&gt;"без скидки"),O966*0.95*R966,O966*R966),N966*R966)))</f>
        <v>-      ₽</v>
      </c>
      <c r="U966" s="92" t="str">
        <f>IF('1'!$H$10="-","-      ₽",S966*N966)</f>
        <v>-      ₽</v>
      </c>
      <c r="V966" s="93" t="str">
        <f>IF('1'!$H$10="-","-      ₽",R966*N966)</f>
        <v>-      ₽</v>
      </c>
      <c r="W966" s="93" t="str">
        <f>IF('1'!$H$10="-","-      ₽",R966*O966)</f>
        <v>-      ₽</v>
      </c>
      <c r="X966" s="65" t="s">
        <v>4548</v>
      </c>
      <c r="Y966" s="66" t="str">
        <f>IF(OR(Q966="",'1'!$H$10="-"),"-      %",IF(Z966="только сц",0,IF(SUM($V$685:$V$6357)&gt;=57000,(W966-T966)/W966,0)))</f>
        <v>-      %</v>
      </c>
      <c r="Z966" s="83" t="s">
        <v>5582</v>
      </c>
      <c r="AA966" s="51">
        <v>10</v>
      </c>
      <c r="AB966" s="51">
        <v>0</v>
      </c>
      <c r="AC966" s="63" t="s">
        <v>375</v>
      </c>
      <c r="AD966" s="94" t="str">
        <f>IF(OR(Q966="",'1'!$H$10="-"),"",IF(Q966&gt;R966+S966,"заказано больше наличия",""))</f>
        <v/>
      </c>
    </row>
    <row r="967" spans="1:30" s="48" customFormat="1">
      <c r="A967" s="2"/>
      <c r="B967" s="57" t="s">
        <v>1359</v>
      </c>
      <c r="C967" s="49" t="s">
        <v>548</v>
      </c>
      <c r="D967" s="49" t="s">
        <v>549</v>
      </c>
      <c r="E967" s="49">
        <v>1</v>
      </c>
      <c r="F967" s="49">
        <v>43</v>
      </c>
      <c r="G967" s="49" t="s">
        <v>576</v>
      </c>
      <c r="H967" s="52" t="s">
        <v>2792</v>
      </c>
      <c r="I967" s="50" t="s">
        <v>2922</v>
      </c>
      <c r="J967" s="50"/>
      <c r="K967" s="90"/>
      <c r="L967" s="51">
        <v>5298</v>
      </c>
      <c r="M967" s="51">
        <v>4675</v>
      </c>
      <c r="N967" s="82">
        <f>IF('1'!$H$10="-",L967,L967)</f>
        <v>5298</v>
      </c>
      <c r="O967" s="82">
        <f>IF(Z967="только сц",0,IF('1'!$H$10="-",M967,IF('1'!$H$10="в кассу предприятия",M967,IF('1'!$H$10="ИП Водакова Т.Ю.",M967*1.075,"-"))))</f>
        <v>4675</v>
      </c>
      <c r="P967" s="86">
        <v>5</v>
      </c>
      <c r="Q967" s="47"/>
      <c r="R967" s="91">
        <f t="shared" si="15"/>
        <v>0</v>
      </c>
      <c r="S967" s="91" t="str">
        <f>IF('1'!$H$10="-","-      ₽",IF(Z967="только сц",IF(Q967&lt;=AA967,Q967,AA967),IF(Q967&lt;=AB967,0,IF(Q967-R967&lt;=AA967,Q967-R967,AA967))))</f>
        <v>-      ₽</v>
      </c>
      <c r="T967" s="92" t="str">
        <f>IF('1'!$H$10="-","-      ₽",IF(AND(SUM($W$10:$W$6357)&gt;=200000,AC967&lt;&gt;"без скидки"),IF(R967&gt;=100,O967*0.95*0.95*R967,O967*R967*0.95),IF(SUM($V$10:$V$6357)&gt;=57000,IF(AND(R967&gt;=100,AC967&lt;&gt;"без скидки"),O967*0.95*R967,O967*R967),N967*R967)))</f>
        <v>-      ₽</v>
      </c>
      <c r="U967" s="92" t="str">
        <f>IF('1'!$H$10="-","-      ₽",S967*N967)</f>
        <v>-      ₽</v>
      </c>
      <c r="V967" s="93" t="str">
        <f>IF('1'!$H$10="-","-      ₽",R967*N967)</f>
        <v>-      ₽</v>
      </c>
      <c r="W967" s="93" t="str">
        <f>IF('1'!$H$10="-","-      ₽",R967*O967)</f>
        <v>-      ₽</v>
      </c>
      <c r="X967" s="65" t="s">
        <v>4548</v>
      </c>
      <c r="Y967" s="66" t="str">
        <f>IF(OR(Q967="",'1'!$H$10="-"),"-      %",IF(Z967="только сц",0,IF(SUM($V$685:$V$6357)&gt;=57000,(W967-T967)/W967,0)))</f>
        <v>-      %</v>
      </c>
      <c r="Z967" s="83" t="s">
        <v>375</v>
      </c>
      <c r="AA967" s="51">
        <v>4</v>
      </c>
      <c r="AB967" s="51">
        <v>1</v>
      </c>
      <c r="AC967" s="63" t="s">
        <v>375</v>
      </c>
      <c r="AD967" s="94" t="str">
        <f>IF(OR(Q967="",'1'!$H$10="-"),"",IF(Q967&gt;R967+S967,"заказано больше наличия",""))</f>
        <v/>
      </c>
    </row>
    <row r="968" spans="1:30" s="48" customFormat="1">
      <c r="A968" s="2"/>
      <c r="B968" s="57" t="s">
        <v>5093</v>
      </c>
      <c r="C968" s="49" t="s">
        <v>548</v>
      </c>
      <c r="D968" s="49" t="s">
        <v>549</v>
      </c>
      <c r="E968" s="49">
        <v>1</v>
      </c>
      <c r="F968" s="49">
        <v>43</v>
      </c>
      <c r="G968" s="49" t="s">
        <v>576</v>
      </c>
      <c r="H968" s="52" t="s">
        <v>2792</v>
      </c>
      <c r="I968" s="50" t="s">
        <v>5492</v>
      </c>
      <c r="J968" s="50"/>
      <c r="K968" s="90"/>
      <c r="L968" s="51">
        <v>7554</v>
      </c>
      <c r="M968" s="51">
        <v>6665</v>
      </c>
      <c r="N968" s="82">
        <f>IF('1'!$H$10="-",L968,L968)</f>
        <v>7554</v>
      </c>
      <c r="O968" s="82">
        <f>IF(Z968="только сц",0,IF('1'!$H$10="-",M968,IF('1'!$H$10="в кассу предприятия",M968,IF('1'!$H$10="ИП Водакова Т.Ю.",M968*1.075,"-"))))</f>
        <v>0</v>
      </c>
      <c r="P968" s="86">
        <v>1</v>
      </c>
      <c r="Q968" s="47"/>
      <c r="R968" s="91">
        <f t="shared" si="15"/>
        <v>0</v>
      </c>
      <c r="S968" s="91" t="str">
        <f>IF('1'!$H$10="-","-      ₽",IF(Z968="только сц",IF(Q968&lt;=AA968,Q968,AA968),IF(Q968&lt;=AB968,0,IF(Q968-R968&lt;=AA968,Q968-R968,AA968))))</f>
        <v>-      ₽</v>
      </c>
      <c r="T968" s="92" t="str">
        <f>IF('1'!$H$10="-","-      ₽",IF(AND(SUM($W$10:$W$6357)&gt;=200000,AC968&lt;&gt;"без скидки"),IF(R968&gt;=100,O968*0.95*0.95*R968,O968*R968*0.95),IF(SUM($V$10:$V$6357)&gt;=57000,IF(AND(R968&gt;=100,AC968&lt;&gt;"без скидки"),O968*0.95*R968,O968*R968),N968*R968)))</f>
        <v>-      ₽</v>
      </c>
      <c r="U968" s="92" t="str">
        <f>IF('1'!$H$10="-","-      ₽",S968*N968)</f>
        <v>-      ₽</v>
      </c>
      <c r="V968" s="93" t="str">
        <f>IF('1'!$H$10="-","-      ₽",R968*N968)</f>
        <v>-      ₽</v>
      </c>
      <c r="W968" s="93" t="str">
        <f>IF('1'!$H$10="-","-      ₽",R968*O968)</f>
        <v>-      ₽</v>
      </c>
      <c r="X968" s="65" t="s">
        <v>4548</v>
      </c>
      <c r="Y968" s="66" t="str">
        <f>IF(OR(Q968="",'1'!$H$10="-"),"-      %",IF(Z968="только сц",0,IF(SUM($V$685:$V$6357)&gt;=57000,(W968-T968)/W968,0)))</f>
        <v>-      %</v>
      </c>
      <c r="Z968" s="83" t="s">
        <v>5582</v>
      </c>
      <c r="AA968" s="51">
        <v>1</v>
      </c>
      <c r="AB968" s="51">
        <v>0</v>
      </c>
      <c r="AC968" s="63" t="s">
        <v>375</v>
      </c>
      <c r="AD968" s="94" t="str">
        <f>IF(OR(Q968="",'1'!$H$10="-"),"",IF(Q968&gt;R968+S968,"заказано больше наличия",""))</f>
        <v/>
      </c>
    </row>
    <row r="969" spans="1:30" s="48" customFormat="1">
      <c r="A969" s="2"/>
      <c r="B969" s="57" t="s">
        <v>4168</v>
      </c>
      <c r="C969" s="49" t="s">
        <v>556</v>
      </c>
      <c r="D969" s="49" t="s">
        <v>549</v>
      </c>
      <c r="E969" s="49">
        <v>1</v>
      </c>
      <c r="F969" s="49">
        <v>43</v>
      </c>
      <c r="G969" s="49" t="s">
        <v>576</v>
      </c>
      <c r="H969" s="52" t="s">
        <v>2792</v>
      </c>
      <c r="I969" s="50" t="s">
        <v>298</v>
      </c>
      <c r="J969" s="50"/>
      <c r="K969" s="90"/>
      <c r="L969" s="51">
        <v>1403</v>
      </c>
      <c r="M969" s="51">
        <v>1238</v>
      </c>
      <c r="N969" s="82">
        <f>IF('1'!$H$10="-",L969,L969)</f>
        <v>1403</v>
      </c>
      <c r="O969" s="82">
        <f>IF(Z969="только сц",0,IF('1'!$H$10="-",M969,IF('1'!$H$10="в кассу предприятия",M969,IF('1'!$H$10="ИП Водакова Т.Ю.",M969*1.075,"-"))))</f>
        <v>0</v>
      </c>
      <c r="P969" s="86">
        <v>1</v>
      </c>
      <c r="Q969" s="47"/>
      <c r="R969" s="91">
        <f t="shared" si="15"/>
        <v>0</v>
      </c>
      <c r="S969" s="91" t="str">
        <f>IF('1'!$H$10="-","-      ₽",IF(Z969="только сц",IF(Q969&lt;=AA969,Q969,AA969),IF(Q969&lt;=AB969,0,IF(Q969-R969&lt;=AA969,Q969-R969,AA969))))</f>
        <v>-      ₽</v>
      </c>
      <c r="T969" s="92" t="str">
        <f>IF('1'!$H$10="-","-      ₽",IF(AND(SUM($W$10:$W$6357)&gt;=200000,AC969&lt;&gt;"без скидки"),IF(R969&gt;=100,O969*0.95*0.95*R969,O969*R969*0.95),IF(SUM($V$10:$V$6357)&gt;=57000,IF(AND(R969&gt;=100,AC969&lt;&gt;"без скидки"),O969*0.95*R969,O969*R969),N969*R969)))</f>
        <v>-      ₽</v>
      </c>
      <c r="U969" s="92" t="str">
        <f>IF('1'!$H$10="-","-      ₽",S969*N969)</f>
        <v>-      ₽</v>
      </c>
      <c r="V969" s="93" t="str">
        <f>IF('1'!$H$10="-","-      ₽",R969*N969)</f>
        <v>-      ₽</v>
      </c>
      <c r="W969" s="93" t="str">
        <f>IF('1'!$H$10="-","-      ₽",R969*O969)</f>
        <v>-      ₽</v>
      </c>
      <c r="X969" s="65" t="s">
        <v>4548</v>
      </c>
      <c r="Y969" s="66" t="str">
        <f>IF(OR(Q969="",'1'!$H$10="-"),"-      %",IF(Z969="только сц",0,IF(SUM($V$685:$V$6357)&gt;=57000,(W969-T969)/W969,0)))</f>
        <v>-      %</v>
      </c>
      <c r="Z969" s="83" t="s">
        <v>5582</v>
      </c>
      <c r="AA969" s="51">
        <v>1</v>
      </c>
      <c r="AB969" s="51">
        <v>0</v>
      </c>
      <c r="AC969" s="63" t="s">
        <v>375</v>
      </c>
      <c r="AD969" s="94" t="str">
        <f>IF(OR(Q969="",'1'!$H$10="-"),"",IF(Q969&gt;R969+S969,"заказано больше наличия",""))</f>
        <v/>
      </c>
    </row>
    <row r="970" spans="1:30" s="48" customFormat="1">
      <c r="A970" s="2"/>
      <c r="B970" s="57" t="s">
        <v>583</v>
      </c>
      <c r="C970" s="49" t="s">
        <v>548</v>
      </c>
      <c r="D970" s="49" t="s">
        <v>549</v>
      </c>
      <c r="E970" s="49">
        <v>1</v>
      </c>
      <c r="F970" s="49">
        <v>11</v>
      </c>
      <c r="G970" s="49" t="s">
        <v>584</v>
      </c>
      <c r="H970" s="52" t="s">
        <v>52</v>
      </c>
      <c r="I970" s="50" t="s">
        <v>298</v>
      </c>
      <c r="J970" s="50"/>
      <c r="K970" s="90"/>
      <c r="L970" s="51">
        <v>1184</v>
      </c>
      <c r="M970" s="51">
        <v>1045</v>
      </c>
      <c r="N970" s="82">
        <f>IF('1'!$H$10="-",L970,L970)</f>
        <v>1184</v>
      </c>
      <c r="O970" s="82">
        <f>IF(Z970="только сц",0,IF('1'!$H$10="-",M970,IF('1'!$H$10="в кассу предприятия",M970,IF('1'!$H$10="ИП Водакова Т.Ю.",M970*1.075,"-"))))</f>
        <v>1045</v>
      </c>
      <c r="P970" s="86">
        <v>2</v>
      </c>
      <c r="Q970" s="47"/>
      <c r="R970" s="91">
        <f t="shared" si="15"/>
        <v>0</v>
      </c>
      <c r="S970" s="91" t="str">
        <f>IF('1'!$H$10="-","-      ₽",IF(Z970="только сц",IF(Q970&lt;=AA970,Q970,AA970),IF(Q970&lt;=AB970,0,IF(Q970-R970&lt;=AA970,Q970-R970,AA970))))</f>
        <v>-      ₽</v>
      </c>
      <c r="T970" s="92" t="str">
        <f>IF('1'!$H$10="-","-      ₽",IF(AND(SUM($W$10:$W$6357)&gt;=200000,AC970&lt;&gt;"без скидки"),IF(R970&gt;=100,O970*0.95*0.95*R970,O970*R970*0.95),IF(SUM($V$10:$V$6357)&gt;=57000,IF(AND(R970&gt;=100,AC970&lt;&gt;"без скидки"),O970*0.95*R970,O970*R970),N970*R970)))</f>
        <v>-      ₽</v>
      </c>
      <c r="U970" s="92" t="str">
        <f>IF('1'!$H$10="-","-      ₽",S970*N970)</f>
        <v>-      ₽</v>
      </c>
      <c r="V970" s="93" t="str">
        <f>IF('1'!$H$10="-","-      ₽",R970*N970)</f>
        <v>-      ₽</v>
      </c>
      <c r="W970" s="93" t="str">
        <f>IF('1'!$H$10="-","-      ₽",R970*O970)</f>
        <v>-      ₽</v>
      </c>
      <c r="X970" s="65" t="s">
        <v>4548</v>
      </c>
      <c r="Y970" s="66" t="str">
        <f>IF(OR(Q970="",'1'!$H$10="-"),"-      %",IF(Z970="только сц",0,IF(SUM($V$685:$V$6357)&gt;=57000,(W970-T970)/W970,0)))</f>
        <v>-      %</v>
      </c>
      <c r="Z970" s="83" t="s">
        <v>375</v>
      </c>
      <c r="AA970" s="51">
        <v>0</v>
      </c>
      <c r="AB970" s="51">
        <v>2</v>
      </c>
      <c r="AC970" s="63" t="s">
        <v>375</v>
      </c>
      <c r="AD970" s="94" t="str">
        <f>IF(OR(Q970="",'1'!$H$10="-"),"",IF(Q970&gt;R970+S970,"заказано больше наличия",""))</f>
        <v/>
      </c>
    </row>
    <row r="971" spans="1:30" s="48" customFormat="1">
      <c r="A971" s="2"/>
      <c r="B971" s="57" t="s">
        <v>5094</v>
      </c>
      <c r="C971" s="49" t="s">
        <v>548</v>
      </c>
      <c r="D971" s="49" t="s">
        <v>549</v>
      </c>
      <c r="E971" s="49">
        <v>1</v>
      </c>
      <c r="F971" s="49">
        <v>11</v>
      </c>
      <c r="G971" s="49" t="s">
        <v>4132</v>
      </c>
      <c r="H971" s="52" t="s">
        <v>52</v>
      </c>
      <c r="I971" s="50" t="s">
        <v>387</v>
      </c>
      <c r="J971" s="50"/>
      <c r="K971" s="90"/>
      <c r="L971" s="51">
        <v>656</v>
      </c>
      <c r="M971" s="51">
        <v>579</v>
      </c>
      <c r="N971" s="82">
        <f>IF('1'!$H$10="-",L971,L971)</f>
        <v>656</v>
      </c>
      <c r="O971" s="82">
        <f>IF(Z971="только сц",0,IF('1'!$H$10="-",M971,IF('1'!$H$10="в кассу предприятия",M971,IF('1'!$H$10="ИП Водакова Т.Ю.",M971*1.075,"-"))))</f>
        <v>0</v>
      </c>
      <c r="P971" s="86">
        <v>4</v>
      </c>
      <c r="Q971" s="47"/>
      <c r="R971" s="91">
        <f t="shared" si="15"/>
        <v>0</v>
      </c>
      <c r="S971" s="91" t="str">
        <f>IF('1'!$H$10="-","-      ₽",IF(Z971="только сц",IF(Q971&lt;=AA971,Q971,AA971),IF(Q971&lt;=AB971,0,IF(Q971-R971&lt;=AA971,Q971-R971,AA971))))</f>
        <v>-      ₽</v>
      </c>
      <c r="T971" s="92" t="str">
        <f>IF('1'!$H$10="-","-      ₽",IF(AND(SUM($W$10:$W$6357)&gt;=200000,AC971&lt;&gt;"без скидки"),IF(R971&gt;=100,O971*0.95*0.95*R971,O971*R971*0.95),IF(SUM($V$10:$V$6357)&gt;=57000,IF(AND(R971&gt;=100,AC971&lt;&gt;"без скидки"),O971*0.95*R971,O971*R971),N971*R971)))</f>
        <v>-      ₽</v>
      </c>
      <c r="U971" s="92" t="str">
        <f>IF('1'!$H$10="-","-      ₽",S971*N971)</f>
        <v>-      ₽</v>
      </c>
      <c r="V971" s="93" t="str">
        <f>IF('1'!$H$10="-","-      ₽",R971*N971)</f>
        <v>-      ₽</v>
      </c>
      <c r="W971" s="93" t="str">
        <f>IF('1'!$H$10="-","-      ₽",R971*O971)</f>
        <v>-      ₽</v>
      </c>
      <c r="X971" s="65" t="s">
        <v>4548</v>
      </c>
      <c r="Y971" s="66" t="str">
        <f>IF(OR(Q971="",'1'!$H$10="-"),"-      %",IF(Z971="только сц",0,IF(SUM($V$685:$V$6357)&gt;=57000,(W971-T971)/W971,0)))</f>
        <v>-      %</v>
      </c>
      <c r="Z971" s="83" t="s">
        <v>5582</v>
      </c>
      <c r="AA971" s="51">
        <v>4</v>
      </c>
      <c r="AB971" s="51">
        <v>0</v>
      </c>
      <c r="AC971" s="63" t="s">
        <v>375</v>
      </c>
      <c r="AD971" s="94" t="str">
        <f>IF(OR(Q971="",'1'!$H$10="-"),"",IF(Q971&gt;R971+S971,"заказано больше наличия",""))</f>
        <v/>
      </c>
    </row>
    <row r="972" spans="1:30" s="48" customFormat="1">
      <c r="A972" s="2"/>
      <c r="B972" s="57" t="s">
        <v>1362</v>
      </c>
      <c r="C972" s="49" t="s">
        <v>548</v>
      </c>
      <c r="D972" s="49" t="s">
        <v>549</v>
      </c>
      <c r="E972" s="49">
        <v>1</v>
      </c>
      <c r="F972" s="49">
        <v>8</v>
      </c>
      <c r="G972" s="49" t="s">
        <v>589</v>
      </c>
      <c r="H972" s="52" t="s">
        <v>288</v>
      </c>
      <c r="I972" s="50" t="s">
        <v>2822</v>
      </c>
      <c r="J972" s="50"/>
      <c r="K972" s="90"/>
      <c r="L972" s="51">
        <v>994</v>
      </c>
      <c r="M972" s="51">
        <v>877</v>
      </c>
      <c r="N972" s="82">
        <f>IF('1'!$H$10="-",L972,L972)</f>
        <v>994</v>
      </c>
      <c r="O972" s="82">
        <f>IF(Z972="только сц",0,IF('1'!$H$10="-",M972,IF('1'!$H$10="в кассу предприятия",M972,IF('1'!$H$10="ИП Водакова Т.Ю.",M972*1.075,"-"))))</f>
        <v>877</v>
      </c>
      <c r="P972" s="86">
        <v>5</v>
      </c>
      <c r="Q972" s="47"/>
      <c r="R972" s="91">
        <f t="shared" si="15"/>
        <v>0</v>
      </c>
      <c r="S972" s="91" t="str">
        <f>IF('1'!$H$10="-","-      ₽",IF(Z972="только сц",IF(Q972&lt;=AA972,Q972,AA972),IF(Q972&lt;=AB972,0,IF(Q972-R972&lt;=AA972,Q972-R972,AA972))))</f>
        <v>-      ₽</v>
      </c>
      <c r="T972" s="92" t="str">
        <f>IF('1'!$H$10="-","-      ₽",IF(AND(SUM($W$10:$W$6357)&gt;=200000,AC972&lt;&gt;"без скидки"),IF(R972&gt;=100,O972*0.95*0.95*R972,O972*R972*0.95),IF(SUM($V$10:$V$6357)&gt;=57000,IF(AND(R972&gt;=100,AC972&lt;&gt;"без скидки"),O972*0.95*R972,O972*R972),N972*R972)))</f>
        <v>-      ₽</v>
      </c>
      <c r="U972" s="92" t="str">
        <f>IF('1'!$H$10="-","-      ₽",S972*N972)</f>
        <v>-      ₽</v>
      </c>
      <c r="V972" s="93" t="str">
        <f>IF('1'!$H$10="-","-      ₽",R972*N972)</f>
        <v>-      ₽</v>
      </c>
      <c r="W972" s="93" t="str">
        <f>IF('1'!$H$10="-","-      ₽",R972*O972)</f>
        <v>-      ₽</v>
      </c>
      <c r="X972" s="65" t="s">
        <v>4548</v>
      </c>
      <c r="Y972" s="66" t="str">
        <f>IF(OR(Q972="",'1'!$H$10="-"),"-      %",IF(Z972="только сц",0,IF(SUM($V$685:$V$6357)&gt;=57000,(W972-T972)/W972,0)))</f>
        <v>-      %</v>
      </c>
      <c r="Z972" s="83" t="s">
        <v>375</v>
      </c>
      <c r="AA972" s="51">
        <v>0</v>
      </c>
      <c r="AB972" s="51">
        <v>5</v>
      </c>
      <c r="AC972" s="63" t="s">
        <v>375</v>
      </c>
      <c r="AD972" s="94" t="str">
        <f>IF(OR(Q972="",'1'!$H$10="-"),"",IF(Q972&gt;R972+S972,"заказано больше наличия",""))</f>
        <v/>
      </c>
    </row>
    <row r="973" spans="1:30" s="48" customFormat="1">
      <c r="A973" s="2"/>
      <c r="B973" s="57" t="s">
        <v>5095</v>
      </c>
      <c r="C973" s="49" t="s">
        <v>556</v>
      </c>
      <c r="D973" s="49" t="s">
        <v>549</v>
      </c>
      <c r="E973" s="49">
        <v>1</v>
      </c>
      <c r="F973" s="49">
        <v>36</v>
      </c>
      <c r="G973" s="49" t="s">
        <v>589</v>
      </c>
      <c r="H973" s="52" t="s">
        <v>4664</v>
      </c>
      <c r="I973" s="50" t="s">
        <v>387</v>
      </c>
      <c r="J973" s="50"/>
      <c r="K973" s="90"/>
      <c r="L973" s="51">
        <v>2590</v>
      </c>
      <c r="M973" s="51">
        <v>2285</v>
      </c>
      <c r="N973" s="82">
        <f>IF('1'!$H$10="-",L973,L973)</f>
        <v>2590</v>
      </c>
      <c r="O973" s="82">
        <f>IF(Z973="только сц",0,IF('1'!$H$10="-",M973,IF('1'!$H$10="в кассу предприятия",M973,IF('1'!$H$10="ИП Водакова Т.Ю.",M973*1.075,"-"))))</f>
        <v>0</v>
      </c>
      <c r="P973" s="86">
        <v>2</v>
      </c>
      <c r="Q973" s="47"/>
      <c r="R973" s="91">
        <f t="shared" si="15"/>
        <v>0</v>
      </c>
      <c r="S973" s="91" t="str">
        <f>IF('1'!$H$10="-","-      ₽",IF(Z973="только сц",IF(Q973&lt;=AA973,Q973,AA973),IF(Q973&lt;=AB973,0,IF(Q973-R973&lt;=AA973,Q973-R973,AA973))))</f>
        <v>-      ₽</v>
      </c>
      <c r="T973" s="92" t="str">
        <f>IF('1'!$H$10="-","-      ₽",IF(AND(SUM($W$10:$W$6357)&gt;=200000,AC973&lt;&gt;"без скидки"),IF(R973&gt;=100,O973*0.95*0.95*R973,O973*R973*0.95),IF(SUM($V$10:$V$6357)&gt;=57000,IF(AND(R973&gt;=100,AC973&lt;&gt;"без скидки"),O973*0.95*R973,O973*R973),N973*R973)))</f>
        <v>-      ₽</v>
      </c>
      <c r="U973" s="92" t="str">
        <f>IF('1'!$H$10="-","-      ₽",S973*N973)</f>
        <v>-      ₽</v>
      </c>
      <c r="V973" s="93" t="str">
        <f>IF('1'!$H$10="-","-      ₽",R973*N973)</f>
        <v>-      ₽</v>
      </c>
      <c r="W973" s="93" t="str">
        <f>IF('1'!$H$10="-","-      ₽",R973*O973)</f>
        <v>-      ₽</v>
      </c>
      <c r="X973" s="65" t="s">
        <v>4548</v>
      </c>
      <c r="Y973" s="66" t="str">
        <f>IF(OR(Q973="",'1'!$H$10="-"),"-      %",IF(Z973="только сц",0,IF(SUM($V$685:$V$6357)&gt;=57000,(W973-T973)/W973,0)))</f>
        <v>-      %</v>
      </c>
      <c r="Z973" s="83" t="s">
        <v>5582</v>
      </c>
      <c r="AA973" s="51">
        <v>2</v>
      </c>
      <c r="AB973" s="51">
        <v>0</v>
      </c>
      <c r="AC973" s="63" t="s">
        <v>375</v>
      </c>
      <c r="AD973" s="94" t="str">
        <f>IF(OR(Q973="",'1'!$H$10="-"),"",IF(Q973&gt;R973+S973,"заказано больше наличия",""))</f>
        <v/>
      </c>
    </row>
    <row r="974" spans="1:30" s="48" customFormat="1">
      <c r="A974" s="2"/>
      <c r="B974" s="57" t="s">
        <v>1363</v>
      </c>
      <c r="C974" s="49" t="s">
        <v>556</v>
      </c>
      <c r="D974" s="49" t="s">
        <v>549</v>
      </c>
      <c r="E974" s="49">
        <v>1</v>
      </c>
      <c r="F974" s="49">
        <v>43</v>
      </c>
      <c r="G974" s="49" t="s">
        <v>2939</v>
      </c>
      <c r="H974" s="52" t="s">
        <v>2792</v>
      </c>
      <c r="I974" s="50" t="s">
        <v>580</v>
      </c>
      <c r="J974" s="50"/>
      <c r="K974" s="90"/>
      <c r="L974" s="51">
        <v>2000</v>
      </c>
      <c r="M974" s="51">
        <v>1765</v>
      </c>
      <c r="N974" s="82">
        <f>IF('1'!$H$10="-",L974,L974)</f>
        <v>2000</v>
      </c>
      <c r="O974" s="82">
        <f>IF(Z974="только сц",0,IF('1'!$H$10="-",M974,IF('1'!$H$10="в кассу предприятия",M974,IF('1'!$H$10="ИП Водакова Т.Ю.",M974*1.075,"-"))))</f>
        <v>1765</v>
      </c>
      <c r="P974" s="86">
        <v>2</v>
      </c>
      <c r="Q974" s="47"/>
      <c r="R974" s="91">
        <f t="shared" si="15"/>
        <v>0</v>
      </c>
      <c r="S974" s="91" t="str">
        <f>IF('1'!$H$10="-","-      ₽",IF(Z974="только сц",IF(Q974&lt;=AA974,Q974,AA974),IF(Q974&lt;=AB974,0,IF(Q974-R974&lt;=AA974,Q974-R974,AA974))))</f>
        <v>-      ₽</v>
      </c>
      <c r="T974" s="92" t="str">
        <f>IF('1'!$H$10="-","-      ₽",IF(AND(SUM($W$10:$W$6357)&gt;=200000,AC974&lt;&gt;"без скидки"),IF(R974&gt;=100,O974*0.95*0.95*R974,O974*R974*0.95),IF(SUM($V$10:$V$6357)&gt;=57000,IF(AND(R974&gt;=100,AC974&lt;&gt;"без скидки"),O974*0.95*R974,O974*R974),N974*R974)))</f>
        <v>-      ₽</v>
      </c>
      <c r="U974" s="92" t="str">
        <f>IF('1'!$H$10="-","-      ₽",S974*N974)</f>
        <v>-      ₽</v>
      </c>
      <c r="V974" s="93" t="str">
        <f>IF('1'!$H$10="-","-      ₽",R974*N974)</f>
        <v>-      ₽</v>
      </c>
      <c r="W974" s="93" t="str">
        <f>IF('1'!$H$10="-","-      ₽",R974*O974)</f>
        <v>-      ₽</v>
      </c>
      <c r="X974" s="65" t="s">
        <v>4548</v>
      </c>
      <c r="Y974" s="66" t="str">
        <f>IF(OR(Q974="",'1'!$H$10="-"),"-      %",IF(Z974="только сц",0,IF(SUM($V$685:$V$6357)&gt;=57000,(W974-T974)/W974,0)))</f>
        <v>-      %</v>
      </c>
      <c r="Z974" s="83" t="s">
        <v>375</v>
      </c>
      <c r="AA974" s="51">
        <v>0</v>
      </c>
      <c r="AB974" s="51">
        <v>2</v>
      </c>
      <c r="AC974" s="63" t="s">
        <v>375</v>
      </c>
      <c r="AD974" s="94" t="str">
        <f>IF(OR(Q974="",'1'!$H$10="-"),"",IF(Q974&gt;R974+S974,"заказано больше наличия",""))</f>
        <v/>
      </c>
    </row>
    <row r="975" spans="1:30" s="48" customFormat="1">
      <c r="A975" s="2"/>
      <c r="B975" s="57" t="s">
        <v>590</v>
      </c>
      <c r="C975" s="49" t="s">
        <v>548</v>
      </c>
      <c r="D975" s="49" t="s">
        <v>549</v>
      </c>
      <c r="E975" s="49">
        <v>1</v>
      </c>
      <c r="F975" s="49">
        <v>8</v>
      </c>
      <c r="G975" s="49" t="s">
        <v>591</v>
      </c>
      <c r="H975" s="52" t="s">
        <v>288</v>
      </c>
      <c r="I975" s="50" t="s">
        <v>396</v>
      </c>
      <c r="J975" s="50"/>
      <c r="K975" s="90"/>
      <c r="L975" s="51">
        <v>849</v>
      </c>
      <c r="M975" s="51">
        <v>749</v>
      </c>
      <c r="N975" s="82">
        <f>IF('1'!$H$10="-",L975,L975)</f>
        <v>849</v>
      </c>
      <c r="O975" s="82">
        <f>IF(Z975="только сц",0,IF('1'!$H$10="-",M975,IF('1'!$H$10="в кассу предприятия",M975,IF('1'!$H$10="ИП Водакова Т.Ю.",M975*1.075,"-"))))</f>
        <v>0</v>
      </c>
      <c r="P975" s="86">
        <v>2</v>
      </c>
      <c r="Q975" s="47"/>
      <c r="R975" s="91">
        <f t="shared" si="15"/>
        <v>0</v>
      </c>
      <c r="S975" s="91" t="str">
        <f>IF('1'!$H$10="-","-      ₽",IF(Z975="только сц",IF(Q975&lt;=AA975,Q975,AA975),IF(Q975&lt;=AB975,0,IF(Q975-R975&lt;=AA975,Q975-R975,AA975))))</f>
        <v>-      ₽</v>
      </c>
      <c r="T975" s="92" t="str">
        <f>IF('1'!$H$10="-","-      ₽",IF(AND(SUM($W$10:$W$6357)&gt;=200000,AC975&lt;&gt;"без скидки"),IF(R975&gt;=100,O975*0.95*0.95*R975,O975*R975*0.95),IF(SUM($V$10:$V$6357)&gt;=57000,IF(AND(R975&gt;=100,AC975&lt;&gt;"без скидки"),O975*0.95*R975,O975*R975),N975*R975)))</f>
        <v>-      ₽</v>
      </c>
      <c r="U975" s="92" t="str">
        <f>IF('1'!$H$10="-","-      ₽",S975*N975)</f>
        <v>-      ₽</v>
      </c>
      <c r="V975" s="93" t="str">
        <f>IF('1'!$H$10="-","-      ₽",R975*N975)</f>
        <v>-      ₽</v>
      </c>
      <c r="W975" s="93" t="str">
        <f>IF('1'!$H$10="-","-      ₽",R975*O975)</f>
        <v>-      ₽</v>
      </c>
      <c r="X975" s="65" t="s">
        <v>4548</v>
      </c>
      <c r="Y975" s="66" t="str">
        <f>IF(OR(Q975="",'1'!$H$10="-"),"-      %",IF(Z975="только сц",0,IF(SUM($V$685:$V$6357)&gt;=57000,(W975-T975)/W975,0)))</f>
        <v>-      %</v>
      </c>
      <c r="Z975" s="83" t="s">
        <v>5582</v>
      </c>
      <c r="AA975" s="51">
        <v>2</v>
      </c>
      <c r="AB975" s="51">
        <v>0</v>
      </c>
      <c r="AC975" s="63" t="s">
        <v>375</v>
      </c>
      <c r="AD975" s="94" t="str">
        <f>IF(OR(Q975="",'1'!$H$10="-"),"",IF(Q975&gt;R975+S975,"заказано больше наличия",""))</f>
        <v/>
      </c>
    </row>
    <row r="976" spans="1:30" s="48" customFormat="1">
      <c r="A976" s="2"/>
      <c r="B976" s="57" t="s">
        <v>5096</v>
      </c>
      <c r="C976" s="49" t="s">
        <v>556</v>
      </c>
      <c r="D976" s="49" t="s">
        <v>549</v>
      </c>
      <c r="E976" s="49">
        <v>1</v>
      </c>
      <c r="F976" s="49">
        <v>11</v>
      </c>
      <c r="G976" s="49" t="s">
        <v>591</v>
      </c>
      <c r="H976" s="52" t="s">
        <v>52</v>
      </c>
      <c r="I976" s="50" t="s">
        <v>396</v>
      </c>
      <c r="J976" s="50"/>
      <c r="K976" s="90"/>
      <c r="L976" s="51">
        <v>924</v>
      </c>
      <c r="M976" s="51">
        <v>815</v>
      </c>
      <c r="N976" s="82">
        <f>IF('1'!$H$10="-",L976,L976)</f>
        <v>924</v>
      </c>
      <c r="O976" s="82">
        <f>IF(Z976="только сц",0,IF('1'!$H$10="-",M976,IF('1'!$H$10="в кассу предприятия",M976,IF('1'!$H$10="ИП Водакова Т.Ю.",M976*1.075,"-"))))</f>
        <v>815</v>
      </c>
      <c r="P976" s="86">
        <v>5</v>
      </c>
      <c r="Q976" s="47"/>
      <c r="R976" s="91">
        <f t="shared" si="15"/>
        <v>0</v>
      </c>
      <c r="S976" s="91" t="str">
        <f>IF('1'!$H$10="-","-      ₽",IF(Z976="только сц",IF(Q976&lt;=AA976,Q976,AA976),IF(Q976&lt;=AB976,0,IF(Q976-R976&lt;=AA976,Q976-R976,AA976))))</f>
        <v>-      ₽</v>
      </c>
      <c r="T976" s="92" t="str">
        <f>IF('1'!$H$10="-","-      ₽",IF(AND(SUM($W$10:$W$6357)&gt;=200000,AC976&lt;&gt;"без скидки"),IF(R976&gt;=100,O976*0.95*0.95*R976,O976*R976*0.95),IF(SUM($V$10:$V$6357)&gt;=57000,IF(AND(R976&gt;=100,AC976&lt;&gt;"без скидки"),O976*0.95*R976,O976*R976),N976*R976)))</f>
        <v>-      ₽</v>
      </c>
      <c r="U976" s="92" t="str">
        <f>IF('1'!$H$10="-","-      ₽",S976*N976)</f>
        <v>-      ₽</v>
      </c>
      <c r="V976" s="93" t="str">
        <f>IF('1'!$H$10="-","-      ₽",R976*N976)</f>
        <v>-      ₽</v>
      </c>
      <c r="W976" s="93" t="str">
        <f>IF('1'!$H$10="-","-      ₽",R976*O976)</f>
        <v>-      ₽</v>
      </c>
      <c r="X976" s="65" t="s">
        <v>4548</v>
      </c>
      <c r="Y976" s="66" t="str">
        <f>IF(OR(Q976="",'1'!$H$10="-"),"-      %",IF(Z976="только сц",0,IF(SUM($V$685:$V$6357)&gt;=57000,(W976-T976)/W976,0)))</f>
        <v>-      %</v>
      </c>
      <c r="Z976" s="83" t="s">
        <v>375</v>
      </c>
      <c r="AA976" s="51">
        <v>0</v>
      </c>
      <c r="AB976" s="51">
        <v>5</v>
      </c>
      <c r="AC976" s="63" t="s">
        <v>375</v>
      </c>
      <c r="AD976" s="94" t="str">
        <f>IF(OR(Q976="",'1'!$H$10="-"),"",IF(Q976&gt;R976+S976,"заказано больше наличия",""))</f>
        <v/>
      </c>
    </row>
    <row r="977" spans="1:30" s="48" customFormat="1">
      <c r="A977" s="2"/>
      <c r="B977" s="57" t="s">
        <v>1364</v>
      </c>
      <c r="C977" s="49" t="s">
        <v>548</v>
      </c>
      <c r="D977" s="49" t="s">
        <v>549</v>
      </c>
      <c r="E977" s="49">
        <v>1</v>
      </c>
      <c r="F977" s="49">
        <v>11</v>
      </c>
      <c r="G977" s="49" t="s">
        <v>591</v>
      </c>
      <c r="H977" s="52" t="s">
        <v>52</v>
      </c>
      <c r="I977" s="50" t="s">
        <v>387</v>
      </c>
      <c r="J977" s="50"/>
      <c r="K977" s="90"/>
      <c r="L977" s="51">
        <v>924</v>
      </c>
      <c r="M977" s="51">
        <v>815</v>
      </c>
      <c r="N977" s="82">
        <f>IF('1'!$H$10="-",L977,L977)</f>
        <v>924</v>
      </c>
      <c r="O977" s="82">
        <f>IF(Z977="только сц",0,IF('1'!$H$10="-",M977,IF('1'!$H$10="в кассу предприятия",M977,IF('1'!$H$10="ИП Водакова Т.Ю.",M977*1.075,"-"))))</f>
        <v>815</v>
      </c>
      <c r="P977" s="86">
        <v>9</v>
      </c>
      <c r="Q977" s="47"/>
      <c r="R977" s="91">
        <f t="shared" si="15"/>
        <v>0</v>
      </c>
      <c r="S977" s="91" t="str">
        <f>IF('1'!$H$10="-","-      ₽",IF(Z977="только сц",IF(Q977&lt;=AA977,Q977,AA977),IF(Q977&lt;=AB977,0,IF(Q977-R977&lt;=AA977,Q977-R977,AA977))))</f>
        <v>-      ₽</v>
      </c>
      <c r="T977" s="92" t="str">
        <f>IF('1'!$H$10="-","-      ₽",IF(AND(SUM($W$10:$W$6357)&gt;=200000,AC977&lt;&gt;"без скидки"),IF(R977&gt;=100,O977*0.95*0.95*R977,O977*R977*0.95),IF(SUM($V$10:$V$6357)&gt;=57000,IF(AND(R977&gt;=100,AC977&lt;&gt;"без скидки"),O977*0.95*R977,O977*R977),N977*R977)))</f>
        <v>-      ₽</v>
      </c>
      <c r="U977" s="92" t="str">
        <f>IF('1'!$H$10="-","-      ₽",S977*N977)</f>
        <v>-      ₽</v>
      </c>
      <c r="V977" s="93" t="str">
        <f>IF('1'!$H$10="-","-      ₽",R977*N977)</f>
        <v>-      ₽</v>
      </c>
      <c r="W977" s="93" t="str">
        <f>IF('1'!$H$10="-","-      ₽",R977*O977)</f>
        <v>-      ₽</v>
      </c>
      <c r="X977" s="65" t="s">
        <v>4548</v>
      </c>
      <c r="Y977" s="66" t="str">
        <f>IF(OR(Q977="",'1'!$H$10="-"),"-      %",IF(Z977="только сц",0,IF(SUM($V$685:$V$6357)&gt;=57000,(W977-T977)/W977,0)))</f>
        <v>-      %</v>
      </c>
      <c r="Z977" s="83" t="s">
        <v>375</v>
      </c>
      <c r="AA977" s="51">
        <v>1</v>
      </c>
      <c r="AB977" s="51">
        <v>8</v>
      </c>
      <c r="AC977" s="63" t="s">
        <v>375</v>
      </c>
      <c r="AD977" s="94" t="str">
        <f>IF(OR(Q977="",'1'!$H$10="-"),"",IF(Q977&gt;R977+S977,"заказано больше наличия",""))</f>
        <v/>
      </c>
    </row>
    <row r="978" spans="1:30" s="48" customFormat="1">
      <c r="A978" s="2"/>
      <c r="B978" s="57" t="s">
        <v>5097</v>
      </c>
      <c r="C978" s="49" t="s">
        <v>548</v>
      </c>
      <c r="D978" s="49" t="s">
        <v>549</v>
      </c>
      <c r="E978" s="49">
        <v>1</v>
      </c>
      <c r="F978" s="49">
        <v>15</v>
      </c>
      <c r="G978" s="49" t="s">
        <v>591</v>
      </c>
      <c r="H978" s="52" t="s">
        <v>57</v>
      </c>
      <c r="I978" s="50" t="s">
        <v>387</v>
      </c>
      <c r="J978" s="50" t="s">
        <v>374</v>
      </c>
      <c r="K978" s="90"/>
      <c r="L978" s="51">
        <v>1116</v>
      </c>
      <c r="M978" s="51">
        <v>985</v>
      </c>
      <c r="N978" s="82">
        <f>IF('1'!$H$10="-",L978,L978)</f>
        <v>1116</v>
      </c>
      <c r="O978" s="82">
        <f>IF(Z978="только сц",0,IF('1'!$H$10="-",M978,IF('1'!$H$10="в кассу предприятия",M978,IF('1'!$H$10="ИП Водакова Т.Ю.",M978*1.075,"-"))))</f>
        <v>0</v>
      </c>
      <c r="P978" s="86">
        <v>2</v>
      </c>
      <c r="Q978" s="47"/>
      <c r="R978" s="91">
        <f t="shared" si="15"/>
        <v>0</v>
      </c>
      <c r="S978" s="91" t="str">
        <f>IF('1'!$H$10="-","-      ₽",IF(Z978="только сц",IF(Q978&lt;=AA978,Q978,AA978),IF(Q978&lt;=AB978,0,IF(Q978-R978&lt;=AA978,Q978-R978,AA978))))</f>
        <v>-      ₽</v>
      </c>
      <c r="T978" s="92" t="str">
        <f>IF('1'!$H$10="-","-      ₽",IF(AND(SUM($W$10:$W$6357)&gt;=200000,AC978&lt;&gt;"без скидки"),IF(R978&gt;=100,O978*0.95*0.95*R978,O978*R978*0.95),IF(SUM($V$10:$V$6357)&gt;=57000,IF(AND(R978&gt;=100,AC978&lt;&gt;"без скидки"),O978*0.95*R978,O978*R978),N978*R978)))</f>
        <v>-      ₽</v>
      </c>
      <c r="U978" s="92" t="str">
        <f>IF('1'!$H$10="-","-      ₽",S978*N978)</f>
        <v>-      ₽</v>
      </c>
      <c r="V978" s="93" t="str">
        <f>IF('1'!$H$10="-","-      ₽",R978*N978)</f>
        <v>-      ₽</v>
      </c>
      <c r="W978" s="93" t="str">
        <f>IF('1'!$H$10="-","-      ₽",R978*O978)</f>
        <v>-      ₽</v>
      </c>
      <c r="X978" s="65" t="s">
        <v>4548</v>
      </c>
      <c r="Y978" s="66" t="str">
        <f>IF(OR(Q978="",'1'!$H$10="-"),"-      %",IF(Z978="только сц",0,IF(SUM($V$685:$V$6357)&gt;=57000,(W978-T978)/W978,0)))</f>
        <v>-      %</v>
      </c>
      <c r="Z978" s="83" t="s">
        <v>5582</v>
      </c>
      <c r="AA978" s="51">
        <v>2</v>
      </c>
      <c r="AB978" s="51">
        <v>0</v>
      </c>
      <c r="AC978" s="63" t="s">
        <v>375</v>
      </c>
      <c r="AD978" s="94" t="str">
        <f>IF(OR(Q978="",'1'!$H$10="-"),"",IF(Q978&gt;R978+S978,"заказано больше наличия",""))</f>
        <v/>
      </c>
    </row>
    <row r="979" spans="1:30" s="48" customFormat="1">
      <c r="A979" s="2"/>
      <c r="B979" s="57" t="s">
        <v>5098</v>
      </c>
      <c r="C979" s="49" t="s">
        <v>548</v>
      </c>
      <c r="D979" s="49" t="s">
        <v>549</v>
      </c>
      <c r="E979" s="49">
        <v>1</v>
      </c>
      <c r="F979" s="49">
        <v>8</v>
      </c>
      <c r="G979" s="49" t="s">
        <v>2940</v>
      </c>
      <c r="H979" s="52" t="s">
        <v>288</v>
      </c>
      <c r="I979" s="50" t="s">
        <v>392</v>
      </c>
      <c r="J979" s="50"/>
      <c r="K979" s="90"/>
      <c r="L979" s="51">
        <v>697</v>
      </c>
      <c r="M979" s="51">
        <v>615</v>
      </c>
      <c r="N979" s="82">
        <f>IF('1'!$H$10="-",L979,L979)</f>
        <v>697</v>
      </c>
      <c r="O979" s="82">
        <f>IF(Z979="только сц",0,IF('1'!$H$10="-",M979,IF('1'!$H$10="в кассу предприятия",M979,IF('1'!$H$10="ИП Водакова Т.Ю.",M979*1.075,"-"))))</f>
        <v>0</v>
      </c>
      <c r="P979" s="86">
        <v>2</v>
      </c>
      <c r="Q979" s="47"/>
      <c r="R979" s="91">
        <f t="shared" si="15"/>
        <v>0</v>
      </c>
      <c r="S979" s="91" t="str">
        <f>IF('1'!$H$10="-","-      ₽",IF(Z979="только сц",IF(Q979&lt;=AA979,Q979,AA979),IF(Q979&lt;=AB979,0,IF(Q979-R979&lt;=AA979,Q979-R979,AA979))))</f>
        <v>-      ₽</v>
      </c>
      <c r="T979" s="92" t="str">
        <f>IF('1'!$H$10="-","-      ₽",IF(AND(SUM($W$10:$W$6357)&gt;=200000,AC979&lt;&gt;"без скидки"),IF(R979&gt;=100,O979*0.95*0.95*R979,O979*R979*0.95),IF(SUM($V$10:$V$6357)&gt;=57000,IF(AND(R979&gt;=100,AC979&lt;&gt;"без скидки"),O979*0.95*R979,O979*R979),N979*R979)))</f>
        <v>-      ₽</v>
      </c>
      <c r="U979" s="92" t="str">
        <f>IF('1'!$H$10="-","-      ₽",S979*N979)</f>
        <v>-      ₽</v>
      </c>
      <c r="V979" s="93" t="str">
        <f>IF('1'!$H$10="-","-      ₽",R979*N979)</f>
        <v>-      ₽</v>
      </c>
      <c r="W979" s="93" t="str">
        <f>IF('1'!$H$10="-","-      ₽",R979*O979)</f>
        <v>-      ₽</v>
      </c>
      <c r="X979" s="65" t="s">
        <v>4548</v>
      </c>
      <c r="Y979" s="66" t="str">
        <f>IF(OR(Q979="",'1'!$H$10="-"),"-      %",IF(Z979="только сц",0,IF(SUM($V$685:$V$6357)&gt;=57000,(W979-T979)/W979,0)))</f>
        <v>-      %</v>
      </c>
      <c r="Z979" s="83" t="s">
        <v>5582</v>
      </c>
      <c r="AA979" s="51">
        <v>2</v>
      </c>
      <c r="AB979" s="51">
        <v>0</v>
      </c>
      <c r="AC979" s="63" t="s">
        <v>375</v>
      </c>
      <c r="AD979" s="94" t="str">
        <f>IF(OR(Q979="",'1'!$H$10="-"),"",IF(Q979&gt;R979+S979,"заказано больше наличия",""))</f>
        <v/>
      </c>
    </row>
    <row r="980" spans="1:30" s="48" customFormat="1">
      <c r="A980" s="2"/>
      <c r="B980" s="57" t="s">
        <v>5099</v>
      </c>
      <c r="C980" s="49" t="s">
        <v>556</v>
      </c>
      <c r="D980" s="49" t="s">
        <v>549</v>
      </c>
      <c r="E980" s="49">
        <v>1</v>
      </c>
      <c r="F980" s="49">
        <v>8</v>
      </c>
      <c r="G980" s="49" t="s">
        <v>2940</v>
      </c>
      <c r="H980" s="52" t="s">
        <v>288</v>
      </c>
      <c r="I980" s="50"/>
      <c r="J980" s="50"/>
      <c r="K980" s="90"/>
      <c r="L980" s="51">
        <v>697</v>
      </c>
      <c r="M980" s="51">
        <v>615</v>
      </c>
      <c r="N980" s="82">
        <f>IF('1'!$H$10="-",L980,L980)</f>
        <v>697</v>
      </c>
      <c r="O980" s="82">
        <f>IF(Z980="только сц",0,IF('1'!$H$10="-",M980,IF('1'!$H$10="в кассу предприятия",M980,IF('1'!$H$10="ИП Водакова Т.Ю.",M980*1.075,"-"))))</f>
        <v>0</v>
      </c>
      <c r="P980" s="86">
        <v>1</v>
      </c>
      <c r="Q980" s="47"/>
      <c r="R980" s="91">
        <f t="shared" si="15"/>
        <v>0</v>
      </c>
      <c r="S980" s="91" t="str">
        <f>IF('1'!$H$10="-","-      ₽",IF(Z980="только сц",IF(Q980&lt;=AA980,Q980,AA980),IF(Q980&lt;=AB980,0,IF(Q980-R980&lt;=AA980,Q980-R980,AA980))))</f>
        <v>-      ₽</v>
      </c>
      <c r="T980" s="92" t="str">
        <f>IF('1'!$H$10="-","-      ₽",IF(AND(SUM($W$10:$W$6357)&gt;=200000,AC980&lt;&gt;"без скидки"),IF(R980&gt;=100,O980*0.95*0.95*R980,O980*R980*0.95),IF(SUM($V$10:$V$6357)&gt;=57000,IF(AND(R980&gt;=100,AC980&lt;&gt;"без скидки"),O980*0.95*R980,O980*R980),N980*R980)))</f>
        <v>-      ₽</v>
      </c>
      <c r="U980" s="92" t="str">
        <f>IF('1'!$H$10="-","-      ₽",S980*N980)</f>
        <v>-      ₽</v>
      </c>
      <c r="V980" s="93" t="str">
        <f>IF('1'!$H$10="-","-      ₽",R980*N980)</f>
        <v>-      ₽</v>
      </c>
      <c r="W980" s="93" t="str">
        <f>IF('1'!$H$10="-","-      ₽",R980*O980)</f>
        <v>-      ₽</v>
      </c>
      <c r="X980" s="65" t="s">
        <v>4548</v>
      </c>
      <c r="Y980" s="66" t="str">
        <f>IF(OR(Q980="",'1'!$H$10="-"),"-      %",IF(Z980="только сц",0,IF(SUM($V$685:$V$6357)&gt;=57000,(W980-T980)/W980,0)))</f>
        <v>-      %</v>
      </c>
      <c r="Z980" s="83" t="s">
        <v>5582</v>
      </c>
      <c r="AA980" s="51">
        <v>1</v>
      </c>
      <c r="AB980" s="51">
        <v>0</v>
      </c>
      <c r="AC980" s="63" t="s">
        <v>375</v>
      </c>
      <c r="AD980" s="94" t="str">
        <f>IF(OR(Q980="",'1'!$H$10="-"),"",IF(Q980&gt;R980+S980,"заказано больше наличия",""))</f>
        <v/>
      </c>
    </row>
    <row r="981" spans="1:30" s="48" customFormat="1">
      <c r="A981" s="2"/>
      <c r="B981" s="57" t="s">
        <v>5100</v>
      </c>
      <c r="C981" s="49" t="s">
        <v>2522</v>
      </c>
      <c r="D981" s="49" t="s">
        <v>2523</v>
      </c>
      <c r="E981" s="49">
        <v>1</v>
      </c>
      <c r="F981" s="49">
        <v>8</v>
      </c>
      <c r="G981" s="49" t="s">
        <v>2941</v>
      </c>
      <c r="H981" s="52" t="s">
        <v>288</v>
      </c>
      <c r="I981" s="50" t="s">
        <v>298</v>
      </c>
      <c r="J981" s="50"/>
      <c r="K981" s="90"/>
      <c r="L981" s="51">
        <v>762</v>
      </c>
      <c r="M981" s="51">
        <v>672</v>
      </c>
      <c r="N981" s="82">
        <f>IF('1'!$H$10="-",L981,L981)</f>
        <v>762</v>
      </c>
      <c r="O981" s="82">
        <f>IF(Z981="только сц",0,IF('1'!$H$10="-",M981,IF('1'!$H$10="в кассу предприятия",M981,IF('1'!$H$10="ИП Водакова Т.Ю.",M981*1.075,"-"))))</f>
        <v>0</v>
      </c>
      <c r="P981" s="86">
        <v>1</v>
      </c>
      <c r="Q981" s="47"/>
      <c r="R981" s="91">
        <f t="shared" si="15"/>
        <v>0</v>
      </c>
      <c r="S981" s="91" t="str">
        <f>IF('1'!$H$10="-","-      ₽",IF(Z981="только сц",IF(Q981&lt;=AA981,Q981,AA981),IF(Q981&lt;=AB981,0,IF(Q981-R981&lt;=AA981,Q981-R981,AA981))))</f>
        <v>-      ₽</v>
      </c>
      <c r="T981" s="92" t="str">
        <f>IF('1'!$H$10="-","-      ₽",IF(AND(SUM($W$10:$W$6357)&gt;=200000,AC981&lt;&gt;"без скидки"),IF(R981&gt;=100,O981*0.95*0.95*R981,O981*R981*0.95),IF(SUM($V$10:$V$6357)&gt;=57000,IF(AND(R981&gt;=100,AC981&lt;&gt;"без скидки"),O981*0.95*R981,O981*R981),N981*R981)))</f>
        <v>-      ₽</v>
      </c>
      <c r="U981" s="92" t="str">
        <f>IF('1'!$H$10="-","-      ₽",S981*N981)</f>
        <v>-      ₽</v>
      </c>
      <c r="V981" s="93" t="str">
        <f>IF('1'!$H$10="-","-      ₽",R981*N981)</f>
        <v>-      ₽</v>
      </c>
      <c r="W981" s="93" t="str">
        <f>IF('1'!$H$10="-","-      ₽",R981*O981)</f>
        <v>-      ₽</v>
      </c>
      <c r="X981" s="65" t="s">
        <v>4548</v>
      </c>
      <c r="Y981" s="66" t="str">
        <f>IF(OR(Q981="",'1'!$H$10="-"),"-      %",IF(Z981="только сц",0,IF(SUM($V$685:$V$6357)&gt;=57000,(W981-T981)/W981,0)))</f>
        <v>-      %</v>
      </c>
      <c r="Z981" s="83" t="s">
        <v>5582</v>
      </c>
      <c r="AA981" s="51">
        <v>1</v>
      </c>
      <c r="AB981" s="51">
        <v>0</v>
      </c>
      <c r="AC981" s="63" t="s">
        <v>3975</v>
      </c>
      <c r="AD981" s="94" t="str">
        <f>IF(OR(Q981="",'1'!$H$10="-"),"",IF(Q981&gt;R981+S981,"заказано больше наличия",""))</f>
        <v/>
      </c>
    </row>
    <row r="982" spans="1:30" s="48" customFormat="1">
      <c r="A982" s="2"/>
      <c r="B982" s="57" t="s">
        <v>4169</v>
      </c>
      <c r="C982" s="49" t="s">
        <v>2522</v>
      </c>
      <c r="D982" s="49" t="s">
        <v>2523</v>
      </c>
      <c r="E982" s="49">
        <v>1</v>
      </c>
      <c r="F982" s="49">
        <v>18</v>
      </c>
      <c r="G982" s="49" t="s">
        <v>2941</v>
      </c>
      <c r="H982" s="52" t="s">
        <v>384</v>
      </c>
      <c r="I982" s="50" t="s">
        <v>401</v>
      </c>
      <c r="J982" s="50"/>
      <c r="K982" s="90"/>
      <c r="L982" s="51">
        <v>1377</v>
      </c>
      <c r="M982" s="51">
        <v>1215</v>
      </c>
      <c r="N982" s="82">
        <f>IF('1'!$H$10="-",L982,L982)</f>
        <v>1377</v>
      </c>
      <c r="O982" s="82">
        <f>IF(Z982="только сц",0,IF('1'!$H$10="-",M982,IF('1'!$H$10="в кассу предприятия",M982,IF('1'!$H$10="ИП Водакова Т.Ю.",M982*1.075,"-"))))</f>
        <v>1215</v>
      </c>
      <c r="P982" s="86">
        <v>3</v>
      </c>
      <c r="Q982" s="47"/>
      <c r="R982" s="91">
        <f t="shared" si="15"/>
        <v>0</v>
      </c>
      <c r="S982" s="91" t="str">
        <f>IF('1'!$H$10="-","-      ₽",IF(Z982="только сц",IF(Q982&lt;=AA982,Q982,AA982),IF(Q982&lt;=AB982,0,IF(Q982-R982&lt;=AA982,Q982-R982,AA982))))</f>
        <v>-      ₽</v>
      </c>
      <c r="T982" s="92" t="str">
        <f>IF('1'!$H$10="-","-      ₽",IF(AND(SUM($W$10:$W$6357)&gt;=200000,AC982&lt;&gt;"без скидки"),IF(R982&gt;=100,O982*0.95*0.95*R982,O982*R982*0.95),IF(SUM($V$10:$V$6357)&gt;=57000,IF(AND(R982&gt;=100,AC982&lt;&gt;"без скидки"),O982*0.95*R982,O982*R982),N982*R982)))</f>
        <v>-      ₽</v>
      </c>
      <c r="U982" s="92" t="str">
        <f>IF('1'!$H$10="-","-      ₽",S982*N982)</f>
        <v>-      ₽</v>
      </c>
      <c r="V982" s="93" t="str">
        <f>IF('1'!$H$10="-","-      ₽",R982*N982)</f>
        <v>-      ₽</v>
      </c>
      <c r="W982" s="93" t="str">
        <f>IF('1'!$H$10="-","-      ₽",R982*O982)</f>
        <v>-      ₽</v>
      </c>
      <c r="X982" s="65" t="s">
        <v>4548</v>
      </c>
      <c r="Y982" s="66" t="str">
        <f>IF(OR(Q982="",'1'!$H$10="-"),"-      %",IF(Z982="только сц",0,IF(SUM($V$685:$V$6357)&gt;=57000,(W982-T982)/W982,0)))</f>
        <v>-      %</v>
      </c>
      <c r="Z982" s="83" t="s">
        <v>375</v>
      </c>
      <c r="AA982" s="51">
        <v>1</v>
      </c>
      <c r="AB982" s="51">
        <v>2</v>
      </c>
      <c r="AC982" s="63" t="s">
        <v>375</v>
      </c>
      <c r="AD982" s="94" t="str">
        <f>IF(OR(Q982="",'1'!$H$10="-"),"",IF(Q982&gt;R982+S982,"заказано больше наличия",""))</f>
        <v/>
      </c>
    </row>
    <row r="983" spans="1:30" s="48" customFormat="1" ht="20.6">
      <c r="A983" s="2"/>
      <c r="B983" s="46" t="s">
        <v>26</v>
      </c>
      <c r="C983" s="79" t="s">
        <v>11</v>
      </c>
      <c r="D983" s="71"/>
      <c r="E983" s="71"/>
      <c r="F983" s="71"/>
      <c r="G983" s="71"/>
      <c r="H983" s="72"/>
      <c r="I983" s="73"/>
      <c r="J983" s="73"/>
      <c r="K983" s="71"/>
      <c r="L983" s="75"/>
      <c r="M983" s="74"/>
      <c r="N983" s="74"/>
      <c r="O983" s="76"/>
      <c r="P983" s="85"/>
      <c r="Q983" s="77"/>
      <c r="R983" s="85"/>
      <c r="S983" s="85"/>
      <c r="T983" s="77"/>
      <c r="U983" s="77"/>
      <c r="V983" s="77"/>
      <c r="W983" s="77"/>
      <c r="X983" s="77"/>
      <c r="Y983" s="77"/>
      <c r="Z983" s="77"/>
      <c r="AA983" s="77"/>
      <c r="AB983" s="77"/>
      <c r="AC983" s="78"/>
      <c r="AD983" s="78"/>
    </row>
    <row r="984" spans="1:30" s="48" customFormat="1">
      <c r="A984" s="2"/>
      <c r="B984" s="57" t="s">
        <v>4300</v>
      </c>
      <c r="C984" s="49" t="s">
        <v>3924</v>
      </c>
      <c r="D984" s="49" t="s">
        <v>4418</v>
      </c>
      <c r="E984" s="49">
        <v>2</v>
      </c>
      <c r="F984" s="49">
        <v>24</v>
      </c>
      <c r="G984" s="49"/>
      <c r="H984" s="52" t="s">
        <v>373</v>
      </c>
      <c r="I984" s="50"/>
      <c r="J984" s="50"/>
      <c r="K984" s="90"/>
      <c r="L984" s="51">
        <v>920</v>
      </c>
      <c r="M984" s="51">
        <v>812</v>
      </c>
      <c r="N984" s="82">
        <f>IF('1'!$H$10="-",L984,L984)</f>
        <v>920</v>
      </c>
      <c r="O984" s="82">
        <f>IF(Z984="только сц",0,IF('1'!$H$10="-",M984,IF('1'!$H$10="в кассу предприятия",M984,IF('1'!$H$10="ИП Водакова Т.Ю.",M984*1.075,"-"))))</f>
        <v>0</v>
      </c>
      <c r="P984" s="86">
        <v>6</v>
      </c>
      <c r="Q984" s="47"/>
      <c r="R984" s="91">
        <f t="shared" si="15"/>
        <v>0</v>
      </c>
      <c r="S984" s="91" t="str">
        <f>IF('1'!$H$10="-","-      ₽",IF(Z984="только сц",IF(Q984&lt;=AA984,Q984,AA984),IF(Q984&lt;=AB984,0,IF(Q984-R984&lt;=AA984,Q984-R984,AA984))))</f>
        <v>-      ₽</v>
      </c>
      <c r="T984" s="92" t="str">
        <f>IF('1'!$H$10="-","-      ₽",IF(AND(SUM($W$10:$W$6357)&gt;=200000,AC984&lt;&gt;"без скидки"),IF(R984&gt;=100,O984*0.95*0.95*R984,O984*R984*0.95),IF(SUM($V$10:$V$6357)&gt;=57000,IF(AND(R984&gt;=100,AC984&lt;&gt;"без скидки"),O984*0.95*R984,O984*R984),N984*R984)))</f>
        <v>-      ₽</v>
      </c>
      <c r="U984" s="92" t="str">
        <f>IF('1'!$H$10="-","-      ₽",S984*N984)</f>
        <v>-      ₽</v>
      </c>
      <c r="V984" s="93" t="str">
        <f>IF('1'!$H$10="-","-      ₽",R984*N984)</f>
        <v>-      ₽</v>
      </c>
      <c r="W984" s="93" t="str">
        <f>IF('1'!$H$10="-","-      ₽",R984*O984)</f>
        <v>-      ₽</v>
      </c>
      <c r="X984" s="65" t="s">
        <v>4548</v>
      </c>
      <c r="Y984" s="66" t="str">
        <f>IF(OR(Q984="",'1'!$H$10="-"),"-      %",IF(Z984="только сц",0,IF(SUM($V$685:$V$6357)&gt;=57000,(W984-T984)/W984,0)))</f>
        <v>-      %</v>
      </c>
      <c r="Z984" s="83" t="s">
        <v>5582</v>
      </c>
      <c r="AA984" s="51">
        <v>6</v>
      </c>
      <c r="AB984" s="51">
        <v>0</v>
      </c>
      <c r="AC984" s="63" t="s">
        <v>375</v>
      </c>
      <c r="AD984" s="94" t="str">
        <f>IF(OR(Q984="",'1'!$H$10="-"),"",IF(Q984&gt;R984+S984,"заказано больше наличия",""))</f>
        <v/>
      </c>
    </row>
    <row r="985" spans="1:30" s="48" customFormat="1">
      <c r="A985" s="2"/>
      <c r="B985" s="57" t="s">
        <v>4170</v>
      </c>
      <c r="C985" s="49" t="s">
        <v>3924</v>
      </c>
      <c r="D985" s="49" t="s">
        <v>2743</v>
      </c>
      <c r="E985" s="49">
        <v>2</v>
      </c>
      <c r="F985" s="49">
        <v>29</v>
      </c>
      <c r="G985" s="49"/>
      <c r="H985" s="52" t="s">
        <v>1070</v>
      </c>
      <c r="I985" s="50" t="s">
        <v>372</v>
      </c>
      <c r="J985" s="50"/>
      <c r="K985" s="90"/>
      <c r="L985" s="51">
        <v>1123</v>
      </c>
      <c r="M985" s="51">
        <v>991</v>
      </c>
      <c r="N985" s="82">
        <f>IF('1'!$H$10="-",L985,L985)</f>
        <v>1123</v>
      </c>
      <c r="O985" s="82">
        <f>IF(Z985="только сц",0,IF('1'!$H$10="-",M985,IF('1'!$H$10="в кассу предприятия",M985,IF('1'!$H$10="ИП Водакова Т.Ю.",M985*1.075,"-"))))</f>
        <v>0</v>
      </c>
      <c r="P985" s="86">
        <v>1</v>
      </c>
      <c r="Q985" s="47"/>
      <c r="R985" s="91">
        <f t="shared" si="15"/>
        <v>0</v>
      </c>
      <c r="S985" s="91" t="str">
        <f>IF('1'!$H$10="-","-      ₽",IF(Z985="только сц",IF(Q985&lt;=AA985,Q985,AA985),IF(Q985&lt;=AB985,0,IF(Q985-R985&lt;=AA985,Q985-R985,AA985))))</f>
        <v>-      ₽</v>
      </c>
      <c r="T985" s="92" t="str">
        <f>IF('1'!$H$10="-","-      ₽",IF(AND(SUM($W$10:$W$6357)&gt;=200000,AC985&lt;&gt;"без скидки"),IF(R985&gt;=100,O985*0.95*0.95*R985,O985*R985*0.95),IF(SUM($V$10:$V$6357)&gt;=57000,IF(AND(R985&gt;=100,AC985&lt;&gt;"без скидки"),O985*0.95*R985,O985*R985),N985*R985)))</f>
        <v>-      ₽</v>
      </c>
      <c r="U985" s="92" t="str">
        <f>IF('1'!$H$10="-","-      ₽",S985*N985)</f>
        <v>-      ₽</v>
      </c>
      <c r="V985" s="93" t="str">
        <f>IF('1'!$H$10="-","-      ₽",R985*N985)</f>
        <v>-      ₽</v>
      </c>
      <c r="W985" s="93" t="str">
        <f>IF('1'!$H$10="-","-      ₽",R985*O985)</f>
        <v>-      ₽</v>
      </c>
      <c r="X985" s="65" t="s">
        <v>4548</v>
      </c>
      <c r="Y985" s="66" t="str">
        <f>IF(OR(Q985="",'1'!$H$10="-"),"-      %",IF(Z985="только сц",0,IF(SUM($V$685:$V$6357)&gt;=57000,(W985-T985)/W985,0)))</f>
        <v>-      %</v>
      </c>
      <c r="Z985" s="83" t="s">
        <v>5582</v>
      </c>
      <c r="AA985" s="51">
        <v>1</v>
      </c>
      <c r="AB985" s="51">
        <v>0</v>
      </c>
      <c r="AC985" s="63" t="s">
        <v>375</v>
      </c>
      <c r="AD985" s="94" t="str">
        <f>IF(OR(Q985="",'1'!$H$10="-"),"",IF(Q985&gt;R985+S985,"заказано больше наличия",""))</f>
        <v/>
      </c>
    </row>
    <row r="986" spans="1:30" s="48" customFormat="1">
      <c r="A986" s="2"/>
      <c r="B986" s="57" t="s">
        <v>592</v>
      </c>
      <c r="C986" s="49" t="s">
        <v>593</v>
      </c>
      <c r="D986" s="49" t="s">
        <v>594</v>
      </c>
      <c r="E986" s="49">
        <v>2</v>
      </c>
      <c r="F986" s="49">
        <v>11</v>
      </c>
      <c r="G986" s="49"/>
      <c r="H986" s="52" t="s">
        <v>52</v>
      </c>
      <c r="I986" s="50" t="s">
        <v>298</v>
      </c>
      <c r="J986" s="50"/>
      <c r="K986" s="90"/>
      <c r="L986" s="51">
        <v>282</v>
      </c>
      <c r="M986" s="51">
        <v>249</v>
      </c>
      <c r="N986" s="82">
        <f>IF('1'!$H$10="-",L986,L986)</f>
        <v>282</v>
      </c>
      <c r="O986" s="82">
        <f>IF(Z986="только сц",0,IF('1'!$H$10="-",M986,IF('1'!$H$10="в кассу предприятия",M986,IF('1'!$H$10="ИП Водакова Т.Ю.",M986*1.075,"-"))))</f>
        <v>249</v>
      </c>
      <c r="P986" s="86">
        <v>27</v>
      </c>
      <c r="Q986" s="47"/>
      <c r="R986" s="91">
        <f t="shared" si="15"/>
        <v>0</v>
      </c>
      <c r="S986" s="91" t="str">
        <f>IF('1'!$H$10="-","-      ₽",IF(Z986="только сц",IF(Q986&lt;=AA986,Q986,AA986),IF(Q986&lt;=AB986,0,IF(Q986-R986&lt;=AA986,Q986-R986,AA986))))</f>
        <v>-      ₽</v>
      </c>
      <c r="T986" s="92" t="str">
        <f>IF('1'!$H$10="-","-      ₽",IF(AND(SUM($W$10:$W$6357)&gt;=200000,AC986&lt;&gt;"без скидки"),IF(R986&gt;=100,O986*0.95*0.95*R986,O986*R986*0.95),IF(SUM($V$10:$V$6357)&gt;=57000,IF(AND(R986&gt;=100,AC986&lt;&gt;"без скидки"),O986*0.95*R986,O986*R986),N986*R986)))</f>
        <v>-      ₽</v>
      </c>
      <c r="U986" s="92" t="str">
        <f>IF('1'!$H$10="-","-      ₽",S986*N986)</f>
        <v>-      ₽</v>
      </c>
      <c r="V986" s="93" t="str">
        <f>IF('1'!$H$10="-","-      ₽",R986*N986)</f>
        <v>-      ₽</v>
      </c>
      <c r="W986" s="93" t="str">
        <f>IF('1'!$H$10="-","-      ₽",R986*O986)</f>
        <v>-      ₽</v>
      </c>
      <c r="X986" s="65" t="s">
        <v>4548</v>
      </c>
      <c r="Y986" s="66" t="str">
        <f>IF(OR(Q986="",'1'!$H$10="-"),"-      %",IF(Z986="только сц",0,IF(SUM($V$685:$V$6357)&gt;=57000,(W986-T986)/W986,0)))</f>
        <v>-      %</v>
      </c>
      <c r="Z986" s="83" t="s">
        <v>375</v>
      </c>
      <c r="AA986" s="51">
        <v>5</v>
      </c>
      <c r="AB986" s="51">
        <v>22</v>
      </c>
      <c r="AC986" s="63" t="s">
        <v>3975</v>
      </c>
      <c r="AD986" s="94" t="str">
        <f>IF(OR(Q986="",'1'!$H$10="-"),"",IF(Q986&gt;R986+S986,"заказано больше наличия",""))</f>
        <v/>
      </c>
    </row>
    <row r="987" spans="1:30" s="48" customFormat="1">
      <c r="A987" s="2"/>
      <c r="B987" s="57" t="s">
        <v>1367</v>
      </c>
      <c r="C987" s="49" t="s">
        <v>2524</v>
      </c>
      <c r="D987" s="49" t="s">
        <v>2525</v>
      </c>
      <c r="E987" s="49">
        <v>2</v>
      </c>
      <c r="F987" s="49">
        <v>8</v>
      </c>
      <c r="G987" s="49" t="s">
        <v>2942</v>
      </c>
      <c r="H987" s="52" t="s">
        <v>288</v>
      </c>
      <c r="I987" s="50"/>
      <c r="J987" s="50"/>
      <c r="K987" s="90"/>
      <c r="L987" s="51">
        <v>482</v>
      </c>
      <c r="M987" s="51">
        <v>425</v>
      </c>
      <c r="N987" s="82">
        <f>IF('1'!$H$10="-",L987,L987)</f>
        <v>482</v>
      </c>
      <c r="O987" s="82">
        <f>IF(Z987="только сц",0,IF('1'!$H$10="-",M987,IF('1'!$H$10="в кассу предприятия",M987,IF('1'!$H$10="ИП Водакова Т.Ю.",M987*1.075,"-"))))</f>
        <v>425</v>
      </c>
      <c r="P987" s="86">
        <v>11</v>
      </c>
      <c r="Q987" s="47"/>
      <c r="R987" s="91">
        <f t="shared" si="15"/>
        <v>0</v>
      </c>
      <c r="S987" s="91" t="str">
        <f>IF('1'!$H$10="-","-      ₽",IF(Z987="только сц",IF(Q987&lt;=AA987,Q987,AA987),IF(Q987&lt;=AB987,0,IF(Q987-R987&lt;=AA987,Q987-R987,AA987))))</f>
        <v>-      ₽</v>
      </c>
      <c r="T987" s="92" t="str">
        <f>IF('1'!$H$10="-","-      ₽",IF(AND(SUM($W$10:$W$6357)&gt;=200000,AC987&lt;&gt;"без скидки"),IF(R987&gt;=100,O987*0.95*0.95*R987,O987*R987*0.95),IF(SUM($V$10:$V$6357)&gt;=57000,IF(AND(R987&gt;=100,AC987&lt;&gt;"без скидки"),O987*0.95*R987,O987*R987),N987*R987)))</f>
        <v>-      ₽</v>
      </c>
      <c r="U987" s="92" t="str">
        <f>IF('1'!$H$10="-","-      ₽",S987*N987)</f>
        <v>-      ₽</v>
      </c>
      <c r="V987" s="93" t="str">
        <f>IF('1'!$H$10="-","-      ₽",R987*N987)</f>
        <v>-      ₽</v>
      </c>
      <c r="W987" s="93" t="str">
        <f>IF('1'!$H$10="-","-      ₽",R987*O987)</f>
        <v>-      ₽</v>
      </c>
      <c r="X987" s="65" t="s">
        <v>4548</v>
      </c>
      <c r="Y987" s="66" t="str">
        <f>IF(OR(Q987="",'1'!$H$10="-"),"-      %",IF(Z987="только сц",0,IF(SUM($V$685:$V$6357)&gt;=57000,(W987-T987)/W987,0)))</f>
        <v>-      %</v>
      </c>
      <c r="Z987" s="83" t="s">
        <v>375</v>
      </c>
      <c r="AA987" s="51">
        <v>7</v>
      </c>
      <c r="AB987" s="51">
        <v>4</v>
      </c>
      <c r="AC987" s="63" t="s">
        <v>375</v>
      </c>
      <c r="AD987" s="94" t="str">
        <f>IF(OR(Q987="",'1'!$H$10="-"),"",IF(Q987&gt;R987+S987,"заказано больше наличия",""))</f>
        <v/>
      </c>
    </row>
    <row r="988" spans="1:30" s="48" customFormat="1">
      <c r="A988" s="2"/>
      <c r="B988" s="57" t="s">
        <v>4171</v>
      </c>
      <c r="C988" s="49" t="s">
        <v>2524</v>
      </c>
      <c r="D988" s="49" t="s">
        <v>2525</v>
      </c>
      <c r="E988" s="49">
        <v>2</v>
      </c>
      <c r="F988" s="49">
        <v>8</v>
      </c>
      <c r="G988" s="49" t="s">
        <v>3095</v>
      </c>
      <c r="H988" s="52" t="s">
        <v>288</v>
      </c>
      <c r="I988" s="50"/>
      <c r="J988" s="50"/>
      <c r="K988" s="90"/>
      <c r="L988" s="51">
        <v>482</v>
      </c>
      <c r="M988" s="51">
        <v>425</v>
      </c>
      <c r="N988" s="82">
        <f>IF('1'!$H$10="-",L988,L988)</f>
        <v>482</v>
      </c>
      <c r="O988" s="82">
        <f>IF(Z988="только сц",0,IF('1'!$H$10="-",M988,IF('1'!$H$10="в кассу предприятия",M988,IF('1'!$H$10="ИП Водакова Т.Ю.",M988*1.075,"-"))))</f>
        <v>425</v>
      </c>
      <c r="P988" s="86">
        <v>1</v>
      </c>
      <c r="Q988" s="47"/>
      <c r="R988" s="91">
        <f t="shared" si="15"/>
        <v>0</v>
      </c>
      <c r="S988" s="91" t="str">
        <f>IF('1'!$H$10="-","-      ₽",IF(Z988="только сц",IF(Q988&lt;=AA988,Q988,AA988),IF(Q988&lt;=AB988,0,IF(Q988-R988&lt;=AA988,Q988-R988,AA988))))</f>
        <v>-      ₽</v>
      </c>
      <c r="T988" s="92" t="str">
        <f>IF('1'!$H$10="-","-      ₽",IF(AND(SUM($W$10:$W$6357)&gt;=200000,AC988&lt;&gt;"без скидки"),IF(R988&gt;=100,O988*0.95*0.95*R988,O988*R988*0.95),IF(SUM($V$10:$V$6357)&gt;=57000,IF(AND(R988&gt;=100,AC988&lt;&gt;"без скидки"),O988*0.95*R988,O988*R988),N988*R988)))</f>
        <v>-      ₽</v>
      </c>
      <c r="U988" s="92" t="str">
        <f>IF('1'!$H$10="-","-      ₽",S988*N988)</f>
        <v>-      ₽</v>
      </c>
      <c r="V988" s="93" t="str">
        <f>IF('1'!$H$10="-","-      ₽",R988*N988)</f>
        <v>-      ₽</v>
      </c>
      <c r="W988" s="93" t="str">
        <f>IF('1'!$H$10="-","-      ₽",R988*O988)</f>
        <v>-      ₽</v>
      </c>
      <c r="X988" s="65" t="s">
        <v>4548</v>
      </c>
      <c r="Y988" s="66" t="str">
        <f>IF(OR(Q988="",'1'!$H$10="-"),"-      %",IF(Z988="только сц",0,IF(SUM($V$685:$V$6357)&gt;=57000,(W988-T988)/W988,0)))</f>
        <v>-      %</v>
      </c>
      <c r="Z988" s="83" t="s">
        <v>375</v>
      </c>
      <c r="AA988" s="51">
        <v>0</v>
      </c>
      <c r="AB988" s="51">
        <v>1</v>
      </c>
      <c r="AC988" s="63" t="s">
        <v>3975</v>
      </c>
      <c r="AD988" s="94" t="str">
        <f>IF(OR(Q988="",'1'!$H$10="-"),"",IF(Q988&gt;R988+S988,"заказано больше наличия",""))</f>
        <v/>
      </c>
    </row>
    <row r="989" spans="1:30" s="48" customFormat="1">
      <c r="A989" s="2"/>
      <c r="B989" s="57" t="s">
        <v>3987</v>
      </c>
      <c r="C989" s="49" t="s">
        <v>2524</v>
      </c>
      <c r="D989" s="49" t="s">
        <v>2525</v>
      </c>
      <c r="E989" s="49">
        <v>2</v>
      </c>
      <c r="F989" s="49">
        <v>11</v>
      </c>
      <c r="G989" s="49" t="s">
        <v>3095</v>
      </c>
      <c r="H989" s="52" t="s">
        <v>52</v>
      </c>
      <c r="I989" s="50" t="s">
        <v>298</v>
      </c>
      <c r="J989" s="50"/>
      <c r="K989" s="90"/>
      <c r="L989" s="51">
        <v>776</v>
      </c>
      <c r="M989" s="51">
        <v>685</v>
      </c>
      <c r="N989" s="82">
        <f>IF('1'!$H$10="-",L989,L989)</f>
        <v>776</v>
      </c>
      <c r="O989" s="82">
        <f>IF(Z989="только сц",0,IF('1'!$H$10="-",M989,IF('1'!$H$10="в кассу предприятия",M989,IF('1'!$H$10="ИП Водакова Т.Ю.",M989*1.075,"-"))))</f>
        <v>685</v>
      </c>
      <c r="P989" s="86">
        <v>14</v>
      </c>
      <c r="Q989" s="47"/>
      <c r="R989" s="91">
        <f t="shared" si="15"/>
        <v>0</v>
      </c>
      <c r="S989" s="91" t="str">
        <f>IF('1'!$H$10="-","-      ₽",IF(Z989="только сц",IF(Q989&lt;=AA989,Q989,AA989),IF(Q989&lt;=AB989,0,IF(Q989-R989&lt;=AA989,Q989-R989,AA989))))</f>
        <v>-      ₽</v>
      </c>
      <c r="T989" s="92" t="str">
        <f>IF('1'!$H$10="-","-      ₽",IF(AND(SUM($W$10:$W$6357)&gt;=200000,AC989&lt;&gt;"без скидки"),IF(R989&gt;=100,O989*0.95*0.95*R989,O989*R989*0.95),IF(SUM($V$10:$V$6357)&gt;=57000,IF(AND(R989&gt;=100,AC989&lt;&gt;"без скидки"),O989*0.95*R989,O989*R989),N989*R989)))</f>
        <v>-      ₽</v>
      </c>
      <c r="U989" s="92" t="str">
        <f>IF('1'!$H$10="-","-      ₽",S989*N989)</f>
        <v>-      ₽</v>
      </c>
      <c r="V989" s="93" t="str">
        <f>IF('1'!$H$10="-","-      ₽",R989*N989)</f>
        <v>-      ₽</v>
      </c>
      <c r="W989" s="93" t="str">
        <f>IF('1'!$H$10="-","-      ₽",R989*O989)</f>
        <v>-      ₽</v>
      </c>
      <c r="X989" s="65" t="s">
        <v>4548</v>
      </c>
      <c r="Y989" s="66" t="str">
        <f>IF(OR(Q989="",'1'!$H$10="-"),"-      %",IF(Z989="только сц",0,IF(SUM($V$685:$V$6357)&gt;=57000,(W989-T989)/W989,0)))</f>
        <v>-      %</v>
      </c>
      <c r="Z989" s="83" t="s">
        <v>375</v>
      </c>
      <c r="AA989" s="51">
        <v>0</v>
      </c>
      <c r="AB989" s="51">
        <v>14</v>
      </c>
      <c r="AC989" s="63" t="s">
        <v>375</v>
      </c>
      <c r="AD989" s="94" t="str">
        <f>IF(OR(Q989="",'1'!$H$10="-"),"",IF(Q989&gt;R989+S989,"заказано больше наличия",""))</f>
        <v/>
      </c>
    </row>
    <row r="990" spans="1:30" s="48" customFormat="1">
      <c r="A990" s="2"/>
      <c r="B990" s="57" t="s">
        <v>4172</v>
      </c>
      <c r="C990" s="49" t="s">
        <v>2524</v>
      </c>
      <c r="D990" s="49" t="s">
        <v>2525</v>
      </c>
      <c r="E990" s="49">
        <v>2</v>
      </c>
      <c r="F990" s="49">
        <v>19</v>
      </c>
      <c r="G990" s="49" t="s">
        <v>3095</v>
      </c>
      <c r="H990" s="52" t="s">
        <v>3507</v>
      </c>
      <c r="I990" s="50" t="s">
        <v>298</v>
      </c>
      <c r="J990" s="50"/>
      <c r="K990" s="90"/>
      <c r="L990" s="51">
        <v>896</v>
      </c>
      <c r="M990" s="51">
        <v>791</v>
      </c>
      <c r="N990" s="82">
        <f>IF('1'!$H$10="-",L990,L990)</f>
        <v>896</v>
      </c>
      <c r="O990" s="82">
        <f>IF(Z990="только сц",0,IF('1'!$H$10="-",M990,IF('1'!$H$10="в кассу предприятия",M990,IF('1'!$H$10="ИП Водакова Т.Ю.",M990*1.075,"-"))))</f>
        <v>791</v>
      </c>
      <c r="P990" s="86">
        <v>1</v>
      </c>
      <c r="Q990" s="47"/>
      <c r="R990" s="91">
        <f t="shared" si="15"/>
        <v>0</v>
      </c>
      <c r="S990" s="91" t="str">
        <f>IF('1'!$H$10="-","-      ₽",IF(Z990="только сц",IF(Q990&lt;=AA990,Q990,AA990),IF(Q990&lt;=AB990,0,IF(Q990-R990&lt;=AA990,Q990-R990,AA990))))</f>
        <v>-      ₽</v>
      </c>
      <c r="T990" s="92" t="str">
        <f>IF('1'!$H$10="-","-      ₽",IF(AND(SUM($W$10:$W$6357)&gt;=200000,AC990&lt;&gt;"без скидки"),IF(R990&gt;=100,O990*0.95*0.95*R990,O990*R990*0.95),IF(SUM($V$10:$V$6357)&gt;=57000,IF(AND(R990&gt;=100,AC990&lt;&gt;"без скидки"),O990*0.95*R990,O990*R990),N990*R990)))</f>
        <v>-      ₽</v>
      </c>
      <c r="U990" s="92" t="str">
        <f>IF('1'!$H$10="-","-      ₽",S990*N990)</f>
        <v>-      ₽</v>
      </c>
      <c r="V990" s="93" t="str">
        <f>IF('1'!$H$10="-","-      ₽",R990*N990)</f>
        <v>-      ₽</v>
      </c>
      <c r="W990" s="93" t="str">
        <f>IF('1'!$H$10="-","-      ₽",R990*O990)</f>
        <v>-      ₽</v>
      </c>
      <c r="X990" s="65" t="s">
        <v>4548</v>
      </c>
      <c r="Y990" s="66" t="str">
        <f>IF(OR(Q990="",'1'!$H$10="-"),"-      %",IF(Z990="только сц",0,IF(SUM($V$685:$V$6357)&gt;=57000,(W990-T990)/W990,0)))</f>
        <v>-      %</v>
      </c>
      <c r="Z990" s="83" t="s">
        <v>375</v>
      </c>
      <c r="AA990" s="51">
        <v>0</v>
      </c>
      <c r="AB990" s="51">
        <v>1</v>
      </c>
      <c r="AC990" s="63" t="s">
        <v>3975</v>
      </c>
      <c r="AD990" s="94" t="str">
        <f>IF(OR(Q990="",'1'!$H$10="-"),"",IF(Q990&gt;R990+S990,"заказано больше наличия",""))</f>
        <v/>
      </c>
    </row>
    <row r="991" spans="1:30" s="48" customFormat="1">
      <c r="A991" s="2"/>
      <c r="B991" s="57" t="s">
        <v>597</v>
      </c>
      <c r="C991" s="49" t="s">
        <v>595</v>
      </c>
      <c r="D991" s="49" t="s">
        <v>596</v>
      </c>
      <c r="E991" s="49">
        <v>2</v>
      </c>
      <c r="F991" s="49">
        <v>8</v>
      </c>
      <c r="G991" s="49" t="s">
        <v>598</v>
      </c>
      <c r="H991" s="52" t="s">
        <v>288</v>
      </c>
      <c r="I991" s="50"/>
      <c r="J991" s="50"/>
      <c r="K991" s="90"/>
      <c r="L991" s="51">
        <v>577</v>
      </c>
      <c r="M991" s="51">
        <v>509</v>
      </c>
      <c r="N991" s="82">
        <f>IF('1'!$H$10="-",L991,L991)</f>
        <v>577</v>
      </c>
      <c r="O991" s="82">
        <f>IF(Z991="только сц",0,IF('1'!$H$10="-",M991,IF('1'!$H$10="в кассу предприятия",M991,IF('1'!$H$10="ИП Водакова Т.Ю.",M991*1.075,"-"))))</f>
        <v>509</v>
      </c>
      <c r="P991" s="86">
        <v>39</v>
      </c>
      <c r="Q991" s="47"/>
      <c r="R991" s="91">
        <f t="shared" si="15"/>
        <v>0</v>
      </c>
      <c r="S991" s="91" t="str">
        <f>IF('1'!$H$10="-","-      ₽",IF(Z991="только сц",IF(Q991&lt;=AA991,Q991,AA991),IF(Q991&lt;=AB991,0,IF(Q991-R991&lt;=AA991,Q991-R991,AA991))))</f>
        <v>-      ₽</v>
      </c>
      <c r="T991" s="92" t="str">
        <f>IF('1'!$H$10="-","-      ₽",IF(AND(SUM($W$10:$W$6357)&gt;=200000,AC991&lt;&gt;"без скидки"),IF(R991&gt;=100,O991*0.95*0.95*R991,O991*R991*0.95),IF(SUM($V$10:$V$6357)&gt;=57000,IF(AND(R991&gt;=100,AC991&lt;&gt;"без скидки"),O991*0.95*R991,O991*R991),N991*R991)))</f>
        <v>-      ₽</v>
      </c>
      <c r="U991" s="92" t="str">
        <f>IF('1'!$H$10="-","-      ₽",S991*N991)</f>
        <v>-      ₽</v>
      </c>
      <c r="V991" s="93" t="str">
        <f>IF('1'!$H$10="-","-      ₽",R991*N991)</f>
        <v>-      ₽</v>
      </c>
      <c r="W991" s="93" t="str">
        <f>IF('1'!$H$10="-","-      ₽",R991*O991)</f>
        <v>-      ₽</v>
      </c>
      <c r="X991" s="65" t="s">
        <v>4548</v>
      </c>
      <c r="Y991" s="66" t="str">
        <f>IF(OR(Q991="",'1'!$H$10="-"),"-      %",IF(Z991="только сц",0,IF(SUM($V$685:$V$6357)&gt;=57000,(W991-T991)/W991,0)))</f>
        <v>-      %</v>
      </c>
      <c r="Z991" s="83" t="s">
        <v>375</v>
      </c>
      <c r="AA991" s="51">
        <v>10</v>
      </c>
      <c r="AB991" s="51">
        <v>29</v>
      </c>
      <c r="AC991" s="63" t="s">
        <v>375</v>
      </c>
      <c r="AD991" s="94" t="str">
        <f>IF(OR(Q991="",'1'!$H$10="-"),"",IF(Q991&gt;R991+S991,"заказано больше наличия",""))</f>
        <v/>
      </c>
    </row>
    <row r="992" spans="1:30" s="48" customFormat="1">
      <c r="A992" s="2"/>
      <c r="B992" s="57" t="s">
        <v>1369</v>
      </c>
      <c r="C992" s="49" t="s">
        <v>595</v>
      </c>
      <c r="D992" s="49" t="s">
        <v>596</v>
      </c>
      <c r="E992" s="49">
        <v>2</v>
      </c>
      <c r="F992" s="49">
        <v>15</v>
      </c>
      <c r="G992" s="49" t="s">
        <v>598</v>
      </c>
      <c r="H992" s="52" t="s">
        <v>57</v>
      </c>
      <c r="I992" s="50" t="s">
        <v>2800</v>
      </c>
      <c r="J992" s="50" t="s">
        <v>2800</v>
      </c>
      <c r="K992" s="90"/>
      <c r="L992" s="51">
        <v>1524</v>
      </c>
      <c r="M992" s="51">
        <v>1345</v>
      </c>
      <c r="N992" s="82">
        <f>IF('1'!$H$10="-",L992,L992)</f>
        <v>1524</v>
      </c>
      <c r="O992" s="82">
        <f>IF(Z992="только сц",0,IF('1'!$H$10="-",M992,IF('1'!$H$10="в кассу предприятия",M992,IF('1'!$H$10="ИП Водакова Т.Ю.",M992*1.075,"-"))))</f>
        <v>1345</v>
      </c>
      <c r="P992" s="86">
        <v>2</v>
      </c>
      <c r="Q992" s="47"/>
      <c r="R992" s="91">
        <f t="shared" si="15"/>
        <v>0</v>
      </c>
      <c r="S992" s="91" t="str">
        <f>IF('1'!$H$10="-","-      ₽",IF(Z992="только сц",IF(Q992&lt;=AA992,Q992,AA992),IF(Q992&lt;=AB992,0,IF(Q992-R992&lt;=AA992,Q992-R992,AA992))))</f>
        <v>-      ₽</v>
      </c>
      <c r="T992" s="92" t="str">
        <f>IF('1'!$H$10="-","-      ₽",IF(AND(SUM($W$10:$W$6357)&gt;=200000,AC992&lt;&gt;"без скидки"),IF(R992&gt;=100,O992*0.95*0.95*R992,O992*R992*0.95),IF(SUM($V$10:$V$6357)&gt;=57000,IF(AND(R992&gt;=100,AC992&lt;&gt;"без скидки"),O992*0.95*R992,O992*R992),N992*R992)))</f>
        <v>-      ₽</v>
      </c>
      <c r="U992" s="92" t="str">
        <f>IF('1'!$H$10="-","-      ₽",S992*N992)</f>
        <v>-      ₽</v>
      </c>
      <c r="V992" s="93" t="str">
        <f>IF('1'!$H$10="-","-      ₽",R992*N992)</f>
        <v>-      ₽</v>
      </c>
      <c r="W992" s="93" t="str">
        <f>IF('1'!$H$10="-","-      ₽",R992*O992)</f>
        <v>-      ₽</v>
      </c>
      <c r="X992" s="65" t="s">
        <v>4548</v>
      </c>
      <c r="Y992" s="66" t="str">
        <f>IF(OR(Q992="",'1'!$H$10="-"),"-      %",IF(Z992="только сц",0,IF(SUM($V$685:$V$6357)&gt;=57000,(W992-T992)/W992,0)))</f>
        <v>-      %</v>
      </c>
      <c r="Z992" s="83" t="s">
        <v>375</v>
      </c>
      <c r="AA992" s="51">
        <v>0</v>
      </c>
      <c r="AB992" s="51">
        <v>2</v>
      </c>
      <c r="AC992" s="63" t="s">
        <v>375</v>
      </c>
      <c r="AD992" s="94" t="str">
        <f>IF(OR(Q992="",'1'!$H$10="-"),"",IF(Q992&gt;R992+S992,"заказано больше наличия",""))</f>
        <v/>
      </c>
    </row>
    <row r="993" spans="1:30" s="48" customFormat="1">
      <c r="A993" s="2"/>
      <c r="B993" s="57" t="s">
        <v>4173</v>
      </c>
      <c r="C993" s="49" t="s">
        <v>595</v>
      </c>
      <c r="D993" s="49" t="s">
        <v>596</v>
      </c>
      <c r="E993" s="49">
        <v>2</v>
      </c>
      <c r="F993" s="49">
        <v>8</v>
      </c>
      <c r="G993" s="49" t="s">
        <v>400</v>
      </c>
      <c r="H993" s="52" t="s">
        <v>288</v>
      </c>
      <c r="I993" s="50" t="s">
        <v>2800</v>
      </c>
      <c r="J993" s="50" t="s">
        <v>526</v>
      </c>
      <c r="K993" s="90"/>
      <c r="L993" s="51">
        <v>609</v>
      </c>
      <c r="M993" s="51">
        <v>537</v>
      </c>
      <c r="N993" s="82">
        <f>IF('1'!$H$10="-",L993,L993)</f>
        <v>609</v>
      </c>
      <c r="O993" s="82">
        <f>IF(Z993="только сц",0,IF('1'!$H$10="-",M993,IF('1'!$H$10="в кассу предприятия",M993,IF('1'!$H$10="ИП Водакова Т.Ю.",M993*1.075,"-"))))</f>
        <v>537</v>
      </c>
      <c r="P993" s="86">
        <v>5</v>
      </c>
      <c r="Q993" s="47"/>
      <c r="R993" s="91">
        <f t="shared" si="15"/>
        <v>0</v>
      </c>
      <c r="S993" s="91" t="str">
        <f>IF('1'!$H$10="-","-      ₽",IF(Z993="только сц",IF(Q993&lt;=AA993,Q993,AA993),IF(Q993&lt;=AB993,0,IF(Q993-R993&lt;=AA993,Q993-R993,AA993))))</f>
        <v>-      ₽</v>
      </c>
      <c r="T993" s="92" t="str">
        <f>IF('1'!$H$10="-","-      ₽",IF(AND(SUM($W$10:$W$6357)&gt;=200000,AC993&lt;&gt;"без скидки"),IF(R993&gt;=100,O993*0.95*0.95*R993,O993*R993*0.95),IF(SUM($V$10:$V$6357)&gt;=57000,IF(AND(R993&gt;=100,AC993&lt;&gt;"без скидки"),O993*0.95*R993,O993*R993),N993*R993)))</f>
        <v>-      ₽</v>
      </c>
      <c r="U993" s="92" t="str">
        <f>IF('1'!$H$10="-","-      ₽",S993*N993)</f>
        <v>-      ₽</v>
      </c>
      <c r="V993" s="93" t="str">
        <f>IF('1'!$H$10="-","-      ₽",R993*N993)</f>
        <v>-      ₽</v>
      </c>
      <c r="W993" s="93" t="str">
        <f>IF('1'!$H$10="-","-      ₽",R993*O993)</f>
        <v>-      ₽</v>
      </c>
      <c r="X993" s="65" t="s">
        <v>4548</v>
      </c>
      <c r="Y993" s="66" t="str">
        <f>IF(OR(Q993="",'1'!$H$10="-"),"-      %",IF(Z993="только сц",0,IF(SUM($V$685:$V$6357)&gt;=57000,(W993-T993)/W993,0)))</f>
        <v>-      %</v>
      </c>
      <c r="Z993" s="83" t="s">
        <v>375</v>
      </c>
      <c r="AA993" s="51">
        <v>0</v>
      </c>
      <c r="AB993" s="51">
        <v>5</v>
      </c>
      <c r="AC993" s="63" t="s">
        <v>375</v>
      </c>
      <c r="AD993" s="94" t="str">
        <f>IF(OR(Q993="",'1'!$H$10="-"),"",IF(Q993&gt;R993+S993,"заказано больше наличия",""))</f>
        <v/>
      </c>
    </row>
    <row r="994" spans="1:30" s="48" customFormat="1">
      <c r="A994" s="2"/>
      <c r="B994" s="57" t="s">
        <v>4301</v>
      </c>
      <c r="C994" s="49" t="s">
        <v>595</v>
      </c>
      <c r="D994" s="49" t="s">
        <v>596</v>
      </c>
      <c r="E994" s="49">
        <v>2</v>
      </c>
      <c r="F994" s="49">
        <v>8</v>
      </c>
      <c r="G994" s="49" t="s">
        <v>400</v>
      </c>
      <c r="H994" s="52" t="s">
        <v>288</v>
      </c>
      <c r="I994" s="50" t="s">
        <v>396</v>
      </c>
      <c r="J994" s="50"/>
      <c r="K994" s="90"/>
      <c r="L994" s="51">
        <v>609</v>
      </c>
      <c r="M994" s="51">
        <v>537</v>
      </c>
      <c r="N994" s="82">
        <f>IF('1'!$H$10="-",L994,L994)</f>
        <v>609</v>
      </c>
      <c r="O994" s="82">
        <f>IF(Z994="только сц",0,IF('1'!$H$10="-",M994,IF('1'!$H$10="в кассу предприятия",M994,IF('1'!$H$10="ИП Водакова Т.Ю.",M994*1.075,"-"))))</f>
        <v>0</v>
      </c>
      <c r="P994" s="86">
        <v>9</v>
      </c>
      <c r="Q994" s="47"/>
      <c r="R994" s="91">
        <f t="shared" si="15"/>
        <v>0</v>
      </c>
      <c r="S994" s="91" t="str">
        <f>IF('1'!$H$10="-","-      ₽",IF(Z994="только сц",IF(Q994&lt;=AA994,Q994,AA994),IF(Q994&lt;=AB994,0,IF(Q994-R994&lt;=AA994,Q994-R994,AA994))))</f>
        <v>-      ₽</v>
      </c>
      <c r="T994" s="92" t="str">
        <f>IF('1'!$H$10="-","-      ₽",IF(AND(SUM($W$10:$W$6357)&gt;=200000,AC994&lt;&gt;"без скидки"),IF(R994&gt;=100,O994*0.95*0.95*R994,O994*R994*0.95),IF(SUM($V$10:$V$6357)&gt;=57000,IF(AND(R994&gt;=100,AC994&lt;&gt;"без скидки"),O994*0.95*R994,O994*R994),N994*R994)))</f>
        <v>-      ₽</v>
      </c>
      <c r="U994" s="92" t="str">
        <f>IF('1'!$H$10="-","-      ₽",S994*N994)</f>
        <v>-      ₽</v>
      </c>
      <c r="V994" s="93" t="str">
        <f>IF('1'!$H$10="-","-      ₽",R994*N994)</f>
        <v>-      ₽</v>
      </c>
      <c r="W994" s="93" t="str">
        <f>IF('1'!$H$10="-","-      ₽",R994*O994)</f>
        <v>-      ₽</v>
      </c>
      <c r="X994" s="65" t="s">
        <v>4548</v>
      </c>
      <c r="Y994" s="66" t="str">
        <f>IF(OR(Q994="",'1'!$H$10="-"),"-      %",IF(Z994="только сц",0,IF(SUM($V$685:$V$6357)&gt;=57000,(W994-T994)/W994,0)))</f>
        <v>-      %</v>
      </c>
      <c r="Z994" s="83" t="s">
        <v>5582</v>
      </c>
      <c r="AA994" s="51">
        <v>9</v>
      </c>
      <c r="AB994" s="51">
        <v>0</v>
      </c>
      <c r="AC994" s="63" t="s">
        <v>3975</v>
      </c>
      <c r="AD994" s="94" t="str">
        <f>IF(OR(Q994="",'1'!$H$10="-"),"",IF(Q994&gt;R994+S994,"заказано больше наличия",""))</f>
        <v/>
      </c>
    </row>
    <row r="995" spans="1:30" s="48" customFormat="1">
      <c r="A995" s="2"/>
      <c r="B995" s="57" t="s">
        <v>599</v>
      </c>
      <c r="C995" s="49" t="s">
        <v>595</v>
      </c>
      <c r="D995" s="49" t="s">
        <v>596</v>
      </c>
      <c r="E995" s="49">
        <v>2</v>
      </c>
      <c r="F995" s="49">
        <v>8</v>
      </c>
      <c r="G995" s="49" t="s">
        <v>600</v>
      </c>
      <c r="H995" s="52" t="s">
        <v>288</v>
      </c>
      <c r="I995" s="50" t="s">
        <v>522</v>
      </c>
      <c r="J995" s="50"/>
      <c r="K995" s="90"/>
      <c r="L995" s="51">
        <v>690</v>
      </c>
      <c r="M995" s="51">
        <v>609</v>
      </c>
      <c r="N995" s="82">
        <f>IF('1'!$H$10="-",L995,L995)</f>
        <v>690</v>
      </c>
      <c r="O995" s="82">
        <f>IF(Z995="только сц",0,IF('1'!$H$10="-",M995,IF('1'!$H$10="в кассу предприятия",M995,IF('1'!$H$10="ИП Водакова Т.Ю.",M995*1.075,"-"))))</f>
        <v>609</v>
      </c>
      <c r="P995" s="86">
        <v>16</v>
      </c>
      <c r="Q995" s="47"/>
      <c r="R995" s="91">
        <f t="shared" si="15"/>
        <v>0</v>
      </c>
      <c r="S995" s="91" t="str">
        <f>IF('1'!$H$10="-","-      ₽",IF(Z995="только сц",IF(Q995&lt;=AA995,Q995,AA995),IF(Q995&lt;=AB995,0,IF(Q995-R995&lt;=AA995,Q995-R995,AA995))))</f>
        <v>-      ₽</v>
      </c>
      <c r="T995" s="92" t="str">
        <f>IF('1'!$H$10="-","-      ₽",IF(AND(SUM($W$10:$W$6357)&gt;=200000,AC995&lt;&gt;"без скидки"),IF(R995&gt;=100,O995*0.95*0.95*R995,O995*R995*0.95),IF(SUM($V$10:$V$6357)&gt;=57000,IF(AND(R995&gt;=100,AC995&lt;&gt;"без скидки"),O995*0.95*R995,O995*R995),N995*R995)))</f>
        <v>-      ₽</v>
      </c>
      <c r="U995" s="92" t="str">
        <f>IF('1'!$H$10="-","-      ₽",S995*N995)</f>
        <v>-      ₽</v>
      </c>
      <c r="V995" s="93" t="str">
        <f>IF('1'!$H$10="-","-      ₽",R995*N995)</f>
        <v>-      ₽</v>
      </c>
      <c r="W995" s="93" t="str">
        <f>IF('1'!$H$10="-","-      ₽",R995*O995)</f>
        <v>-      ₽</v>
      </c>
      <c r="X995" s="65" t="s">
        <v>4548</v>
      </c>
      <c r="Y995" s="66" t="str">
        <f>IF(OR(Q995="",'1'!$H$10="-"),"-      %",IF(Z995="только сц",0,IF(SUM($V$685:$V$6357)&gt;=57000,(W995-T995)/W995,0)))</f>
        <v>-      %</v>
      </c>
      <c r="Z995" s="83" t="s">
        <v>375</v>
      </c>
      <c r="AA995" s="51">
        <v>7</v>
      </c>
      <c r="AB995" s="51">
        <v>9</v>
      </c>
      <c r="AC995" s="63" t="s">
        <v>375</v>
      </c>
      <c r="AD995" s="94" t="str">
        <f>IF(OR(Q995="",'1'!$H$10="-"),"",IF(Q995&gt;R995+S995,"заказано больше наличия",""))</f>
        <v/>
      </c>
    </row>
    <row r="996" spans="1:30" s="48" customFormat="1">
      <c r="A996" s="2"/>
      <c r="B996" s="57" t="s">
        <v>1370</v>
      </c>
      <c r="C996" s="49" t="s">
        <v>2526</v>
      </c>
      <c r="D996" s="49" t="s">
        <v>596</v>
      </c>
      <c r="E996" s="49">
        <v>2</v>
      </c>
      <c r="F996" s="49">
        <v>8</v>
      </c>
      <c r="G996" s="49" t="s">
        <v>600</v>
      </c>
      <c r="H996" s="52" t="s">
        <v>288</v>
      </c>
      <c r="I996" s="50"/>
      <c r="J996" s="50" t="s">
        <v>483</v>
      </c>
      <c r="K996" s="90"/>
      <c r="L996" s="51">
        <v>690</v>
      </c>
      <c r="M996" s="51">
        <v>609</v>
      </c>
      <c r="N996" s="82">
        <f>IF('1'!$H$10="-",L996,L996)</f>
        <v>690</v>
      </c>
      <c r="O996" s="82">
        <f>IF(Z996="только сц",0,IF('1'!$H$10="-",M996,IF('1'!$H$10="в кассу предприятия",M996,IF('1'!$H$10="ИП Водакова Т.Ю.",M996*1.075,"-"))))</f>
        <v>0</v>
      </c>
      <c r="P996" s="86">
        <v>2</v>
      </c>
      <c r="Q996" s="47"/>
      <c r="R996" s="91">
        <f t="shared" si="15"/>
        <v>0</v>
      </c>
      <c r="S996" s="91" t="str">
        <f>IF('1'!$H$10="-","-      ₽",IF(Z996="только сц",IF(Q996&lt;=AA996,Q996,AA996),IF(Q996&lt;=AB996,0,IF(Q996-R996&lt;=AA996,Q996-R996,AA996))))</f>
        <v>-      ₽</v>
      </c>
      <c r="T996" s="92" t="str">
        <f>IF('1'!$H$10="-","-      ₽",IF(AND(SUM($W$10:$W$6357)&gt;=200000,AC996&lt;&gt;"без скидки"),IF(R996&gt;=100,O996*0.95*0.95*R996,O996*R996*0.95),IF(SUM($V$10:$V$6357)&gt;=57000,IF(AND(R996&gt;=100,AC996&lt;&gt;"без скидки"),O996*0.95*R996,O996*R996),N996*R996)))</f>
        <v>-      ₽</v>
      </c>
      <c r="U996" s="92" t="str">
        <f>IF('1'!$H$10="-","-      ₽",S996*N996)</f>
        <v>-      ₽</v>
      </c>
      <c r="V996" s="93" t="str">
        <f>IF('1'!$H$10="-","-      ₽",R996*N996)</f>
        <v>-      ₽</v>
      </c>
      <c r="W996" s="93" t="str">
        <f>IF('1'!$H$10="-","-      ₽",R996*O996)</f>
        <v>-      ₽</v>
      </c>
      <c r="X996" s="65" t="s">
        <v>4548</v>
      </c>
      <c r="Y996" s="66" t="str">
        <f>IF(OR(Q996="",'1'!$H$10="-"),"-      %",IF(Z996="только сц",0,IF(SUM($V$685:$V$6357)&gt;=57000,(W996-T996)/W996,0)))</f>
        <v>-      %</v>
      </c>
      <c r="Z996" s="83" t="s">
        <v>5582</v>
      </c>
      <c r="AA996" s="51">
        <v>2</v>
      </c>
      <c r="AB996" s="51">
        <v>0</v>
      </c>
      <c r="AC996" s="63" t="s">
        <v>375</v>
      </c>
      <c r="AD996" s="94" t="str">
        <f>IF(OR(Q996="",'1'!$H$10="-"),"",IF(Q996&gt;R996+S996,"заказано больше наличия",""))</f>
        <v/>
      </c>
    </row>
    <row r="997" spans="1:30" s="48" customFormat="1">
      <c r="A997" s="2"/>
      <c r="B997" s="57" t="s">
        <v>1371</v>
      </c>
      <c r="C997" s="49" t="s">
        <v>595</v>
      </c>
      <c r="D997" s="49" t="s">
        <v>596</v>
      </c>
      <c r="E997" s="49">
        <v>2</v>
      </c>
      <c r="F997" s="49">
        <v>15</v>
      </c>
      <c r="G997" s="49" t="s">
        <v>2944</v>
      </c>
      <c r="H997" s="52" t="s">
        <v>57</v>
      </c>
      <c r="I997" s="50" t="s">
        <v>387</v>
      </c>
      <c r="J997" s="50" t="s">
        <v>387</v>
      </c>
      <c r="K997" s="90"/>
      <c r="L997" s="51">
        <v>1627</v>
      </c>
      <c r="M997" s="51">
        <v>1436</v>
      </c>
      <c r="N997" s="82">
        <f>IF('1'!$H$10="-",L997,L997)</f>
        <v>1627</v>
      </c>
      <c r="O997" s="82">
        <f>IF(Z997="только сц",0,IF('1'!$H$10="-",M997,IF('1'!$H$10="в кассу предприятия",M997,IF('1'!$H$10="ИП Водакова Т.Ю.",M997*1.075,"-"))))</f>
        <v>0</v>
      </c>
      <c r="P997" s="86">
        <v>3</v>
      </c>
      <c r="Q997" s="47"/>
      <c r="R997" s="91">
        <f t="shared" si="15"/>
        <v>0</v>
      </c>
      <c r="S997" s="91" t="str">
        <f>IF('1'!$H$10="-","-      ₽",IF(Z997="только сц",IF(Q997&lt;=AA997,Q997,AA997),IF(Q997&lt;=AB997,0,IF(Q997-R997&lt;=AA997,Q997-R997,AA997))))</f>
        <v>-      ₽</v>
      </c>
      <c r="T997" s="92" t="str">
        <f>IF('1'!$H$10="-","-      ₽",IF(AND(SUM($W$10:$W$6357)&gt;=200000,AC997&lt;&gt;"без скидки"),IF(R997&gt;=100,O997*0.95*0.95*R997,O997*R997*0.95),IF(SUM($V$10:$V$6357)&gt;=57000,IF(AND(R997&gt;=100,AC997&lt;&gt;"без скидки"),O997*0.95*R997,O997*R997),N997*R997)))</f>
        <v>-      ₽</v>
      </c>
      <c r="U997" s="92" t="str">
        <f>IF('1'!$H$10="-","-      ₽",S997*N997)</f>
        <v>-      ₽</v>
      </c>
      <c r="V997" s="93" t="str">
        <f>IF('1'!$H$10="-","-      ₽",R997*N997)</f>
        <v>-      ₽</v>
      </c>
      <c r="W997" s="93" t="str">
        <f>IF('1'!$H$10="-","-      ₽",R997*O997)</f>
        <v>-      ₽</v>
      </c>
      <c r="X997" s="65" t="s">
        <v>4548</v>
      </c>
      <c r="Y997" s="66" t="str">
        <f>IF(OR(Q997="",'1'!$H$10="-"),"-      %",IF(Z997="только сц",0,IF(SUM($V$685:$V$6357)&gt;=57000,(W997-T997)/W997,0)))</f>
        <v>-      %</v>
      </c>
      <c r="Z997" s="83" t="s">
        <v>5582</v>
      </c>
      <c r="AA997" s="51">
        <v>3</v>
      </c>
      <c r="AB997" s="51">
        <v>0</v>
      </c>
      <c r="AC997" s="63" t="s">
        <v>3975</v>
      </c>
      <c r="AD997" s="94" t="str">
        <f>IF(OR(Q997="",'1'!$H$10="-"),"",IF(Q997&gt;R997+S997,"заказано больше наличия",""))</f>
        <v/>
      </c>
    </row>
    <row r="998" spans="1:30" s="48" customFormat="1">
      <c r="A998" s="2"/>
      <c r="B998" s="57" t="s">
        <v>601</v>
      </c>
      <c r="C998" s="49" t="s">
        <v>595</v>
      </c>
      <c r="D998" s="49" t="s">
        <v>596</v>
      </c>
      <c r="E998" s="49">
        <v>2</v>
      </c>
      <c r="F998" s="49">
        <v>8</v>
      </c>
      <c r="G998" s="49" t="s">
        <v>602</v>
      </c>
      <c r="H998" s="52" t="s">
        <v>288</v>
      </c>
      <c r="I998" s="50" t="s">
        <v>396</v>
      </c>
      <c r="J998" s="50"/>
      <c r="K998" s="90"/>
      <c r="L998" s="51">
        <v>550</v>
      </c>
      <c r="M998" s="51">
        <v>485</v>
      </c>
      <c r="N998" s="82">
        <f>IF('1'!$H$10="-",L998,L998)</f>
        <v>550</v>
      </c>
      <c r="O998" s="82">
        <f>IF(Z998="только сц",0,IF('1'!$H$10="-",M998,IF('1'!$H$10="в кассу предприятия",M998,IF('1'!$H$10="ИП Водакова Т.Ю.",M998*1.075,"-"))))</f>
        <v>485</v>
      </c>
      <c r="P998" s="86">
        <v>58</v>
      </c>
      <c r="Q998" s="47"/>
      <c r="R998" s="91">
        <f t="shared" si="15"/>
        <v>0</v>
      </c>
      <c r="S998" s="91" t="str">
        <f>IF('1'!$H$10="-","-      ₽",IF(Z998="только сц",IF(Q998&lt;=AA998,Q998,AA998),IF(Q998&lt;=AB998,0,IF(Q998-R998&lt;=AA998,Q998-R998,AA998))))</f>
        <v>-      ₽</v>
      </c>
      <c r="T998" s="92" t="str">
        <f>IF('1'!$H$10="-","-      ₽",IF(AND(SUM($W$10:$W$6357)&gt;=200000,AC998&lt;&gt;"без скидки"),IF(R998&gt;=100,O998*0.95*0.95*R998,O998*R998*0.95),IF(SUM($V$10:$V$6357)&gt;=57000,IF(AND(R998&gt;=100,AC998&lt;&gt;"без скидки"),O998*0.95*R998,O998*R998),N998*R998)))</f>
        <v>-      ₽</v>
      </c>
      <c r="U998" s="92" t="str">
        <f>IF('1'!$H$10="-","-      ₽",S998*N998)</f>
        <v>-      ₽</v>
      </c>
      <c r="V998" s="93" t="str">
        <f>IF('1'!$H$10="-","-      ₽",R998*N998)</f>
        <v>-      ₽</v>
      </c>
      <c r="W998" s="93" t="str">
        <f>IF('1'!$H$10="-","-      ₽",R998*O998)</f>
        <v>-      ₽</v>
      </c>
      <c r="X998" s="65" t="s">
        <v>4548</v>
      </c>
      <c r="Y998" s="66" t="str">
        <f>IF(OR(Q998="",'1'!$H$10="-"),"-      %",IF(Z998="только сц",0,IF(SUM($V$685:$V$6357)&gt;=57000,(W998-T998)/W998,0)))</f>
        <v>-      %</v>
      </c>
      <c r="Z998" s="83" t="s">
        <v>375</v>
      </c>
      <c r="AA998" s="51">
        <v>8</v>
      </c>
      <c r="AB998" s="51">
        <v>50</v>
      </c>
      <c r="AC998" s="63" t="s">
        <v>375</v>
      </c>
      <c r="AD998" s="94" t="str">
        <f>IF(OR(Q998="",'1'!$H$10="-"),"",IF(Q998&gt;R998+S998,"заказано больше наличия",""))</f>
        <v/>
      </c>
    </row>
    <row r="999" spans="1:30" s="48" customFormat="1">
      <c r="A999" s="2"/>
      <c r="B999" s="57" t="s">
        <v>1372</v>
      </c>
      <c r="C999" s="49" t="s">
        <v>2526</v>
      </c>
      <c r="D999" s="49" t="s">
        <v>596</v>
      </c>
      <c r="E999" s="49">
        <v>2</v>
      </c>
      <c r="F999" s="49">
        <v>8</v>
      </c>
      <c r="G999" s="49" t="s">
        <v>604</v>
      </c>
      <c r="H999" s="52" t="s">
        <v>288</v>
      </c>
      <c r="I999" s="50" t="s">
        <v>526</v>
      </c>
      <c r="J999" s="50"/>
      <c r="K999" s="90"/>
      <c r="L999" s="51">
        <v>668</v>
      </c>
      <c r="M999" s="51">
        <v>589</v>
      </c>
      <c r="N999" s="82">
        <f>IF('1'!$H$10="-",L999,L999)</f>
        <v>668</v>
      </c>
      <c r="O999" s="82">
        <f>IF(Z999="только сц",0,IF('1'!$H$10="-",M999,IF('1'!$H$10="в кассу предприятия",M999,IF('1'!$H$10="ИП Водакова Т.Ю.",M999*1.075,"-"))))</f>
        <v>0</v>
      </c>
      <c r="P999" s="86">
        <v>3</v>
      </c>
      <c r="Q999" s="47"/>
      <c r="R999" s="91">
        <f t="shared" si="15"/>
        <v>0</v>
      </c>
      <c r="S999" s="91" t="str">
        <f>IF('1'!$H$10="-","-      ₽",IF(Z999="только сц",IF(Q999&lt;=AA999,Q999,AA999),IF(Q999&lt;=AB999,0,IF(Q999-R999&lt;=AA999,Q999-R999,AA999))))</f>
        <v>-      ₽</v>
      </c>
      <c r="T999" s="92" t="str">
        <f>IF('1'!$H$10="-","-      ₽",IF(AND(SUM($W$10:$W$6357)&gt;=200000,AC999&lt;&gt;"без скидки"),IF(R999&gt;=100,O999*0.95*0.95*R999,O999*R999*0.95),IF(SUM($V$10:$V$6357)&gt;=57000,IF(AND(R999&gt;=100,AC999&lt;&gt;"без скидки"),O999*0.95*R999,O999*R999),N999*R999)))</f>
        <v>-      ₽</v>
      </c>
      <c r="U999" s="92" t="str">
        <f>IF('1'!$H$10="-","-      ₽",S999*N999)</f>
        <v>-      ₽</v>
      </c>
      <c r="V999" s="93" t="str">
        <f>IF('1'!$H$10="-","-      ₽",R999*N999)</f>
        <v>-      ₽</v>
      </c>
      <c r="W999" s="93" t="str">
        <f>IF('1'!$H$10="-","-      ₽",R999*O999)</f>
        <v>-      ₽</v>
      </c>
      <c r="X999" s="65" t="s">
        <v>4548</v>
      </c>
      <c r="Y999" s="66" t="str">
        <f>IF(OR(Q999="",'1'!$H$10="-"),"-      %",IF(Z999="только сц",0,IF(SUM($V$685:$V$6357)&gt;=57000,(W999-T999)/W999,0)))</f>
        <v>-      %</v>
      </c>
      <c r="Z999" s="83" t="s">
        <v>5582</v>
      </c>
      <c r="AA999" s="51">
        <v>3</v>
      </c>
      <c r="AB999" s="51">
        <v>0</v>
      </c>
      <c r="AC999" s="63" t="s">
        <v>3975</v>
      </c>
      <c r="AD999" s="94" t="str">
        <f>IF(OR(Q999="",'1'!$H$10="-"),"",IF(Q999&gt;R999+S999,"заказано больше наличия",""))</f>
        <v/>
      </c>
    </row>
    <row r="1000" spans="1:30" s="48" customFormat="1">
      <c r="A1000" s="2"/>
      <c r="B1000" s="57" t="s">
        <v>603</v>
      </c>
      <c r="C1000" s="49" t="s">
        <v>595</v>
      </c>
      <c r="D1000" s="49" t="s">
        <v>596</v>
      </c>
      <c r="E1000" s="49">
        <v>2</v>
      </c>
      <c r="F1000" s="49">
        <v>8</v>
      </c>
      <c r="G1000" s="49" t="s">
        <v>604</v>
      </c>
      <c r="H1000" s="52" t="s">
        <v>288</v>
      </c>
      <c r="I1000" s="50" t="s">
        <v>396</v>
      </c>
      <c r="J1000" s="50"/>
      <c r="K1000" s="90"/>
      <c r="L1000" s="51">
        <v>668</v>
      </c>
      <c r="M1000" s="51">
        <v>589</v>
      </c>
      <c r="N1000" s="82">
        <f>IF('1'!$H$10="-",L1000,L1000)</f>
        <v>668</v>
      </c>
      <c r="O1000" s="82">
        <f>IF(Z1000="только сц",0,IF('1'!$H$10="-",M1000,IF('1'!$H$10="в кассу предприятия",M1000,IF('1'!$H$10="ИП Водакова Т.Ю.",M1000*1.075,"-"))))</f>
        <v>589</v>
      </c>
      <c r="P1000" s="86">
        <v>93</v>
      </c>
      <c r="Q1000" s="47"/>
      <c r="R1000" s="91">
        <f t="shared" si="15"/>
        <v>0</v>
      </c>
      <c r="S1000" s="91" t="str">
        <f>IF('1'!$H$10="-","-      ₽",IF(Z1000="только сц",IF(Q1000&lt;=AA1000,Q1000,AA1000),IF(Q1000&lt;=AB1000,0,IF(Q1000-R1000&lt;=AA1000,Q1000-R1000,AA1000))))</f>
        <v>-      ₽</v>
      </c>
      <c r="T1000" s="92" t="str">
        <f>IF('1'!$H$10="-","-      ₽",IF(AND(SUM($W$10:$W$6357)&gt;=200000,AC1000&lt;&gt;"без скидки"),IF(R1000&gt;=100,O1000*0.95*0.95*R1000,O1000*R1000*0.95),IF(SUM($V$10:$V$6357)&gt;=57000,IF(AND(R1000&gt;=100,AC1000&lt;&gt;"без скидки"),O1000*0.95*R1000,O1000*R1000),N1000*R1000)))</f>
        <v>-      ₽</v>
      </c>
      <c r="U1000" s="92" t="str">
        <f>IF('1'!$H$10="-","-      ₽",S1000*N1000)</f>
        <v>-      ₽</v>
      </c>
      <c r="V1000" s="93" t="str">
        <f>IF('1'!$H$10="-","-      ₽",R1000*N1000)</f>
        <v>-      ₽</v>
      </c>
      <c r="W1000" s="93" t="str">
        <f>IF('1'!$H$10="-","-      ₽",R1000*O1000)</f>
        <v>-      ₽</v>
      </c>
      <c r="X1000" s="65" t="s">
        <v>4548</v>
      </c>
      <c r="Y1000" s="66" t="str">
        <f>IF(OR(Q1000="",'1'!$H$10="-"),"-      %",IF(Z1000="только сц",0,IF(SUM($V$685:$V$6357)&gt;=57000,(W1000-T1000)/W1000,0)))</f>
        <v>-      %</v>
      </c>
      <c r="Z1000" s="83" t="s">
        <v>375</v>
      </c>
      <c r="AA1000" s="51">
        <v>16</v>
      </c>
      <c r="AB1000" s="51">
        <v>77</v>
      </c>
      <c r="AC1000" s="63" t="s">
        <v>375</v>
      </c>
      <c r="AD1000" s="94" t="str">
        <f>IF(OR(Q1000="",'1'!$H$10="-"),"",IF(Q1000&gt;R1000+S1000,"заказано больше наличия",""))</f>
        <v/>
      </c>
    </row>
    <row r="1001" spans="1:30" s="48" customFormat="1">
      <c r="A1001" s="2"/>
      <c r="B1001" s="57" t="s">
        <v>1373</v>
      </c>
      <c r="C1001" s="49" t="s">
        <v>2526</v>
      </c>
      <c r="D1001" s="49" t="s">
        <v>596</v>
      </c>
      <c r="E1001" s="49">
        <v>2</v>
      </c>
      <c r="F1001" s="49">
        <v>15</v>
      </c>
      <c r="G1001" s="49" t="s">
        <v>604</v>
      </c>
      <c r="H1001" s="52" t="s">
        <v>57</v>
      </c>
      <c r="I1001" s="50" t="s">
        <v>396</v>
      </c>
      <c r="J1001" s="50" t="s">
        <v>396</v>
      </c>
      <c r="K1001" s="90"/>
      <c r="L1001" s="51">
        <v>1359</v>
      </c>
      <c r="M1001" s="51">
        <v>1199</v>
      </c>
      <c r="N1001" s="82">
        <f>IF('1'!$H$10="-",L1001,L1001)</f>
        <v>1359</v>
      </c>
      <c r="O1001" s="82">
        <f>IF(Z1001="только сц",0,IF('1'!$H$10="-",M1001,IF('1'!$H$10="в кассу предприятия",M1001,IF('1'!$H$10="ИП Водакова Т.Ю.",M1001*1.075,"-"))))</f>
        <v>0</v>
      </c>
      <c r="P1001" s="86">
        <v>5</v>
      </c>
      <c r="Q1001" s="47"/>
      <c r="R1001" s="91">
        <f t="shared" si="15"/>
        <v>0</v>
      </c>
      <c r="S1001" s="91" t="str">
        <f>IF('1'!$H$10="-","-      ₽",IF(Z1001="только сц",IF(Q1001&lt;=AA1001,Q1001,AA1001),IF(Q1001&lt;=AB1001,0,IF(Q1001-R1001&lt;=AA1001,Q1001-R1001,AA1001))))</f>
        <v>-      ₽</v>
      </c>
      <c r="T1001" s="92" t="str">
        <f>IF('1'!$H$10="-","-      ₽",IF(AND(SUM($W$10:$W$6357)&gt;=200000,AC1001&lt;&gt;"без скидки"),IF(R1001&gt;=100,O1001*0.95*0.95*R1001,O1001*R1001*0.95),IF(SUM($V$10:$V$6357)&gt;=57000,IF(AND(R1001&gt;=100,AC1001&lt;&gt;"без скидки"),O1001*0.95*R1001,O1001*R1001),N1001*R1001)))</f>
        <v>-      ₽</v>
      </c>
      <c r="U1001" s="92" t="str">
        <f>IF('1'!$H$10="-","-      ₽",S1001*N1001)</f>
        <v>-      ₽</v>
      </c>
      <c r="V1001" s="93" t="str">
        <f>IF('1'!$H$10="-","-      ₽",R1001*N1001)</f>
        <v>-      ₽</v>
      </c>
      <c r="W1001" s="93" t="str">
        <f>IF('1'!$H$10="-","-      ₽",R1001*O1001)</f>
        <v>-      ₽</v>
      </c>
      <c r="X1001" s="65" t="s">
        <v>4548</v>
      </c>
      <c r="Y1001" s="66" t="str">
        <f>IF(OR(Q1001="",'1'!$H$10="-"),"-      %",IF(Z1001="только сц",0,IF(SUM($V$685:$V$6357)&gt;=57000,(W1001-T1001)/W1001,0)))</f>
        <v>-      %</v>
      </c>
      <c r="Z1001" s="83" t="s">
        <v>5582</v>
      </c>
      <c r="AA1001" s="51">
        <v>5</v>
      </c>
      <c r="AB1001" s="51">
        <v>0</v>
      </c>
      <c r="AC1001" s="63" t="s">
        <v>375</v>
      </c>
      <c r="AD1001" s="94" t="str">
        <f>IF(OR(Q1001="",'1'!$H$10="-"),"",IF(Q1001&gt;R1001+S1001,"заказано больше наличия",""))</f>
        <v/>
      </c>
    </row>
    <row r="1002" spans="1:30" s="48" customFormat="1">
      <c r="A1002" s="2"/>
      <c r="B1002" s="57" t="s">
        <v>1374</v>
      </c>
      <c r="C1002" s="49" t="s">
        <v>595</v>
      </c>
      <c r="D1002" s="49" t="s">
        <v>596</v>
      </c>
      <c r="E1002" s="49">
        <v>2</v>
      </c>
      <c r="F1002" s="49">
        <v>29</v>
      </c>
      <c r="G1002" s="49" t="s">
        <v>604</v>
      </c>
      <c r="H1002" s="52" t="s">
        <v>1070</v>
      </c>
      <c r="I1002" s="50" t="s">
        <v>396</v>
      </c>
      <c r="J1002" s="50"/>
      <c r="K1002" s="90"/>
      <c r="L1002" s="51">
        <v>3471</v>
      </c>
      <c r="M1002" s="51">
        <v>3063</v>
      </c>
      <c r="N1002" s="82">
        <f>IF('1'!$H$10="-",L1002,L1002)</f>
        <v>3471</v>
      </c>
      <c r="O1002" s="82">
        <f>IF(Z1002="только сц",0,IF('1'!$H$10="-",M1002,IF('1'!$H$10="в кассу предприятия",M1002,IF('1'!$H$10="ИП Водакова Т.Ю.",M1002*1.075,"-"))))</f>
        <v>3063</v>
      </c>
      <c r="P1002" s="86">
        <v>4</v>
      </c>
      <c r="Q1002" s="47"/>
      <c r="R1002" s="91">
        <f t="shared" si="15"/>
        <v>0</v>
      </c>
      <c r="S1002" s="91" t="str">
        <f>IF('1'!$H$10="-","-      ₽",IF(Z1002="только сц",IF(Q1002&lt;=AA1002,Q1002,AA1002),IF(Q1002&lt;=AB1002,0,IF(Q1002-R1002&lt;=AA1002,Q1002-R1002,AA1002))))</f>
        <v>-      ₽</v>
      </c>
      <c r="T1002" s="92" t="str">
        <f>IF('1'!$H$10="-","-      ₽",IF(AND(SUM($W$10:$W$6357)&gt;=200000,AC1002&lt;&gt;"без скидки"),IF(R1002&gt;=100,O1002*0.95*0.95*R1002,O1002*R1002*0.95),IF(SUM($V$10:$V$6357)&gt;=57000,IF(AND(R1002&gt;=100,AC1002&lt;&gt;"без скидки"),O1002*0.95*R1002,O1002*R1002),N1002*R1002)))</f>
        <v>-      ₽</v>
      </c>
      <c r="U1002" s="92" t="str">
        <f>IF('1'!$H$10="-","-      ₽",S1002*N1002)</f>
        <v>-      ₽</v>
      </c>
      <c r="V1002" s="93" t="str">
        <f>IF('1'!$H$10="-","-      ₽",R1002*N1002)</f>
        <v>-      ₽</v>
      </c>
      <c r="W1002" s="93" t="str">
        <f>IF('1'!$H$10="-","-      ₽",R1002*O1002)</f>
        <v>-      ₽</v>
      </c>
      <c r="X1002" s="65" t="s">
        <v>4548</v>
      </c>
      <c r="Y1002" s="66" t="str">
        <f>IF(OR(Q1002="",'1'!$H$10="-"),"-      %",IF(Z1002="только сц",0,IF(SUM($V$685:$V$6357)&gt;=57000,(W1002-T1002)/W1002,0)))</f>
        <v>-      %</v>
      </c>
      <c r="Z1002" s="83" t="s">
        <v>375</v>
      </c>
      <c r="AA1002" s="51">
        <v>0</v>
      </c>
      <c r="AB1002" s="51">
        <v>4</v>
      </c>
      <c r="AC1002" s="63" t="s">
        <v>3975</v>
      </c>
      <c r="AD1002" s="94" t="str">
        <f>IF(OR(Q1002="",'1'!$H$10="-"),"",IF(Q1002&gt;R1002+S1002,"заказано больше наличия",""))</f>
        <v/>
      </c>
    </row>
    <row r="1003" spans="1:30" s="48" customFormat="1">
      <c r="A1003" s="2"/>
      <c r="B1003" s="57" t="s">
        <v>1375</v>
      </c>
      <c r="C1003" s="49" t="s">
        <v>595</v>
      </c>
      <c r="D1003" s="49" t="s">
        <v>596</v>
      </c>
      <c r="E1003" s="49">
        <v>2</v>
      </c>
      <c r="F1003" s="49">
        <v>6</v>
      </c>
      <c r="G1003" s="49" t="s">
        <v>2945</v>
      </c>
      <c r="H1003" s="52" t="s">
        <v>85</v>
      </c>
      <c r="I1003" s="50" t="s">
        <v>298</v>
      </c>
      <c r="J1003" s="50"/>
      <c r="K1003" s="90"/>
      <c r="L1003" s="51">
        <v>527</v>
      </c>
      <c r="M1003" s="51">
        <v>465</v>
      </c>
      <c r="N1003" s="82">
        <f>IF('1'!$H$10="-",L1003,L1003)</f>
        <v>527</v>
      </c>
      <c r="O1003" s="82">
        <f>IF(Z1003="только сц",0,IF('1'!$H$10="-",M1003,IF('1'!$H$10="в кассу предприятия",M1003,IF('1'!$H$10="ИП Водакова Т.Ю.",M1003*1.075,"-"))))</f>
        <v>0</v>
      </c>
      <c r="P1003" s="86">
        <v>6</v>
      </c>
      <c r="Q1003" s="47"/>
      <c r="R1003" s="91">
        <f t="shared" si="15"/>
        <v>0</v>
      </c>
      <c r="S1003" s="91" t="str">
        <f>IF('1'!$H$10="-","-      ₽",IF(Z1003="только сц",IF(Q1003&lt;=AA1003,Q1003,AA1003),IF(Q1003&lt;=AB1003,0,IF(Q1003-R1003&lt;=AA1003,Q1003-R1003,AA1003))))</f>
        <v>-      ₽</v>
      </c>
      <c r="T1003" s="92" t="str">
        <f>IF('1'!$H$10="-","-      ₽",IF(AND(SUM($W$10:$W$6357)&gt;=200000,AC1003&lt;&gt;"без скидки"),IF(R1003&gt;=100,O1003*0.95*0.95*R1003,O1003*R1003*0.95),IF(SUM($V$10:$V$6357)&gt;=57000,IF(AND(R1003&gt;=100,AC1003&lt;&gt;"без скидки"),O1003*0.95*R1003,O1003*R1003),N1003*R1003)))</f>
        <v>-      ₽</v>
      </c>
      <c r="U1003" s="92" t="str">
        <f>IF('1'!$H$10="-","-      ₽",S1003*N1003)</f>
        <v>-      ₽</v>
      </c>
      <c r="V1003" s="93" t="str">
        <f>IF('1'!$H$10="-","-      ₽",R1003*N1003)</f>
        <v>-      ₽</v>
      </c>
      <c r="W1003" s="93" t="str">
        <f>IF('1'!$H$10="-","-      ₽",R1003*O1003)</f>
        <v>-      ₽</v>
      </c>
      <c r="X1003" s="65" t="s">
        <v>4548</v>
      </c>
      <c r="Y1003" s="66" t="str">
        <f>IF(OR(Q1003="",'1'!$H$10="-"),"-      %",IF(Z1003="только сц",0,IF(SUM($V$685:$V$6357)&gt;=57000,(W1003-T1003)/W1003,0)))</f>
        <v>-      %</v>
      </c>
      <c r="Z1003" s="83" t="s">
        <v>5582</v>
      </c>
      <c r="AA1003" s="51">
        <v>6</v>
      </c>
      <c r="AB1003" s="51">
        <v>0</v>
      </c>
      <c r="AC1003" s="63" t="s">
        <v>3975</v>
      </c>
      <c r="AD1003" s="94" t="str">
        <f>IF(OR(Q1003="",'1'!$H$10="-"),"",IF(Q1003&gt;R1003+S1003,"заказано больше наличия",""))</f>
        <v/>
      </c>
    </row>
    <row r="1004" spans="1:30" s="48" customFormat="1">
      <c r="A1004" s="2"/>
      <c r="B1004" s="57" t="s">
        <v>3988</v>
      </c>
      <c r="C1004" s="49" t="s">
        <v>595</v>
      </c>
      <c r="D1004" s="49" t="s">
        <v>596</v>
      </c>
      <c r="E1004" s="49">
        <v>2</v>
      </c>
      <c r="F1004" s="49">
        <v>8</v>
      </c>
      <c r="G1004" s="49" t="s">
        <v>4027</v>
      </c>
      <c r="H1004" s="52" t="s">
        <v>288</v>
      </c>
      <c r="I1004" s="50" t="s">
        <v>522</v>
      </c>
      <c r="J1004" s="50"/>
      <c r="K1004" s="90"/>
      <c r="L1004" s="51">
        <v>648</v>
      </c>
      <c r="M1004" s="51">
        <v>572</v>
      </c>
      <c r="N1004" s="82">
        <f>IF('1'!$H$10="-",L1004,L1004)</f>
        <v>648</v>
      </c>
      <c r="O1004" s="82">
        <f>IF(Z1004="только сц",0,IF('1'!$H$10="-",M1004,IF('1'!$H$10="в кассу предприятия",M1004,IF('1'!$H$10="ИП Водакова Т.Ю.",M1004*1.075,"-"))))</f>
        <v>0</v>
      </c>
      <c r="P1004" s="86">
        <v>7</v>
      </c>
      <c r="Q1004" s="47"/>
      <c r="R1004" s="91">
        <f t="shared" si="15"/>
        <v>0</v>
      </c>
      <c r="S1004" s="91" t="str">
        <f>IF('1'!$H$10="-","-      ₽",IF(Z1004="только сц",IF(Q1004&lt;=AA1004,Q1004,AA1004),IF(Q1004&lt;=AB1004,0,IF(Q1004-R1004&lt;=AA1004,Q1004-R1004,AA1004))))</f>
        <v>-      ₽</v>
      </c>
      <c r="T1004" s="92" t="str">
        <f>IF('1'!$H$10="-","-      ₽",IF(AND(SUM($W$10:$W$6357)&gt;=200000,AC1004&lt;&gt;"без скидки"),IF(R1004&gt;=100,O1004*0.95*0.95*R1004,O1004*R1004*0.95),IF(SUM($V$10:$V$6357)&gt;=57000,IF(AND(R1004&gt;=100,AC1004&lt;&gt;"без скидки"),O1004*0.95*R1004,O1004*R1004),N1004*R1004)))</f>
        <v>-      ₽</v>
      </c>
      <c r="U1004" s="92" t="str">
        <f>IF('1'!$H$10="-","-      ₽",S1004*N1004)</f>
        <v>-      ₽</v>
      </c>
      <c r="V1004" s="93" t="str">
        <f>IF('1'!$H$10="-","-      ₽",R1004*N1004)</f>
        <v>-      ₽</v>
      </c>
      <c r="W1004" s="93" t="str">
        <f>IF('1'!$H$10="-","-      ₽",R1004*O1004)</f>
        <v>-      ₽</v>
      </c>
      <c r="X1004" s="65" t="s">
        <v>4548</v>
      </c>
      <c r="Y1004" s="66" t="str">
        <f>IF(OR(Q1004="",'1'!$H$10="-"),"-      %",IF(Z1004="только сц",0,IF(SUM($V$685:$V$6357)&gt;=57000,(W1004-T1004)/W1004,0)))</f>
        <v>-      %</v>
      </c>
      <c r="Z1004" s="83" t="s">
        <v>5582</v>
      </c>
      <c r="AA1004" s="51">
        <v>7</v>
      </c>
      <c r="AB1004" s="51">
        <v>0</v>
      </c>
      <c r="AC1004" s="63" t="s">
        <v>375</v>
      </c>
      <c r="AD1004" s="94" t="str">
        <f>IF(OR(Q1004="",'1'!$H$10="-"),"",IF(Q1004&gt;R1004+S1004,"заказано больше наличия",""))</f>
        <v/>
      </c>
    </row>
    <row r="1005" spans="1:30" s="48" customFormat="1">
      <c r="A1005" s="2"/>
      <c r="B1005" s="57" t="s">
        <v>5101</v>
      </c>
      <c r="C1005" s="49" t="s">
        <v>595</v>
      </c>
      <c r="D1005" s="49" t="s">
        <v>596</v>
      </c>
      <c r="E1005" s="49">
        <v>2</v>
      </c>
      <c r="F1005" s="49">
        <v>8</v>
      </c>
      <c r="G1005" s="49" t="s">
        <v>5493</v>
      </c>
      <c r="H1005" s="52" t="s">
        <v>288</v>
      </c>
      <c r="I1005" s="50" t="s">
        <v>392</v>
      </c>
      <c r="J1005" s="50"/>
      <c r="K1005" s="90"/>
      <c r="L1005" s="51">
        <v>554</v>
      </c>
      <c r="M1005" s="51">
        <v>489</v>
      </c>
      <c r="N1005" s="82">
        <f>IF('1'!$H$10="-",L1005,L1005)</f>
        <v>554</v>
      </c>
      <c r="O1005" s="82">
        <f>IF(Z1005="только сц",0,IF('1'!$H$10="-",M1005,IF('1'!$H$10="в кассу предприятия",M1005,IF('1'!$H$10="ИП Водакова Т.Ю.",M1005*1.075,"-"))))</f>
        <v>0</v>
      </c>
      <c r="P1005" s="86">
        <v>1</v>
      </c>
      <c r="Q1005" s="47"/>
      <c r="R1005" s="91">
        <f t="shared" ref="R1005:R1068" si="16">IF(Q1005&lt;=AB1005,Q1005,AB1005)</f>
        <v>0</v>
      </c>
      <c r="S1005" s="91" t="str">
        <f>IF('1'!$H$10="-","-      ₽",IF(Z1005="только сц",IF(Q1005&lt;=AA1005,Q1005,AA1005),IF(Q1005&lt;=AB1005,0,IF(Q1005-R1005&lt;=AA1005,Q1005-R1005,AA1005))))</f>
        <v>-      ₽</v>
      </c>
      <c r="T1005" s="92" t="str">
        <f>IF('1'!$H$10="-","-      ₽",IF(AND(SUM($W$10:$W$6357)&gt;=200000,AC1005&lt;&gt;"без скидки"),IF(R1005&gt;=100,O1005*0.95*0.95*R1005,O1005*R1005*0.95),IF(SUM($V$10:$V$6357)&gt;=57000,IF(AND(R1005&gt;=100,AC1005&lt;&gt;"без скидки"),O1005*0.95*R1005,O1005*R1005),N1005*R1005)))</f>
        <v>-      ₽</v>
      </c>
      <c r="U1005" s="92" t="str">
        <f>IF('1'!$H$10="-","-      ₽",S1005*N1005)</f>
        <v>-      ₽</v>
      </c>
      <c r="V1005" s="93" t="str">
        <f>IF('1'!$H$10="-","-      ₽",R1005*N1005)</f>
        <v>-      ₽</v>
      </c>
      <c r="W1005" s="93" t="str">
        <f>IF('1'!$H$10="-","-      ₽",R1005*O1005)</f>
        <v>-      ₽</v>
      </c>
      <c r="X1005" s="65" t="s">
        <v>4548</v>
      </c>
      <c r="Y1005" s="66" t="str">
        <f>IF(OR(Q1005="",'1'!$H$10="-"),"-      %",IF(Z1005="только сц",0,IF(SUM($V$685:$V$6357)&gt;=57000,(W1005-T1005)/W1005,0)))</f>
        <v>-      %</v>
      </c>
      <c r="Z1005" s="83" t="s">
        <v>5582</v>
      </c>
      <c r="AA1005" s="51">
        <v>1</v>
      </c>
      <c r="AB1005" s="51">
        <v>0</v>
      </c>
      <c r="AC1005" s="63" t="s">
        <v>3975</v>
      </c>
      <c r="AD1005" s="94" t="str">
        <f>IF(OR(Q1005="",'1'!$H$10="-"),"",IF(Q1005&gt;R1005+S1005,"заказано больше наличия",""))</f>
        <v/>
      </c>
    </row>
    <row r="1006" spans="1:30" s="48" customFormat="1">
      <c r="A1006" s="2"/>
      <c r="B1006" s="57" t="s">
        <v>605</v>
      </c>
      <c r="C1006" s="49" t="s">
        <v>595</v>
      </c>
      <c r="D1006" s="49" t="s">
        <v>596</v>
      </c>
      <c r="E1006" s="49">
        <v>2</v>
      </c>
      <c r="F1006" s="49">
        <v>8</v>
      </c>
      <c r="G1006" s="49" t="s">
        <v>442</v>
      </c>
      <c r="H1006" s="52" t="s">
        <v>288</v>
      </c>
      <c r="I1006" s="50" t="s">
        <v>379</v>
      </c>
      <c r="J1006" s="50"/>
      <c r="K1006" s="90"/>
      <c r="L1006" s="51">
        <v>575</v>
      </c>
      <c r="M1006" s="51">
        <v>507</v>
      </c>
      <c r="N1006" s="82">
        <f>IF('1'!$H$10="-",L1006,L1006)</f>
        <v>575</v>
      </c>
      <c r="O1006" s="82">
        <f>IF(Z1006="только сц",0,IF('1'!$H$10="-",M1006,IF('1'!$H$10="в кассу предприятия",M1006,IF('1'!$H$10="ИП Водакова Т.Ю.",M1006*1.075,"-"))))</f>
        <v>507</v>
      </c>
      <c r="P1006" s="86">
        <v>29</v>
      </c>
      <c r="Q1006" s="47"/>
      <c r="R1006" s="91">
        <f t="shared" si="16"/>
        <v>0</v>
      </c>
      <c r="S1006" s="91" t="str">
        <f>IF('1'!$H$10="-","-      ₽",IF(Z1006="только сц",IF(Q1006&lt;=AA1006,Q1006,AA1006),IF(Q1006&lt;=AB1006,0,IF(Q1006-R1006&lt;=AA1006,Q1006-R1006,AA1006))))</f>
        <v>-      ₽</v>
      </c>
      <c r="T1006" s="92" t="str">
        <f>IF('1'!$H$10="-","-      ₽",IF(AND(SUM($W$10:$W$6357)&gt;=200000,AC1006&lt;&gt;"без скидки"),IF(R1006&gt;=100,O1006*0.95*0.95*R1006,O1006*R1006*0.95),IF(SUM($V$10:$V$6357)&gt;=57000,IF(AND(R1006&gt;=100,AC1006&lt;&gt;"без скидки"),O1006*0.95*R1006,O1006*R1006),N1006*R1006)))</f>
        <v>-      ₽</v>
      </c>
      <c r="U1006" s="92" t="str">
        <f>IF('1'!$H$10="-","-      ₽",S1006*N1006)</f>
        <v>-      ₽</v>
      </c>
      <c r="V1006" s="93" t="str">
        <f>IF('1'!$H$10="-","-      ₽",R1006*N1006)</f>
        <v>-      ₽</v>
      </c>
      <c r="W1006" s="93" t="str">
        <f>IF('1'!$H$10="-","-      ₽",R1006*O1006)</f>
        <v>-      ₽</v>
      </c>
      <c r="X1006" s="65" t="s">
        <v>4548</v>
      </c>
      <c r="Y1006" s="66" t="str">
        <f>IF(OR(Q1006="",'1'!$H$10="-"),"-      %",IF(Z1006="только сц",0,IF(SUM($V$685:$V$6357)&gt;=57000,(W1006-T1006)/W1006,0)))</f>
        <v>-      %</v>
      </c>
      <c r="Z1006" s="83" t="s">
        <v>375</v>
      </c>
      <c r="AA1006" s="51">
        <v>18</v>
      </c>
      <c r="AB1006" s="51">
        <v>11</v>
      </c>
      <c r="AC1006" s="63" t="s">
        <v>375</v>
      </c>
      <c r="AD1006" s="94" t="str">
        <f>IF(OR(Q1006="",'1'!$H$10="-"),"",IF(Q1006&gt;R1006+S1006,"заказано больше наличия",""))</f>
        <v/>
      </c>
    </row>
    <row r="1007" spans="1:30" s="48" customFormat="1">
      <c r="A1007" s="2"/>
      <c r="B1007" s="57" t="s">
        <v>606</v>
      </c>
      <c r="C1007" s="49" t="s">
        <v>595</v>
      </c>
      <c r="D1007" s="49" t="s">
        <v>596</v>
      </c>
      <c r="E1007" s="49">
        <v>2</v>
      </c>
      <c r="F1007" s="49">
        <v>15</v>
      </c>
      <c r="G1007" s="49" t="s">
        <v>442</v>
      </c>
      <c r="H1007" s="52" t="s">
        <v>57</v>
      </c>
      <c r="I1007" s="50"/>
      <c r="J1007" s="50" t="s">
        <v>298</v>
      </c>
      <c r="K1007" s="90"/>
      <c r="L1007" s="51">
        <v>1427</v>
      </c>
      <c r="M1007" s="51">
        <v>1259</v>
      </c>
      <c r="N1007" s="82">
        <f>IF('1'!$H$10="-",L1007,L1007)</f>
        <v>1427</v>
      </c>
      <c r="O1007" s="82">
        <f>IF(Z1007="только сц",0,IF('1'!$H$10="-",M1007,IF('1'!$H$10="в кассу предприятия",M1007,IF('1'!$H$10="ИП Водакова Т.Ю.",M1007*1.075,"-"))))</f>
        <v>1259</v>
      </c>
      <c r="P1007" s="86">
        <v>20</v>
      </c>
      <c r="Q1007" s="47"/>
      <c r="R1007" s="91">
        <f t="shared" si="16"/>
        <v>0</v>
      </c>
      <c r="S1007" s="91" t="str">
        <f>IF('1'!$H$10="-","-      ₽",IF(Z1007="только сц",IF(Q1007&lt;=AA1007,Q1007,AA1007),IF(Q1007&lt;=AB1007,0,IF(Q1007-R1007&lt;=AA1007,Q1007-R1007,AA1007))))</f>
        <v>-      ₽</v>
      </c>
      <c r="T1007" s="92" t="str">
        <f>IF('1'!$H$10="-","-      ₽",IF(AND(SUM($W$10:$W$6357)&gt;=200000,AC1007&lt;&gt;"без скидки"),IF(R1007&gt;=100,O1007*0.95*0.95*R1007,O1007*R1007*0.95),IF(SUM($V$10:$V$6357)&gt;=57000,IF(AND(R1007&gt;=100,AC1007&lt;&gt;"без скидки"),O1007*0.95*R1007,O1007*R1007),N1007*R1007)))</f>
        <v>-      ₽</v>
      </c>
      <c r="U1007" s="92" t="str">
        <f>IF('1'!$H$10="-","-      ₽",S1007*N1007)</f>
        <v>-      ₽</v>
      </c>
      <c r="V1007" s="93" t="str">
        <f>IF('1'!$H$10="-","-      ₽",R1007*N1007)</f>
        <v>-      ₽</v>
      </c>
      <c r="W1007" s="93" t="str">
        <f>IF('1'!$H$10="-","-      ₽",R1007*O1007)</f>
        <v>-      ₽</v>
      </c>
      <c r="X1007" s="65" t="s">
        <v>4548</v>
      </c>
      <c r="Y1007" s="66" t="str">
        <f>IF(OR(Q1007="",'1'!$H$10="-"),"-      %",IF(Z1007="только сц",0,IF(SUM($V$685:$V$6357)&gt;=57000,(W1007-T1007)/W1007,0)))</f>
        <v>-      %</v>
      </c>
      <c r="Z1007" s="83" t="s">
        <v>375</v>
      </c>
      <c r="AA1007" s="51">
        <v>4</v>
      </c>
      <c r="AB1007" s="51">
        <v>16</v>
      </c>
      <c r="AC1007" s="63" t="s">
        <v>3975</v>
      </c>
      <c r="AD1007" s="94" t="str">
        <f>IF(OR(Q1007="",'1'!$H$10="-"),"",IF(Q1007&gt;R1007+S1007,"заказано больше наличия",""))</f>
        <v/>
      </c>
    </row>
    <row r="1008" spans="1:30" s="48" customFormat="1">
      <c r="A1008" s="2"/>
      <c r="B1008" s="57" t="s">
        <v>607</v>
      </c>
      <c r="C1008" s="49" t="s">
        <v>595</v>
      </c>
      <c r="D1008" s="49" t="s">
        <v>596</v>
      </c>
      <c r="E1008" s="49">
        <v>2</v>
      </c>
      <c r="F1008" s="49">
        <v>8</v>
      </c>
      <c r="G1008" s="49" t="s">
        <v>608</v>
      </c>
      <c r="H1008" s="52" t="s">
        <v>288</v>
      </c>
      <c r="I1008" s="50" t="s">
        <v>396</v>
      </c>
      <c r="J1008" s="50"/>
      <c r="K1008" s="90"/>
      <c r="L1008" s="51">
        <v>770</v>
      </c>
      <c r="M1008" s="51">
        <v>679</v>
      </c>
      <c r="N1008" s="82">
        <f>IF('1'!$H$10="-",L1008,L1008)</f>
        <v>770</v>
      </c>
      <c r="O1008" s="82">
        <f>IF(Z1008="только сц",0,IF('1'!$H$10="-",M1008,IF('1'!$H$10="в кассу предприятия",M1008,IF('1'!$H$10="ИП Водакова Т.Ю.",M1008*1.075,"-"))))</f>
        <v>679</v>
      </c>
      <c r="P1008" s="86" t="s">
        <v>5583</v>
      </c>
      <c r="Q1008" s="47"/>
      <c r="R1008" s="91">
        <f t="shared" si="16"/>
        <v>0</v>
      </c>
      <c r="S1008" s="91" t="str">
        <f>IF('1'!$H$10="-","-      ₽",IF(Z1008="только сц",IF(Q1008&lt;=AA1008,Q1008,AA1008),IF(Q1008&lt;=AB1008,0,IF(Q1008-R1008&lt;=AA1008,Q1008-R1008,AA1008))))</f>
        <v>-      ₽</v>
      </c>
      <c r="T1008" s="92" t="str">
        <f>IF('1'!$H$10="-","-      ₽",IF(AND(SUM($W$10:$W$6357)&gt;=200000,AC1008&lt;&gt;"без скидки"),IF(R1008&gt;=100,O1008*0.95*0.95*R1008,O1008*R1008*0.95),IF(SUM($V$10:$V$6357)&gt;=57000,IF(AND(R1008&gt;=100,AC1008&lt;&gt;"без скидки"),O1008*0.95*R1008,O1008*R1008),N1008*R1008)))</f>
        <v>-      ₽</v>
      </c>
      <c r="U1008" s="92" t="str">
        <f>IF('1'!$H$10="-","-      ₽",S1008*N1008)</f>
        <v>-      ₽</v>
      </c>
      <c r="V1008" s="93" t="str">
        <f>IF('1'!$H$10="-","-      ₽",R1008*N1008)</f>
        <v>-      ₽</v>
      </c>
      <c r="W1008" s="93" t="str">
        <f>IF('1'!$H$10="-","-      ₽",R1008*O1008)</f>
        <v>-      ₽</v>
      </c>
      <c r="X1008" s="65" t="s">
        <v>4548</v>
      </c>
      <c r="Y1008" s="66" t="str">
        <f>IF(OR(Q1008="",'1'!$H$10="-"),"-      %",IF(Z1008="только сц",0,IF(SUM($V$685:$V$6357)&gt;=57000,(W1008-T1008)/W1008,0)))</f>
        <v>-      %</v>
      </c>
      <c r="Z1008" s="83" t="s">
        <v>375</v>
      </c>
      <c r="AA1008" s="51">
        <v>19</v>
      </c>
      <c r="AB1008" s="51">
        <v>127</v>
      </c>
      <c r="AC1008" s="63" t="s">
        <v>375</v>
      </c>
      <c r="AD1008" s="94" t="str">
        <f>IF(OR(Q1008="",'1'!$H$10="-"),"",IF(Q1008&gt;R1008+S1008,"заказано больше наличия",""))</f>
        <v/>
      </c>
    </row>
    <row r="1009" spans="1:30" s="48" customFormat="1">
      <c r="A1009" s="2"/>
      <c r="B1009" s="57" t="s">
        <v>4302</v>
      </c>
      <c r="C1009" s="49" t="s">
        <v>2526</v>
      </c>
      <c r="D1009" s="49" t="s">
        <v>4419</v>
      </c>
      <c r="E1009" s="49">
        <v>2</v>
      </c>
      <c r="F1009" s="49">
        <v>8</v>
      </c>
      <c r="G1009" s="49" t="s">
        <v>608</v>
      </c>
      <c r="H1009" s="52" t="s">
        <v>288</v>
      </c>
      <c r="I1009" s="50" t="s">
        <v>392</v>
      </c>
      <c r="J1009" s="50"/>
      <c r="K1009" s="90"/>
      <c r="L1009" s="51">
        <v>770</v>
      </c>
      <c r="M1009" s="51">
        <v>679</v>
      </c>
      <c r="N1009" s="82">
        <f>IF('1'!$H$10="-",L1009,L1009)</f>
        <v>770</v>
      </c>
      <c r="O1009" s="82">
        <f>IF(Z1009="только сц",0,IF('1'!$H$10="-",M1009,IF('1'!$H$10="в кассу предприятия",M1009,IF('1'!$H$10="ИП Водакова Т.Ю.",M1009*1.075,"-"))))</f>
        <v>0</v>
      </c>
      <c r="P1009" s="86">
        <v>6</v>
      </c>
      <c r="Q1009" s="47"/>
      <c r="R1009" s="91">
        <f t="shared" si="16"/>
        <v>0</v>
      </c>
      <c r="S1009" s="91" t="str">
        <f>IF('1'!$H$10="-","-      ₽",IF(Z1009="только сц",IF(Q1009&lt;=AA1009,Q1009,AA1009),IF(Q1009&lt;=AB1009,0,IF(Q1009-R1009&lt;=AA1009,Q1009-R1009,AA1009))))</f>
        <v>-      ₽</v>
      </c>
      <c r="T1009" s="92" t="str">
        <f>IF('1'!$H$10="-","-      ₽",IF(AND(SUM($W$10:$W$6357)&gt;=200000,AC1009&lt;&gt;"без скидки"),IF(R1009&gt;=100,O1009*0.95*0.95*R1009,O1009*R1009*0.95),IF(SUM($V$10:$V$6357)&gt;=57000,IF(AND(R1009&gt;=100,AC1009&lt;&gt;"без скидки"),O1009*0.95*R1009,O1009*R1009),N1009*R1009)))</f>
        <v>-      ₽</v>
      </c>
      <c r="U1009" s="92" t="str">
        <f>IF('1'!$H$10="-","-      ₽",S1009*N1009)</f>
        <v>-      ₽</v>
      </c>
      <c r="V1009" s="93" t="str">
        <f>IF('1'!$H$10="-","-      ₽",R1009*N1009)</f>
        <v>-      ₽</v>
      </c>
      <c r="W1009" s="93" t="str">
        <f>IF('1'!$H$10="-","-      ₽",R1009*O1009)</f>
        <v>-      ₽</v>
      </c>
      <c r="X1009" s="65" t="s">
        <v>4548</v>
      </c>
      <c r="Y1009" s="66" t="str">
        <f>IF(OR(Q1009="",'1'!$H$10="-"),"-      %",IF(Z1009="только сц",0,IF(SUM($V$685:$V$6357)&gt;=57000,(W1009-T1009)/W1009,0)))</f>
        <v>-      %</v>
      </c>
      <c r="Z1009" s="83" t="s">
        <v>5582</v>
      </c>
      <c r="AA1009" s="51">
        <v>6</v>
      </c>
      <c r="AB1009" s="51">
        <v>0</v>
      </c>
      <c r="AC1009" s="63" t="s">
        <v>375</v>
      </c>
      <c r="AD1009" s="94" t="str">
        <f>IF(OR(Q1009="",'1'!$H$10="-"),"",IF(Q1009&gt;R1009+S1009,"заказано больше наличия",""))</f>
        <v/>
      </c>
    </row>
    <row r="1010" spans="1:30" s="48" customFormat="1">
      <c r="A1010" s="2"/>
      <c r="B1010" s="57" t="s">
        <v>609</v>
      </c>
      <c r="C1010" s="49" t="s">
        <v>595</v>
      </c>
      <c r="D1010" s="49" t="s">
        <v>596</v>
      </c>
      <c r="E1010" s="49">
        <v>2</v>
      </c>
      <c r="F1010" s="49">
        <v>8</v>
      </c>
      <c r="G1010" s="49" t="s">
        <v>610</v>
      </c>
      <c r="H1010" s="52" t="s">
        <v>288</v>
      </c>
      <c r="I1010" s="50" t="s">
        <v>396</v>
      </c>
      <c r="J1010" s="50"/>
      <c r="K1010" s="90"/>
      <c r="L1010" s="51">
        <v>788</v>
      </c>
      <c r="M1010" s="51">
        <v>695</v>
      </c>
      <c r="N1010" s="82">
        <f>IF('1'!$H$10="-",L1010,L1010)</f>
        <v>788</v>
      </c>
      <c r="O1010" s="82">
        <f>IF(Z1010="только сц",0,IF('1'!$H$10="-",M1010,IF('1'!$H$10="в кассу предприятия",M1010,IF('1'!$H$10="ИП Водакова Т.Ю.",M1010*1.075,"-"))))</f>
        <v>695</v>
      </c>
      <c r="P1010" s="86" t="s">
        <v>5583</v>
      </c>
      <c r="Q1010" s="47"/>
      <c r="R1010" s="91">
        <f t="shared" si="16"/>
        <v>0</v>
      </c>
      <c r="S1010" s="91" t="str">
        <f>IF('1'!$H$10="-","-      ₽",IF(Z1010="только сц",IF(Q1010&lt;=AA1010,Q1010,AA1010),IF(Q1010&lt;=AB1010,0,IF(Q1010-R1010&lt;=AA1010,Q1010-R1010,AA1010))))</f>
        <v>-      ₽</v>
      </c>
      <c r="T1010" s="92" t="str">
        <f>IF('1'!$H$10="-","-      ₽",IF(AND(SUM($W$10:$W$6357)&gt;=200000,AC1010&lt;&gt;"без скидки"),IF(R1010&gt;=100,O1010*0.95*0.95*R1010,O1010*R1010*0.95),IF(SUM($V$10:$V$6357)&gt;=57000,IF(AND(R1010&gt;=100,AC1010&lt;&gt;"без скидки"),O1010*0.95*R1010,O1010*R1010),N1010*R1010)))</f>
        <v>-      ₽</v>
      </c>
      <c r="U1010" s="92" t="str">
        <f>IF('1'!$H$10="-","-      ₽",S1010*N1010)</f>
        <v>-      ₽</v>
      </c>
      <c r="V1010" s="93" t="str">
        <f>IF('1'!$H$10="-","-      ₽",R1010*N1010)</f>
        <v>-      ₽</v>
      </c>
      <c r="W1010" s="93" t="str">
        <f>IF('1'!$H$10="-","-      ₽",R1010*O1010)</f>
        <v>-      ₽</v>
      </c>
      <c r="X1010" s="65" t="s">
        <v>4548</v>
      </c>
      <c r="Y1010" s="66" t="str">
        <f>IF(OR(Q1010="",'1'!$H$10="-"),"-      %",IF(Z1010="только сц",0,IF(SUM($V$685:$V$6357)&gt;=57000,(W1010-T1010)/W1010,0)))</f>
        <v>-      %</v>
      </c>
      <c r="Z1010" s="83" t="s">
        <v>375</v>
      </c>
      <c r="AA1010" s="51">
        <v>22</v>
      </c>
      <c r="AB1010" s="51">
        <v>102</v>
      </c>
      <c r="AC1010" s="63" t="s">
        <v>375</v>
      </c>
      <c r="AD1010" s="94" t="str">
        <f>IF(OR(Q1010="",'1'!$H$10="-"),"",IF(Q1010&gt;R1010+S1010,"заказано больше наличия",""))</f>
        <v/>
      </c>
    </row>
    <row r="1011" spans="1:30" s="48" customFormat="1">
      <c r="A1011" s="2"/>
      <c r="B1011" s="57" t="s">
        <v>5102</v>
      </c>
      <c r="C1011" s="49" t="s">
        <v>2526</v>
      </c>
      <c r="D1011" s="49" t="s">
        <v>596</v>
      </c>
      <c r="E1011" s="49">
        <v>2</v>
      </c>
      <c r="F1011" s="49">
        <v>8</v>
      </c>
      <c r="G1011" s="49" t="s">
        <v>5494</v>
      </c>
      <c r="H1011" s="52" t="s">
        <v>288</v>
      </c>
      <c r="I1011" s="50" t="s">
        <v>392</v>
      </c>
      <c r="J1011" s="50"/>
      <c r="K1011" s="90"/>
      <c r="L1011" s="51">
        <v>575</v>
      </c>
      <c r="M1011" s="51">
        <v>507</v>
      </c>
      <c r="N1011" s="82">
        <f>IF('1'!$H$10="-",L1011,L1011)</f>
        <v>575</v>
      </c>
      <c r="O1011" s="82">
        <f>IF(Z1011="только сц",0,IF('1'!$H$10="-",M1011,IF('1'!$H$10="в кассу предприятия",M1011,IF('1'!$H$10="ИП Водакова Т.Ю.",M1011*1.075,"-"))))</f>
        <v>0</v>
      </c>
      <c r="P1011" s="86">
        <v>1</v>
      </c>
      <c r="Q1011" s="47"/>
      <c r="R1011" s="91">
        <f t="shared" si="16"/>
        <v>0</v>
      </c>
      <c r="S1011" s="91" t="str">
        <f>IF('1'!$H$10="-","-      ₽",IF(Z1011="только сц",IF(Q1011&lt;=AA1011,Q1011,AA1011),IF(Q1011&lt;=AB1011,0,IF(Q1011-R1011&lt;=AA1011,Q1011-R1011,AA1011))))</f>
        <v>-      ₽</v>
      </c>
      <c r="T1011" s="92" t="str">
        <f>IF('1'!$H$10="-","-      ₽",IF(AND(SUM($W$10:$W$6357)&gt;=200000,AC1011&lt;&gt;"без скидки"),IF(R1011&gt;=100,O1011*0.95*0.95*R1011,O1011*R1011*0.95),IF(SUM($V$10:$V$6357)&gt;=57000,IF(AND(R1011&gt;=100,AC1011&lt;&gt;"без скидки"),O1011*0.95*R1011,O1011*R1011),N1011*R1011)))</f>
        <v>-      ₽</v>
      </c>
      <c r="U1011" s="92" t="str">
        <f>IF('1'!$H$10="-","-      ₽",S1011*N1011)</f>
        <v>-      ₽</v>
      </c>
      <c r="V1011" s="93" t="str">
        <f>IF('1'!$H$10="-","-      ₽",R1011*N1011)</f>
        <v>-      ₽</v>
      </c>
      <c r="W1011" s="93" t="str">
        <f>IF('1'!$H$10="-","-      ₽",R1011*O1011)</f>
        <v>-      ₽</v>
      </c>
      <c r="X1011" s="65" t="s">
        <v>4548</v>
      </c>
      <c r="Y1011" s="66" t="str">
        <f>IF(OR(Q1011="",'1'!$H$10="-"),"-      %",IF(Z1011="только сц",0,IF(SUM($V$685:$V$6357)&gt;=57000,(W1011-T1011)/W1011,0)))</f>
        <v>-      %</v>
      </c>
      <c r="Z1011" s="83" t="s">
        <v>5582</v>
      </c>
      <c r="AA1011" s="51">
        <v>1</v>
      </c>
      <c r="AB1011" s="51">
        <v>0</v>
      </c>
      <c r="AC1011" s="63" t="s">
        <v>375</v>
      </c>
      <c r="AD1011" s="94" t="str">
        <f>IF(OR(Q1011="",'1'!$H$10="-"),"",IF(Q1011&gt;R1011+S1011,"заказано больше наличия",""))</f>
        <v/>
      </c>
    </row>
    <row r="1012" spans="1:30" s="48" customFormat="1">
      <c r="A1012" s="2"/>
      <c r="B1012" s="57" t="s">
        <v>4303</v>
      </c>
      <c r="C1012" s="49" t="s">
        <v>2526</v>
      </c>
      <c r="D1012" s="49" t="s">
        <v>4419</v>
      </c>
      <c r="E1012" s="49">
        <v>2</v>
      </c>
      <c r="F1012" s="49">
        <v>8</v>
      </c>
      <c r="G1012" s="49" t="s">
        <v>2946</v>
      </c>
      <c r="H1012" s="52" t="s">
        <v>288</v>
      </c>
      <c r="I1012" s="50" t="s">
        <v>522</v>
      </c>
      <c r="J1012" s="50"/>
      <c r="K1012" s="90"/>
      <c r="L1012" s="51">
        <v>806</v>
      </c>
      <c r="M1012" s="51">
        <v>711</v>
      </c>
      <c r="N1012" s="82">
        <f>IF('1'!$H$10="-",L1012,L1012)</f>
        <v>806</v>
      </c>
      <c r="O1012" s="82">
        <f>IF(Z1012="только сц",0,IF('1'!$H$10="-",M1012,IF('1'!$H$10="в кассу предприятия",M1012,IF('1'!$H$10="ИП Водакова Т.Ю.",M1012*1.075,"-"))))</f>
        <v>0</v>
      </c>
      <c r="P1012" s="86">
        <v>7</v>
      </c>
      <c r="Q1012" s="47"/>
      <c r="R1012" s="91">
        <f t="shared" si="16"/>
        <v>0</v>
      </c>
      <c r="S1012" s="91" t="str">
        <f>IF('1'!$H$10="-","-      ₽",IF(Z1012="только сц",IF(Q1012&lt;=AA1012,Q1012,AA1012),IF(Q1012&lt;=AB1012,0,IF(Q1012-R1012&lt;=AA1012,Q1012-R1012,AA1012))))</f>
        <v>-      ₽</v>
      </c>
      <c r="T1012" s="92" t="str">
        <f>IF('1'!$H$10="-","-      ₽",IF(AND(SUM($W$10:$W$6357)&gt;=200000,AC1012&lt;&gt;"без скидки"),IF(R1012&gt;=100,O1012*0.95*0.95*R1012,O1012*R1012*0.95),IF(SUM($V$10:$V$6357)&gt;=57000,IF(AND(R1012&gt;=100,AC1012&lt;&gt;"без скидки"),O1012*0.95*R1012,O1012*R1012),N1012*R1012)))</f>
        <v>-      ₽</v>
      </c>
      <c r="U1012" s="92" t="str">
        <f>IF('1'!$H$10="-","-      ₽",S1012*N1012)</f>
        <v>-      ₽</v>
      </c>
      <c r="V1012" s="93" t="str">
        <f>IF('1'!$H$10="-","-      ₽",R1012*N1012)</f>
        <v>-      ₽</v>
      </c>
      <c r="W1012" s="93" t="str">
        <f>IF('1'!$H$10="-","-      ₽",R1012*O1012)</f>
        <v>-      ₽</v>
      </c>
      <c r="X1012" s="65" t="s">
        <v>4548</v>
      </c>
      <c r="Y1012" s="66" t="str">
        <f>IF(OR(Q1012="",'1'!$H$10="-"),"-      %",IF(Z1012="только сц",0,IF(SUM($V$685:$V$6357)&gt;=57000,(W1012-T1012)/W1012,0)))</f>
        <v>-      %</v>
      </c>
      <c r="Z1012" s="83" t="s">
        <v>5582</v>
      </c>
      <c r="AA1012" s="51">
        <v>7</v>
      </c>
      <c r="AB1012" s="51">
        <v>0</v>
      </c>
      <c r="AC1012" s="63" t="s">
        <v>375</v>
      </c>
      <c r="AD1012" s="94" t="str">
        <f>IF(OR(Q1012="",'1'!$H$10="-"),"",IF(Q1012&gt;R1012+S1012,"заказано больше наличия",""))</f>
        <v/>
      </c>
    </row>
    <row r="1013" spans="1:30" s="48" customFormat="1">
      <c r="A1013" s="2"/>
      <c r="B1013" s="57" t="s">
        <v>4304</v>
      </c>
      <c r="C1013" s="49" t="s">
        <v>2526</v>
      </c>
      <c r="D1013" s="49" t="s">
        <v>4419</v>
      </c>
      <c r="E1013" s="49">
        <v>2</v>
      </c>
      <c r="F1013" s="49">
        <v>8</v>
      </c>
      <c r="G1013" s="49" t="s">
        <v>2946</v>
      </c>
      <c r="H1013" s="52" t="s">
        <v>288</v>
      </c>
      <c r="I1013" s="50" t="s">
        <v>396</v>
      </c>
      <c r="J1013" s="50"/>
      <c r="K1013" s="90"/>
      <c r="L1013" s="51">
        <v>890</v>
      </c>
      <c r="M1013" s="51">
        <v>785</v>
      </c>
      <c r="N1013" s="82">
        <f>IF('1'!$H$10="-",L1013,L1013)</f>
        <v>890</v>
      </c>
      <c r="O1013" s="82">
        <f>IF(Z1013="только сц",0,IF('1'!$H$10="-",M1013,IF('1'!$H$10="в кассу предприятия",M1013,IF('1'!$H$10="ИП Водакова Т.Ю.",M1013*1.075,"-"))))</f>
        <v>0</v>
      </c>
      <c r="P1013" s="86">
        <v>3</v>
      </c>
      <c r="Q1013" s="47"/>
      <c r="R1013" s="91">
        <f t="shared" si="16"/>
        <v>0</v>
      </c>
      <c r="S1013" s="91" t="str">
        <f>IF('1'!$H$10="-","-      ₽",IF(Z1013="только сц",IF(Q1013&lt;=AA1013,Q1013,AA1013),IF(Q1013&lt;=AB1013,0,IF(Q1013-R1013&lt;=AA1013,Q1013-R1013,AA1013))))</f>
        <v>-      ₽</v>
      </c>
      <c r="T1013" s="92" t="str">
        <f>IF('1'!$H$10="-","-      ₽",IF(AND(SUM($W$10:$W$6357)&gt;=200000,AC1013&lt;&gt;"без скидки"),IF(R1013&gt;=100,O1013*0.95*0.95*R1013,O1013*R1013*0.95),IF(SUM($V$10:$V$6357)&gt;=57000,IF(AND(R1013&gt;=100,AC1013&lt;&gt;"без скидки"),O1013*0.95*R1013,O1013*R1013),N1013*R1013)))</f>
        <v>-      ₽</v>
      </c>
      <c r="U1013" s="92" t="str">
        <f>IF('1'!$H$10="-","-      ₽",S1013*N1013)</f>
        <v>-      ₽</v>
      </c>
      <c r="V1013" s="93" t="str">
        <f>IF('1'!$H$10="-","-      ₽",R1013*N1013)</f>
        <v>-      ₽</v>
      </c>
      <c r="W1013" s="93" t="str">
        <f>IF('1'!$H$10="-","-      ₽",R1013*O1013)</f>
        <v>-      ₽</v>
      </c>
      <c r="X1013" s="65" t="s">
        <v>4548</v>
      </c>
      <c r="Y1013" s="66" t="str">
        <f>IF(OR(Q1013="",'1'!$H$10="-"),"-      %",IF(Z1013="только сц",0,IF(SUM($V$685:$V$6357)&gt;=57000,(W1013-T1013)/W1013,0)))</f>
        <v>-      %</v>
      </c>
      <c r="Z1013" s="83" t="s">
        <v>5582</v>
      </c>
      <c r="AA1013" s="51">
        <v>3</v>
      </c>
      <c r="AB1013" s="51">
        <v>0</v>
      </c>
      <c r="AC1013" s="63" t="s">
        <v>375</v>
      </c>
      <c r="AD1013" s="94" t="str">
        <f>IF(OR(Q1013="",'1'!$H$10="-"),"",IF(Q1013&gt;R1013+S1013,"заказано больше наличия",""))</f>
        <v/>
      </c>
    </row>
    <row r="1014" spans="1:30" s="48" customFormat="1">
      <c r="A1014" s="2"/>
      <c r="B1014" s="57" t="s">
        <v>1376</v>
      </c>
      <c r="C1014" s="49" t="s">
        <v>2526</v>
      </c>
      <c r="D1014" s="49" t="s">
        <v>596</v>
      </c>
      <c r="E1014" s="49">
        <v>2</v>
      </c>
      <c r="F1014" s="49">
        <v>8</v>
      </c>
      <c r="G1014" s="49" t="s">
        <v>2946</v>
      </c>
      <c r="H1014" s="52" t="s">
        <v>288</v>
      </c>
      <c r="I1014" s="50" t="s">
        <v>392</v>
      </c>
      <c r="J1014" s="50"/>
      <c r="K1014" s="90"/>
      <c r="L1014" s="51">
        <v>890</v>
      </c>
      <c r="M1014" s="51">
        <v>785</v>
      </c>
      <c r="N1014" s="82">
        <f>IF('1'!$H$10="-",L1014,L1014)</f>
        <v>890</v>
      </c>
      <c r="O1014" s="82">
        <f>IF(Z1014="только сц",0,IF('1'!$H$10="-",M1014,IF('1'!$H$10="в кассу предприятия",M1014,IF('1'!$H$10="ИП Водакова Т.Ю.",M1014*1.075,"-"))))</f>
        <v>0</v>
      </c>
      <c r="P1014" s="86">
        <v>1</v>
      </c>
      <c r="Q1014" s="47"/>
      <c r="R1014" s="91">
        <f t="shared" si="16"/>
        <v>0</v>
      </c>
      <c r="S1014" s="91" t="str">
        <f>IF('1'!$H$10="-","-      ₽",IF(Z1014="только сц",IF(Q1014&lt;=AA1014,Q1014,AA1014),IF(Q1014&lt;=AB1014,0,IF(Q1014-R1014&lt;=AA1014,Q1014-R1014,AA1014))))</f>
        <v>-      ₽</v>
      </c>
      <c r="T1014" s="92" t="str">
        <f>IF('1'!$H$10="-","-      ₽",IF(AND(SUM($W$10:$W$6357)&gt;=200000,AC1014&lt;&gt;"без скидки"),IF(R1014&gt;=100,O1014*0.95*0.95*R1014,O1014*R1014*0.95),IF(SUM($V$10:$V$6357)&gt;=57000,IF(AND(R1014&gt;=100,AC1014&lt;&gt;"без скидки"),O1014*0.95*R1014,O1014*R1014),N1014*R1014)))</f>
        <v>-      ₽</v>
      </c>
      <c r="U1014" s="92" t="str">
        <f>IF('1'!$H$10="-","-      ₽",S1014*N1014)</f>
        <v>-      ₽</v>
      </c>
      <c r="V1014" s="93" t="str">
        <f>IF('1'!$H$10="-","-      ₽",R1014*N1014)</f>
        <v>-      ₽</v>
      </c>
      <c r="W1014" s="93" t="str">
        <f>IF('1'!$H$10="-","-      ₽",R1014*O1014)</f>
        <v>-      ₽</v>
      </c>
      <c r="X1014" s="65" t="s">
        <v>4548</v>
      </c>
      <c r="Y1014" s="66" t="str">
        <f>IF(OR(Q1014="",'1'!$H$10="-"),"-      %",IF(Z1014="только сц",0,IF(SUM($V$685:$V$6357)&gt;=57000,(W1014-T1014)/W1014,0)))</f>
        <v>-      %</v>
      </c>
      <c r="Z1014" s="83" t="s">
        <v>5582</v>
      </c>
      <c r="AA1014" s="51">
        <v>1</v>
      </c>
      <c r="AB1014" s="51">
        <v>0</v>
      </c>
      <c r="AC1014" s="63" t="s">
        <v>3975</v>
      </c>
      <c r="AD1014" s="94" t="str">
        <f>IF(OR(Q1014="",'1'!$H$10="-"),"",IF(Q1014&gt;R1014+S1014,"заказано больше наличия",""))</f>
        <v/>
      </c>
    </row>
    <row r="1015" spans="1:30" s="48" customFormat="1">
      <c r="A1015" s="2"/>
      <c r="B1015" s="57" t="s">
        <v>611</v>
      </c>
      <c r="C1015" s="49" t="s">
        <v>595</v>
      </c>
      <c r="D1015" s="49" t="s">
        <v>596</v>
      </c>
      <c r="E1015" s="49">
        <v>2</v>
      </c>
      <c r="F1015" s="49">
        <v>24</v>
      </c>
      <c r="G1015" s="49" t="s">
        <v>612</v>
      </c>
      <c r="H1015" s="52" t="s">
        <v>373</v>
      </c>
      <c r="I1015" s="50" t="s">
        <v>434</v>
      </c>
      <c r="J1015" s="50"/>
      <c r="K1015" s="90"/>
      <c r="L1015" s="51">
        <v>2590</v>
      </c>
      <c r="M1015" s="51">
        <v>2285</v>
      </c>
      <c r="N1015" s="82">
        <f>IF('1'!$H$10="-",L1015,L1015)</f>
        <v>2590</v>
      </c>
      <c r="O1015" s="82">
        <f>IF(Z1015="только сц",0,IF('1'!$H$10="-",M1015,IF('1'!$H$10="в кассу предприятия",M1015,IF('1'!$H$10="ИП Водакова Т.Ю.",M1015*1.075,"-"))))</f>
        <v>2285</v>
      </c>
      <c r="P1015" s="86">
        <v>43</v>
      </c>
      <c r="Q1015" s="47"/>
      <c r="R1015" s="91">
        <f t="shared" si="16"/>
        <v>0</v>
      </c>
      <c r="S1015" s="91" t="str">
        <f>IF('1'!$H$10="-","-      ₽",IF(Z1015="только сц",IF(Q1015&lt;=AA1015,Q1015,AA1015),IF(Q1015&lt;=AB1015,0,IF(Q1015-R1015&lt;=AA1015,Q1015-R1015,AA1015))))</f>
        <v>-      ₽</v>
      </c>
      <c r="T1015" s="92" t="str">
        <f>IF('1'!$H$10="-","-      ₽",IF(AND(SUM($W$10:$W$6357)&gt;=200000,AC1015&lt;&gt;"без скидки"),IF(R1015&gt;=100,O1015*0.95*0.95*R1015,O1015*R1015*0.95),IF(SUM($V$10:$V$6357)&gt;=57000,IF(AND(R1015&gt;=100,AC1015&lt;&gt;"без скидки"),O1015*0.95*R1015,O1015*R1015),N1015*R1015)))</f>
        <v>-      ₽</v>
      </c>
      <c r="U1015" s="92" t="str">
        <f>IF('1'!$H$10="-","-      ₽",S1015*N1015)</f>
        <v>-      ₽</v>
      </c>
      <c r="V1015" s="93" t="str">
        <f>IF('1'!$H$10="-","-      ₽",R1015*N1015)</f>
        <v>-      ₽</v>
      </c>
      <c r="W1015" s="93" t="str">
        <f>IF('1'!$H$10="-","-      ₽",R1015*O1015)</f>
        <v>-      ₽</v>
      </c>
      <c r="X1015" s="65" t="s">
        <v>4548</v>
      </c>
      <c r="Y1015" s="66" t="str">
        <f>IF(OR(Q1015="",'1'!$H$10="-"),"-      %",IF(Z1015="только сц",0,IF(SUM($V$685:$V$6357)&gt;=57000,(W1015-T1015)/W1015,0)))</f>
        <v>-      %</v>
      </c>
      <c r="Z1015" s="83" t="s">
        <v>375</v>
      </c>
      <c r="AA1015" s="51">
        <v>7</v>
      </c>
      <c r="AB1015" s="51">
        <v>36</v>
      </c>
      <c r="AC1015" s="63" t="s">
        <v>375</v>
      </c>
      <c r="AD1015" s="94" t="str">
        <f>IF(OR(Q1015="",'1'!$H$10="-"),"",IF(Q1015&gt;R1015+S1015,"заказано больше наличия",""))</f>
        <v/>
      </c>
    </row>
    <row r="1016" spans="1:30" s="48" customFormat="1">
      <c r="A1016" s="2"/>
      <c r="B1016" s="57" t="s">
        <v>4174</v>
      </c>
      <c r="C1016" s="49" t="s">
        <v>595</v>
      </c>
      <c r="D1016" s="49" t="s">
        <v>596</v>
      </c>
      <c r="E1016" s="49">
        <v>2</v>
      </c>
      <c r="F1016" s="49">
        <v>8</v>
      </c>
      <c r="G1016" s="49" t="s">
        <v>4246</v>
      </c>
      <c r="H1016" s="52" t="s">
        <v>288</v>
      </c>
      <c r="I1016" s="50" t="s">
        <v>387</v>
      </c>
      <c r="J1016" s="50"/>
      <c r="K1016" s="90"/>
      <c r="L1016" s="51">
        <v>611</v>
      </c>
      <c r="M1016" s="51">
        <v>539</v>
      </c>
      <c r="N1016" s="82">
        <f>IF('1'!$H$10="-",L1016,L1016)</f>
        <v>611</v>
      </c>
      <c r="O1016" s="82">
        <f>IF(Z1016="только сц",0,IF('1'!$H$10="-",M1016,IF('1'!$H$10="в кассу предприятия",M1016,IF('1'!$H$10="ИП Водакова Т.Ю.",M1016*1.075,"-"))))</f>
        <v>539</v>
      </c>
      <c r="P1016" s="86">
        <v>1</v>
      </c>
      <c r="Q1016" s="47"/>
      <c r="R1016" s="91">
        <f t="shared" si="16"/>
        <v>0</v>
      </c>
      <c r="S1016" s="91" t="str">
        <f>IF('1'!$H$10="-","-      ₽",IF(Z1016="только сц",IF(Q1016&lt;=AA1016,Q1016,AA1016),IF(Q1016&lt;=AB1016,0,IF(Q1016-R1016&lt;=AA1016,Q1016-R1016,AA1016))))</f>
        <v>-      ₽</v>
      </c>
      <c r="T1016" s="92" t="str">
        <f>IF('1'!$H$10="-","-      ₽",IF(AND(SUM($W$10:$W$6357)&gt;=200000,AC1016&lt;&gt;"без скидки"),IF(R1016&gt;=100,O1016*0.95*0.95*R1016,O1016*R1016*0.95),IF(SUM($V$10:$V$6357)&gt;=57000,IF(AND(R1016&gt;=100,AC1016&lt;&gt;"без скидки"),O1016*0.95*R1016,O1016*R1016),N1016*R1016)))</f>
        <v>-      ₽</v>
      </c>
      <c r="U1016" s="92" t="str">
        <f>IF('1'!$H$10="-","-      ₽",S1016*N1016)</f>
        <v>-      ₽</v>
      </c>
      <c r="V1016" s="93" t="str">
        <f>IF('1'!$H$10="-","-      ₽",R1016*N1016)</f>
        <v>-      ₽</v>
      </c>
      <c r="W1016" s="93" t="str">
        <f>IF('1'!$H$10="-","-      ₽",R1016*O1016)</f>
        <v>-      ₽</v>
      </c>
      <c r="X1016" s="65" t="s">
        <v>4548</v>
      </c>
      <c r="Y1016" s="66" t="str">
        <f>IF(OR(Q1016="",'1'!$H$10="-"),"-      %",IF(Z1016="только сц",0,IF(SUM($V$685:$V$6357)&gt;=57000,(W1016-T1016)/W1016,0)))</f>
        <v>-      %</v>
      </c>
      <c r="Z1016" s="83" t="s">
        <v>375</v>
      </c>
      <c r="AA1016" s="51">
        <v>0</v>
      </c>
      <c r="AB1016" s="51">
        <v>1</v>
      </c>
      <c r="AC1016" s="63" t="s">
        <v>375</v>
      </c>
      <c r="AD1016" s="94" t="str">
        <f>IF(OR(Q1016="",'1'!$H$10="-"),"",IF(Q1016&gt;R1016+S1016,"заказано больше наличия",""))</f>
        <v/>
      </c>
    </row>
    <row r="1017" spans="1:30" s="48" customFormat="1">
      <c r="A1017" s="2"/>
      <c r="B1017" s="57" t="s">
        <v>613</v>
      </c>
      <c r="C1017" s="49" t="s">
        <v>595</v>
      </c>
      <c r="D1017" s="49" t="s">
        <v>596</v>
      </c>
      <c r="E1017" s="49">
        <v>2</v>
      </c>
      <c r="F1017" s="49">
        <v>8</v>
      </c>
      <c r="G1017" s="49" t="s">
        <v>614</v>
      </c>
      <c r="H1017" s="52" t="s">
        <v>288</v>
      </c>
      <c r="I1017" s="50" t="s">
        <v>392</v>
      </c>
      <c r="J1017" s="50"/>
      <c r="K1017" s="90"/>
      <c r="L1017" s="51">
        <v>611</v>
      </c>
      <c r="M1017" s="51">
        <v>539</v>
      </c>
      <c r="N1017" s="82">
        <f>IF('1'!$H$10="-",L1017,L1017)</f>
        <v>611</v>
      </c>
      <c r="O1017" s="82">
        <f>IF(Z1017="только сц",0,IF('1'!$H$10="-",M1017,IF('1'!$H$10="в кассу предприятия",M1017,IF('1'!$H$10="ИП Водакова Т.Ю.",M1017*1.075,"-"))))</f>
        <v>539</v>
      </c>
      <c r="P1017" s="86">
        <v>84</v>
      </c>
      <c r="Q1017" s="47"/>
      <c r="R1017" s="91">
        <f t="shared" si="16"/>
        <v>0</v>
      </c>
      <c r="S1017" s="91" t="str">
        <f>IF('1'!$H$10="-","-      ₽",IF(Z1017="только сц",IF(Q1017&lt;=AA1017,Q1017,AA1017),IF(Q1017&lt;=AB1017,0,IF(Q1017-R1017&lt;=AA1017,Q1017-R1017,AA1017))))</f>
        <v>-      ₽</v>
      </c>
      <c r="T1017" s="92" t="str">
        <f>IF('1'!$H$10="-","-      ₽",IF(AND(SUM($W$10:$W$6357)&gt;=200000,AC1017&lt;&gt;"без скидки"),IF(R1017&gt;=100,O1017*0.95*0.95*R1017,O1017*R1017*0.95),IF(SUM($V$10:$V$6357)&gt;=57000,IF(AND(R1017&gt;=100,AC1017&lt;&gt;"без скидки"),O1017*0.95*R1017,O1017*R1017),N1017*R1017)))</f>
        <v>-      ₽</v>
      </c>
      <c r="U1017" s="92" t="str">
        <f>IF('1'!$H$10="-","-      ₽",S1017*N1017)</f>
        <v>-      ₽</v>
      </c>
      <c r="V1017" s="93" t="str">
        <f>IF('1'!$H$10="-","-      ₽",R1017*N1017)</f>
        <v>-      ₽</v>
      </c>
      <c r="W1017" s="93" t="str">
        <f>IF('1'!$H$10="-","-      ₽",R1017*O1017)</f>
        <v>-      ₽</v>
      </c>
      <c r="X1017" s="65" t="s">
        <v>4548</v>
      </c>
      <c r="Y1017" s="66" t="str">
        <f>IF(OR(Q1017="",'1'!$H$10="-"),"-      %",IF(Z1017="только сц",0,IF(SUM($V$685:$V$6357)&gt;=57000,(W1017-T1017)/W1017,0)))</f>
        <v>-      %</v>
      </c>
      <c r="Z1017" s="83" t="s">
        <v>375</v>
      </c>
      <c r="AA1017" s="51">
        <v>6</v>
      </c>
      <c r="AB1017" s="51">
        <v>78</v>
      </c>
      <c r="AC1017" s="63" t="s">
        <v>375</v>
      </c>
      <c r="AD1017" s="94" t="str">
        <f>IF(OR(Q1017="",'1'!$H$10="-"),"",IF(Q1017&gt;R1017+S1017,"заказано больше наличия",""))</f>
        <v/>
      </c>
    </row>
    <row r="1018" spans="1:30" s="48" customFormat="1">
      <c r="A1018" s="2"/>
      <c r="B1018" s="57" t="s">
        <v>1377</v>
      </c>
      <c r="C1018" s="49" t="s">
        <v>2526</v>
      </c>
      <c r="D1018" s="49" t="s">
        <v>596</v>
      </c>
      <c r="E1018" s="49">
        <v>2</v>
      </c>
      <c r="F1018" s="49">
        <v>8</v>
      </c>
      <c r="G1018" s="49" t="s">
        <v>2947</v>
      </c>
      <c r="H1018" s="52" t="s">
        <v>288</v>
      </c>
      <c r="I1018" s="50"/>
      <c r="J1018" s="50"/>
      <c r="K1018" s="90"/>
      <c r="L1018" s="51">
        <v>611</v>
      </c>
      <c r="M1018" s="51">
        <v>539</v>
      </c>
      <c r="N1018" s="82">
        <f>IF('1'!$H$10="-",L1018,L1018)</f>
        <v>611</v>
      </c>
      <c r="O1018" s="82">
        <f>IF(Z1018="только сц",0,IF('1'!$H$10="-",M1018,IF('1'!$H$10="в кассу предприятия",M1018,IF('1'!$H$10="ИП Водакова Т.Ю.",M1018*1.075,"-"))))</f>
        <v>0</v>
      </c>
      <c r="P1018" s="86">
        <v>4</v>
      </c>
      <c r="Q1018" s="47"/>
      <c r="R1018" s="91">
        <f t="shared" si="16"/>
        <v>0</v>
      </c>
      <c r="S1018" s="91" t="str">
        <f>IF('1'!$H$10="-","-      ₽",IF(Z1018="только сц",IF(Q1018&lt;=AA1018,Q1018,AA1018),IF(Q1018&lt;=AB1018,0,IF(Q1018-R1018&lt;=AA1018,Q1018-R1018,AA1018))))</f>
        <v>-      ₽</v>
      </c>
      <c r="T1018" s="92" t="str">
        <f>IF('1'!$H$10="-","-      ₽",IF(AND(SUM($W$10:$W$6357)&gt;=200000,AC1018&lt;&gt;"без скидки"),IF(R1018&gt;=100,O1018*0.95*0.95*R1018,O1018*R1018*0.95),IF(SUM($V$10:$V$6357)&gt;=57000,IF(AND(R1018&gt;=100,AC1018&lt;&gt;"без скидки"),O1018*0.95*R1018,O1018*R1018),N1018*R1018)))</f>
        <v>-      ₽</v>
      </c>
      <c r="U1018" s="92" t="str">
        <f>IF('1'!$H$10="-","-      ₽",S1018*N1018)</f>
        <v>-      ₽</v>
      </c>
      <c r="V1018" s="93" t="str">
        <f>IF('1'!$H$10="-","-      ₽",R1018*N1018)</f>
        <v>-      ₽</v>
      </c>
      <c r="W1018" s="93" t="str">
        <f>IF('1'!$H$10="-","-      ₽",R1018*O1018)</f>
        <v>-      ₽</v>
      </c>
      <c r="X1018" s="65" t="s">
        <v>4548</v>
      </c>
      <c r="Y1018" s="66" t="str">
        <f>IF(OR(Q1018="",'1'!$H$10="-"),"-      %",IF(Z1018="только сц",0,IF(SUM($V$685:$V$6357)&gt;=57000,(W1018-T1018)/W1018,0)))</f>
        <v>-      %</v>
      </c>
      <c r="Z1018" s="83" t="s">
        <v>5582</v>
      </c>
      <c r="AA1018" s="51">
        <v>4</v>
      </c>
      <c r="AB1018" s="51">
        <v>0</v>
      </c>
      <c r="AC1018" s="63" t="s">
        <v>375</v>
      </c>
      <c r="AD1018" s="94" t="str">
        <f>IF(OR(Q1018="",'1'!$H$10="-"),"",IF(Q1018&gt;R1018+S1018,"заказано больше наличия",""))</f>
        <v/>
      </c>
    </row>
    <row r="1019" spans="1:30" s="48" customFormat="1">
      <c r="A1019" s="2"/>
      <c r="B1019" s="57" t="s">
        <v>4305</v>
      </c>
      <c r="C1019" s="49" t="s">
        <v>2526</v>
      </c>
      <c r="D1019" s="49" t="s">
        <v>4419</v>
      </c>
      <c r="E1019" s="49">
        <v>2</v>
      </c>
      <c r="F1019" s="49">
        <v>8</v>
      </c>
      <c r="G1019" s="49" t="s">
        <v>2947</v>
      </c>
      <c r="H1019" s="52" t="s">
        <v>288</v>
      </c>
      <c r="I1019" s="50"/>
      <c r="J1019" s="50"/>
      <c r="K1019" s="90"/>
      <c r="L1019" s="51">
        <v>611</v>
      </c>
      <c r="M1019" s="51">
        <v>539</v>
      </c>
      <c r="N1019" s="82">
        <f>IF('1'!$H$10="-",L1019,L1019)</f>
        <v>611</v>
      </c>
      <c r="O1019" s="82">
        <f>IF(Z1019="только сц",0,IF('1'!$H$10="-",M1019,IF('1'!$H$10="в кассу предприятия",M1019,IF('1'!$H$10="ИП Водакова Т.Ю.",M1019*1.075,"-"))))</f>
        <v>0</v>
      </c>
      <c r="P1019" s="86">
        <v>4</v>
      </c>
      <c r="Q1019" s="47"/>
      <c r="R1019" s="91">
        <f t="shared" si="16"/>
        <v>0</v>
      </c>
      <c r="S1019" s="91" t="str">
        <f>IF('1'!$H$10="-","-      ₽",IF(Z1019="только сц",IF(Q1019&lt;=AA1019,Q1019,AA1019),IF(Q1019&lt;=AB1019,0,IF(Q1019-R1019&lt;=AA1019,Q1019-R1019,AA1019))))</f>
        <v>-      ₽</v>
      </c>
      <c r="T1019" s="92" t="str">
        <f>IF('1'!$H$10="-","-      ₽",IF(AND(SUM($W$10:$W$6357)&gt;=200000,AC1019&lt;&gt;"без скидки"),IF(R1019&gt;=100,O1019*0.95*0.95*R1019,O1019*R1019*0.95),IF(SUM($V$10:$V$6357)&gt;=57000,IF(AND(R1019&gt;=100,AC1019&lt;&gt;"без скидки"),O1019*0.95*R1019,O1019*R1019),N1019*R1019)))</f>
        <v>-      ₽</v>
      </c>
      <c r="U1019" s="92" t="str">
        <f>IF('1'!$H$10="-","-      ₽",S1019*N1019)</f>
        <v>-      ₽</v>
      </c>
      <c r="V1019" s="93" t="str">
        <f>IF('1'!$H$10="-","-      ₽",R1019*N1019)</f>
        <v>-      ₽</v>
      </c>
      <c r="W1019" s="93" t="str">
        <f>IF('1'!$H$10="-","-      ₽",R1019*O1019)</f>
        <v>-      ₽</v>
      </c>
      <c r="X1019" s="65" t="s">
        <v>4548</v>
      </c>
      <c r="Y1019" s="66" t="str">
        <f>IF(OR(Q1019="",'1'!$H$10="-"),"-      %",IF(Z1019="только сц",0,IF(SUM($V$685:$V$6357)&gt;=57000,(W1019-T1019)/W1019,0)))</f>
        <v>-      %</v>
      </c>
      <c r="Z1019" s="83" t="s">
        <v>5582</v>
      </c>
      <c r="AA1019" s="51">
        <v>4</v>
      </c>
      <c r="AB1019" s="51">
        <v>0</v>
      </c>
      <c r="AC1019" s="63" t="s">
        <v>375</v>
      </c>
      <c r="AD1019" s="94" t="str">
        <f>IF(OR(Q1019="",'1'!$H$10="-"),"",IF(Q1019&gt;R1019+S1019,"заказано больше наличия",""))</f>
        <v/>
      </c>
    </row>
    <row r="1020" spans="1:30" s="48" customFormat="1">
      <c r="A1020" s="2"/>
      <c r="B1020" s="57" t="s">
        <v>615</v>
      </c>
      <c r="C1020" s="49" t="s">
        <v>595</v>
      </c>
      <c r="D1020" s="49" t="s">
        <v>596</v>
      </c>
      <c r="E1020" s="49">
        <v>2</v>
      </c>
      <c r="F1020" s="49">
        <v>11</v>
      </c>
      <c r="G1020" s="49" t="s">
        <v>616</v>
      </c>
      <c r="H1020" s="52" t="s">
        <v>52</v>
      </c>
      <c r="I1020" s="50" t="s">
        <v>387</v>
      </c>
      <c r="J1020" s="50"/>
      <c r="K1020" s="90"/>
      <c r="L1020" s="51">
        <v>906</v>
      </c>
      <c r="M1020" s="51">
        <v>799</v>
      </c>
      <c r="N1020" s="82">
        <f>IF('1'!$H$10="-",L1020,L1020)</f>
        <v>906</v>
      </c>
      <c r="O1020" s="82">
        <f>IF(Z1020="только сц",0,IF('1'!$H$10="-",M1020,IF('1'!$H$10="в кассу предприятия",M1020,IF('1'!$H$10="ИП Водакова Т.Ю.",M1020*1.075,"-"))))</f>
        <v>799</v>
      </c>
      <c r="P1020" s="86">
        <v>12</v>
      </c>
      <c r="Q1020" s="47"/>
      <c r="R1020" s="91">
        <f t="shared" si="16"/>
        <v>0</v>
      </c>
      <c r="S1020" s="91" t="str">
        <f>IF('1'!$H$10="-","-      ₽",IF(Z1020="только сц",IF(Q1020&lt;=AA1020,Q1020,AA1020),IF(Q1020&lt;=AB1020,0,IF(Q1020-R1020&lt;=AA1020,Q1020-R1020,AA1020))))</f>
        <v>-      ₽</v>
      </c>
      <c r="T1020" s="92" t="str">
        <f>IF('1'!$H$10="-","-      ₽",IF(AND(SUM($W$10:$W$6357)&gt;=200000,AC1020&lt;&gt;"без скидки"),IF(R1020&gt;=100,O1020*0.95*0.95*R1020,O1020*R1020*0.95),IF(SUM($V$10:$V$6357)&gt;=57000,IF(AND(R1020&gt;=100,AC1020&lt;&gt;"без скидки"),O1020*0.95*R1020,O1020*R1020),N1020*R1020)))</f>
        <v>-      ₽</v>
      </c>
      <c r="U1020" s="92" t="str">
        <f>IF('1'!$H$10="-","-      ₽",S1020*N1020)</f>
        <v>-      ₽</v>
      </c>
      <c r="V1020" s="93" t="str">
        <f>IF('1'!$H$10="-","-      ₽",R1020*N1020)</f>
        <v>-      ₽</v>
      </c>
      <c r="W1020" s="93" t="str">
        <f>IF('1'!$H$10="-","-      ₽",R1020*O1020)</f>
        <v>-      ₽</v>
      </c>
      <c r="X1020" s="65" t="s">
        <v>4548</v>
      </c>
      <c r="Y1020" s="66" t="str">
        <f>IF(OR(Q1020="",'1'!$H$10="-"),"-      %",IF(Z1020="только сц",0,IF(SUM($V$685:$V$6357)&gt;=57000,(W1020-T1020)/W1020,0)))</f>
        <v>-      %</v>
      </c>
      <c r="Z1020" s="83" t="s">
        <v>375</v>
      </c>
      <c r="AA1020" s="51">
        <v>10</v>
      </c>
      <c r="AB1020" s="51">
        <v>2</v>
      </c>
      <c r="AC1020" s="63" t="s">
        <v>375</v>
      </c>
      <c r="AD1020" s="94" t="str">
        <f>IF(OR(Q1020="",'1'!$H$10="-"),"",IF(Q1020&gt;R1020+S1020,"заказано больше наличия",""))</f>
        <v/>
      </c>
    </row>
    <row r="1021" spans="1:30" s="48" customFormat="1">
      <c r="A1021" s="2"/>
      <c r="B1021" s="57" t="s">
        <v>1378</v>
      </c>
      <c r="C1021" s="49" t="s">
        <v>2526</v>
      </c>
      <c r="D1021" s="49" t="s">
        <v>596</v>
      </c>
      <c r="E1021" s="49">
        <v>2</v>
      </c>
      <c r="F1021" s="49">
        <v>8</v>
      </c>
      <c r="G1021" s="49" t="s">
        <v>2948</v>
      </c>
      <c r="H1021" s="52" t="s">
        <v>288</v>
      </c>
      <c r="I1021" s="50" t="s">
        <v>392</v>
      </c>
      <c r="J1021" s="50"/>
      <c r="K1021" s="90"/>
      <c r="L1021" s="51">
        <v>611</v>
      </c>
      <c r="M1021" s="51">
        <v>539</v>
      </c>
      <c r="N1021" s="82">
        <f>IF('1'!$H$10="-",L1021,L1021)</f>
        <v>611</v>
      </c>
      <c r="O1021" s="82">
        <f>IF(Z1021="только сц",0,IF('1'!$H$10="-",M1021,IF('1'!$H$10="в кассу предприятия",M1021,IF('1'!$H$10="ИП Водакова Т.Ю.",M1021*1.075,"-"))))</f>
        <v>0</v>
      </c>
      <c r="P1021" s="86">
        <v>1</v>
      </c>
      <c r="Q1021" s="47"/>
      <c r="R1021" s="91">
        <f t="shared" si="16"/>
        <v>0</v>
      </c>
      <c r="S1021" s="91" t="str">
        <f>IF('1'!$H$10="-","-      ₽",IF(Z1021="только сц",IF(Q1021&lt;=AA1021,Q1021,AA1021),IF(Q1021&lt;=AB1021,0,IF(Q1021-R1021&lt;=AA1021,Q1021-R1021,AA1021))))</f>
        <v>-      ₽</v>
      </c>
      <c r="T1021" s="92" t="str">
        <f>IF('1'!$H$10="-","-      ₽",IF(AND(SUM($W$10:$W$6357)&gt;=200000,AC1021&lt;&gt;"без скидки"),IF(R1021&gt;=100,O1021*0.95*0.95*R1021,O1021*R1021*0.95),IF(SUM($V$10:$V$6357)&gt;=57000,IF(AND(R1021&gt;=100,AC1021&lt;&gt;"без скидки"),O1021*0.95*R1021,O1021*R1021),N1021*R1021)))</f>
        <v>-      ₽</v>
      </c>
      <c r="U1021" s="92" t="str">
        <f>IF('1'!$H$10="-","-      ₽",S1021*N1021)</f>
        <v>-      ₽</v>
      </c>
      <c r="V1021" s="93" t="str">
        <f>IF('1'!$H$10="-","-      ₽",R1021*N1021)</f>
        <v>-      ₽</v>
      </c>
      <c r="W1021" s="93" t="str">
        <f>IF('1'!$H$10="-","-      ₽",R1021*O1021)</f>
        <v>-      ₽</v>
      </c>
      <c r="X1021" s="65" t="s">
        <v>4548</v>
      </c>
      <c r="Y1021" s="66" t="str">
        <f>IF(OR(Q1021="",'1'!$H$10="-"),"-      %",IF(Z1021="только сц",0,IF(SUM($V$685:$V$6357)&gt;=57000,(W1021-T1021)/W1021,0)))</f>
        <v>-      %</v>
      </c>
      <c r="Z1021" s="83" t="s">
        <v>5582</v>
      </c>
      <c r="AA1021" s="51">
        <v>1</v>
      </c>
      <c r="AB1021" s="51">
        <v>0</v>
      </c>
      <c r="AC1021" s="63" t="s">
        <v>375</v>
      </c>
      <c r="AD1021" s="94" t="str">
        <f>IF(OR(Q1021="",'1'!$H$10="-"),"",IF(Q1021&gt;R1021+S1021,"заказано больше наличия",""))</f>
        <v/>
      </c>
    </row>
    <row r="1022" spans="1:30" s="48" customFormat="1">
      <c r="A1022" s="2"/>
      <c r="B1022" s="57" t="s">
        <v>1379</v>
      </c>
      <c r="C1022" s="49" t="s">
        <v>2526</v>
      </c>
      <c r="D1022" s="49" t="s">
        <v>596</v>
      </c>
      <c r="E1022" s="49">
        <v>2</v>
      </c>
      <c r="F1022" s="49">
        <v>8</v>
      </c>
      <c r="G1022" s="49" t="s">
        <v>2948</v>
      </c>
      <c r="H1022" s="52" t="s">
        <v>288</v>
      </c>
      <c r="I1022" s="50" t="s">
        <v>387</v>
      </c>
      <c r="J1022" s="50"/>
      <c r="K1022" s="90"/>
      <c r="L1022" s="51">
        <v>611</v>
      </c>
      <c r="M1022" s="51">
        <v>539</v>
      </c>
      <c r="N1022" s="82">
        <f>IF('1'!$H$10="-",L1022,L1022)</f>
        <v>611</v>
      </c>
      <c r="O1022" s="82">
        <f>IF(Z1022="только сц",0,IF('1'!$H$10="-",M1022,IF('1'!$H$10="в кассу предприятия",M1022,IF('1'!$H$10="ИП Водакова Т.Ю.",M1022*1.075,"-"))))</f>
        <v>0</v>
      </c>
      <c r="P1022" s="86">
        <v>11</v>
      </c>
      <c r="Q1022" s="47"/>
      <c r="R1022" s="91">
        <f t="shared" si="16"/>
        <v>0</v>
      </c>
      <c r="S1022" s="91" t="str">
        <f>IF('1'!$H$10="-","-      ₽",IF(Z1022="только сц",IF(Q1022&lt;=AA1022,Q1022,AA1022),IF(Q1022&lt;=AB1022,0,IF(Q1022-R1022&lt;=AA1022,Q1022-R1022,AA1022))))</f>
        <v>-      ₽</v>
      </c>
      <c r="T1022" s="92" t="str">
        <f>IF('1'!$H$10="-","-      ₽",IF(AND(SUM($W$10:$W$6357)&gt;=200000,AC1022&lt;&gt;"без скидки"),IF(R1022&gt;=100,O1022*0.95*0.95*R1022,O1022*R1022*0.95),IF(SUM($V$10:$V$6357)&gt;=57000,IF(AND(R1022&gt;=100,AC1022&lt;&gt;"без скидки"),O1022*0.95*R1022,O1022*R1022),N1022*R1022)))</f>
        <v>-      ₽</v>
      </c>
      <c r="U1022" s="92" t="str">
        <f>IF('1'!$H$10="-","-      ₽",S1022*N1022)</f>
        <v>-      ₽</v>
      </c>
      <c r="V1022" s="93" t="str">
        <f>IF('1'!$H$10="-","-      ₽",R1022*N1022)</f>
        <v>-      ₽</v>
      </c>
      <c r="W1022" s="93" t="str">
        <f>IF('1'!$H$10="-","-      ₽",R1022*O1022)</f>
        <v>-      ₽</v>
      </c>
      <c r="X1022" s="65" t="s">
        <v>4548</v>
      </c>
      <c r="Y1022" s="66" t="str">
        <f>IF(OR(Q1022="",'1'!$H$10="-"),"-      %",IF(Z1022="только сц",0,IF(SUM($V$685:$V$6357)&gt;=57000,(W1022-T1022)/W1022,0)))</f>
        <v>-      %</v>
      </c>
      <c r="Z1022" s="83" t="s">
        <v>5582</v>
      </c>
      <c r="AA1022" s="51">
        <v>11</v>
      </c>
      <c r="AB1022" s="51">
        <v>0</v>
      </c>
      <c r="AC1022" s="63" t="s">
        <v>375</v>
      </c>
      <c r="AD1022" s="94" t="str">
        <f>IF(OR(Q1022="",'1'!$H$10="-"),"",IF(Q1022&gt;R1022+S1022,"заказано больше наличия",""))</f>
        <v/>
      </c>
    </row>
    <row r="1023" spans="1:30" s="48" customFormat="1">
      <c r="A1023" s="2"/>
      <c r="B1023" s="57" t="s">
        <v>617</v>
      </c>
      <c r="C1023" s="49" t="s">
        <v>595</v>
      </c>
      <c r="D1023" s="49" t="s">
        <v>596</v>
      </c>
      <c r="E1023" s="49">
        <v>2</v>
      </c>
      <c r="F1023" s="49">
        <v>8</v>
      </c>
      <c r="G1023" s="49" t="s">
        <v>618</v>
      </c>
      <c r="H1023" s="52" t="s">
        <v>288</v>
      </c>
      <c r="I1023" s="50" t="s">
        <v>387</v>
      </c>
      <c r="J1023" s="50"/>
      <c r="K1023" s="90"/>
      <c r="L1023" s="51">
        <v>611</v>
      </c>
      <c r="M1023" s="51">
        <v>539</v>
      </c>
      <c r="N1023" s="82">
        <f>IF('1'!$H$10="-",L1023,L1023)</f>
        <v>611</v>
      </c>
      <c r="O1023" s="82">
        <f>IF(Z1023="только сц",0,IF('1'!$H$10="-",M1023,IF('1'!$H$10="в кассу предприятия",M1023,IF('1'!$H$10="ИП Водакова Т.Ю.",M1023*1.075,"-"))))</f>
        <v>539</v>
      </c>
      <c r="P1023" s="86">
        <v>21</v>
      </c>
      <c r="Q1023" s="47"/>
      <c r="R1023" s="91">
        <f t="shared" si="16"/>
        <v>0</v>
      </c>
      <c r="S1023" s="91" t="str">
        <f>IF('1'!$H$10="-","-      ₽",IF(Z1023="только сц",IF(Q1023&lt;=AA1023,Q1023,AA1023),IF(Q1023&lt;=AB1023,0,IF(Q1023-R1023&lt;=AA1023,Q1023-R1023,AA1023))))</f>
        <v>-      ₽</v>
      </c>
      <c r="T1023" s="92" t="str">
        <f>IF('1'!$H$10="-","-      ₽",IF(AND(SUM($W$10:$W$6357)&gt;=200000,AC1023&lt;&gt;"без скидки"),IF(R1023&gt;=100,O1023*0.95*0.95*R1023,O1023*R1023*0.95),IF(SUM($V$10:$V$6357)&gt;=57000,IF(AND(R1023&gt;=100,AC1023&lt;&gt;"без скидки"),O1023*0.95*R1023,O1023*R1023),N1023*R1023)))</f>
        <v>-      ₽</v>
      </c>
      <c r="U1023" s="92" t="str">
        <f>IF('1'!$H$10="-","-      ₽",S1023*N1023)</f>
        <v>-      ₽</v>
      </c>
      <c r="V1023" s="93" t="str">
        <f>IF('1'!$H$10="-","-      ₽",R1023*N1023)</f>
        <v>-      ₽</v>
      </c>
      <c r="W1023" s="93" t="str">
        <f>IF('1'!$H$10="-","-      ₽",R1023*O1023)</f>
        <v>-      ₽</v>
      </c>
      <c r="X1023" s="65" t="s">
        <v>4548</v>
      </c>
      <c r="Y1023" s="66" t="str">
        <f>IF(OR(Q1023="",'1'!$H$10="-"),"-      %",IF(Z1023="только сц",0,IF(SUM($V$685:$V$6357)&gt;=57000,(W1023-T1023)/W1023,0)))</f>
        <v>-      %</v>
      </c>
      <c r="Z1023" s="83" t="s">
        <v>375</v>
      </c>
      <c r="AA1023" s="51">
        <v>0</v>
      </c>
      <c r="AB1023" s="51">
        <v>21</v>
      </c>
      <c r="AC1023" s="63" t="s">
        <v>375</v>
      </c>
      <c r="AD1023" s="94" t="str">
        <f>IF(OR(Q1023="",'1'!$H$10="-"),"",IF(Q1023&gt;R1023+S1023,"заказано больше наличия",""))</f>
        <v/>
      </c>
    </row>
    <row r="1024" spans="1:30" s="48" customFormat="1">
      <c r="A1024" s="2"/>
      <c r="B1024" s="57" t="s">
        <v>1380</v>
      </c>
      <c r="C1024" s="49" t="s">
        <v>2526</v>
      </c>
      <c r="D1024" s="49" t="s">
        <v>596</v>
      </c>
      <c r="E1024" s="49">
        <v>2</v>
      </c>
      <c r="F1024" s="49">
        <v>8</v>
      </c>
      <c r="G1024" s="49" t="s">
        <v>618</v>
      </c>
      <c r="H1024" s="52" t="s">
        <v>288</v>
      </c>
      <c r="I1024" s="50" t="s">
        <v>434</v>
      </c>
      <c r="J1024" s="50"/>
      <c r="K1024" s="90"/>
      <c r="L1024" s="51">
        <v>611</v>
      </c>
      <c r="M1024" s="51">
        <v>539</v>
      </c>
      <c r="N1024" s="82">
        <f>IF('1'!$H$10="-",L1024,L1024)</f>
        <v>611</v>
      </c>
      <c r="O1024" s="82">
        <f>IF(Z1024="только сц",0,IF('1'!$H$10="-",M1024,IF('1'!$H$10="в кассу предприятия",M1024,IF('1'!$H$10="ИП Водакова Т.Ю.",M1024*1.075,"-"))))</f>
        <v>0</v>
      </c>
      <c r="P1024" s="86">
        <v>17</v>
      </c>
      <c r="Q1024" s="47"/>
      <c r="R1024" s="91">
        <f t="shared" si="16"/>
        <v>0</v>
      </c>
      <c r="S1024" s="91" t="str">
        <f>IF('1'!$H$10="-","-      ₽",IF(Z1024="только сц",IF(Q1024&lt;=AA1024,Q1024,AA1024),IF(Q1024&lt;=AB1024,0,IF(Q1024-R1024&lt;=AA1024,Q1024-R1024,AA1024))))</f>
        <v>-      ₽</v>
      </c>
      <c r="T1024" s="92" t="str">
        <f>IF('1'!$H$10="-","-      ₽",IF(AND(SUM($W$10:$W$6357)&gt;=200000,AC1024&lt;&gt;"без скидки"),IF(R1024&gt;=100,O1024*0.95*0.95*R1024,O1024*R1024*0.95),IF(SUM($V$10:$V$6357)&gt;=57000,IF(AND(R1024&gt;=100,AC1024&lt;&gt;"без скидки"),O1024*0.95*R1024,O1024*R1024),N1024*R1024)))</f>
        <v>-      ₽</v>
      </c>
      <c r="U1024" s="92" t="str">
        <f>IF('1'!$H$10="-","-      ₽",S1024*N1024)</f>
        <v>-      ₽</v>
      </c>
      <c r="V1024" s="93" t="str">
        <f>IF('1'!$H$10="-","-      ₽",R1024*N1024)</f>
        <v>-      ₽</v>
      </c>
      <c r="W1024" s="93" t="str">
        <f>IF('1'!$H$10="-","-      ₽",R1024*O1024)</f>
        <v>-      ₽</v>
      </c>
      <c r="X1024" s="65" t="s">
        <v>4548</v>
      </c>
      <c r="Y1024" s="66" t="str">
        <f>IF(OR(Q1024="",'1'!$H$10="-"),"-      %",IF(Z1024="только сц",0,IF(SUM($V$685:$V$6357)&gt;=57000,(W1024-T1024)/W1024,0)))</f>
        <v>-      %</v>
      </c>
      <c r="Z1024" s="83" t="s">
        <v>5582</v>
      </c>
      <c r="AA1024" s="51">
        <v>17</v>
      </c>
      <c r="AB1024" s="51">
        <v>0</v>
      </c>
      <c r="AC1024" s="63" t="s">
        <v>3975</v>
      </c>
      <c r="AD1024" s="94" t="str">
        <f>IF(OR(Q1024="",'1'!$H$10="-"),"",IF(Q1024&gt;R1024+S1024,"заказано больше наличия",""))</f>
        <v/>
      </c>
    </row>
    <row r="1025" spans="1:30" s="48" customFormat="1">
      <c r="A1025" s="2"/>
      <c r="B1025" s="57" t="s">
        <v>619</v>
      </c>
      <c r="C1025" s="49" t="s">
        <v>595</v>
      </c>
      <c r="D1025" s="49" t="s">
        <v>596</v>
      </c>
      <c r="E1025" s="49">
        <v>2</v>
      </c>
      <c r="F1025" s="49">
        <v>8</v>
      </c>
      <c r="G1025" s="49" t="s">
        <v>620</v>
      </c>
      <c r="H1025" s="52" t="s">
        <v>288</v>
      </c>
      <c r="I1025" s="50" t="s">
        <v>396</v>
      </c>
      <c r="J1025" s="50"/>
      <c r="K1025" s="90"/>
      <c r="L1025" s="51">
        <v>906</v>
      </c>
      <c r="M1025" s="51">
        <v>799</v>
      </c>
      <c r="N1025" s="82">
        <f>IF('1'!$H$10="-",L1025,L1025)</f>
        <v>906</v>
      </c>
      <c r="O1025" s="82">
        <f>IF(Z1025="только сц",0,IF('1'!$H$10="-",M1025,IF('1'!$H$10="в кассу предприятия",M1025,IF('1'!$H$10="ИП Водакова Т.Ю.",M1025*1.075,"-"))))</f>
        <v>799</v>
      </c>
      <c r="P1025" s="86">
        <v>34</v>
      </c>
      <c r="Q1025" s="47"/>
      <c r="R1025" s="91">
        <f t="shared" si="16"/>
        <v>0</v>
      </c>
      <c r="S1025" s="91" t="str">
        <f>IF('1'!$H$10="-","-      ₽",IF(Z1025="только сц",IF(Q1025&lt;=AA1025,Q1025,AA1025),IF(Q1025&lt;=AB1025,0,IF(Q1025-R1025&lt;=AA1025,Q1025-R1025,AA1025))))</f>
        <v>-      ₽</v>
      </c>
      <c r="T1025" s="92" t="str">
        <f>IF('1'!$H$10="-","-      ₽",IF(AND(SUM($W$10:$W$6357)&gt;=200000,AC1025&lt;&gt;"без скидки"),IF(R1025&gt;=100,O1025*0.95*0.95*R1025,O1025*R1025*0.95),IF(SUM($V$10:$V$6357)&gt;=57000,IF(AND(R1025&gt;=100,AC1025&lt;&gt;"без скидки"),O1025*0.95*R1025,O1025*R1025),N1025*R1025)))</f>
        <v>-      ₽</v>
      </c>
      <c r="U1025" s="92" t="str">
        <f>IF('1'!$H$10="-","-      ₽",S1025*N1025)</f>
        <v>-      ₽</v>
      </c>
      <c r="V1025" s="93" t="str">
        <f>IF('1'!$H$10="-","-      ₽",R1025*N1025)</f>
        <v>-      ₽</v>
      </c>
      <c r="W1025" s="93" t="str">
        <f>IF('1'!$H$10="-","-      ₽",R1025*O1025)</f>
        <v>-      ₽</v>
      </c>
      <c r="X1025" s="65" t="s">
        <v>4548</v>
      </c>
      <c r="Y1025" s="66" t="str">
        <f>IF(OR(Q1025="",'1'!$H$10="-"),"-      %",IF(Z1025="только сц",0,IF(SUM($V$685:$V$6357)&gt;=57000,(W1025-T1025)/W1025,0)))</f>
        <v>-      %</v>
      </c>
      <c r="Z1025" s="83" t="s">
        <v>375</v>
      </c>
      <c r="AA1025" s="51">
        <v>20</v>
      </c>
      <c r="AB1025" s="51">
        <v>14</v>
      </c>
      <c r="AC1025" s="63" t="s">
        <v>3975</v>
      </c>
      <c r="AD1025" s="94" t="str">
        <f>IF(OR(Q1025="",'1'!$H$10="-"),"",IF(Q1025&gt;R1025+S1025,"заказано больше наличия",""))</f>
        <v/>
      </c>
    </row>
    <row r="1026" spans="1:30" s="48" customFormat="1">
      <c r="A1026" s="2"/>
      <c r="B1026" s="57" t="s">
        <v>621</v>
      </c>
      <c r="C1026" s="49" t="s">
        <v>595</v>
      </c>
      <c r="D1026" s="49" t="s">
        <v>596</v>
      </c>
      <c r="E1026" s="49">
        <v>2</v>
      </c>
      <c r="F1026" s="49">
        <v>8</v>
      </c>
      <c r="G1026" s="49" t="s">
        <v>622</v>
      </c>
      <c r="H1026" s="52" t="s">
        <v>288</v>
      </c>
      <c r="I1026" s="50" t="s">
        <v>396</v>
      </c>
      <c r="J1026" s="50"/>
      <c r="K1026" s="90"/>
      <c r="L1026" s="51">
        <v>611</v>
      </c>
      <c r="M1026" s="51">
        <v>539</v>
      </c>
      <c r="N1026" s="82">
        <f>IF('1'!$H$10="-",L1026,L1026)</f>
        <v>611</v>
      </c>
      <c r="O1026" s="82">
        <f>IF(Z1026="только сц",0,IF('1'!$H$10="-",M1026,IF('1'!$H$10="в кассу предприятия",M1026,IF('1'!$H$10="ИП Водакова Т.Ю.",M1026*1.075,"-"))))</f>
        <v>539</v>
      </c>
      <c r="P1026" s="86">
        <v>9</v>
      </c>
      <c r="Q1026" s="47"/>
      <c r="R1026" s="91">
        <f t="shared" si="16"/>
        <v>0</v>
      </c>
      <c r="S1026" s="91" t="str">
        <f>IF('1'!$H$10="-","-      ₽",IF(Z1026="только сц",IF(Q1026&lt;=AA1026,Q1026,AA1026),IF(Q1026&lt;=AB1026,0,IF(Q1026-R1026&lt;=AA1026,Q1026-R1026,AA1026))))</f>
        <v>-      ₽</v>
      </c>
      <c r="T1026" s="92" t="str">
        <f>IF('1'!$H$10="-","-      ₽",IF(AND(SUM($W$10:$W$6357)&gt;=200000,AC1026&lt;&gt;"без скидки"),IF(R1026&gt;=100,O1026*0.95*0.95*R1026,O1026*R1026*0.95),IF(SUM($V$10:$V$6357)&gt;=57000,IF(AND(R1026&gt;=100,AC1026&lt;&gt;"без скидки"),O1026*0.95*R1026,O1026*R1026),N1026*R1026)))</f>
        <v>-      ₽</v>
      </c>
      <c r="U1026" s="92" t="str">
        <f>IF('1'!$H$10="-","-      ₽",S1026*N1026)</f>
        <v>-      ₽</v>
      </c>
      <c r="V1026" s="93" t="str">
        <f>IF('1'!$H$10="-","-      ₽",R1026*N1026)</f>
        <v>-      ₽</v>
      </c>
      <c r="W1026" s="93" t="str">
        <f>IF('1'!$H$10="-","-      ₽",R1026*O1026)</f>
        <v>-      ₽</v>
      </c>
      <c r="X1026" s="65" t="s">
        <v>4548</v>
      </c>
      <c r="Y1026" s="66" t="str">
        <f>IF(OR(Q1026="",'1'!$H$10="-"),"-      %",IF(Z1026="только сц",0,IF(SUM($V$685:$V$6357)&gt;=57000,(W1026-T1026)/W1026,0)))</f>
        <v>-      %</v>
      </c>
      <c r="Z1026" s="83" t="s">
        <v>375</v>
      </c>
      <c r="AA1026" s="51">
        <v>3</v>
      </c>
      <c r="AB1026" s="51">
        <v>6</v>
      </c>
      <c r="AC1026" s="63" t="s">
        <v>375</v>
      </c>
      <c r="AD1026" s="94" t="str">
        <f>IF(OR(Q1026="",'1'!$H$10="-"),"",IF(Q1026&gt;R1026+S1026,"заказано больше наличия",""))</f>
        <v/>
      </c>
    </row>
    <row r="1027" spans="1:30" s="48" customFormat="1">
      <c r="A1027" s="2"/>
      <c r="B1027" s="57" t="s">
        <v>1381</v>
      </c>
      <c r="C1027" s="49" t="s">
        <v>595</v>
      </c>
      <c r="D1027" s="49" t="s">
        <v>596</v>
      </c>
      <c r="E1027" s="49">
        <v>2</v>
      </c>
      <c r="F1027" s="49">
        <v>15</v>
      </c>
      <c r="G1027" s="49" t="s">
        <v>622</v>
      </c>
      <c r="H1027" s="52" t="s">
        <v>57</v>
      </c>
      <c r="I1027" s="50" t="s">
        <v>2800</v>
      </c>
      <c r="J1027" s="50" t="s">
        <v>2800</v>
      </c>
      <c r="K1027" s="90"/>
      <c r="L1027" s="51">
        <v>1629</v>
      </c>
      <c r="M1027" s="51">
        <v>1437</v>
      </c>
      <c r="N1027" s="82">
        <f>IF('1'!$H$10="-",L1027,L1027)</f>
        <v>1629</v>
      </c>
      <c r="O1027" s="82">
        <f>IF(Z1027="только сц",0,IF('1'!$H$10="-",M1027,IF('1'!$H$10="в кассу предприятия",M1027,IF('1'!$H$10="ИП Водакова Т.Ю.",M1027*1.075,"-"))))</f>
        <v>1437</v>
      </c>
      <c r="P1027" s="86">
        <v>7</v>
      </c>
      <c r="Q1027" s="47"/>
      <c r="R1027" s="91">
        <f t="shared" si="16"/>
        <v>0</v>
      </c>
      <c r="S1027" s="91" t="str">
        <f>IF('1'!$H$10="-","-      ₽",IF(Z1027="только сц",IF(Q1027&lt;=AA1027,Q1027,AA1027),IF(Q1027&lt;=AB1027,0,IF(Q1027-R1027&lt;=AA1027,Q1027-R1027,AA1027))))</f>
        <v>-      ₽</v>
      </c>
      <c r="T1027" s="92" t="str">
        <f>IF('1'!$H$10="-","-      ₽",IF(AND(SUM($W$10:$W$6357)&gt;=200000,AC1027&lt;&gt;"без скидки"),IF(R1027&gt;=100,O1027*0.95*0.95*R1027,O1027*R1027*0.95),IF(SUM($V$10:$V$6357)&gt;=57000,IF(AND(R1027&gt;=100,AC1027&lt;&gt;"без скидки"),O1027*0.95*R1027,O1027*R1027),N1027*R1027)))</f>
        <v>-      ₽</v>
      </c>
      <c r="U1027" s="92" t="str">
        <f>IF('1'!$H$10="-","-      ₽",S1027*N1027)</f>
        <v>-      ₽</v>
      </c>
      <c r="V1027" s="93" t="str">
        <f>IF('1'!$H$10="-","-      ₽",R1027*N1027)</f>
        <v>-      ₽</v>
      </c>
      <c r="W1027" s="93" t="str">
        <f>IF('1'!$H$10="-","-      ₽",R1027*O1027)</f>
        <v>-      ₽</v>
      </c>
      <c r="X1027" s="65" t="s">
        <v>4548</v>
      </c>
      <c r="Y1027" s="66" t="str">
        <f>IF(OR(Q1027="",'1'!$H$10="-"),"-      %",IF(Z1027="только сц",0,IF(SUM($V$685:$V$6357)&gt;=57000,(W1027-T1027)/W1027,0)))</f>
        <v>-      %</v>
      </c>
      <c r="Z1027" s="83" t="s">
        <v>375</v>
      </c>
      <c r="AA1027" s="51">
        <v>0</v>
      </c>
      <c r="AB1027" s="51">
        <v>7</v>
      </c>
      <c r="AC1027" s="63" t="s">
        <v>3975</v>
      </c>
      <c r="AD1027" s="94" t="str">
        <f>IF(OR(Q1027="",'1'!$H$10="-"),"",IF(Q1027&gt;R1027+S1027,"заказано больше наличия",""))</f>
        <v/>
      </c>
    </row>
    <row r="1028" spans="1:30" s="48" customFormat="1">
      <c r="A1028" s="2"/>
      <c r="B1028" s="57" t="s">
        <v>1382</v>
      </c>
      <c r="C1028" s="49" t="s">
        <v>595</v>
      </c>
      <c r="D1028" s="49" t="s">
        <v>596</v>
      </c>
      <c r="E1028" s="49">
        <v>2</v>
      </c>
      <c r="F1028" s="49">
        <v>7</v>
      </c>
      <c r="G1028" s="49" t="s">
        <v>2949</v>
      </c>
      <c r="H1028" s="52" t="s">
        <v>525</v>
      </c>
      <c r="I1028" s="50" t="s">
        <v>483</v>
      </c>
      <c r="J1028" s="50" t="s">
        <v>375</v>
      </c>
      <c r="K1028" s="90" t="s">
        <v>375</v>
      </c>
      <c r="L1028" s="51">
        <v>906</v>
      </c>
      <c r="M1028" s="51">
        <v>799</v>
      </c>
      <c r="N1028" s="82">
        <f>IF('1'!$H$10="-",L1028,L1028)</f>
        <v>906</v>
      </c>
      <c r="O1028" s="82">
        <f>IF(Z1028="только сц",0,IF('1'!$H$10="-",M1028,IF('1'!$H$10="в кассу предприятия",M1028,IF('1'!$H$10="ИП Водакова Т.Ю.",M1028*1.075,"-"))))</f>
        <v>799</v>
      </c>
      <c r="P1028" s="86">
        <v>18</v>
      </c>
      <c r="Q1028" s="47"/>
      <c r="R1028" s="91">
        <f t="shared" si="16"/>
        <v>0</v>
      </c>
      <c r="S1028" s="91" t="str">
        <f>IF('1'!$H$10="-","-      ₽",IF(Z1028="только сц",IF(Q1028&lt;=AA1028,Q1028,AA1028),IF(Q1028&lt;=AB1028,0,IF(Q1028-R1028&lt;=AA1028,Q1028-R1028,AA1028))))</f>
        <v>-      ₽</v>
      </c>
      <c r="T1028" s="92" t="str">
        <f>IF('1'!$H$10="-","-      ₽",IF(AND(SUM($W$10:$W$6357)&gt;=200000,AC1028&lt;&gt;"без скидки"),IF(R1028&gt;=100,O1028*0.95*0.95*R1028,O1028*R1028*0.95),IF(SUM($V$10:$V$6357)&gt;=57000,IF(AND(R1028&gt;=100,AC1028&lt;&gt;"без скидки"),O1028*0.95*R1028,O1028*R1028),N1028*R1028)))</f>
        <v>-      ₽</v>
      </c>
      <c r="U1028" s="92" t="str">
        <f>IF('1'!$H$10="-","-      ₽",S1028*N1028)</f>
        <v>-      ₽</v>
      </c>
      <c r="V1028" s="93" t="str">
        <f>IF('1'!$H$10="-","-      ₽",R1028*N1028)</f>
        <v>-      ₽</v>
      </c>
      <c r="W1028" s="93" t="str">
        <f>IF('1'!$H$10="-","-      ₽",R1028*O1028)</f>
        <v>-      ₽</v>
      </c>
      <c r="X1028" s="65" t="s">
        <v>4548</v>
      </c>
      <c r="Y1028" s="66" t="str">
        <f>IF(OR(Q1028="",'1'!$H$10="-"),"-      %",IF(Z1028="только сц",0,IF(SUM($V$685:$V$6357)&gt;=57000,(W1028-T1028)/W1028,0)))</f>
        <v>-      %</v>
      </c>
      <c r="Z1028" s="83" t="s">
        <v>375</v>
      </c>
      <c r="AA1028" s="51">
        <v>13</v>
      </c>
      <c r="AB1028" s="51">
        <v>5</v>
      </c>
      <c r="AC1028" s="63" t="s">
        <v>3975</v>
      </c>
      <c r="AD1028" s="94" t="str">
        <f>IF(OR(Q1028="",'1'!$H$10="-"),"",IF(Q1028&gt;R1028+S1028,"заказано больше наличия",""))</f>
        <v/>
      </c>
    </row>
    <row r="1029" spans="1:30" s="48" customFormat="1">
      <c r="A1029" s="2"/>
      <c r="B1029" s="57" t="s">
        <v>1383</v>
      </c>
      <c r="C1029" s="49" t="s">
        <v>595</v>
      </c>
      <c r="D1029" s="49" t="s">
        <v>596</v>
      </c>
      <c r="E1029" s="49">
        <v>2</v>
      </c>
      <c r="F1029" s="49">
        <v>15</v>
      </c>
      <c r="G1029" s="49" t="s">
        <v>2949</v>
      </c>
      <c r="H1029" s="52" t="s">
        <v>57</v>
      </c>
      <c r="I1029" s="50" t="s">
        <v>522</v>
      </c>
      <c r="J1029" s="50" t="s">
        <v>396</v>
      </c>
      <c r="K1029" s="90"/>
      <c r="L1029" s="51">
        <v>2013</v>
      </c>
      <c r="M1029" s="51">
        <v>1776</v>
      </c>
      <c r="N1029" s="82">
        <f>IF('1'!$H$10="-",L1029,L1029)</f>
        <v>2013</v>
      </c>
      <c r="O1029" s="82">
        <f>IF(Z1029="только сц",0,IF('1'!$H$10="-",M1029,IF('1'!$H$10="в кассу предприятия",M1029,IF('1'!$H$10="ИП Водакова Т.Ю.",M1029*1.075,"-"))))</f>
        <v>1776</v>
      </c>
      <c r="P1029" s="86">
        <v>9</v>
      </c>
      <c r="Q1029" s="47"/>
      <c r="R1029" s="91">
        <f t="shared" si="16"/>
        <v>0</v>
      </c>
      <c r="S1029" s="91" t="str">
        <f>IF('1'!$H$10="-","-      ₽",IF(Z1029="только сц",IF(Q1029&lt;=AA1029,Q1029,AA1029),IF(Q1029&lt;=AB1029,0,IF(Q1029-R1029&lt;=AA1029,Q1029-R1029,AA1029))))</f>
        <v>-      ₽</v>
      </c>
      <c r="T1029" s="92" t="str">
        <f>IF('1'!$H$10="-","-      ₽",IF(AND(SUM($W$10:$W$6357)&gt;=200000,AC1029&lt;&gt;"без скидки"),IF(R1029&gt;=100,O1029*0.95*0.95*R1029,O1029*R1029*0.95),IF(SUM($V$10:$V$6357)&gt;=57000,IF(AND(R1029&gt;=100,AC1029&lt;&gt;"без скидки"),O1029*0.95*R1029,O1029*R1029),N1029*R1029)))</f>
        <v>-      ₽</v>
      </c>
      <c r="U1029" s="92" t="str">
        <f>IF('1'!$H$10="-","-      ₽",S1029*N1029)</f>
        <v>-      ₽</v>
      </c>
      <c r="V1029" s="93" t="str">
        <f>IF('1'!$H$10="-","-      ₽",R1029*N1029)</f>
        <v>-      ₽</v>
      </c>
      <c r="W1029" s="93" t="str">
        <f>IF('1'!$H$10="-","-      ₽",R1029*O1029)</f>
        <v>-      ₽</v>
      </c>
      <c r="X1029" s="65" t="s">
        <v>4548</v>
      </c>
      <c r="Y1029" s="66" t="str">
        <f>IF(OR(Q1029="",'1'!$H$10="-"),"-      %",IF(Z1029="только сц",0,IF(SUM($V$685:$V$6357)&gt;=57000,(W1029-T1029)/W1029,0)))</f>
        <v>-      %</v>
      </c>
      <c r="Z1029" s="83" t="s">
        <v>375</v>
      </c>
      <c r="AA1029" s="51">
        <v>7</v>
      </c>
      <c r="AB1029" s="51">
        <v>2</v>
      </c>
      <c r="AC1029" s="63" t="s">
        <v>3975</v>
      </c>
      <c r="AD1029" s="94" t="str">
        <f>IF(OR(Q1029="",'1'!$H$10="-"),"",IF(Q1029&gt;R1029+S1029,"заказано больше наличия",""))</f>
        <v/>
      </c>
    </row>
    <row r="1030" spans="1:30" s="48" customFormat="1">
      <c r="A1030" s="2"/>
      <c r="B1030" s="57" t="s">
        <v>5103</v>
      </c>
      <c r="C1030" s="49" t="s">
        <v>2526</v>
      </c>
      <c r="D1030" s="49" t="s">
        <v>596</v>
      </c>
      <c r="E1030" s="49">
        <v>2</v>
      </c>
      <c r="F1030" s="49">
        <v>11</v>
      </c>
      <c r="G1030" s="49"/>
      <c r="H1030" s="52" t="s">
        <v>52</v>
      </c>
      <c r="I1030" s="50" t="s">
        <v>298</v>
      </c>
      <c r="J1030" s="50"/>
      <c r="K1030" s="90"/>
      <c r="L1030" s="51">
        <v>282</v>
      </c>
      <c r="M1030" s="51">
        <v>249</v>
      </c>
      <c r="N1030" s="82">
        <f>IF('1'!$H$10="-",L1030,L1030)</f>
        <v>282</v>
      </c>
      <c r="O1030" s="82">
        <f>IF(Z1030="только сц",0,IF('1'!$H$10="-",M1030,IF('1'!$H$10="в кассу предприятия",M1030,IF('1'!$H$10="ИП Водакова Т.Ю.",M1030*1.075,"-"))))</f>
        <v>249</v>
      </c>
      <c r="P1030" s="86" t="s">
        <v>5583</v>
      </c>
      <c r="Q1030" s="47"/>
      <c r="R1030" s="91">
        <f t="shared" si="16"/>
        <v>0</v>
      </c>
      <c r="S1030" s="91" t="str">
        <f>IF('1'!$H$10="-","-      ₽",IF(Z1030="только сц",IF(Q1030&lt;=AA1030,Q1030,AA1030),IF(Q1030&lt;=AB1030,0,IF(Q1030-R1030&lt;=AA1030,Q1030-R1030,AA1030))))</f>
        <v>-      ₽</v>
      </c>
      <c r="T1030" s="92" t="str">
        <f>IF('1'!$H$10="-","-      ₽",IF(AND(SUM($W$10:$W$6357)&gt;=200000,AC1030&lt;&gt;"без скидки"),IF(R1030&gt;=100,O1030*0.95*0.95*R1030,O1030*R1030*0.95),IF(SUM($V$10:$V$6357)&gt;=57000,IF(AND(R1030&gt;=100,AC1030&lt;&gt;"без скидки"),O1030*0.95*R1030,O1030*R1030),N1030*R1030)))</f>
        <v>-      ₽</v>
      </c>
      <c r="U1030" s="92" t="str">
        <f>IF('1'!$H$10="-","-      ₽",S1030*N1030)</f>
        <v>-      ₽</v>
      </c>
      <c r="V1030" s="93" t="str">
        <f>IF('1'!$H$10="-","-      ₽",R1030*N1030)</f>
        <v>-      ₽</v>
      </c>
      <c r="W1030" s="93" t="str">
        <f>IF('1'!$H$10="-","-      ₽",R1030*O1030)</f>
        <v>-      ₽</v>
      </c>
      <c r="X1030" s="65" t="s">
        <v>4992</v>
      </c>
      <c r="Y1030" s="66" t="str">
        <f>IF(OR(Q1030="",'1'!$H$10="-"),"-      %",IF(Z1030="только сц",0,IF(SUM($V$685:$V$6357)&gt;=57000,(W1030-T1030)/W1030,0)))</f>
        <v>-      %</v>
      </c>
      <c r="Z1030" s="83" t="s">
        <v>375</v>
      </c>
      <c r="AA1030" s="51">
        <v>9</v>
      </c>
      <c r="AB1030" s="51">
        <v>1390</v>
      </c>
      <c r="AC1030" s="63" t="s">
        <v>3975</v>
      </c>
      <c r="AD1030" s="94" t="str">
        <f>IF(OR(Q1030="",'1'!$H$10="-"),"",IF(Q1030&gt;R1030+S1030,"заказано больше наличия",""))</f>
        <v/>
      </c>
    </row>
    <row r="1031" spans="1:30" s="48" customFormat="1">
      <c r="A1031" s="2"/>
      <c r="B1031" s="57" t="s">
        <v>623</v>
      </c>
      <c r="C1031" s="49" t="s">
        <v>595</v>
      </c>
      <c r="D1031" s="49" t="s">
        <v>596</v>
      </c>
      <c r="E1031" s="49">
        <v>2</v>
      </c>
      <c r="F1031" s="49">
        <v>11</v>
      </c>
      <c r="G1031" s="49"/>
      <c r="H1031" s="52" t="s">
        <v>52</v>
      </c>
      <c r="I1031" s="50" t="s">
        <v>298</v>
      </c>
      <c r="J1031" s="50"/>
      <c r="K1031" s="90"/>
      <c r="L1031" s="51">
        <v>282</v>
      </c>
      <c r="M1031" s="51">
        <v>249</v>
      </c>
      <c r="N1031" s="82">
        <f>IF('1'!$H$10="-",L1031,L1031)</f>
        <v>282</v>
      </c>
      <c r="O1031" s="82">
        <f>IF(Z1031="только сц",0,IF('1'!$H$10="-",M1031,IF('1'!$H$10="в кассу предприятия",M1031,IF('1'!$H$10="ИП Водакова Т.Ю.",M1031*1.075,"-"))))</f>
        <v>249</v>
      </c>
      <c r="P1031" s="86" t="s">
        <v>5583</v>
      </c>
      <c r="Q1031" s="47"/>
      <c r="R1031" s="91">
        <f t="shared" si="16"/>
        <v>0</v>
      </c>
      <c r="S1031" s="91" t="str">
        <f>IF('1'!$H$10="-","-      ₽",IF(Z1031="только сц",IF(Q1031&lt;=AA1031,Q1031,AA1031),IF(Q1031&lt;=AB1031,0,IF(Q1031-R1031&lt;=AA1031,Q1031-R1031,AA1031))))</f>
        <v>-      ₽</v>
      </c>
      <c r="T1031" s="92" t="str">
        <f>IF('1'!$H$10="-","-      ₽",IF(AND(SUM($W$10:$W$6357)&gt;=200000,AC1031&lt;&gt;"без скидки"),IF(R1031&gt;=100,O1031*0.95*0.95*R1031,O1031*R1031*0.95),IF(SUM($V$10:$V$6357)&gt;=57000,IF(AND(R1031&gt;=100,AC1031&lt;&gt;"без скидки"),O1031*0.95*R1031,O1031*R1031),N1031*R1031)))</f>
        <v>-      ₽</v>
      </c>
      <c r="U1031" s="92" t="str">
        <f>IF('1'!$H$10="-","-      ₽",S1031*N1031)</f>
        <v>-      ₽</v>
      </c>
      <c r="V1031" s="93" t="str">
        <f>IF('1'!$H$10="-","-      ₽",R1031*N1031)</f>
        <v>-      ₽</v>
      </c>
      <c r="W1031" s="93" t="str">
        <f>IF('1'!$H$10="-","-      ₽",R1031*O1031)</f>
        <v>-      ₽</v>
      </c>
      <c r="X1031" s="65" t="s">
        <v>4992</v>
      </c>
      <c r="Y1031" s="66" t="str">
        <f>IF(OR(Q1031="",'1'!$H$10="-"),"-      %",IF(Z1031="только сц",0,IF(SUM($V$685:$V$6357)&gt;=57000,(W1031-T1031)/W1031,0)))</f>
        <v>-      %</v>
      </c>
      <c r="Z1031" s="83" t="s">
        <v>375</v>
      </c>
      <c r="AA1031" s="51">
        <v>31</v>
      </c>
      <c r="AB1031" s="51">
        <v>1580</v>
      </c>
      <c r="AC1031" s="63" t="s">
        <v>375</v>
      </c>
      <c r="AD1031" s="94" t="str">
        <f>IF(OR(Q1031="",'1'!$H$10="-"),"",IF(Q1031&gt;R1031+S1031,"заказано больше наличия",""))</f>
        <v/>
      </c>
    </row>
    <row r="1032" spans="1:30" s="48" customFormat="1">
      <c r="A1032" s="2"/>
      <c r="B1032" s="57" t="s">
        <v>5104</v>
      </c>
      <c r="C1032" s="49" t="s">
        <v>2526</v>
      </c>
      <c r="D1032" s="49" t="s">
        <v>596</v>
      </c>
      <c r="E1032" s="49">
        <v>2</v>
      </c>
      <c r="F1032" s="49">
        <v>11</v>
      </c>
      <c r="G1032" s="49"/>
      <c r="H1032" s="52" t="s">
        <v>52</v>
      </c>
      <c r="I1032" s="50" t="s">
        <v>298</v>
      </c>
      <c r="J1032" s="50"/>
      <c r="K1032" s="90"/>
      <c r="L1032" s="51">
        <v>282</v>
      </c>
      <c r="M1032" s="51">
        <v>249</v>
      </c>
      <c r="N1032" s="82">
        <f>IF('1'!$H$10="-",L1032,L1032)</f>
        <v>282</v>
      </c>
      <c r="O1032" s="82">
        <f>IF(Z1032="только сц",0,IF('1'!$H$10="-",M1032,IF('1'!$H$10="в кассу предприятия",M1032,IF('1'!$H$10="ИП Водакова Т.Ю.",M1032*1.075,"-"))))</f>
        <v>0</v>
      </c>
      <c r="P1032" s="86">
        <v>12</v>
      </c>
      <c r="Q1032" s="47"/>
      <c r="R1032" s="91">
        <f t="shared" si="16"/>
        <v>0</v>
      </c>
      <c r="S1032" s="91" t="str">
        <f>IF('1'!$H$10="-","-      ₽",IF(Z1032="только сц",IF(Q1032&lt;=AA1032,Q1032,AA1032),IF(Q1032&lt;=AB1032,0,IF(Q1032-R1032&lt;=AA1032,Q1032-R1032,AA1032))))</f>
        <v>-      ₽</v>
      </c>
      <c r="T1032" s="92" t="str">
        <f>IF('1'!$H$10="-","-      ₽",IF(AND(SUM($W$10:$W$6357)&gt;=200000,AC1032&lt;&gt;"без скидки"),IF(R1032&gt;=100,O1032*0.95*0.95*R1032,O1032*R1032*0.95),IF(SUM($V$10:$V$6357)&gt;=57000,IF(AND(R1032&gt;=100,AC1032&lt;&gt;"без скидки"),O1032*0.95*R1032,O1032*R1032),N1032*R1032)))</f>
        <v>-      ₽</v>
      </c>
      <c r="U1032" s="92" t="str">
        <f>IF('1'!$H$10="-","-      ₽",S1032*N1032)</f>
        <v>-      ₽</v>
      </c>
      <c r="V1032" s="93" t="str">
        <f>IF('1'!$H$10="-","-      ₽",R1032*N1032)</f>
        <v>-      ₽</v>
      </c>
      <c r="W1032" s="93" t="str">
        <f>IF('1'!$H$10="-","-      ₽",R1032*O1032)</f>
        <v>-      ₽</v>
      </c>
      <c r="X1032" s="65" t="s">
        <v>4548</v>
      </c>
      <c r="Y1032" s="66" t="str">
        <f>IF(OR(Q1032="",'1'!$H$10="-"),"-      %",IF(Z1032="только сц",0,IF(SUM($V$685:$V$6357)&gt;=57000,(W1032-T1032)/W1032,0)))</f>
        <v>-      %</v>
      </c>
      <c r="Z1032" s="83" t="s">
        <v>5582</v>
      </c>
      <c r="AA1032" s="51">
        <v>12</v>
      </c>
      <c r="AB1032" s="51">
        <v>0</v>
      </c>
      <c r="AC1032" s="63" t="s">
        <v>375</v>
      </c>
      <c r="AD1032" s="94" t="str">
        <f>IF(OR(Q1032="",'1'!$H$10="-"),"",IF(Q1032&gt;R1032+S1032,"заказано больше наличия",""))</f>
        <v/>
      </c>
    </row>
    <row r="1033" spans="1:30" s="48" customFormat="1">
      <c r="A1033" s="2"/>
      <c r="B1033" s="57" t="s">
        <v>5105</v>
      </c>
      <c r="C1033" s="49" t="s">
        <v>1124</v>
      </c>
      <c r="D1033" s="49" t="s">
        <v>1123</v>
      </c>
      <c r="E1033" s="49">
        <v>2</v>
      </c>
      <c r="F1033" s="49">
        <v>11</v>
      </c>
      <c r="G1033" s="49" t="s">
        <v>375</v>
      </c>
      <c r="H1033" s="52" t="s">
        <v>52</v>
      </c>
      <c r="I1033" s="50" t="s">
        <v>298</v>
      </c>
      <c r="J1033" s="50"/>
      <c r="K1033" s="90"/>
      <c r="L1033" s="51">
        <v>298</v>
      </c>
      <c r="M1033" s="51">
        <v>263</v>
      </c>
      <c r="N1033" s="82">
        <f>IF('1'!$H$10="-",L1033,L1033)</f>
        <v>298</v>
      </c>
      <c r="O1033" s="82">
        <f>IF(Z1033="только сц",0,IF('1'!$H$10="-",M1033,IF('1'!$H$10="в кассу предприятия",M1033,IF('1'!$H$10="ИП Водакова Т.Ю.",M1033*1.075,"-"))))</f>
        <v>263</v>
      </c>
      <c r="P1033" s="86" t="s">
        <v>5583</v>
      </c>
      <c r="Q1033" s="47"/>
      <c r="R1033" s="91">
        <f t="shared" si="16"/>
        <v>0</v>
      </c>
      <c r="S1033" s="91" t="str">
        <f>IF('1'!$H$10="-","-      ₽",IF(Z1033="только сц",IF(Q1033&lt;=AA1033,Q1033,AA1033),IF(Q1033&lt;=AB1033,0,IF(Q1033-R1033&lt;=AA1033,Q1033-R1033,AA1033))))</f>
        <v>-      ₽</v>
      </c>
      <c r="T1033" s="92" t="str">
        <f>IF('1'!$H$10="-","-      ₽",IF(AND(SUM($W$10:$W$6357)&gt;=200000,AC1033&lt;&gt;"без скидки"),IF(R1033&gt;=100,O1033*0.95*0.95*R1033,O1033*R1033*0.95),IF(SUM($V$10:$V$6357)&gt;=57000,IF(AND(R1033&gt;=100,AC1033&lt;&gt;"без скидки"),O1033*0.95*R1033,O1033*R1033),N1033*R1033)))</f>
        <v>-      ₽</v>
      </c>
      <c r="U1033" s="92" t="str">
        <f>IF('1'!$H$10="-","-      ₽",S1033*N1033)</f>
        <v>-      ₽</v>
      </c>
      <c r="V1033" s="93" t="str">
        <f>IF('1'!$H$10="-","-      ₽",R1033*N1033)</f>
        <v>-      ₽</v>
      </c>
      <c r="W1033" s="93" t="str">
        <f>IF('1'!$H$10="-","-      ₽",R1033*O1033)</f>
        <v>-      ₽</v>
      </c>
      <c r="X1033" s="65" t="s">
        <v>4991</v>
      </c>
      <c r="Y1033" s="66" t="str">
        <f>IF(OR(Q1033="",'1'!$H$10="-"),"-      %",IF(Z1033="только сц",0,IF(SUM($V$685:$V$6357)&gt;=57000,(W1033-T1033)/W1033,0)))</f>
        <v>-      %</v>
      </c>
      <c r="Z1033" s="83" t="s">
        <v>375</v>
      </c>
      <c r="AA1033" s="51">
        <v>0</v>
      </c>
      <c r="AB1033" s="51">
        <v>800</v>
      </c>
      <c r="AC1033" s="63" t="s">
        <v>3975</v>
      </c>
      <c r="AD1033" s="94" t="str">
        <f>IF(OR(Q1033="",'1'!$H$10="-"),"",IF(Q1033&gt;R1033+S1033,"заказано больше наличия",""))</f>
        <v/>
      </c>
    </row>
    <row r="1034" spans="1:30" s="48" customFormat="1">
      <c r="A1034" s="2"/>
      <c r="B1034" s="57" t="s">
        <v>1125</v>
      </c>
      <c r="C1034" s="49" t="s">
        <v>1124</v>
      </c>
      <c r="D1034" s="49" t="s">
        <v>1123</v>
      </c>
      <c r="E1034" s="49">
        <v>2</v>
      </c>
      <c r="F1034" s="49">
        <v>11</v>
      </c>
      <c r="G1034" s="49"/>
      <c r="H1034" s="52" t="s">
        <v>52</v>
      </c>
      <c r="I1034" s="50"/>
      <c r="J1034" s="50"/>
      <c r="K1034" s="90"/>
      <c r="L1034" s="51">
        <v>611</v>
      </c>
      <c r="M1034" s="51">
        <v>539</v>
      </c>
      <c r="N1034" s="82">
        <f>IF('1'!$H$10="-",L1034,L1034)</f>
        <v>611</v>
      </c>
      <c r="O1034" s="82">
        <f>IF(Z1034="только сц",0,IF('1'!$H$10="-",M1034,IF('1'!$H$10="в кассу предприятия",M1034,IF('1'!$H$10="ИП Водакова Т.Ю.",M1034*1.075,"-"))))</f>
        <v>539</v>
      </c>
      <c r="P1034" s="86">
        <v>4</v>
      </c>
      <c r="Q1034" s="47"/>
      <c r="R1034" s="91">
        <f t="shared" si="16"/>
        <v>0</v>
      </c>
      <c r="S1034" s="91" t="str">
        <f>IF('1'!$H$10="-","-      ₽",IF(Z1034="только сц",IF(Q1034&lt;=AA1034,Q1034,AA1034),IF(Q1034&lt;=AB1034,0,IF(Q1034-R1034&lt;=AA1034,Q1034-R1034,AA1034))))</f>
        <v>-      ₽</v>
      </c>
      <c r="T1034" s="92" t="str">
        <f>IF('1'!$H$10="-","-      ₽",IF(AND(SUM($W$10:$W$6357)&gt;=200000,AC1034&lt;&gt;"без скидки"),IF(R1034&gt;=100,O1034*0.95*0.95*R1034,O1034*R1034*0.95),IF(SUM($V$10:$V$6357)&gt;=57000,IF(AND(R1034&gt;=100,AC1034&lt;&gt;"без скидки"),O1034*0.95*R1034,O1034*R1034),N1034*R1034)))</f>
        <v>-      ₽</v>
      </c>
      <c r="U1034" s="92" t="str">
        <f>IF('1'!$H$10="-","-      ₽",S1034*N1034)</f>
        <v>-      ₽</v>
      </c>
      <c r="V1034" s="93" t="str">
        <f>IF('1'!$H$10="-","-      ₽",R1034*N1034)</f>
        <v>-      ₽</v>
      </c>
      <c r="W1034" s="93" t="str">
        <f>IF('1'!$H$10="-","-      ₽",R1034*O1034)</f>
        <v>-      ₽</v>
      </c>
      <c r="X1034" s="65" t="s">
        <v>4548</v>
      </c>
      <c r="Y1034" s="66" t="str">
        <f>IF(OR(Q1034="",'1'!$H$10="-"),"-      %",IF(Z1034="только сц",0,IF(SUM($V$685:$V$6357)&gt;=57000,(W1034-T1034)/W1034,0)))</f>
        <v>-      %</v>
      </c>
      <c r="Z1034" s="83" t="s">
        <v>375</v>
      </c>
      <c r="AA1034" s="51">
        <v>3</v>
      </c>
      <c r="AB1034" s="51">
        <v>1</v>
      </c>
      <c r="AC1034" s="63" t="s">
        <v>375</v>
      </c>
      <c r="AD1034" s="94" t="str">
        <f>IF(OR(Q1034="",'1'!$H$10="-"),"",IF(Q1034&gt;R1034+S1034,"заказано больше наличия",""))</f>
        <v/>
      </c>
    </row>
    <row r="1035" spans="1:30" s="48" customFormat="1">
      <c r="A1035" s="2"/>
      <c r="B1035" s="57" t="s">
        <v>5106</v>
      </c>
      <c r="C1035" s="49" t="s">
        <v>5367</v>
      </c>
      <c r="D1035" s="49" t="s">
        <v>5368</v>
      </c>
      <c r="E1035" s="49">
        <v>2</v>
      </c>
      <c r="F1035" s="49">
        <v>8</v>
      </c>
      <c r="G1035" s="49" t="s">
        <v>5495</v>
      </c>
      <c r="H1035" s="52" t="s">
        <v>288</v>
      </c>
      <c r="I1035" s="50" t="s">
        <v>4247</v>
      </c>
      <c r="J1035" s="50"/>
      <c r="K1035" s="90"/>
      <c r="L1035" s="51">
        <v>622</v>
      </c>
      <c r="M1035" s="51">
        <v>549</v>
      </c>
      <c r="N1035" s="82">
        <f>IF('1'!$H$10="-",L1035,L1035)</f>
        <v>622</v>
      </c>
      <c r="O1035" s="82">
        <f>IF(Z1035="только сц",0,IF('1'!$H$10="-",M1035,IF('1'!$H$10="в кассу предприятия",M1035,IF('1'!$H$10="ИП Водакова Т.Ю.",M1035*1.075,"-"))))</f>
        <v>0</v>
      </c>
      <c r="P1035" s="86">
        <v>1</v>
      </c>
      <c r="Q1035" s="47"/>
      <c r="R1035" s="91">
        <f t="shared" si="16"/>
        <v>0</v>
      </c>
      <c r="S1035" s="91" t="str">
        <f>IF('1'!$H$10="-","-      ₽",IF(Z1035="только сц",IF(Q1035&lt;=AA1035,Q1035,AA1035),IF(Q1035&lt;=AB1035,0,IF(Q1035-R1035&lt;=AA1035,Q1035-R1035,AA1035))))</f>
        <v>-      ₽</v>
      </c>
      <c r="T1035" s="92" t="str">
        <f>IF('1'!$H$10="-","-      ₽",IF(AND(SUM($W$10:$W$6357)&gt;=200000,AC1035&lt;&gt;"без скидки"),IF(R1035&gt;=100,O1035*0.95*0.95*R1035,O1035*R1035*0.95),IF(SUM($V$10:$V$6357)&gt;=57000,IF(AND(R1035&gt;=100,AC1035&lt;&gt;"без скидки"),O1035*0.95*R1035,O1035*R1035),N1035*R1035)))</f>
        <v>-      ₽</v>
      </c>
      <c r="U1035" s="92" t="str">
        <f>IF('1'!$H$10="-","-      ₽",S1035*N1035)</f>
        <v>-      ₽</v>
      </c>
      <c r="V1035" s="93" t="str">
        <f>IF('1'!$H$10="-","-      ₽",R1035*N1035)</f>
        <v>-      ₽</v>
      </c>
      <c r="W1035" s="93" t="str">
        <f>IF('1'!$H$10="-","-      ₽",R1035*O1035)</f>
        <v>-      ₽</v>
      </c>
      <c r="X1035" s="65" t="s">
        <v>4548</v>
      </c>
      <c r="Y1035" s="66" t="str">
        <f>IF(OR(Q1035="",'1'!$H$10="-"),"-      %",IF(Z1035="только сц",0,IF(SUM($V$685:$V$6357)&gt;=57000,(W1035-T1035)/W1035,0)))</f>
        <v>-      %</v>
      </c>
      <c r="Z1035" s="83" t="s">
        <v>5582</v>
      </c>
      <c r="AA1035" s="51">
        <v>1</v>
      </c>
      <c r="AB1035" s="51">
        <v>0</v>
      </c>
      <c r="AC1035" s="63" t="s">
        <v>375</v>
      </c>
      <c r="AD1035" s="94" t="str">
        <f>IF(OR(Q1035="",'1'!$H$10="-"),"",IF(Q1035&gt;R1035+S1035,"заказано больше наличия",""))</f>
        <v/>
      </c>
    </row>
    <row r="1036" spans="1:30" s="48" customFormat="1">
      <c r="A1036" s="2"/>
      <c r="B1036" s="57" t="s">
        <v>5107</v>
      </c>
      <c r="C1036" s="49" t="s">
        <v>5367</v>
      </c>
      <c r="D1036" s="49" t="s">
        <v>5368</v>
      </c>
      <c r="E1036" s="49">
        <v>2</v>
      </c>
      <c r="F1036" s="49">
        <v>11</v>
      </c>
      <c r="G1036" s="49" t="s">
        <v>5495</v>
      </c>
      <c r="H1036" s="52" t="s">
        <v>52</v>
      </c>
      <c r="I1036" s="50" t="s">
        <v>4247</v>
      </c>
      <c r="J1036" s="50" t="s">
        <v>375</v>
      </c>
      <c r="K1036" s="90" t="s">
        <v>375</v>
      </c>
      <c r="L1036" s="51">
        <v>697</v>
      </c>
      <c r="M1036" s="51">
        <v>615</v>
      </c>
      <c r="N1036" s="82">
        <f>IF('1'!$H$10="-",L1036,L1036)</f>
        <v>697</v>
      </c>
      <c r="O1036" s="82">
        <f>IF(Z1036="только сц",0,IF('1'!$H$10="-",M1036,IF('1'!$H$10="в кассу предприятия",M1036,IF('1'!$H$10="ИП Водакова Т.Ю.",M1036*1.075,"-"))))</f>
        <v>0</v>
      </c>
      <c r="P1036" s="86">
        <v>1</v>
      </c>
      <c r="Q1036" s="47"/>
      <c r="R1036" s="91">
        <f t="shared" si="16"/>
        <v>0</v>
      </c>
      <c r="S1036" s="91" t="str">
        <f>IF('1'!$H$10="-","-      ₽",IF(Z1036="только сц",IF(Q1036&lt;=AA1036,Q1036,AA1036),IF(Q1036&lt;=AB1036,0,IF(Q1036-R1036&lt;=AA1036,Q1036-R1036,AA1036))))</f>
        <v>-      ₽</v>
      </c>
      <c r="T1036" s="92" t="str">
        <f>IF('1'!$H$10="-","-      ₽",IF(AND(SUM($W$10:$W$6357)&gt;=200000,AC1036&lt;&gt;"без скидки"),IF(R1036&gt;=100,O1036*0.95*0.95*R1036,O1036*R1036*0.95),IF(SUM($V$10:$V$6357)&gt;=57000,IF(AND(R1036&gt;=100,AC1036&lt;&gt;"без скидки"),O1036*0.95*R1036,O1036*R1036),N1036*R1036)))</f>
        <v>-      ₽</v>
      </c>
      <c r="U1036" s="92" t="str">
        <f>IF('1'!$H$10="-","-      ₽",S1036*N1036)</f>
        <v>-      ₽</v>
      </c>
      <c r="V1036" s="93" t="str">
        <f>IF('1'!$H$10="-","-      ₽",R1036*N1036)</f>
        <v>-      ₽</v>
      </c>
      <c r="W1036" s="93" t="str">
        <f>IF('1'!$H$10="-","-      ₽",R1036*O1036)</f>
        <v>-      ₽</v>
      </c>
      <c r="X1036" s="65" t="s">
        <v>4548</v>
      </c>
      <c r="Y1036" s="66" t="str">
        <f>IF(OR(Q1036="",'1'!$H$10="-"),"-      %",IF(Z1036="только сц",0,IF(SUM($V$685:$V$6357)&gt;=57000,(W1036-T1036)/W1036,0)))</f>
        <v>-      %</v>
      </c>
      <c r="Z1036" s="83" t="s">
        <v>5582</v>
      </c>
      <c r="AA1036" s="51">
        <v>1</v>
      </c>
      <c r="AB1036" s="51">
        <v>0</v>
      </c>
      <c r="AC1036" s="63" t="s">
        <v>375</v>
      </c>
      <c r="AD1036" s="94" t="str">
        <f>IF(OR(Q1036="",'1'!$H$10="-"),"",IF(Q1036&gt;R1036+S1036,"заказано больше наличия",""))</f>
        <v/>
      </c>
    </row>
    <row r="1037" spans="1:30" s="48" customFormat="1">
      <c r="A1037" s="2"/>
      <c r="B1037" s="57" t="s">
        <v>1384</v>
      </c>
      <c r="C1037" s="49" t="s">
        <v>624</v>
      </c>
      <c r="D1037" s="49" t="s">
        <v>625</v>
      </c>
      <c r="E1037" s="49">
        <v>2</v>
      </c>
      <c r="F1037" s="49">
        <v>8</v>
      </c>
      <c r="G1037" s="49" t="s">
        <v>2950</v>
      </c>
      <c r="H1037" s="52" t="s">
        <v>288</v>
      </c>
      <c r="I1037" s="50" t="s">
        <v>396</v>
      </c>
      <c r="J1037" s="50"/>
      <c r="K1037" s="90"/>
      <c r="L1037" s="51">
        <v>658</v>
      </c>
      <c r="M1037" s="51">
        <v>581</v>
      </c>
      <c r="N1037" s="82">
        <f>IF('1'!$H$10="-",L1037,L1037)</f>
        <v>658</v>
      </c>
      <c r="O1037" s="82">
        <f>IF(Z1037="только сц",0,IF('1'!$H$10="-",M1037,IF('1'!$H$10="в кассу предприятия",M1037,IF('1'!$H$10="ИП Водакова Т.Ю.",M1037*1.075,"-"))))</f>
        <v>0</v>
      </c>
      <c r="P1037" s="86">
        <v>3</v>
      </c>
      <c r="Q1037" s="47"/>
      <c r="R1037" s="91">
        <f t="shared" si="16"/>
        <v>0</v>
      </c>
      <c r="S1037" s="91" t="str">
        <f>IF('1'!$H$10="-","-      ₽",IF(Z1037="только сц",IF(Q1037&lt;=AA1037,Q1037,AA1037),IF(Q1037&lt;=AB1037,0,IF(Q1037-R1037&lt;=AA1037,Q1037-R1037,AA1037))))</f>
        <v>-      ₽</v>
      </c>
      <c r="T1037" s="92" t="str">
        <f>IF('1'!$H$10="-","-      ₽",IF(AND(SUM($W$10:$W$6357)&gt;=200000,AC1037&lt;&gt;"без скидки"),IF(R1037&gt;=100,O1037*0.95*0.95*R1037,O1037*R1037*0.95),IF(SUM($V$10:$V$6357)&gt;=57000,IF(AND(R1037&gt;=100,AC1037&lt;&gt;"без скидки"),O1037*0.95*R1037,O1037*R1037),N1037*R1037)))</f>
        <v>-      ₽</v>
      </c>
      <c r="U1037" s="92" t="str">
        <f>IF('1'!$H$10="-","-      ₽",S1037*N1037)</f>
        <v>-      ₽</v>
      </c>
      <c r="V1037" s="93" t="str">
        <f>IF('1'!$H$10="-","-      ₽",R1037*N1037)</f>
        <v>-      ₽</v>
      </c>
      <c r="W1037" s="93" t="str">
        <f>IF('1'!$H$10="-","-      ₽",R1037*O1037)</f>
        <v>-      ₽</v>
      </c>
      <c r="X1037" s="65" t="s">
        <v>4548</v>
      </c>
      <c r="Y1037" s="66" t="str">
        <f>IF(OR(Q1037="",'1'!$H$10="-"),"-      %",IF(Z1037="только сц",0,IF(SUM($V$685:$V$6357)&gt;=57000,(W1037-T1037)/W1037,0)))</f>
        <v>-      %</v>
      </c>
      <c r="Z1037" s="83" t="s">
        <v>5582</v>
      </c>
      <c r="AA1037" s="51">
        <v>3</v>
      </c>
      <c r="AB1037" s="51">
        <v>0</v>
      </c>
      <c r="AC1037" s="63" t="s">
        <v>375</v>
      </c>
      <c r="AD1037" s="94" t="str">
        <f>IF(OR(Q1037="",'1'!$H$10="-"),"",IF(Q1037&gt;R1037+S1037,"заказано больше наличия",""))</f>
        <v/>
      </c>
    </row>
    <row r="1038" spans="1:30" s="48" customFormat="1">
      <c r="A1038" s="2"/>
      <c r="B1038" s="57" t="s">
        <v>626</v>
      </c>
      <c r="C1038" s="49" t="s">
        <v>624</v>
      </c>
      <c r="D1038" s="49" t="s">
        <v>625</v>
      </c>
      <c r="E1038" s="49">
        <v>2</v>
      </c>
      <c r="F1038" s="49">
        <v>5</v>
      </c>
      <c r="G1038" s="49" t="s">
        <v>627</v>
      </c>
      <c r="H1038" s="52" t="s">
        <v>78</v>
      </c>
      <c r="I1038" s="50"/>
      <c r="J1038" s="50"/>
      <c r="K1038" s="90"/>
      <c r="L1038" s="51">
        <v>368</v>
      </c>
      <c r="M1038" s="51">
        <v>325</v>
      </c>
      <c r="N1038" s="82">
        <f>IF('1'!$H$10="-",L1038,L1038)</f>
        <v>368</v>
      </c>
      <c r="O1038" s="82">
        <f>IF(Z1038="только сц",0,IF('1'!$H$10="-",M1038,IF('1'!$H$10="в кассу предприятия",M1038,IF('1'!$H$10="ИП Водакова Т.Ю.",M1038*1.075,"-"))))</f>
        <v>325</v>
      </c>
      <c r="P1038" s="86">
        <v>36</v>
      </c>
      <c r="Q1038" s="47"/>
      <c r="R1038" s="91">
        <f t="shared" si="16"/>
        <v>0</v>
      </c>
      <c r="S1038" s="91" t="str">
        <f>IF('1'!$H$10="-","-      ₽",IF(Z1038="только сц",IF(Q1038&lt;=AA1038,Q1038,AA1038),IF(Q1038&lt;=AB1038,0,IF(Q1038-R1038&lt;=AA1038,Q1038-R1038,AA1038))))</f>
        <v>-      ₽</v>
      </c>
      <c r="T1038" s="92" t="str">
        <f>IF('1'!$H$10="-","-      ₽",IF(AND(SUM($W$10:$W$6357)&gt;=200000,AC1038&lt;&gt;"без скидки"),IF(R1038&gt;=100,O1038*0.95*0.95*R1038,O1038*R1038*0.95),IF(SUM($V$10:$V$6357)&gt;=57000,IF(AND(R1038&gt;=100,AC1038&lt;&gt;"без скидки"),O1038*0.95*R1038,O1038*R1038),N1038*R1038)))</f>
        <v>-      ₽</v>
      </c>
      <c r="U1038" s="92" t="str">
        <f>IF('1'!$H$10="-","-      ₽",S1038*N1038)</f>
        <v>-      ₽</v>
      </c>
      <c r="V1038" s="93" t="str">
        <f>IF('1'!$H$10="-","-      ₽",R1038*N1038)</f>
        <v>-      ₽</v>
      </c>
      <c r="W1038" s="93" t="str">
        <f>IF('1'!$H$10="-","-      ₽",R1038*O1038)</f>
        <v>-      ₽</v>
      </c>
      <c r="X1038" s="65" t="s">
        <v>4548</v>
      </c>
      <c r="Y1038" s="66" t="str">
        <f>IF(OR(Q1038="",'1'!$H$10="-"),"-      %",IF(Z1038="только сц",0,IF(SUM($V$685:$V$6357)&gt;=57000,(W1038-T1038)/W1038,0)))</f>
        <v>-      %</v>
      </c>
      <c r="Z1038" s="83" t="s">
        <v>375</v>
      </c>
      <c r="AA1038" s="51">
        <v>10</v>
      </c>
      <c r="AB1038" s="51">
        <v>26</v>
      </c>
      <c r="AC1038" s="63" t="s">
        <v>375</v>
      </c>
      <c r="AD1038" s="94" t="str">
        <f>IF(OR(Q1038="",'1'!$H$10="-"),"",IF(Q1038&gt;R1038+S1038,"заказано больше наличия",""))</f>
        <v/>
      </c>
    </row>
    <row r="1039" spans="1:30" s="48" customFormat="1">
      <c r="A1039" s="2"/>
      <c r="B1039" s="57" t="s">
        <v>5108</v>
      </c>
      <c r="C1039" s="49" t="s">
        <v>5369</v>
      </c>
      <c r="D1039" s="49" t="s">
        <v>3841</v>
      </c>
      <c r="E1039" s="49">
        <v>2</v>
      </c>
      <c r="F1039" s="49">
        <v>11</v>
      </c>
      <c r="G1039" s="49" t="s">
        <v>5496</v>
      </c>
      <c r="H1039" s="52" t="s">
        <v>52</v>
      </c>
      <c r="I1039" s="50" t="s">
        <v>298</v>
      </c>
      <c r="J1039" s="50"/>
      <c r="K1039" s="90"/>
      <c r="L1039" s="51">
        <v>580</v>
      </c>
      <c r="M1039" s="51">
        <v>512</v>
      </c>
      <c r="N1039" s="82">
        <f>IF('1'!$H$10="-",L1039,L1039)</f>
        <v>580</v>
      </c>
      <c r="O1039" s="82">
        <f>IF(Z1039="только сц",0,IF('1'!$H$10="-",M1039,IF('1'!$H$10="в кассу предприятия",M1039,IF('1'!$H$10="ИП Водакова Т.Ю.",M1039*1.075,"-"))))</f>
        <v>512</v>
      </c>
      <c r="P1039" s="86">
        <v>80</v>
      </c>
      <c r="Q1039" s="47"/>
      <c r="R1039" s="91">
        <f t="shared" si="16"/>
        <v>0</v>
      </c>
      <c r="S1039" s="91" t="str">
        <f>IF('1'!$H$10="-","-      ₽",IF(Z1039="только сц",IF(Q1039&lt;=AA1039,Q1039,AA1039),IF(Q1039&lt;=AB1039,0,IF(Q1039-R1039&lt;=AA1039,Q1039-R1039,AA1039))))</f>
        <v>-      ₽</v>
      </c>
      <c r="T1039" s="92" t="str">
        <f>IF('1'!$H$10="-","-      ₽",IF(AND(SUM($W$10:$W$6357)&gt;=200000,AC1039&lt;&gt;"без скидки"),IF(R1039&gt;=100,O1039*0.95*0.95*R1039,O1039*R1039*0.95),IF(SUM($V$10:$V$6357)&gt;=57000,IF(AND(R1039&gt;=100,AC1039&lt;&gt;"без скидки"),O1039*0.95*R1039,O1039*R1039),N1039*R1039)))</f>
        <v>-      ₽</v>
      </c>
      <c r="U1039" s="92" t="str">
        <f>IF('1'!$H$10="-","-      ₽",S1039*N1039)</f>
        <v>-      ₽</v>
      </c>
      <c r="V1039" s="93" t="str">
        <f>IF('1'!$H$10="-","-      ₽",R1039*N1039)</f>
        <v>-      ₽</v>
      </c>
      <c r="W1039" s="93" t="str">
        <f>IF('1'!$H$10="-","-      ₽",R1039*O1039)</f>
        <v>-      ₽</v>
      </c>
      <c r="X1039" s="65" t="s">
        <v>4991</v>
      </c>
      <c r="Y1039" s="66" t="str">
        <f>IF(OR(Q1039="",'1'!$H$10="-"),"-      %",IF(Z1039="только сц",0,IF(SUM($V$685:$V$6357)&gt;=57000,(W1039-T1039)/W1039,0)))</f>
        <v>-      %</v>
      </c>
      <c r="Z1039" s="83" t="s">
        <v>375</v>
      </c>
      <c r="AA1039" s="51">
        <v>0</v>
      </c>
      <c r="AB1039" s="51">
        <v>80</v>
      </c>
      <c r="AC1039" s="63" t="s">
        <v>375</v>
      </c>
      <c r="AD1039" s="94" t="str">
        <f>IF(OR(Q1039="",'1'!$H$10="-"),"",IF(Q1039&gt;R1039+S1039,"заказано больше наличия",""))</f>
        <v/>
      </c>
    </row>
    <row r="1040" spans="1:30" s="48" customFormat="1">
      <c r="A1040" s="2"/>
      <c r="B1040" s="57" t="s">
        <v>1385</v>
      </c>
      <c r="C1040" s="49" t="s">
        <v>3840</v>
      </c>
      <c r="D1040" s="49" t="s">
        <v>3841</v>
      </c>
      <c r="E1040" s="49">
        <v>2</v>
      </c>
      <c r="F1040" s="49">
        <v>11</v>
      </c>
      <c r="G1040" s="49"/>
      <c r="H1040" s="52" t="s">
        <v>52</v>
      </c>
      <c r="I1040" s="50" t="s">
        <v>298</v>
      </c>
      <c r="J1040" s="50"/>
      <c r="K1040" s="90"/>
      <c r="L1040" s="51">
        <v>391</v>
      </c>
      <c r="M1040" s="51">
        <v>345</v>
      </c>
      <c r="N1040" s="82">
        <f>IF('1'!$H$10="-",L1040,L1040)</f>
        <v>391</v>
      </c>
      <c r="O1040" s="82">
        <f>IF(Z1040="только сц",0,IF('1'!$H$10="-",M1040,IF('1'!$H$10="в кассу предприятия",M1040,IF('1'!$H$10="ИП Водакова Т.Ю.",M1040*1.075,"-"))))</f>
        <v>0</v>
      </c>
      <c r="P1040" s="86">
        <v>14</v>
      </c>
      <c r="Q1040" s="47"/>
      <c r="R1040" s="91">
        <f t="shared" si="16"/>
        <v>0</v>
      </c>
      <c r="S1040" s="91" t="str">
        <f>IF('1'!$H$10="-","-      ₽",IF(Z1040="только сц",IF(Q1040&lt;=AA1040,Q1040,AA1040),IF(Q1040&lt;=AB1040,0,IF(Q1040-R1040&lt;=AA1040,Q1040-R1040,AA1040))))</f>
        <v>-      ₽</v>
      </c>
      <c r="T1040" s="92" t="str">
        <f>IF('1'!$H$10="-","-      ₽",IF(AND(SUM($W$10:$W$6357)&gt;=200000,AC1040&lt;&gt;"без скидки"),IF(R1040&gt;=100,O1040*0.95*0.95*R1040,O1040*R1040*0.95),IF(SUM($V$10:$V$6357)&gt;=57000,IF(AND(R1040&gt;=100,AC1040&lt;&gt;"без скидки"),O1040*0.95*R1040,O1040*R1040),N1040*R1040)))</f>
        <v>-      ₽</v>
      </c>
      <c r="U1040" s="92" t="str">
        <f>IF('1'!$H$10="-","-      ₽",S1040*N1040)</f>
        <v>-      ₽</v>
      </c>
      <c r="V1040" s="93" t="str">
        <f>IF('1'!$H$10="-","-      ₽",R1040*N1040)</f>
        <v>-      ₽</v>
      </c>
      <c r="W1040" s="93" t="str">
        <f>IF('1'!$H$10="-","-      ₽",R1040*O1040)</f>
        <v>-      ₽</v>
      </c>
      <c r="X1040" s="65" t="s">
        <v>4548</v>
      </c>
      <c r="Y1040" s="66" t="str">
        <f>IF(OR(Q1040="",'1'!$H$10="-"),"-      %",IF(Z1040="только сц",0,IF(SUM($V$685:$V$6357)&gt;=57000,(W1040-T1040)/W1040,0)))</f>
        <v>-      %</v>
      </c>
      <c r="Z1040" s="83" t="s">
        <v>5582</v>
      </c>
      <c r="AA1040" s="51">
        <v>14</v>
      </c>
      <c r="AB1040" s="51">
        <v>0</v>
      </c>
      <c r="AC1040" s="63" t="s">
        <v>375</v>
      </c>
      <c r="AD1040" s="94" t="str">
        <f>IF(OR(Q1040="",'1'!$H$10="-"),"",IF(Q1040&gt;R1040+S1040,"заказано больше наличия",""))</f>
        <v/>
      </c>
    </row>
    <row r="1041" spans="1:30" s="48" customFormat="1">
      <c r="A1041" s="2"/>
      <c r="B1041" s="57" t="s">
        <v>1386</v>
      </c>
      <c r="C1041" s="49" t="s">
        <v>3842</v>
      </c>
      <c r="D1041" s="49" t="s">
        <v>3843</v>
      </c>
      <c r="E1041" s="49">
        <v>2</v>
      </c>
      <c r="F1041" s="49">
        <v>8</v>
      </c>
      <c r="G1041" s="49" t="s">
        <v>2951</v>
      </c>
      <c r="H1041" s="52" t="s">
        <v>288</v>
      </c>
      <c r="I1041" s="50"/>
      <c r="J1041" s="50"/>
      <c r="K1041" s="90"/>
      <c r="L1041" s="51">
        <v>391</v>
      </c>
      <c r="M1041" s="51">
        <v>345</v>
      </c>
      <c r="N1041" s="82">
        <f>IF('1'!$H$10="-",L1041,L1041)</f>
        <v>391</v>
      </c>
      <c r="O1041" s="82">
        <f>IF(Z1041="только сц",0,IF('1'!$H$10="-",M1041,IF('1'!$H$10="в кассу предприятия",M1041,IF('1'!$H$10="ИП Водакова Т.Ю.",M1041*1.075,"-"))))</f>
        <v>0</v>
      </c>
      <c r="P1041" s="86">
        <v>3</v>
      </c>
      <c r="Q1041" s="47"/>
      <c r="R1041" s="91">
        <f t="shared" si="16"/>
        <v>0</v>
      </c>
      <c r="S1041" s="91" t="str">
        <f>IF('1'!$H$10="-","-      ₽",IF(Z1041="только сц",IF(Q1041&lt;=AA1041,Q1041,AA1041),IF(Q1041&lt;=AB1041,0,IF(Q1041-R1041&lt;=AA1041,Q1041-R1041,AA1041))))</f>
        <v>-      ₽</v>
      </c>
      <c r="T1041" s="92" t="str">
        <f>IF('1'!$H$10="-","-      ₽",IF(AND(SUM($W$10:$W$6357)&gt;=200000,AC1041&lt;&gt;"без скидки"),IF(R1041&gt;=100,O1041*0.95*0.95*R1041,O1041*R1041*0.95),IF(SUM($V$10:$V$6357)&gt;=57000,IF(AND(R1041&gt;=100,AC1041&lt;&gt;"без скидки"),O1041*0.95*R1041,O1041*R1041),N1041*R1041)))</f>
        <v>-      ₽</v>
      </c>
      <c r="U1041" s="92" t="str">
        <f>IF('1'!$H$10="-","-      ₽",S1041*N1041)</f>
        <v>-      ₽</v>
      </c>
      <c r="V1041" s="93" t="str">
        <f>IF('1'!$H$10="-","-      ₽",R1041*N1041)</f>
        <v>-      ₽</v>
      </c>
      <c r="W1041" s="93" t="str">
        <f>IF('1'!$H$10="-","-      ₽",R1041*O1041)</f>
        <v>-      ₽</v>
      </c>
      <c r="X1041" s="65" t="s">
        <v>4548</v>
      </c>
      <c r="Y1041" s="66" t="str">
        <f>IF(OR(Q1041="",'1'!$H$10="-"),"-      %",IF(Z1041="только сц",0,IF(SUM($V$685:$V$6357)&gt;=57000,(W1041-T1041)/W1041,0)))</f>
        <v>-      %</v>
      </c>
      <c r="Z1041" s="83" t="s">
        <v>5582</v>
      </c>
      <c r="AA1041" s="51">
        <v>3</v>
      </c>
      <c r="AB1041" s="51">
        <v>0</v>
      </c>
      <c r="AC1041" s="63" t="s">
        <v>375</v>
      </c>
      <c r="AD1041" s="94" t="str">
        <f>IF(OR(Q1041="",'1'!$H$10="-"),"",IF(Q1041&gt;R1041+S1041,"заказано больше наличия",""))</f>
        <v/>
      </c>
    </row>
    <row r="1042" spans="1:30" s="48" customFormat="1">
      <c r="A1042" s="2"/>
      <c r="B1042" s="57" t="s">
        <v>1387</v>
      </c>
      <c r="C1042" s="49" t="s">
        <v>2527</v>
      </c>
      <c r="D1042" s="49" t="s">
        <v>2528</v>
      </c>
      <c r="E1042" s="49">
        <v>2</v>
      </c>
      <c r="F1042" s="49">
        <v>11</v>
      </c>
      <c r="G1042" s="49"/>
      <c r="H1042" s="52" t="s">
        <v>52</v>
      </c>
      <c r="I1042" s="50" t="s">
        <v>298</v>
      </c>
      <c r="J1042" s="50"/>
      <c r="K1042" s="90"/>
      <c r="L1042" s="51">
        <v>271</v>
      </c>
      <c r="M1042" s="51">
        <v>239</v>
      </c>
      <c r="N1042" s="82">
        <f>IF('1'!$H$10="-",L1042,L1042)</f>
        <v>271</v>
      </c>
      <c r="O1042" s="82">
        <f>IF(Z1042="только сц",0,IF('1'!$H$10="-",M1042,IF('1'!$H$10="в кассу предприятия",M1042,IF('1'!$H$10="ИП Водакова Т.Ю.",M1042*1.075,"-"))))</f>
        <v>239</v>
      </c>
      <c r="P1042" s="86" t="s">
        <v>5583</v>
      </c>
      <c r="Q1042" s="47"/>
      <c r="R1042" s="91">
        <f t="shared" si="16"/>
        <v>0</v>
      </c>
      <c r="S1042" s="91" t="str">
        <f>IF('1'!$H$10="-","-      ₽",IF(Z1042="только сц",IF(Q1042&lt;=AA1042,Q1042,AA1042),IF(Q1042&lt;=AB1042,0,IF(Q1042-R1042&lt;=AA1042,Q1042-R1042,AA1042))))</f>
        <v>-      ₽</v>
      </c>
      <c r="T1042" s="92" t="str">
        <f>IF('1'!$H$10="-","-      ₽",IF(AND(SUM($W$10:$W$6357)&gt;=200000,AC1042&lt;&gt;"без скидки"),IF(R1042&gt;=100,O1042*0.95*0.95*R1042,O1042*R1042*0.95),IF(SUM($V$10:$V$6357)&gt;=57000,IF(AND(R1042&gt;=100,AC1042&lt;&gt;"без скидки"),O1042*0.95*R1042,O1042*R1042),N1042*R1042)))</f>
        <v>-      ₽</v>
      </c>
      <c r="U1042" s="92" t="str">
        <f>IF('1'!$H$10="-","-      ₽",S1042*N1042)</f>
        <v>-      ₽</v>
      </c>
      <c r="V1042" s="93" t="str">
        <f>IF('1'!$H$10="-","-      ₽",R1042*N1042)</f>
        <v>-      ₽</v>
      </c>
      <c r="W1042" s="93" t="str">
        <f>IF('1'!$H$10="-","-      ₽",R1042*O1042)</f>
        <v>-      ₽</v>
      </c>
      <c r="X1042" s="65" t="s">
        <v>4991</v>
      </c>
      <c r="Y1042" s="66" t="str">
        <f>IF(OR(Q1042="",'1'!$H$10="-"),"-      %",IF(Z1042="только сц",0,IF(SUM($V$685:$V$6357)&gt;=57000,(W1042-T1042)/W1042,0)))</f>
        <v>-      %</v>
      </c>
      <c r="Z1042" s="83" t="s">
        <v>375</v>
      </c>
      <c r="AA1042" s="51">
        <v>0</v>
      </c>
      <c r="AB1042" s="51">
        <v>228</v>
      </c>
      <c r="AC1042" s="63" t="s">
        <v>375</v>
      </c>
      <c r="AD1042" s="94" t="str">
        <f>IF(OR(Q1042="",'1'!$H$10="-"),"",IF(Q1042&gt;R1042+S1042,"заказано больше наличия",""))</f>
        <v/>
      </c>
    </row>
    <row r="1043" spans="1:30" s="48" customFormat="1">
      <c r="A1043" s="2"/>
      <c r="B1043" s="57" t="s">
        <v>1388</v>
      </c>
      <c r="C1043" s="49" t="s">
        <v>2527</v>
      </c>
      <c r="D1043" s="49" t="s">
        <v>2528</v>
      </c>
      <c r="E1043" s="49">
        <v>2</v>
      </c>
      <c r="F1043" s="49">
        <v>11</v>
      </c>
      <c r="G1043" s="49"/>
      <c r="H1043" s="52" t="s">
        <v>52</v>
      </c>
      <c r="I1043" s="50"/>
      <c r="J1043" s="50"/>
      <c r="K1043" s="90"/>
      <c r="L1043" s="51">
        <v>271</v>
      </c>
      <c r="M1043" s="51">
        <v>239</v>
      </c>
      <c r="N1043" s="82">
        <f>IF('1'!$H$10="-",L1043,L1043)</f>
        <v>271</v>
      </c>
      <c r="O1043" s="82">
        <f>IF(Z1043="только сц",0,IF('1'!$H$10="-",M1043,IF('1'!$H$10="в кассу предприятия",M1043,IF('1'!$H$10="ИП Водакова Т.Ю.",M1043*1.075,"-"))))</f>
        <v>239</v>
      </c>
      <c r="P1043" s="86">
        <v>23</v>
      </c>
      <c r="Q1043" s="47"/>
      <c r="R1043" s="91">
        <f t="shared" si="16"/>
        <v>0</v>
      </c>
      <c r="S1043" s="91" t="str">
        <f>IF('1'!$H$10="-","-      ₽",IF(Z1043="только сц",IF(Q1043&lt;=AA1043,Q1043,AA1043),IF(Q1043&lt;=AB1043,0,IF(Q1043-R1043&lt;=AA1043,Q1043-R1043,AA1043))))</f>
        <v>-      ₽</v>
      </c>
      <c r="T1043" s="92" t="str">
        <f>IF('1'!$H$10="-","-      ₽",IF(AND(SUM($W$10:$W$6357)&gt;=200000,AC1043&lt;&gt;"без скидки"),IF(R1043&gt;=100,O1043*0.95*0.95*R1043,O1043*R1043*0.95),IF(SUM($V$10:$V$6357)&gt;=57000,IF(AND(R1043&gt;=100,AC1043&lt;&gt;"без скидки"),O1043*0.95*R1043,O1043*R1043),N1043*R1043)))</f>
        <v>-      ₽</v>
      </c>
      <c r="U1043" s="92" t="str">
        <f>IF('1'!$H$10="-","-      ₽",S1043*N1043)</f>
        <v>-      ₽</v>
      </c>
      <c r="V1043" s="93" t="str">
        <f>IF('1'!$H$10="-","-      ₽",R1043*N1043)</f>
        <v>-      ₽</v>
      </c>
      <c r="W1043" s="93" t="str">
        <f>IF('1'!$H$10="-","-      ₽",R1043*O1043)</f>
        <v>-      ₽</v>
      </c>
      <c r="X1043" s="65" t="s">
        <v>4548</v>
      </c>
      <c r="Y1043" s="66" t="str">
        <f>IF(OR(Q1043="",'1'!$H$10="-"),"-      %",IF(Z1043="только сц",0,IF(SUM($V$685:$V$6357)&gt;=57000,(W1043-T1043)/W1043,0)))</f>
        <v>-      %</v>
      </c>
      <c r="Z1043" s="83" t="s">
        <v>375</v>
      </c>
      <c r="AA1043" s="51">
        <v>3</v>
      </c>
      <c r="AB1043" s="51">
        <v>20</v>
      </c>
      <c r="AC1043" s="63" t="s">
        <v>375</v>
      </c>
      <c r="AD1043" s="94" t="str">
        <f>IF(OR(Q1043="",'1'!$H$10="-"),"",IF(Q1043&gt;R1043+S1043,"заказано больше наличия",""))</f>
        <v/>
      </c>
    </row>
    <row r="1044" spans="1:30" s="48" customFormat="1">
      <c r="A1044" s="2"/>
      <c r="B1044" s="57" t="s">
        <v>3989</v>
      </c>
      <c r="C1044" s="49" t="s">
        <v>2529</v>
      </c>
      <c r="D1044" s="49" t="s">
        <v>2530</v>
      </c>
      <c r="E1044" s="49">
        <v>2</v>
      </c>
      <c r="F1044" s="49">
        <v>11</v>
      </c>
      <c r="G1044" s="49"/>
      <c r="H1044" s="52" t="s">
        <v>52</v>
      </c>
      <c r="I1044" s="50" t="s">
        <v>298</v>
      </c>
      <c r="J1044" s="50"/>
      <c r="K1044" s="90"/>
      <c r="L1044" s="51">
        <v>271</v>
      </c>
      <c r="M1044" s="51">
        <v>239</v>
      </c>
      <c r="N1044" s="82">
        <f>IF('1'!$H$10="-",L1044,L1044)</f>
        <v>271</v>
      </c>
      <c r="O1044" s="82">
        <f>IF(Z1044="только сц",0,IF('1'!$H$10="-",M1044,IF('1'!$H$10="в кассу предприятия",M1044,IF('1'!$H$10="ИП Водакова Т.Ю.",M1044*1.075,"-"))))</f>
        <v>239</v>
      </c>
      <c r="P1044" s="86">
        <v>19</v>
      </c>
      <c r="Q1044" s="47"/>
      <c r="R1044" s="91">
        <f t="shared" si="16"/>
        <v>0</v>
      </c>
      <c r="S1044" s="91" t="str">
        <f>IF('1'!$H$10="-","-      ₽",IF(Z1044="только сц",IF(Q1044&lt;=AA1044,Q1044,AA1044),IF(Q1044&lt;=AB1044,0,IF(Q1044-R1044&lt;=AA1044,Q1044-R1044,AA1044))))</f>
        <v>-      ₽</v>
      </c>
      <c r="T1044" s="92" t="str">
        <f>IF('1'!$H$10="-","-      ₽",IF(AND(SUM($W$10:$W$6357)&gt;=200000,AC1044&lt;&gt;"без скидки"),IF(R1044&gt;=100,O1044*0.95*0.95*R1044,O1044*R1044*0.95),IF(SUM($V$10:$V$6357)&gt;=57000,IF(AND(R1044&gt;=100,AC1044&lt;&gt;"без скидки"),O1044*0.95*R1044,O1044*R1044),N1044*R1044)))</f>
        <v>-      ₽</v>
      </c>
      <c r="U1044" s="92" t="str">
        <f>IF('1'!$H$10="-","-      ₽",S1044*N1044)</f>
        <v>-      ₽</v>
      </c>
      <c r="V1044" s="93" t="str">
        <f>IF('1'!$H$10="-","-      ₽",R1044*N1044)</f>
        <v>-      ₽</v>
      </c>
      <c r="W1044" s="93" t="str">
        <f>IF('1'!$H$10="-","-      ₽",R1044*O1044)</f>
        <v>-      ₽</v>
      </c>
      <c r="X1044" s="65" t="s">
        <v>4992</v>
      </c>
      <c r="Y1044" s="66" t="str">
        <f>IF(OR(Q1044="",'1'!$H$10="-"),"-      %",IF(Z1044="только сц",0,IF(SUM($V$685:$V$6357)&gt;=57000,(W1044-T1044)/W1044,0)))</f>
        <v>-      %</v>
      </c>
      <c r="Z1044" s="83" t="s">
        <v>375</v>
      </c>
      <c r="AA1044" s="51">
        <v>0</v>
      </c>
      <c r="AB1044" s="51">
        <v>19</v>
      </c>
      <c r="AC1044" s="63" t="s">
        <v>3975</v>
      </c>
      <c r="AD1044" s="94" t="str">
        <f>IF(OR(Q1044="",'1'!$H$10="-"),"",IF(Q1044&gt;R1044+S1044,"заказано больше наличия",""))</f>
        <v/>
      </c>
    </row>
    <row r="1045" spans="1:30" s="48" customFormat="1">
      <c r="A1045" s="2"/>
      <c r="B1045" s="57" t="s">
        <v>4306</v>
      </c>
      <c r="C1045" s="49" t="s">
        <v>2529</v>
      </c>
      <c r="D1045" s="49" t="s">
        <v>2530</v>
      </c>
      <c r="E1045" s="49">
        <v>2</v>
      </c>
      <c r="F1045" s="49">
        <v>18</v>
      </c>
      <c r="G1045" s="49"/>
      <c r="H1045" s="52" t="s">
        <v>384</v>
      </c>
      <c r="I1045" s="50" t="s">
        <v>412</v>
      </c>
      <c r="J1045" s="50"/>
      <c r="K1045" s="90"/>
      <c r="L1045" s="51">
        <v>856</v>
      </c>
      <c r="M1045" s="51">
        <v>755</v>
      </c>
      <c r="N1045" s="82">
        <f>IF('1'!$H$10="-",L1045,L1045)</f>
        <v>856</v>
      </c>
      <c r="O1045" s="82">
        <f>IF(Z1045="только сц",0,IF('1'!$H$10="-",M1045,IF('1'!$H$10="в кассу предприятия",M1045,IF('1'!$H$10="ИП Водакова Т.Ю.",M1045*1.075,"-"))))</f>
        <v>755</v>
      </c>
      <c r="P1045" s="86">
        <v>1</v>
      </c>
      <c r="Q1045" s="47"/>
      <c r="R1045" s="91">
        <f t="shared" si="16"/>
        <v>0</v>
      </c>
      <c r="S1045" s="91" t="str">
        <f>IF('1'!$H$10="-","-      ₽",IF(Z1045="только сц",IF(Q1045&lt;=AA1045,Q1045,AA1045),IF(Q1045&lt;=AB1045,0,IF(Q1045-R1045&lt;=AA1045,Q1045-R1045,AA1045))))</f>
        <v>-      ₽</v>
      </c>
      <c r="T1045" s="92" t="str">
        <f>IF('1'!$H$10="-","-      ₽",IF(AND(SUM($W$10:$W$6357)&gt;=200000,AC1045&lt;&gt;"без скидки"),IF(R1045&gt;=100,O1045*0.95*0.95*R1045,O1045*R1045*0.95),IF(SUM($V$10:$V$6357)&gt;=57000,IF(AND(R1045&gt;=100,AC1045&lt;&gt;"без скидки"),O1045*0.95*R1045,O1045*R1045),N1045*R1045)))</f>
        <v>-      ₽</v>
      </c>
      <c r="U1045" s="92" t="str">
        <f>IF('1'!$H$10="-","-      ₽",S1045*N1045)</f>
        <v>-      ₽</v>
      </c>
      <c r="V1045" s="93" t="str">
        <f>IF('1'!$H$10="-","-      ₽",R1045*N1045)</f>
        <v>-      ₽</v>
      </c>
      <c r="W1045" s="93" t="str">
        <f>IF('1'!$H$10="-","-      ₽",R1045*O1045)</f>
        <v>-      ₽</v>
      </c>
      <c r="X1045" s="65" t="s">
        <v>4548</v>
      </c>
      <c r="Y1045" s="66" t="str">
        <f>IF(OR(Q1045="",'1'!$H$10="-"),"-      %",IF(Z1045="только сц",0,IF(SUM($V$685:$V$6357)&gt;=57000,(W1045-T1045)/W1045,0)))</f>
        <v>-      %</v>
      </c>
      <c r="Z1045" s="83" t="s">
        <v>375</v>
      </c>
      <c r="AA1045" s="51">
        <v>0</v>
      </c>
      <c r="AB1045" s="51">
        <v>1</v>
      </c>
      <c r="AC1045" s="63" t="s">
        <v>375</v>
      </c>
      <c r="AD1045" s="94" t="str">
        <f>IF(OR(Q1045="",'1'!$H$10="-"),"",IF(Q1045&gt;R1045+S1045,"заказано больше наличия",""))</f>
        <v/>
      </c>
    </row>
    <row r="1046" spans="1:30" s="48" customFormat="1">
      <c r="A1046" s="2"/>
      <c r="B1046" s="57" t="s">
        <v>1389</v>
      </c>
      <c r="C1046" s="49" t="s">
        <v>2529</v>
      </c>
      <c r="D1046" s="49" t="s">
        <v>2530</v>
      </c>
      <c r="E1046" s="49">
        <v>2</v>
      </c>
      <c r="F1046" s="49">
        <v>18</v>
      </c>
      <c r="G1046" s="49"/>
      <c r="H1046" s="52" t="s">
        <v>384</v>
      </c>
      <c r="I1046" s="50" t="s">
        <v>555</v>
      </c>
      <c r="J1046" s="50"/>
      <c r="K1046" s="90"/>
      <c r="L1046" s="51">
        <v>451</v>
      </c>
      <c r="M1046" s="51">
        <v>398</v>
      </c>
      <c r="N1046" s="82">
        <f>IF('1'!$H$10="-",L1046,L1046)</f>
        <v>451</v>
      </c>
      <c r="O1046" s="82">
        <f>IF(Z1046="только сц",0,IF('1'!$H$10="-",M1046,IF('1'!$H$10="в кассу предприятия",M1046,IF('1'!$H$10="ИП Водакова Т.Ю.",M1046*1.075,"-"))))</f>
        <v>398</v>
      </c>
      <c r="P1046" s="86">
        <v>5</v>
      </c>
      <c r="Q1046" s="47"/>
      <c r="R1046" s="91">
        <f t="shared" si="16"/>
        <v>0</v>
      </c>
      <c r="S1046" s="91" t="str">
        <f>IF('1'!$H$10="-","-      ₽",IF(Z1046="только сц",IF(Q1046&lt;=AA1046,Q1046,AA1046),IF(Q1046&lt;=AB1046,0,IF(Q1046-R1046&lt;=AA1046,Q1046-R1046,AA1046))))</f>
        <v>-      ₽</v>
      </c>
      <c r="T1046" s="92" t="str">
        <f>IF('1'!$H$10="-","-      ₽",IF(AND(SUM($W$10:$W$6357)&gt;=200000,AC1046&lt;&gt;"без скидки"),IF(R1046&gt;=100,O1046*0.95*0.95*R1046,O1046*R1046*0.95),IF(SUM($V$10:$V$6357)&gt;=57000,IF(AND(R1046&gt;=100,AC1046&lt;&gt;"без скидки"),O1046*0.95*R1046,O1046*R1046),N1046*R1046)))</f>
        <v>-      ₽</v>
      </c>
      <c r="U1046" s="92" t="str">
        <f>IF('1'!$H$10="-","-      ₽",S1046*N1046)</f>
        <v>-      ₽</v>
      </c>
      <c r="V1046" s="93" t="str">
        <f>IF('1'!$H$10="-","-      ₽",R1046*N1046)</f>
        <v>-      ₽</v>
      </c>
      <c r="W1046" s="93" t="str">
        <f>IF('1'!$H$10="-","-      ₽",R1046*O1046)</f>
        <v>-      ₽</v>
      </c>
      <c r="X1046" s="65" t="s">
        <v>4548</v>
      </c>
      <c r="Y1046" s="66" t="str">
        <f>IF(OR(Q1046="",'1'!$H$10="-"),"-      %",IF(Z1046="только сц",0,IF(SUM($V$685:$V$6357)&gt;=57000,(W1046-T1046)/W1046,0)))</f>
        <v>-      %</v>
      </c>
      <c r="Z1046" s="83" t="s">
        <v>375</v>
      </c>
      <c r="AA1046" s="51">
        <v>0</v>
      </c>
      <c r="AB1046" s="51">
        <v>5</v>
      </c>
      <c r="AC1046" s="63" t="s">
        <v>3975</v>
      </c>
      <c r="AD1046" s="94" t="str">
        <f>IF(OR(Q1046="",'1'!$H$10="-"),"",IF(Q1046&gt;R1046+S1046,"заказано больше наличия",""))</f>
        <v/>
      </c>
    </row>
    <row r="1047" spans="1:30" s="48" customFormat="1">
      <c r="A1047" s="2"/>
      <c r="B1047" s="57" t="s">
        <v>1390</v>
      </c>
      <c r="C1047" s="49" t="s">
        <v>2531</v>
      </c>
      <c r="D1047" s="49" t="s">
        <v>2532</v>
      </c>
      <c r="E1047" s="49">
        <v>2</v>
      </c>
      <c r="F1047" s="49">
        <v>8</v>
      </c>
      <c r="G1047" s="49" t="s">
        <v>2952</v>
      </c>
      <c r="H1047" s="52" t="s">
        <v>288</v>
      </c>
      <c r="I1047" s="50" t="s">
        <v>483</v>
      </c>
      <c r="J1047" s="50"/>
      <c r="K1047" s="90"/>
      <c r="L1047" s="51">
        <v>826</v>
      </c>
      <c r="M1047" s="51">
        <v>729</v>
      </c>
      <c r="N1047" s="82">
        <f>IF('1'!$H$10="-",L1047,L1047)</f>
        <v>826</v>
      </c>
      <c r="O1047" s="82">
        <f>IF(Z1047="только сц",0,IF('1'!$H$10="-",M1047,IF('1'!$H$10="в кассу предприятия",M1047,IF('1'!$H$10="ИП Водакова Т.Ю.",M1047*1.075,"-"))))</f>
        <v>729</v>
      </c>
      <c r="P1047" s="86">
        <v>8</v>
      </c>
      <c r="Q1047" s="47"/>
      <c r="R1047" s="91">
        <f t="shared" si="16"/>
        <v>0</v>
      </c>
      <c r="S1047" s="91" t="str">
        <f>IF('1'!$H$10="-","-      ₽",IF(Z1047="только сц",IF(Q1047&lt;=AA1047,Q1047,AA1047),IF(Q1047&lt;=AB1047,0,IF(Q1047-R1047&lt;=AA1047,Q1047-R1047,AA1047))))</f>
        <v>-      ₽</v>
      </c>
      <c r="T1047" s="92" t="str">
        <f>IF('1'!$H$10="-","-      ₽",IF(AND(SUM($W$10:$W$6357)&gt;=200000,AC1047&lt;&gt;"без скидки"),IF(R1047&gt;=100,O1047*0.95*0.95*R1047,O1047*R1047*0.95),IF(SUM($V$10:$V$6357)&gt;=57000,IF(AND(R1047&gt;=100,AC1047&lt;&gt;"без скидки"),O1047*0.95*R1047,O1047*R1047),N1047*R1047)))</f>
        <v>-      ₽</v>
      </c>
      <c r="U1047" s="92" t="str">
        <f>IF('1'!$H$10="-","-      ₽",S1047*N1047)</f>
        <v>-      ₽</v>
      </c>
      <c r="V1047" s="93" t="str">
        <f>IF('1'!$H$10="-","-      ₽",R1047*N1047)</f>
        <v>-      ₽</v>
      </c>
      <c r="W1047" s="93" t="str">
        <f>IF('1'!$H$10="-","-      ₽",R1047*O1047)</f>
        <v>-      ₽</v>
      </c>
      <c r="X1047" s="65" t="s">
        <v>4548</v>
      </c>
      <c r="Y1047" s="66" t="str">
        <f>IF(OR(Q1047="",'1'!$H$10="-"),"-      %",IF(Z1047="только сц",0,IF(SUM($V$685:$V$6357)&gt;=57000,(W1047-T1047)/W1047,0)))</f>
        <v>-      %</v>
      </c>
      <c r="Z1047" s="83" t="s">
        <v>375</v>
      </c>
      <c r="AA1047" s="51">
        <v>0</v>
      </c>
      <c r="AB1047" s="51">
        <v>8</v>
      </c>
      <c r="AC1047" s="63" t="s">
        <v>3975</v>
      </c>
      <c r="AD1047" s="94" t="str">
        <f>IF(OR(Q1047="",'1'!$H$10="-"),"",IF(Q1047&gt;R1047+S1047,"заказано больше наличия",""))</f>
        <v/>
      </c>
    </row>
    <row r="1048" spans="1:30" s="48" customFormat="1">
      <c r="A1048" s="2"/>
      <c r="B1048" s="57" t="s">
        <v>1391</v>
      </c>
      <c r="C1048" s="49" t="s">
        <v>3844</v>
      </c>
      <c r="D1048" s="49" t="s">
        <v>3845</v>
      </c>
      <c r="E1048" s="49">
        <v>2</v>
      </c>
      <c r="F1048" s="49">
        <v>11</v>
      </c>
      <c r="G1048" s="49" t="s">
        <v>2953</v>
      </c>
      <c r="H1048" s="52" t="s">
        <v>52</v>
      </c>
      <c r="I1048" s="50" t="s">
        <v>434</v>
      </c>
      <c r="J1048" s="50"/>
      <c r="K1048" s="90"/>
      <c r="L1048" s="51">
        <v>708</v>
      </c>
      <c r="M1048" s="51">
        <v>625</v>
      </c>
      <c r="N1048" s="82">
        <f>IF('1'!$H$10="-",L1048,L1048)</f>
        <v>708</v>
      </c>
      <c r="O1048" s="82">
        <f>IF(Z1048="только сц",0,IF('1'!$H$10="-",M1048,IF('1'!$H$10="в кассу предприятия",M1048,IF('1'!$H$10="ИП Водакова Т.Ю.",M1048*1.075,"-"))))</f>
        <v>0</v>
      </c>
      <c r="P1048" s="86">
        <v>8</v>
      </c>
      <c r="Q1048" s="47"/>
      <c r="R1048" s="91">
        <f t="shared" si="16"/>
        <v>0</v>
      </c>
      <c r="S1048" s="91" t="str">
        <f>IF('1'!$H$10="-","-      ₽",IF(Z1048="только сц",IF(Q1048&lt;=AA1048,Q1048,AA1048),IF(Q1048&lt;=AB1048,0,IF(Q1048-R1048&lt;=AA1048,Q1048-R1048,AA1048))))</f>
        <v>-      ₽</v>
      </c>
      <c r="T1048" s="92" t="str">
        <f>IF('1'!$H$10="-","-      ₽",IF(AND(SUM($W$10:$W$6357)&gt;=200000,AC1048&lt;&gt;"без скидки"),IF(R1048&gt;=100,O1048*0.95*0.95*R1048,O1048*R1048*0.95),IF(SUM($V$10:$V$6357)&gt;=57000,IF(AND(R1048&gt;=100,AC1048&lt;&gt;"без скидки"),O1048*0.95*R1048,O1048*R1048),N1048*R1048)))</f>
        <v>-      ₽</v>
      </c>
      <c r="U1048" s="92" t="str">
        <f>IF('1'!$H$10="-","-      ₽",S1048*N1048)</f>
        <v>-      ₽</v>
      </c>
      <c r="V1048" s="93" t="str">
        <f>IF('1'!$H$10="-","-      ₽",R1048*N1048)</f>
        <v>-      ₽</v>
      </c>
      <c r="W1048" s="93" t="str">
        <f>IF('1'!$H$10="-","-      ₽",R1048*O1048)</f>
        <v>-      ₽</v>
      </c>
      <c r="X1048" s="65" t="s">
        <v>4548</v>
      </c>
      <c r="Y1048" s="66" t="str">
        <f>IF(OR(Q1048="",'1'!$H$10="-"),"-      %",IF(Z1048="только сц",0,IF(SUM($V$685:$V$6357)&gt;=57000,(W1048-T1048)/W1048,0)))</f>
        <v>-      %</v>
      </c>
      <c r="Z1048" s="83" t="s">
        <v>5582</v>
      </c>
      <c r="AA1048" s="51">
        <v>8</v>
      </c>
      <c r="AB1048" s="51">
        <v>0</v>
      </c>
      <c r="AC1048" s="63" t="s">
        <v>375</v>
      </c>
      <c r="AD1048" s="94" t="str">
        <f>IF(OR(Q1048="",'1'!$H$10="-"),"",IF(Q1048&gt;R1048+S1048,"заказано больше наличия",""))</f>
        <v/>
      </c>
    </row>
    <row r="1049" spans="1:30" s="48" customFormat="1">
      <c r="A1049" s="2"/>
      <c r="B1049" s="57" t="s">
        <v>5109</v>
      </c>
      <c r="C1049" s="49" t="s">
        <v>3844</v>
      </c>
      <c r="D1049" s="49" t="s">
        <v>3845</v>
      </c>
      <c r="E1049" s="49">
        <v>2</v>
      </c>
      <c r="F1049" s="49">
        <v>11</v>
      </c>
      <c r="G1049" s="49" t="s">
        <v>5497</v>
      </c>
      <c r="H1049" s="52" t="s">
        <v>52</v>
      </c>
      <c r="I1049" s="50" t="s">
        <v>434</v>
      </c>
      <c r="J1049" s="50"/>
      <c r="K1049" s="90"/>
      <c r="L1049" s="51">
        <v>1286</v>
      </c>
      <c r="M1049" s="51">
        <v>1135</v>
      </c>
      <c r="N1049" s="82">
        <f>IF('1'!$H$10="-",L1049,L1049)</f>
        <v>1286</v>
      </c>
      <c r="O1049" s="82">
        <f>IF(Z1049="только сц",0,IF('1'!$H$10="-",M1049,IF('1'!$H$10="в кассу предприятия",M1049,IF('1'!$H$10="ИП Водакова Т.Ю.",M1049*1.075,"-"))))</f>
        <v>0</v>
      </c>
      <c r="P1049" s="86">
        <v>1</v>
      </c>
      <c r="Q1049" s="47"/>
      <c r="R1049" s="91">
        <f t="shared" si="16"/>
        <v>0</v>
      </c>
      <c r="S1049" s="91" t="str">
        <f>IF('1'!$H$10="-","-      ₽",IF(Z1049="только сц",IF(Q1049&lt;=AA1049,Q1049,AA1049),IF(Q1049&lt;=AB1049,0,IF(Q1049-R1049&lt;=AA1049,Q1049-R1049,AA1049))))</f>
        <v>-      ₽</v>
      </c>
      <c r="T1049" s="92" t="str">
        <f>IF('1'!$H$10="-","-      ₽",IF(AND(SUM($W$10:$W$6357)&gt;=200000,AC1049&lt;&gt;"без скидки"),IF(R1049&gt;=100,O1049*0.95*0.95*R1049,O1049*R1049*0.95),IF(SUM($V$10:$V$6357)&gt;=57000,IF(AND(R1049&gt;=100,AC1049&lt;&gt;"без скидки"),O1049*0.95*R1049,O1049*R1049),N1049*R1049)))</f>
        <v>-      ₽</v>
      </c>
      <c r="U1049" s="92" t="str">
        <f>IF('1'!$H$10="-","-      ₽",S1049*N1049)</f>
        <v>-      ₽</v>
      </c>
      <c r="V1049" s="93" t="str">
        <f>IF('1'!$H$10="-","-      ₽",R1049*N1049)</f>
        <v>-      ₽</v>
      </c>
      <c r="W1049" s="93" t="str">
        <f>IF('1'!$H$10="-","-      ₽",R1049*O1049)</f>
        <v>-      ₽</v>
      </c>
      <c r="X1049" s="65" t="s">
        <v>4548</v>
      </c>
      <c r="Y1049" s="66" t="str">
        <f>IF(OR(Q1049="",'1'!$H$10="-"),"-      %",IF(Z1049="только сц",0,IF(SUM($V$685:$V$6357)&gt;=57000,(W1049-T1049)/W1049,0)))</f>
        <v>-      %</v>
      </c>
      <c r="Z1049" s="83" t="s">
        <v>5582</v>
      </c>
      <c r="AA1049" s="51">
        <v>1</v>
      </c>
      <c r="AB1049" s="51">
        <v>0</v>
      </c>
      <c r="AC1049" s="63" t="s">
        <v>3975</v>
      </c>
      <c r="AD1049" s="94" t="str">
        <f>IF(OR(Q1049="",'1'!$H$10="-"),"",IF(Q1049&gt;R1049+S1049,"заказано больше наличия",""))</f>
        <v/>
      </c>
    </row>
    <row r="1050" spans="1:30" s="48" customFormat="1">
      <c r="A1050" s="2"/>
      <c r="B1050" s="57" t="s">
        <v>1392</v>
      </c>
      <c r="C1050" s="49" t="s">
        <v>2533</v>
      </c>
      <c r="D1050" s="49" t="s">
        <v>2534</v>
      </c>
      <c r="E1050" s="49">
        <v>2</v>
      </c>
      <c r="F1050" s="49">
        <v>8</v>
      </c>
      <c r="G1050" s="49" t="s">
        <v>2954</v>
      </c>
      <c r="H1050" s="52" t="s">
        <v>288</v>
      </c>
      <c r="I1050" s="50"/>
      <c r="J1050" s="50"/>
      <c r="K1050" s="90"/>
      <c r="L1050" s="51">
        <v>430</v>
      </c>
      <c r="M1050" s="51">
        <v>379</v>
      </c>
      <c r="N1050" s="82">
        <f>IF('1'!$H$10="-",L1050,L1050)</f>
        <v>430</v>
      </c>
      <c r="O1050" s="82">
        <f>IF(Z1050="только сц",0,IF('1'!$H$10="-",M1050,IF('1'!$H$10="в кассу предприятия",M1050,IF('1'!$H$10="ИП Водакова Т.Ю.",M1050*1.075,"-"))))</f>
        <v>0</v>
      </c>
      <c r="P1050" s="86">
        <v>9</v>
      </c>
      <c r="Q1050" s="47"/>
      <c r="R1050" s="91">
        <f t="shared" si="16"/>
        <v>0</v>
      </c>
      <c r="S1050" s="91" t="str">
        <f>IF('1'!$H$10="-","-      ₽",IF(Z1050="только сц",IF(Q1050&lt;=AA1050,Q1050,AA1050),IF(Q1050&lt;=AB1050,0,IF(Q1050-R1050&lt;=AA1050,Q1050-R1050,AA1050))))</f>
        <v>-      ₽</v>
      </c>
      <c r="T1050" s="92" t="str">
        <f>IF('1'!$H$10="-","-      ₽",IF(AND(SUM($W$10:$W$6357)&gt;=200000,AC1050&lt;&gt;"без скидки"),IF(R1050&gt;=100,O1050*0.95*0.95*R1050,O1050*R1050*0.95),IF(SUM($V$10:$V$6357)&gt;=57000,IF(AND(R1050&gt;=100,AC1050&lt;&gt;"без скидки"),O1050*0.95*R1050,O1050*R1050),N1050*R1050)))</f>
        <v>-      ₽</v>
      </c>
      <c r="U1050" s="92" t="str">
        <f>IF('1'!$H$10="-","-      ₽",S1050*N1050)</f>
        <v>-      ₽</v>
      </c>
      <c r="V1050" s="93" t="str">
        <f>IF('1'!$H$10="-","-      ₽",R1050*N1050)</f>
        <v>-      ₽</v>
      </c>
      <c r="W1050" s="93" t="str">
        <f>IF('1'!$H$10="-","-      ₽",R1050*O1050)</f>
        <v>-      ₽</v>
      </c>
      <c r="X1050" s="65" t="s">
        <v>4548</v>
      </c>
      <c r="Y1050" s="66" t="str">
        <f>IF(OR(Q1050="",'1'!$H$10="-"),"-      %",IF(Z1050="только сц",0,IF(SUM($V$685:$V$6357)&gt;=57000,(W1050-T1050)/W1050,0)))</f>
        <v>-      %</v>
      </c>
      <c r="Z1050" s="83" t="s">
        <v>5582</v>
      </c>
      <c r="AA1050" s="51">
        <v>9</v>
      </c>
      <c r="AB1050" s="51">
        <v>0</v>
      </c>
      <c r="AC1050" s="63" t="s">
        <v>3975</v>
      </c>
      <c r="AD1050" s="94" t="str">
        <f>IF(OR(Q1050="",'1'!$H$10="-"),"",IF(Q1050&gt;R1050+S1050,"заказано больше наличия",""))</f>
        <v/>
      </c>
    </row>
    <row r="1051" spans="1:30" s="48" customFormat="1">
      <c r="A1051" s="2"/>
      <c r="B1051" s="57" t="s">
        <v>1393</v>
      </c>
      <c r="C1051" s="49" t="s">
        <v>2535</v>
      </c>
      <c r="D1051" s="49" t="s">
        <v>2536</v>
      </c>
      <c r="E1051" s="49">
        <v>2</v>
      </c>
      <c r="F1051" s="49">
        <v>15</v>
      </c>
      <c r="G1051" s="49" t="s">
        <v>2955</v>
      </c>
      <c r="H1051" s="52" t="s">
        <v>57</v>
      </c>
      <c r="I1051" s="50" t="s">
        <v>385</v>
      </c>
      <c r="J1051" s="50"/>
      <c r="K1051" s="90"/>
      <c r="L1051" s="51">
        <v>2025</v>
      </c>
      <c r="M1051" s="51">
        <v>1787</v>
      </c>
      <c r="N1051" s="82">
        <f>IF('1'!$H$10="-",L1051,L1051)</f>
        <v>2025</v>
      </c>
      <c r="O1051" s="82">
        <f>IF(Z1051="только сц",0,IF('1'!$H$10="-",M1051,IF('1'!$H$10="в кассу предприятия",M1051,IF('1'!$H$10="ИП Водакова Т.Ю.",M1051*1.075,"-"))))</f>
        <v>1787</v>
      </c>
      <c r="P1051" s="86">
        <v>3</v>
      </c>
      <c r="Q1051" s="47"/>
      <c r="R1051" s="91">
        <f t="shared" si="16"/>
        <v>0</v>
      </c>
      <c r="S1051" s="91" t="str">
        <f>IF('1'!$H$10="-","-      ₽",IF(Z1051="только сц",IF(Q1051&lt;=AA1051,Q1051,AA1051),IF(Q1051&lt;=AB1051,0,IF(Q1051-R1051&lt;=AA1051,Q1051-R1051,AA1051))))</f>
        <v>-      ₽</v>
      </c>
      <c r="T1051" s="92" t="str">
        <f>IF('1'!$H$10="-","-      ₽",IF(AND(SUM($W$10:$W$6357)&gt;=200000,AC1051&lt;&gt;"без скидки"),IF(R1051&gt;=100,O1051*0.95*0.95*R1051,O1051*R1051*0.95),IF(SUM($V$10:$V$6357)&gt;=57000,IF(AND(R1051&gt;=100,AC1051&lt;&gt;"без скидки"),O1051*0.95*R1051,O1051*R1051),N1051*R1051)))</f>
        <v>-      ₽</v>
      </c>
      <c r="U1051" s="92" t="str">
        <f>IF('1'!$H$10="-","-      ₽",S1051*N1051)</f>
        <v>-      ₽</v>
      </c>
      <c r="V1051" s="93" t="str">
        <f>IF('1'!$H$10="-","-      ₽",R1051*N1051)</f>
        <v>-      ₽</v>
      </c>
      <c r="W1051" s="93" t="str">
        <f>IF('1'!$H$10="-","-      ₽",R1051*O1051)</f>
        <v>-      ₽</v>
      </c>
      <c r="X1051" s="65" t="s">
        <v>4548</v>
      </c>
      <c r="Y1051" s="66" t="str">
        <f>IF(OR(Q1051="",'1'!$H$10="-"),"-      %",IF(Z1051="только сц",0,IF(SUM($V$685:$V$6357)&gt;=57000,(W1051-T1051)/W1051,0)))</f>
        <v>-      %</v>
      </c>
      <c r="Z1051" s="83" t="s">
        <v>375</v>
      </c>
      <c r="AA1051" s="51">
        <v>0</v>
      </c>
      <c r="AB1051" s="51">
        <v>3</v>
      </c>
      <c r="AC1051" s="63" t="s">
        <v>3975</v>
      </c>
      <c r="AD1051" s="94" t="str">
        <f>IF(OR(Q1051="",'1'!$H$10="-"),"",IF(Q1051&gt;R1051+S1051,"заказано больше наличия",""))</f>
        <v/>
      </c>
    </row>
    <row r="1052" spans="1:30" s="48" customFormat="1">
      <c r="A1052" s="2"/>
      <c r="B1052" s="57" t="s">
        <v>3990</v>
      </c>
      <c r="C1052" s="49" t="s">
        <v>2535</v>
      </c>
      <c r="D1052" s="49" t="s">
        <v>2536</v>
      </c>
      <c r="E1052" s="49">
        <v>2</v>
      </c>
      <c r="F1052" s="49">
        <v>8</v>
      </c>
      <c r="G1052" s="49" t="s">
        <v>2956</v>
      </c>
      <c r="H1052" s="52" t="s">
        <v>288</v>
      </c>
      <c r="I1052" s="50" t="s">
        <v>298</v>
      </c>
      <c r="J1052" s="50"/>
      <c r="K1052" s="90"/>
      <c r="L1052" s="51">
        <v>475</v>
      </c>
      <c r="M1052" s="51">
        <v>419</v>
      </c>
      <c r="N1052" s="82">
        <f>IF('1'!$H$10="-",L1052,L1052)</f>
        <v>475</v>
      </c>
      <c r="O1052" s="82">
        <f>IF(Z1052="только сц",0,IF('1'!$H$10="-",M1052,IF('1'!$H$10="в кассу предприятия",M1052,IF('1'!$H$10="ИП Водакова Т.Ю.",M1052*1.075,"-"))))</f>
        <v>419</v>
      </c>
      <c r="P1052" s="86">
        <v>2</v>
      </c>
      <c r="Q1052" s="47"/>
      <c r="R1052" s="91">
        <f t="shared" si="16"/>
        <v>0</v>
      </c>
      <c r="S1052" s="91" t="str">
        <f>IF('1'!$H$10="-","-      ₽",IF(Z1052="только сц",IF(Q1052&lt;=AA1052,Q1052,AA1052),IF(Q1052&lt;=AB1052,0,IF(Q1052-R1052&lt;=AA1052,Q1052-R1052,AA1052))))</f>
        <v>-      ₽</v>
      </c>
      <c r="T1052" s="92" t="str">
        <f>IF('1'!$H$10="-","-      ₽",IF(AND(SUM($W$10:$W$6357)&gt;=200000,AC1052&lt;&gt;"без скидки"),IF(R1052&gt;=100,O1052*0.95*0.95*R1052,O1052*R1052*0.95),IF(SUM($V$10:$V$6357)&gt;=57000,IF(AND(R1052&gt;=100,AC1052&lt;&gt;"без скидки"),O1052*0.95*R1052,O1052*R1052),N1052*R1052)))</f>
        <v>-      ₽</v>
      </c>
      <c r="U1052" s="92" t="str">
        <f>IF('1'!$H$10="-","-      ₽",S1052*N1052)</f>
        <v>-      ₽</v>
      </c>
      <c r="V1052" s="93" t="str">
        <f>IF('1'!$H$10="-","-      ₽",R1052*N1052)</f>
        <v>-      ₽</v>
      </c>
      <c r="W1052" s="93" t="str">
        <f>IF('1'!$H$10="-","-      ₽",R1052*O1052)</f>
        <v>-      ₽</v>
      </c>
      <c r="X1052" s="65" t="s">
        <v>4548</v>
      </c>
      <c r="Y1052" s="66" t="str">
        <f>IF(OR(Q1052="",'1'!$H$10="-"),"-      %",IF(Z1052="только сц",0,IF(SUM($V$685:$V$6357)&gt;=57000,(W1052-T1052)/W1052,0)))</f>
        <v>-      %</v>
      </c>
      <c r="Z1052" s="83" t="s">
        <v>375</v>
      </c>
      <c r="AA1052" s="51">
        <v>0</v>
      </c>
      <c r="AB1052" s="51">
        <v>2</v>
      </c>
      <c r="AC1052" s="63" t="s">
        <v>375</v>
      </c>
      <c r="AD1052" s="94" t="str">
        <f>IF(OR(Q1052="",'1'!$H$10="-"),"",IF(Q1052&gt;R1052+S1052,"заказано больше наличия",""))</f>
        <v/>
      </c>
    </row>
    <row r="1053" spans="1:30" s="48" customFormat="1">
      <c r="A1053" s="2"/>
      <c r="B1053" s="57" t="s">
        <v>3991</v>
      </c>
      <c r="C1053" s="49" t="s">
        <v>2535</v>
      </c>
      <c r="D1053" s="49" t="s">
        <v>2536</v>
      </c>
      <c r="E1053" s="49">
        <v>2</v>
      </c>
      <c r="F1053" s="49">
        <v>11</v>
      </c>
      <c r="G1053" s="49" t="s">
        <v>2956</v>
      </c>
      <c r="H1053" s="52" t="s">
        <v>52</v>
      </c>
      <c r="I1053" s="50" t="s">
        <v>298</v>
      </c>
      <c r="J1053" s="50"/>
      <c r="K1053" s="90"/>
      <c r="L1053" s="51">
        <v>475</v>
      </c>
      <c r="M1053" s="51">
        <v>419</v>
      </c>
      <c r="N1053" s="82">
        <f>IF('1'!$H$10="-",L1053,L1053)</f>
        <v>475</v>
      </c>
      <c r="O1053" s="82">
        <f>IF(Z1053="только сц",0,IF('1'!$H$10="-",M1053,IF('1'!$H$10="в кассу предприятия",M1053,IF('1'!$H$10="ИП Водакова Т.Ю.",M1053*1.075,"-"))))</f>
        <v>419</v>
      </c>
      <c r="P1053" s="86">
        <v>22</v>
      </c>
      <c r="Q1053" s="47"/>
      <c r="R1053" s="91">
        <f t="shared" si="16"/>
        <v>0</v>
      </c>
      <c r="S1053" s="91" t="str">
        <f>IF('1'!$H$10="-","-      ₽",IF(Z1053="только сц",IF(Q1053&lt;=AA1053,Q1053,AA1053),IF(Q1053&lt;=AB1053,0,IF(Q1053-R1053&lt;=AA1053,Q1053-R1053,AA1053))))</f>
        <v>-      ₽</v>
      </c>
      <c r="T1053" s="92" t="str">
        <f>IF('1'!$H$10="-","-      ₽",IF(AND(SUM($W$10:$W$6357)&gt;=200000,AC1053&lt;&gt;"без скидки"),IF(R1053&gt;=100,O1053*0.95*0.95*R1053,O1053*R1053*0.95),IF(SUM($V$10:$V$6357)&gt;=57000,IF(AND(R1053&gt;=100,AC1053&lt;&gt;"без скидки"),O1053*0.95*R1053,O1053*R1053),N1053*R1053)))</f>
        <v>-      ₽</v>
      </c>
      <c r="U1053" s="92" t="str">
        <f>IF('1'!$H$10="-","-      ₽",S1053*N1053)</f>
        <v>-      ₽</v>
      </c>
      <c r="V1053" s="93" t="str">
        <f>IF('1'!$H$10="-","-      ₽",R1053*N1053)</f>
        <v>-      ₽</v>
      </c>
      <c r="W1053" s="93" t="str">
        <f>IF('1'!$H$10="-","-      ₽",R1053*O1053)</f>
        <v>-      ₽</v>
      </c>
      <c r="X1053" s="65" t="s">
        <v>4992</v>
      </c>
      <c r="Y1053" s="66" t="str">
        <f>IF(OR(Q1053="",'1'!$H$10="-"),"-      %",IF(Z1053="только сц",0,IF(SUM($V$685:$V$6357)&gt;=57000,(W1053-T1053)/W1053,0)))</f>
        <v>-      %</v>
      </c>
      <c r="Z1053" s="83" t="s">
        <v>375</v>
      </c>
      <c r="AA1053" s="51">
        <v>3</v>
      </c>
      <c r="AB1053" s="51">
        <v>19</v>
      </c>
      <c r="AC1053" s="63" t="s">
        <v>375</v>
      </c>
      <c r="AD1053" s="94" t="str">
        <f>IF(OR(Q1053="",'1'!$H$10="-"),"",IF(Q1053&gt;R1053+S1053,"заказано больше наличия",""))</f>
        <v/>
      </c>
    </row>
    <row r="1054" spans="1:30" s="48" customFormat="1">
      <c r="A1054" s="2"/>
      <c r="B1054" s="57" t="s">
        <v>1394</v>
      </c>
      <c r="C1054" s="49" t="s">
        <v>2535</v>
      </c>
      <c r="D1054" s="49" t="s">
        <v>2536</v>
      </c>
      <c r="E1054" s="49">
        <v>2</v>
      </c>
      <c r="F1054" s="49">
        <v>15</v>
      </c>
      <c r="G1054" s="49" t="s">
        <v>2956</v>
      </c>
      <c r="H1054" s="52" t="s">
        <v>57</v>
      </c>
      <c r="I1054" s="50" t="s">
        <v>387</v>
      </c>
      <c r="J1054" s="50"/>
      <c r="K1054" s="90"/>
      <c r="L1054" s="51">
        <v>969</v>
      </c>
      <c r="M1054" s="51">
        <v>855</v>
      </c>
      <c r="N1054" s="82">
        <f>IF('1'!$H$10="-",L1054,L1054)</f>
        <v>969</v>
      </c>
      <c r="O1054" s="82">
        <f>IF(Z1054="только сц",0,IF('1'!$H$10="-",M1054,IF('1'!$H$10="в кассу предприятия",M1054,IF('1'!$H$10="ИП Водакова Т.Ю.",M1054*1.075,"-"))))</f>
        <v>855</v>
      </c>
      <c r="P1054" s="86">
        <v>9</v>
      </c>
      <c r="Q1054" s="47"/>
      <c r="R1054" s="91">
        <f t="shared" si="16"/>
        <v>0</v>
      </c>
      <c r="S1054" s="91" t="str">
        <f>IF('1'!$H$10="-","-      ₽",IF(Z1054="только сц",IF(Q1054&lt;=AA1054,Q1054,AA1054),IF(Q1054&lt;=AB1054,0,IF(Q1054-R1054&lt;=AA1054,Q1054-R1054,AA1054))))</f>
        <v>-      ₽</v>
      </c>
      <c r="T1054" s="92" t="str">
        <f>IF('1'!$H$10="-","-      ₽",IF(AND(SUM($W$10:$W$6357)&gt;=200000,AC1054&lt;&gt;"без скидки"),IF(R1054&gt;=100,O1054*0.95*0.95*R1054,O1054*R1054*0.95),IF(SUM($V$10:$V$6357)&gt;=57000,IF(AND(R1054&gt;=100,AC1054&lt;&gt;"без скидки"),O1054*0.95*R1054,O1054*R1054),N1054*R1054)))</f>
        <v>-      ₽</v>
      </c>
      <c r="U1054" s="92" t="str">
        <f>IF('1'!$H$10="-","-      ₽",S1054*N1054)</f>
        <v>-      ₽</v>
      </c>
      <c r="V1054" s="93" t="str">
        <f>IF('1'!$H$10="-","-      ₽",R1054*N1054)</f>
        <v>-      ₽</v>
      </c>
      <c r="W1054" s="93" t="str">
        <f>IF('1'!$H$10="-","-      ₽",R1054*O1054)</f>
        <v>-      ₽</v>
      </c>
      <c r="X1054" s="65" t="s">
        <v>4548</v>
      </c>
      <c r="Y1054" s="66" t="str">
        <f>IF(OR(Q1054="",'1'!$H$10="-"),"-      %",IF(Z1054="только сц",0,IF(SUM($V$685:$V$6357)&gt;=57000,(W1054-T1054)/W1054,0)))</f>
        <v>-      %</v>
      </c>
      <c r="Z1054" s="83" t="s">
        <v>375</v>
      </c>
      <c r="AA1054" s="51">
        <v>6</v>
      </c>
      <c r="AB1054" s="51">
        <v>3</v>
      </c>
      <c r="AC1054" s="63" t="s">
        <v>375</v>
      </c>
      <c r="AD1054" s="94" t="str">
        <f>IF(OR(Q1054="",'1'!$H$10="-"),"",IF(Q1054&gt;R1054+S1054,"заказано больше наличия",""))</f>
        <v/>
      </c>
    </row>
    <row r="1055" spans="1:30" s="48" customFormat="1">
      <c r="A1055" s="2"/>
      <c r="B1055" s="57" t="s">
        <v>1395</v>
      </c>
      <c r="C1055" s="49" t="s">
        <v>3846</v>
      </c>
      <c r="D1055" s="49" t="s">
        <v>2536</v>
      </c>
      <c r="E1055" s="49">
        <v>2</v>
      </c>
      <c r="F1055" s="49">
        <v>15</v>
      </c>
      <c r="G1055" s="49" t="s">
        <v>2956</v>
      </c>
      <c r="H1055" s="52" t="s">
        <v>57</v>
      </c>
      <c r="I1055" s="50" t="s">
        <v>298</v>
      </c>
      <c r="J1055" s="50" t="s">
        <v>387</v>
      </c>
      <c r="K1055" s="90"/>
      <c r="L1055" s="51">
        <v>969</v>
      </c>
      <c r="M1055" s="51">
        <v>855</v>
      </c>
      <c r="N1055" s="82">
        <f>IF('1'!$H$10="-",L1055,L1055)</f>
        <v>969</v>
      </c>
      <c r="O1055" s="82">
        <f>IF(Z1055="только сц",0,IF('1'!$H$10="-",M1055,IF('1'!$H$10="в кассу предприятия",M1055,IF('1'!$H$10="ИП Водакова Т.Ю.",M1055*1.075,"-"))))</f>
        <v>0</v>
      </c>
      <c r="P1055" s="86">
        <v>10</v>
      </c>
      <c r="Q1055" s="47"/>
      <c r="R1055" s="91">
        <f t="shared" si="16"/>
        <v>0</v>
      </c>
      <c r="S1055" s="91" t="str">
        <f>IF('1'!$H$10="-","-      ₽",IF(Z1055="только сц",IF(Q1055&lt;=AA1055,Q1055,AA1055),IF(Q1055&lt;=AB1055,0,IF(Q1055-R1055&lt;=AA1055,Q1055-R1055,AA1055))))</f>
        <v>-      ₽</v>
      </c>
      <c r="T1055" s="92" t="str">
        <f>IF('1'!$H$10="-","-      ₽",IF(AND(SUM($W$10:$W$6357)&gt;=200000,AC1055&lt;&gt;"без скидки"),IF(R1055&gt;=100,O1055*0.95*0.95*R1055,O1055*R1055*0.95),IF(SUM($V$10:$V$6357)&gt;=57000,IF(AND(R1055&gt;=100,AC1055&lt;&gt;"без скидки"),O1055*0.95*R1055,O1055*R1055),N1055*R1055)))</f>
        <v>-      ₽</v>
      </c>
      <c r="U1055" s="92" t="str">
        <f>IF('1'!$H$10="-","-      ₽",S1055*N1055)</f>
        <v>-      ₽</v>
      </c>
      <c r="V1055" s="93" t="str">
        <f>IF('1'!$H$10="-","-      ₽",R1055*N1055)</f>
        <v>-      ₽</v>
      </c>
      <c r="W1055" s="93" t="str">
        <f>IF('1'!$H$10="-","-      ₽",R1055*O1055)</f>
        <v>-      ₽</v>
      </c>
      <c r="X1055" s="65" t="s">
        <v>4548</v>
      </c>
      <c r="Y1055" s="66" t="str">
        <f>IF(OR(Q1055="",'1'!$H$10="-"),"-      %",IF(Z1055="только сц",0,IF(SUM($V$685:$V$6357)&gt;=57000,(W1055-T1055)/W1055,0)))</f>
        <v>-      %</v>
      </c>
      <c r="Z1055" s="83" t="s">
        <v>5582</v>
      </c>
      <c r="AA1055" s="51">
        <v>10</v>
      </c>
      <c r="AB1055" s="51">
        <v>0</v>
      </c>
      <c r="AC1055" s="63" t="s">
        <v>3975</v>
      </c>
      <c r="AD1055" s="94" t="str">
        <f>IF(OR(Q1055="",'1'!$H$10="-"),"",IF(Q1055&gt;R1055+S1055,"заказано больше наличия",""))</f>
        <v/>
      </c>
    </row>
    <row r="1056" spans="1:30" s="48" customFormat="1">
      <c r="A1056" s="2"/>
      <c r="B1056" s="57" t="s">
        <v>1396</v>
      </c>
      <c r="C1056" s="49" t="s">
        <v>2535</v>
      </c>
      <c r="D1056" s="49" t="s">
        <v>2536</v>
      </c>
      <c r="E1056" s="49">
        <v>2</v>
      </c>
      <c r="F1056" s="49">
        <v>27</v>
      </c>
      <c r="G1056" s="49" t="s">
        <v>2957</v>
      </c>
      <c r="H1056" s="52" t="s">
        <v>470</v>
      </c>
      <c r="I1056" s="50" t="s">
        <v>2803</v>
      </c>
      <c r="J1056" s="50" t="s">
        <v>2847</v>
      </c>
      <c r="K1056" s="90" t="s">
        <v>375</v>
      </c>
      <c r="L1056" s="51">
        <v>5362</v>
      </c>
      <c r="M1056" s="51">
        <v>4731</v>
      </c>
      <c r="N1056" s="82">
        <f>IF('1'!$H$10="-",L1056,L1056)</f>
        <v>5362</v>
      </c>
      <c r="O1056" s="82">
        <f>IF(Z1056="только сц",0,IF('1'!$H$10="-",M1056,IF('1'!$H$10="в кассу предприятия",M1056,IF('1'!$H$10="ИП Водакова Т.Ю.",M1056*1.075,"-"))))</f>
        <v>0</v>
      </c>
      <c r="P1056" s="86">
        <v>2</v>
      </c>
      <c r="Q1056" s="47"/>
      <c r="R1056" s="91">
        <f t="shared" si="16"/>
        <v>0</v>
      </c>
      <c r="S1056" s="91" t="str">
        <f>IF('1'!$H$10="-","-      ₽",IF(Z1056="только сц",IF(Q1056&lt;=AA1056,Q1056,AA1056),IF(Q1056&lt;=AB1056,0,IF(Q1056-R1056&lt;=AA1056,Q1056-R1056,AA1056))))</f>
        <v>-      ₽</v>
      </c>
      <c r="T1056" s="92" t="str">
        <f>IF('1'!$H$10="-","-      ₽",IF(AND(SUM($W$10:$W$6357)&gt;=200000,AC1056&lt;&gt;"без скидки"),IF(R1056&gt;=100,O1056*0.95*0.95*R1056,O1056*R1056*0.95),IF(SUM($V$10:$V$6357)&gt;=57000,IF(AND(R1056&gt;=100,AC1056&lt;&gt;"без скидки"),O1056*0.95*R1056,O1056*R1056),N1056*R1056)))</f>
        <v>-      ₽</v>
      </c>
      <c r="U1056" s="92" t="str">
        <f>IF('1'!$H$10="-","-      ₽",S1056*N1056)</f>
        <v>-      ₽</v>
      </c>
      <c r="V1056" s="93" t="str">
        <f>IF('1'!$H$10="-","-      ₽",R1056*N1056)</f>
        <v>-      ₽</v>
      </c>
      <c r="W1056" s="93" t="str">
        <f>IF('1'!$H$10="-","-      ₽",R1056*O1056)</f>
        <v>-      ₽</v>
      </c>
      <c r="X1056" s="65" t="s">
        <v>4548</v>
      </c>
      <c r="Y1056" s="66" t="str">
        <f>IF(OR(Q1056="",'1'!$H$10="-"),"-      %",IF(Z1056="только сц",0,IF(SUM($V$685:$V$6357)&gt;=57000,(W1056-T1056)/W1056,0)))</f>
        <v>-      %</v>
      </c>
      <c r="Z1056" s="83" t="s">
        <v>5582</v>
      </c>
      <c r="AA1056" s="51">
        <v>2</v>
      </c>
      <c r="AB1056" s="51">
        <v>0</v>
      </c>
      <c r="AC1056" s="63" t="s">
        <v>3975</v>
      </c>
      <c r="AD1056" s="94" t="str">
        <f>IF(OR(Q1056="",'1'!$H$10="-"),"",IF(Q1056&gt;R1056+S1056,"заказано больше наличия",""))</f>
        <v/>
      </c>
    </row>
    <row r="1057" spans="1:30" s="48" customFormat="1">
      <c r="A1057" s="2"/>
      <c r="B1057" s="57" t="s">
        <v>4307</v>
      </c>
      <c r="C1057" s="49" t="s">
        <v>3846</v>
      </c>
      <c r="D1057" s="49" t="s">
        <v>4420</v>
      </c>
      <c r="E1057" s="49">
        <v>2</v>
      </c>
      <c r="F1057" s="49">
        <v>8</v>
      </c>
      <c r="G1057" s="49" t="s">
        <v>2958</v>
      </c>
      <c r="H1057" s="52" t="s">
        <v>288</v>
      </c>
      <c r="I1057" s="50" t="s">
        <v>392</v>
      </c>
      <c r="J1057" s="50"/>
      <c r="K1057" s="90"/>
      <c r="L1057" s="51">
        <v>554</v>
      </c>
      <c r="M1057" s="51">
        <v>489</v>
      </c>
      <c r="N1057" s="82">
        <f>IF('1'!$H$10="-",L1057,L1057)</f>
        <v>554</v>
      </c>
      <c r="O1057" s="82">
        <f>IF(Z1057="только сц",0,IF('1'!$H$10="-",M1057,IF('1'!$H$10="в кассу предприятия",M1057,IF('1'!$H$10="ИП Водакова Т.Ю.",M1057*1.075,"-"))))</f>
        <v>0</v>
      </c>
      <c r="P1057" s="86">
        <v>3</v>
      </c>
      <c r="Q1057" s="47"/>
      <c r="R1057" s="91">
        <f t="shared" si="16"/>
        <v>0</v>
      </c>
      <c r="S1057" s="91" t="str">
        <f>IF('1'!$H$10="-","-      ₽",IF(Z1057="только сц",IF(Q1057&lt;=AA1057,Q1057,AA1057),IF(Q1057&lt;=AB1057,0,IF(Q1057-R1057&lt;=AA1057,Q1057-R1057,AA1057))))</f>
        <v>-      ₽</v>
      </c>
      <c r="T1057" s="92" t="str">
        <f>IF('1'!$H$10="-","-      ₽",IF(AND(SUM($W$10:$W$6357)&gt;=200000,AC1057&lt;&gt;"без скидки"),IF(R1057&gt;=100,O1057*0.95*0.95*R1057,O1057*R1057*0.95),IF(SUM($V$10:$V$6357)&gt;=57000,IF(AND(R1057&gt;=100,AC1057&lt;&gt;"без скидки"),O1057*0.95*R1057,O1057*R1057),N1057*R1057)))</f>
        <v>-      ₽</v>
      </c>
      <c r="U1057" s="92" t="str">
        <f>IF('1'!$H$10="-","-      ₽",S1057*N1057)</f>
        <v>-      ₽</v>
      </c>
      <c r="V1057" s="93" t="str">
        <f>IF('1'!$H$10="-","-      ₽",R1057*N1057)</f>
        <v>-      ₽</v>
      </c>
      <c r="W1057" s="93" t="str">
        <f>IF('1'!$H$10="-","-      ₽",R1057*O1057)</f>
        <v>-      ₽</v>
      </c>
      <c r="X1057" s="65" t="s">
        <v>4548</v>
      </c>
      <c r="Y1057" s="66" t="str">
        <f>IF(OR(Q1057="",'1'!$H$10="-"),"-      %",IF(Z1057="только сц",0,IF(SUM($V$685:$V$6357)&gt;=57000,(W1057-T1057)/W1057,0)))</f>
        <v>-      %</v>
      </c>
      <c r="Z1057" s="83" t="s">
        <v>5582</v>
      </c>
      <c r="AA1057" s="51">
        <v>3</v>
      </c>
      <c r="AB1057" s="51">
        <v>0</v>
      </c>
      <c r="AC1057" s="63" t="s">
        <v>375</v>
      </c>
      <c r="AD1057" s="94" t="str">
        <f>IF(OR(Q1057="",'1'!$H$10="-"),"",IF(Q1057&gt;R1057+S1057,"заказано больше наличия",""))</f>
        <v/>
      </c>
    </row>
    <row r="1058" spans="1:30" s="48" customFormat="1">
      <c r="A1058" s="2"/>
      <c r="B1058" s="57" t="s">
        <v>5110</v>
      </c>
      <c r="C1058" s="49" t="s">
        <v>2535</v>
      </c>
      <c r="D1058" s="49" t="s">
        <v>2536</v>
      </c>
      <c r="E1058" s="49">
        <v>2</v>
      </c>
      <c r="F1058" s="49">
        <v>11</v>
      </c>
      <c r="G1058" s="49" t="s">
        <v>5498</v>
      </c>
      <c r="H1058" s="52" t="s">
        <v>52</v>
      </c>
      <c r="I1058" s="50" t="s">
        <v>387</v>
      </c>
      <c r="J1058" s="50"/>
      <c r="K1058" s="90"/>
      <c r="L1058" s="51">
        <v>339</v>
      </c>
      <c r="M1058" s="51">
        <v>299</v>
      </c>
      <c r="N1058" s="82">
        <f>IF('1'!$H$10="-",L1058,L1058)</f>
        <v>339</v>
      </c>
      <c r="O1058" s="82">
        <f>IF(Z1058="только сц",0,IF('1'!$H$10="-",M1058,IF('1'!$H$10="в кассу предприятия",M1058,IF('1'!$H$10="ИП Водакова Т.Ю.",M1058*1.075,"-"))))</f>
        <v>299</v>
      </c>
      <c r="P1058" s="86">
        <v>55</v>
      </c>
      <c r="Q1058" s="47"/>
      <c r="R1058" s="91">
        <f t="shared" si="16"/>
        <v>0</v>
      </c>
      <c r="S1058" s="91" t="str">
        <f>IF('1'!$H$10="-","-      ₽",IF(Z1058="только сц",IF(Q1058&lt;=AA1058,Q1058,AA1058),IF(Q1058&lt;=AB1058,0,IF(Q1058-R1058&lt;=AA1058,Q1058-R1058,AA1058))))</f>
        <v>-      ₽</v>
      </c>
      <c r="T1058" s="92" t="str">
        <f>IF('1'!$H$10="-","-      ₽",IF(AND(SUM($W$10:$W$6357)&gt;=200000,AC1058&lt;&gt;"без скидки"),IF(R1058&gt;=100,O1058*0.95*0.95*R1058,O1058*R1058*0.95),IF(SUM($V$10:$V$6357)&gt;=57000,IF(AND(R1058&gt;=100,AC1058&lt;&gt;"без скидки"),O1058*0.95*R1058,O1058*R1058),N1058*R1058)))</f>
        <v>-      ₽</v>
      </c>
      <c r="U1058" s="92" t="str">
        <f>IF('1'!$H$10="-","-      ₽",S1058*N1058)</f>
        <v>-      ₽</v>
      </c>
      <c r="V1058" s="93" t="str">
        <f>IF('1'!$H$10="-","-      ₽",R1058*N1058)</f>
        <v>-      ₽</v>
      </c>
      <c r="W1058" s="93" t="str">
        <f>IF('1'!$H$10="-","-      ₽",R1058*O1058)</f>
        <v>-      ₽</v>
      </c>
      <c r="X1058" s="65" t="s">
        <v>4991</v>
      </c>
      <c r="Y1058" s="66" t="str">
        <f>IF(OR(Q1058="",'1'!$H$10="-"),"-      %",IF(Z1058="только сц",0,IF(SUM($V$685:$V$6357)&gt;=57000,(W1058-T1058)/W1058,0)))</f>
        <v>-      %</v>
      </c>
      <c r="Z1058" s="83" t="s">
        <v>375</v>
      </c>
      <c r="AA1058" s="51">
        <v>0</v>
      </c>
      <c r="AB1058" s="51">
        <v>55</v>
      </c>
      <c r="AC1058" s="63" t="s">
        <v>375</v>
      </c>
      <c r="AD1058" s="94" t="str">
        <f>IF(OR(Q1058="",'1'!$H$10="-"),"",IF(Q1058&gt;R1058+S1058,"заказано больше наличия",""))</f>
        <v/>
      </c>
    </row>
    <row r="1059" spans="1:30" s="48" customFormat="1">
      <c r="A1059" s="2"/>
      <c r="B1059" s="57" t="s">
        <v>5111</v>
      </c>
      <c r="C1059" s="49" t="s">
        <v>3847</v>
      </c>
      <c r="D1059" s="49" t="s">
        <v>633</v>
      </c>
      <c r="E1059" s="49">
        <v>2</v>
      </c>
      <c r="F1059" s="49">
        <v>6</v>
      </c>
      <c r="G1059" s="49" t="s">
        <v>634</v>
      </c>
      <c r="H1059" s="52" t="s">
        <v>85</v>
      </c>
      <c r="I1059" s="50"/>
      <c r="J1059" s="50"/>
      <c r="K1059" s="90"/>
      <c r="L1059" s="51">
        <v>368</v>
      </c>
      <c r="M1059" s="51">
        <v>325</v>
      </c>
      <c r="N1059" s="82">
        <f>IF('1'!$H$10="-",L1059,L1059)</f>
        <v>368</v>
      </c>
      <c r="O1059" s="82">
        <f>IF(Z1059="только сц",0,IF('1'!$H$10="-",M1059,IF('1'!$H$10="в кассу предприятия",M1059,IF('1'!$H$10="ИП Водакова Т.Ю.",M1059*1.075,"-"))))</f>
        <v>0</v>
      </c>
      <c r="P1059" s="86">
        <v>62</v>
      </c>
      <c r="Q1059" s="47"/>
      <c r="R1059" s="91">
        <f t="shared" si="16"/>
        <v>0</v>
      </c>
      <c r="S1059" s="91" t="str">
        <f>IF('1'!$H$10="-","-      ₽",IF(Z1059="только сц",IF(Q1059&lt;=AA1059,Q1059,AA1059),IF(Q1059&lt;=AB1059,0,IF(Q1059-R1059&lt;=AA1059,Q1059-R1059,AA1059))))</f>
        <v>-      ₽</v>
      </c>
      <c r="T1059" s="92" t="str">
        <f>IF('1'!$H$10="-","-      ₽",IF(AND(SUM($W$10:$W$6357)&gt;=200000,AC1059&lt;&gt;"без скидки"),IF(R1059&gt;=100,O1059*0.95*0.95*R1059,O1059*R1059*0.95),IF(SUM($V$10:$V$6357)&gt;=57000,IF(AND(R1059&gt;=100,AC1059&lt;&gt;"без скидки"),O1059*0.95*R1059,O1059*R1059),N1059*R1059)))</f>
        <v>-      ₽</v>
      </c>
      <c r="U1059" s="92" t="str">
        <f>IF('1'!$H$10="-","-      ₽",S1059*N1059)</f>
        <v>-      ₽</v>
      </c>
      <c r="V1059" s="93" t="str">
        <f>IF('1'!$H$10="-","-      ₽",R1059*N1059)</f>
        <v>-      ₽</v>
      </c>
      <c r="W1059" s="93" t="str">
        <f>IF('1'!$H$10="-","-      ₽",R1059*O1059)</f>
        <v>-      ₽</v>
      </c>
      <c r="X1059" s="65" t="s">
        <v>4548</v>
      </c>
      <c r="Y1059" s="66" t="str">
        <f>IF(OR(Q1059="",'1'!$H$10="-"),"-      %",IF(Z1059="только сц",0,IF(SUM($V$685:$V$6357)&gt;=57000,(W1059-T1059)/W1059,0)))</f>
        <v>-      %</v>
      </c>
      <c r="Z1059" s="83" t="s">
        <v>5582</v>
      </c>
      <c r="AA1059" s="51">
        <v>62</v>
      </c>
      <c r="AB1059" s="51">
        <v>0</v>
      </c>
      <c r="AC1059" s="63" t="s">
        <v>3975</v>
      </c>
      <c r="AD1059" s="94" t="str">
        <f>IF(OR(Q1059="",'1'!$H$10="-"),"",IF(Q1059&gt;R1059+S1059,"заказано больше наличия",""))</f>
        <v/>
      </c>
    </row>
    <row r="1060" spans="1:30" s="48" customFormat="1">
      <c r="A1060" s="2"/>
      <c r="B1060" s="57" t="s">
        <v>4308</v>
      </c>
      <c r="C1060" s="49" t="s">
        <v>3847</v>
      </c>
      <c r="D1060" s="49" t="s">
        <v>633</v>
      </c>
      <c r="E1060" s="49">
        <v>2</v>
      </c>
      <c r="F1060" s="49">
        <v>8</v>
      </c>
      <c r="G1060" s="49" t="s">
        <v>634</v>
      </c>
      <c r="H1060" s="52" t="s">
        <v>288</v>
      </c>
      <c r="I1060" s="50" t="s">
        <v>387</v>
      </c>
      <c r="J1060" s="50"/>
      <c r="K1060" s="90"/>
      <c r="L1060" s="51">
        <v>482</v>
      </c>
      <c r="M1060" s="51">
        <v>425</v>
      </c>
      <c r="N1060" s="82">
        <f>IF('1'!$H$10="-",L1060,L1060)</f>
        <v>482</v>
      </c>
      <c r="O1060" s="82">
        <f>IF(Z1060="только сц",0,IF('1'!$H$10="-",M1060,IF('1'!$H$10="в кассу предприятия",M1060,IF('1'!$H$10="ИП Водакова Т.Ю.",M1060*1.075,"-"))))</f>
        <v>0</v>
      </c>
      <c r="P1060" s="86">
        <v>2</v>
      </c>
      <c r="Q1060" s="47"/>
      <c r="R1060" s="91">
        <f t="shared" si="16"/>
        <v>0</v>
      </c>
      <c r="S1060" s="91" t="str">
        <f>IF('1'!$H$10="-","-      ₽",IF(Z1060="только сц",IF(Q1060&lt;=AA1060,Q1060,AA1060),IF(Q1060&lt;=AB1060,0,IF(Q1060-R1060&lt;=AA1060,Q1060-R1060,AA1060))))</f>
        <v>-      ₽</v>
      </c>
      <c r="T1060" s="92" t="str">
        <f>IF('1'!$H$10="-","-      ₽",IF(AND(SUM($W$10:$W$6357)&gt;=200000,AC1060&lt;&gt;"без скидки"),IF(R1060&gt;=100,O1060*0.95*0.95*R1060,O1060*R1060*0.95),IF(SUM($V$10:$V$6357)&gt;=57000,IF(AND(R1060&gt;=100,AC1060&lt;&gt;"без скидки"),O1060*0.95*R1060,O1060*R1060),N1060*R1060)))</f>
        <v>-      ₽</v>
      </c>
      <c r="U1060" s="92" t="str">
        <f>IF('1'!$H$10="-","-      ₽",S1060*N1060)</f>
        <v>-      ₽</v>
      </c>
      <c r="V1060" s="93" t="str">
        <f>IF('1'!$H$10="-","-      ₽",R1060*N1060)</f>
        <v>-      ₽</v>
      </c>
      <c r="W1060" s="93" t="str">
        <f>IF('1'!$H$10="-","-      ₽",R1060*O1060)</f>
        <v>-      ₽</v>
      </c>
      <c r="X1060" s="65" t="s">
        <v>4548</v>
      </c>
      <c r="Y1060" s="66" t="str">
        <f>IF(OR(Q1060="",'1'!$H$10="-"),"-      %",IF(Z1060="только сц",0,IF(SUM($V$685:$V$6357)&gt;=57000,(W1060-T1060)/W1060,0)))</f>
        <v>-      %</v>
      </c>
      <c r="Z1060" s="83" t="s">
        <v>5582</v>
      </c>
      <c r="AA1060" s="51">
        <v>2</v>
      </c>
      <c r="AB1060" s="51">
        <v>0</v>
      </c>
      <c r="AC1060" s="63" t="s">
        <v>3975</v>
      </c>
      <c r="AD1060" s="94" t="str">
        <f>IF(OR(Q1060="",'1'!$H$10="-"),"",IF(Q1060&gt;R1060+S1060,"заказано больше наличия",""))</f>
        <v/>
      </c>
    </row>
    <row r="1061" spans="1:30" s="48" customFormat="1">
      <c r="A1061" s="2"/>
      <c r="B1061" s="57" t="s">
        <v>631</v>
      </c>
      <c r="C1061" s="49" t="s">
        <v>632</v>
      </c>
      <c r="D1061" s="49" t="s">
        <v>633</v>
      </c>
      <c r="E1061" s="49">
        <v>2</v>
      </c>
      <c r="F1061" s="49">
        <v>11</v>
      </c>
      <c r="G1061" s="49" t="s">
        <v>634</v>
      </c>
      <c r="H1061" s="52" t="s">
        <v>52</v>
      </c>
      <c r="I1061" s="50" t="s">
        <v>392</v>
      </c>
      <c r="J1061" s="50"/>
      <c r="K1061" s="90"/>
      <c r="L1061" s="51">
        <v>482</v>
      </c>
      <c r="M1061" s="51">
        <v>425</v>
      </c>
      <c r="N1061" s="82">
        <f>IF('1'!$H$10="-",L1061,L1061)</f>
        <v>482</v>
      </c>
      <c r="O1061" s="82">
        <f>IF(Z1061="только сц",0,IF('1'!$H$10="-",M1061,IF('1'!$H$10="в кассу предприятия",M1061,IF('1'!$H$10="ИП Водакова Т.Ю.",M1061*1.075,"-"))))</f>
        <v>425</v>
      </c>
      <c r="P1061" s="86" t="s">
        <v>5583</v>
      </c>
      <c r="Q1061" s="47"/>
      <c r="R1061" s="91">
        <f t="shared" si="16"/>
        <v>0</v>
      </c>
      <c r="S1061" s="91" t="str">
        <f>IF('1'!$H$10="-","-      ₽",IF(Z1061="только сц",IF(Q1061&lt;=AA1061,Q1061,AA1061),IF(Q1061&lt;=AB1061,0,IF(Q1061-R1061&lt;=AA1061,Q1061-R1061,AA1061))))</f>
        <v>-      ₽</v>
      </c>
      <c r="T1061" s="92" t="str">
        <f>IF('1'!$H$10="-","-      ₽",IF(AND(SUM($W$10:$W$6357)&gt;=200000,AC1061&lt;&gt;"без скидки"),IF(R1061&gt;=100,O1061*0.95*0.95*R1061,O1061*R1061*0.95),IF(SUM($V$10:$V$6357)&gt;=57000,IF(AND(R1061&gt;=100,AC1061&lt;&gt;"без скидки"),O1061*0.95*R1061,O1061*R1061),N1061*R1061)))</f>
        <v>-      ₽</v>
      </c>
      <c r="U1061" s="92" t="str">
        <f>IF('1'!$H$10="-","-      ₽",S1061*N1061)</f>
        <v>-      ₽</v>
      </c>
      <c r="V1061" s="93" t="str">
        <f>IF('1'!$H$10="-","-      ₽",R1061*N1061)</f>
        <v>-      ₽</v>
      </c>
      <c r="W1061" s="93" t="str">
        <f>IF('1'!$H$10="-","-      ₽",R1061*O1061)</f>
        <v>-      ₽</v>
      </c>
      <c r="X1061" s="65" t="s">
        <v>4991</v>
      </c>
      <c r="Y1061" s="66" t="str">
        <f>IF(OR(Q1061="",'1'!$H$10="-"),"-      %",IF(Z1061="только сц",0,IF(SUM($V$685:$V$6357)&gt;=57000,(W1061-T1061)/W1061,0)))</f>
        <v>-      %</v>
      </c>
      <c r="Z1061" s="83" t="s">
        <v>375</v>
      </c>
      <c r="AA1061" s="51">
        <v>0</v>
      </c>
      <c r="AB1061" s="51">
        <v>356</v>
      </c>
      <c r="AC1061" s="63" t="s">
        <v>375</v>
      </c>
      <c r="AD1061" s="94" t="str">
        <f>IF(OR(Q1061="",'1'!$H$10="-"),"",IF(Q1061&gt;R1061+S1061,"заказано больше наличия",""))</f>
        <v/>
      </c>
    </row>
    <row r="1062" spans="1:30" s="48" customFormat="1">
      <c r="A1062" s="2"/>
      <c r="B1062" s="57" t="s">
        <v>5112</v>
      </c>
      <c r="C1062" s="49" t="s">
        <v>3847</v>
      </c>
      <c r="D1062" s="49" t="s">
        <v>633</v>
      </c>
      <c r="E1062" s="49">
        <v>2</v>
      </c>
      <c r="F1062" s="49">
        <v>11</v>
      </c>
      <c r="G1062" s="49" t="s">
        <v>634</v>
      </c>
      <c r="H1062" s="52" t="s">
        <v>52</v>
      </c>
      <c r="I1062" s="50" t="s">
        <v>298</v>
      </c>
      <c r="J1062" s="50"/>
      <c r="K1062" s="90"/>
      <c r="L1062" s="51">
        <v>482</v>
      </c>
      <c r="M1062" s="51">
        <v>425</v>
      </c>
      <c r="N1062" s="82">
        <f>IF('1'!$H$10="-",L1062,L1062)</f>
        <v>482</v>
      </c>
      <c r="O1062" s="82">
        <f>IF(Z1062="только сц",0,IF('1'!$H$10="-",M1062,IF('1'!$H$10="в кассу предприятия",M1062,IF('1'!$H$10="ИП Водакова Т.Ю.",M1062*1.075,"-"))))</f>
        <v>425</v>
      </c>
      <c r="P1062" s="86" t="s">
        <v>5583</v>
      </c>
      <c r="Q1062" s="47"/>
      <c r="R1062" s="91">
        <f t="shared" si="16"/>
        <v>0</v>
      </c>
      <c r="S1062" s="91" t="str">
        <f>IF('1'!$H$10="-","-      ₽",IF(Z1062="только сц",IF(Q1062&lt;=AA1062,Q1062,AA1062),IF(Q1062&lt;=AB1062,0,IF(Q1062-R1062&lt;=AA1062,Q1062-R1062,AA1062))))</f>
        <v>-      ₽</v>
      </c>
      <c r="T1062" s="92" t="str">
        <f>IF('1'!$H$10="-","-      ₽",IF(AND(SUM($W$10:$W$6357)&gt;=200000,AC1062&lt;&gt;"без скидки"),IF(R1062&gt;=100,O1062*0.95*0.95*R1062,O1062*R1062*0.95),IF(SUM($V$10:$V$6357)&gt;=57000,IF(AND(R1062&gt;=100,AC1062&lt;&gt;"без скидки"),O1062*0.95*R1062,O1062*R1062),N1062*R1062)))</f>
        <v>-      ₽</v>
      </c>
      <c r="U1062" s="92" t="str">
        <f>IF('1'!$H$10="-","-      ₽",S1062*N1062)</f>
        <v>-      ₽</v>
      </c>
      <c r="V1062" s="93" t="str">
        <f>IF('1'!$H$10="-","-      ₽",R1062*N1062)</f>
        <v>-      ₽</v>
      </c>
      <c r="W1062" s="93" t="str">
        <f>IF('1'!$H$10="-","-      ₽",R1062*O1062)</f>
        <v>-      ₽</v>
      </c>
      <c r="X1062" s="65" t="s">
        <v>4992</v>
      </c>
      <c r="Y1062" s="66" t="str">
        <f>IF(OR(Q1062="",'1'!$H$10="-"),"-      %",IF(Z1062="только сц",0,IF(SUM($V$685:$V$6357)&gt;=57000,(W1062-T1062)/W1062,0)))</f>
        <v>-      %</v>
      </c>
      <c r="Z1062" s="83" t="s">
        <v>375</v>
      </c>
      <c r="AA1062" s="51">
        <v>10</v>
      </c>
      <c r="AB1062" s="51">
        <v>460</v>
      </c>
      <c r="AC1062" s="63" t="s">
        <v>375</v>
      </c>
      <c r="AD1062" s="94" t="str">
        <f>IF(OR(Q1062="",'1'!$H$10="-"),"",IF(Q1062&gt;R1062+S1062,"заказано больше наличия",""))</f>
        <v/>
      </c>
    </row>
    <row r="1063" spans="1:30" s="48" customFormat="1">
      <c r="A1063" s="2"/>
      <c r="B1063" s="57" t="s">
        <v>1397</v>
      </c>
      <c r="C1063" s="49" t="s">
        <v>3847</v>
      </c>
      <c r="D1063" s="49" t="s">
        <v>633</v>
      </c>
      <c r="E1063" s="49">
        <v>2</v>
      </c>
      <c r="F1063" s="49">
        <v>18</v>
      </c>
      <c r="G1063" s="49" t="s">
        <v>634</v>
      </c>
      <c r="H1063" s="52" t="s">
        <v>384</v>
      </c>
      <c r="I1063" s="50" t="s">
        <v>555</v>
      </c>
      <c r="J1063" s="50"/>
      <c r="K1063" s="90"/>
      <c r="L1063" s="51">
        <v>1427</v>
      </c>
      <c r="M1063" s="51">
        <v>1259</v>
      </c>
      <c r="N1063" s="82">
        <f>IF('1'!$H$10="-",L1063,L1063)</f>
        <v>1427</v>
      </c>
      <c r="O1063" s="82">
        <f>IF(Z1063="только сц",0,IF('1'!$H$10="-",M1063,IF('1'!$H$10="в кассу предприятия",M1063,IF('1'!$H$10="ИП Водакова Т.Ю.",M1063*1.075,"-"))))</f>
        <v>0</v>
      </c>
      <c r="P1063" s="86">
        <v>3</v>
      </c>
      <c r="Q1063" s="47"/>
      <c r="R1063" s="91">
        <f t="shared" si="16"/>
        <v>0</v>
      </c>
      <c r="S1063" s="91" t="str">
        <f>IF('1'!$H$10="-","-      ₽",IF(Z1063="только сц",IF(Q1063&lt;=AA1063,Q1063,AA1063),IF(Q1063&lt;=AB1063,0,IF(Q1063-R1063&lt;=AA1063,Q1063-R1063,AA1063))))</f>
        <v>-      ₽</v>
      </c>
      <c r="T1063" s="92" t="str">
        <f>IF('1'!$H$10="-","-      ₽",IF(AND(SUM($W$10:$W$6357)&gt;=200000,AC1063&lt;&gt;"без скидки"),IF(R1063&gt;=100,O1063*0.95*0.95*R1063,O1063*R1063*0.95),IF(SUM($V$10:$V$6357)&gt;=57000,IF(AND(R1063&gt;=100,AC1063&lt;&gt;"без скидки"),O1063*0.95*R1063,O1063*R1063),N1063*R1063)))</f>
        <v>-      ₽</v>
      </c>
      <c r="U1063" s="92" t="str">
        <f>IF('1'!$H$10="-","-      ₽",S1063*N1063)</f>
        <v>-      ₽</v>
      </c>
      <c r="V1063" s="93" t="str">
        <f>IF('1'!$H$10="-","-      ₽",R1063*N1063)</f>
        <v>-      ₽</v>
      </c>
      <c r="W1063" s="93" t="str">
        <f>IF('1'!$H$10="-","-      ₽",R1063*O1063)</f>
        <v>-      ₽</v>
      </c>
      <c r="X1063" s="65" t="s">
        <v>4548</v>
      </c>
      <c r="Y1063" s="66" t="str">
        <f>IF(OR(Q1063="",'1'!$H$10="-"),"-      %",IF(Z1063="только сц",0,IF(SUM($V$685:$V$6357)&gt;=57000,(W1063-T1063)/W1063,0)))</f>
        <v>-      %</v>
      </c>
      <c r="Z1063" s="83" t="s">
        <v>5582</v>
      </c>
      <c r="AA1063" s="51">
        <v>3</v>
      </c>
      <c r="AB1063" s="51">
        <v>0</v>
      </c>
      <c r="AC1063" s="63" t="s">
        <v>3975</v>
      </c>
      <c r="AD1063" s="94" t="str">
        <f>IF(OR(Q1063="",'1'!$H$10="-"),"",IF(Q1063&gt;R1063+S1063,"заказано больше наличия",""))</f>
        <v/>
      </c>
    </row>
    <row r="1064" spans="1:30" s="48" customFormat="1">
      <c r="A1064" s="2"/>
      <c r="B1064" s="57" t="s">
        <v>1398</v>
      </c>
      <c r="C1064" s="49" t="s">
        <v>3847</v>
      </c>
      <c r="D1064" s="49" t="s">
        <v>633</v>
      </c>
      <c r="E1064" s="49">
        <v>2</v>
      </c>
      <c r="F1064" s="49">
        <v>11</v>
      </c>
      <c r="G1064" s="49" t="s">
        <v>506</v>
      </c>
      <c r="H1064" s="52" t="s">
        <v>52</v>
      </c>
      <c r="I1064" s="50" t="s">
        <v>392</v>
      </c>
      <c r="J1064" s="50"/>
      <c r="K1064" s="90"/>
      <c r="L1064" s="51">
        <v>595</v>
      </c>
      <c r="M1064" s="51">
        <v>525</v>
      </c>
      <c r="N1064" s="82">
        <f>IF('1'!$H$10="-",L1064,L1064)</f>
        <v>595</v>
      </c>
      <c r="O1064" s="82">
        <f>IF(Z1064="только сц",0,IF('1'!$H$10="-",M1064,IF('1'!$H$10="в кассу предприятия",M1064,IF('1'!$H$10="ИП Водакова Т.Ю.",M1064*1.075,"-"))))</f>
        <v>0</v>
      </c>
      <c r="P1064" s="86">
        <v>5</v>
      </c>
      <c r="Q1064" s="47"/>
      <c r="R1064" s="91">
        <f t="shared" si="16"/>
        <v>0</v>
      </c>
      <c r="S1064" s="91" t="str">
        <f>IF('1'!$H$10="-","-      ₽",IF(Z1064="только сц",IF(Q1064&lt;=AA1064,Q1064,AA1064),IF(Q1064&lt;=AB1064,0,IF(Q1064-R1064&lt;=AA1064,Q1064-R1064,AA1064))))</f>
        <v>-      ₽</v>
      </c>
      <c r="T1064" s="92" t="str">
        <f>IF('1'!$H$10="-","-      ₽",IF(AND(SUM($W$10:$W$6357)&gt;=200000,AC1064&lt;&gt;"без скидки"),IF(R1064&gt;=100,O1064*0.95*0.95*R1064,O1064*R1064*0.95),IF(SUM($V$10:$V$6357)&gt;=57000,IF(AND(R1064&gt;=100,AC1064&lt;&gt;"без скидки"),O1064*0.95*R1064,O1064*R1064),N1064*R1064)))</f>
        <v>-      ₽</v>
      </c>
      <c r="U1064" s="92" t="str">
        <f>IF('1'!$H$10="-","-      ₽",S1064*N1064)</f>
        <v>-      ₽</v>
      </c>
      <c r="V1064" s="93" t="str">
        <f>IF('1'!$H$10="-","-      ₽",R1064*N1064)</f>
        <v>-      ₽</v>
      </c>
      <c r="W1064" s="93" t="str">
        <f>IF('1'!$H$10="-","-      ₽",R1064*O1064)</f>
        <v>-      ₽</v>
      </c>
      <c r="X1064" s="65" t="s">
        <v>4548</v>
      </c>
      <c r="Y1064" s="66" t="str">
        <f>IF(OR(Q1064="",'1'!$H$10="-"),"-      %",IF(Z1064="только сц",0,IF(SUM($V$685:$V$6357)&gt;=57000,(W1064-T1064)/W1064,0)))</f>
        <v>-      %</v>
      </c>
      <c r="Z1064" s="83" t="s">
        <v>5582</v>
      </c>
      <c r="AA1064" s="51">
        <v>5</v>
      </c>
      <c r="AB1064" s="51">
        <v>0</v>
      </c>
      <c r="AC1064" s="63" t="s">
        <v>375</v>
      </c>
      <c r="AD1064" s="94" t="str">
        <f>IF(OR(Q1064="",'1'!$H$10="-"),"",IF(Q1064&gt;R1064+S1064,"заказано больше наличия",""))</f>
        <v/>
      </c>
    </row>
    <row r="1065" spans="1:30" s="48" customFormat="1">
      <c r="A1065" s="2"/>
      <c r="B1065" s="57" t="s">
        <v>4309</v>
      </c>
      <c r="C1065" s="49" t="s">
        <v>3848</v>
      </c>
      <c r="D1065" s="49" t="s">
        <v>3849</v>
      </c>
      <c r="E1065" s="49">
        <v>2</v>
      </c>
      <c r="F1065" s="49">
        <v>18</v>
      </c>
      <c r="G1065" s="49" t="s">
        <v>4481</v>
      </c>
      <c r="H1065" s="52" t="s">
        <v>384</v>
      </c>
      <c r="I1065" s="50" t="s">
        <v>434</v>
      </c>
      <c r="J1065" s="50"/>
      <c r="K1065" s="90"/>
      <c r="L1065" s="51">
        <v>1369</v>
      </c>
      <c r="M1065" s="51">
        <v>1208</v>
      </c>
      <c r="N1065" s="82">
        <f>IF('1'!$H$10="-",L1065,L1065)</f>
        <v>1369</v>
      </c>
      <c r="O1065" s="82">
        <f>IF(Z1065="только сц",0,IF('1'!$H$10="-",M1065,IF('1'!$H$10="в кассу предприятия",M1065,IF('1'!$H$10="ИП Водакова Т.Ю.",M1065*1.075,"-"))))</f>
        <v>0</v>
      </c>
      <c r="P1065" s="86">
        <v>2</v>
      </c>
      <c r="Q1065" s="47"/>
      <c r="R1065" s="91">
        <f t="shared" si="16"/>
        <v>0</v>
      </c>
      <c r="S1065" s="91" t="str">
        <f>IF('1'!$H$10="-","-      ₽",IF(Z1065="только сц",IF(Q1065&lt;=AA1065,Q1065,AA1065),IF(Q1065&lt;=AB1065,0,IF(Q1065-R1065&lt;=AA1065,Q1065-R1065,AA1065))))</f>
        <v>-      ₽</v>
      </c>
      <c r="T1065" s="92" t="str">
        <f>IF('1'!$H$10="-","-      ₽",IF(AND(SUM($W$10:$W$6357)&gt;=200000,AC1065&lt;&gt;"без скидки"),IF(R1065&gt;=100,O1065*0.95*0.95*R1065,O1065*R1065*0.95),IF(SUM($V$10:$V$6357)&gt;=57000,IF(AND(R1065&gt;=100,AC1065&lt;&gt;"без скидки"),O1065*0.95*R1065,O1065*R1065),N1065*R1065)))</f>
        <v>-      ₽</v>
      </c>
      <c r="U1065" s="92" t="str">
        <f>IF('1'!$H$10="-","-      ₽",S1065*N1065)</f>
        <v>-      ₽</v>
      </c>
      <c r="V1065" s="93" t="str">
        <f>IF('1'!$H$10="-","-      ₽",R1065*N1065)</f>
        <v>-      ₽</v>
      </c>
      <c r="W1065" s="93" t="str">
        <f>IF('1'!$H$10="-","-      ₽",R1065*O1065)</f>
        <v>-      ₽</v>
      </c>
      <c r="X1065" s="65" t="s">
        <v>4548</v>
      </c>
      <c r="Y1065" s="66" t="str">
        <f>IF(OR(Q1065="",'1'!$H$10="-"),"-      %",IF(Z1065="только сц",0,IF(SUM($V$685:$V$6357)&gt;=57000,(W1065-T1065)/W1065,0)))</f>
        <v>-      %</v>
      </c>
      <c r="Z1065" s="83" t="s">
        <v>5582</v>
      </c>
      <c r="AA1065" s="51">
        <v>2</v>
      </c>
      <c r="AB1065" s="51">
        <v>0</v>
      </c>
      <c r="AC1065" s="63" t="s">
        <v>375</v>
      </c>
      <c r="AD1065" s="94" t="str">
        <f>IF(OR(Q1065="",'1'!$H$10="-"),"",IF(Q1065&gt;R1065+S1065,"заказано больше наличия",""))</f>
        <v/>
      </c>
    </row>
    <row r="1066" spans="1:30" s="48" customFormat="1">
      <c r="A1066" s="2"/>
      <c r="B1066" s="57" t="s">
        <v>1399</v>
      </c>
      <c r="C1066" s="49" t="s">
        <v>3848</v>
      </c>
      <c r="D1066" s="49" t="s">
        <v>3849</v>
      </c>
      <c r="E1066" s="49">
        <v>2</v>
      </c>
      <c r="F1066" s="49">
        <v>8</v>
      </c>
      <c r="G1066" s="49" t="s">
        <v>185</v>
      </c>
      <c r="H1066" s="52" t="s">
        <v>288</v>
      </c>
      <c r="I1066" s="50" t="s">
        <v>392</v>
      </c>
      <c r="J1066" s="50"/>
      <c r="K1066" s="90"/>
      <c r="L1066" s="51">
        <v>621</v>
      </c>
      <c r="M1066" s="51">
        <v>548</v>
      </c>
      <c r="N1066" s="82">
        <f>IF('1'!$H$10="-",L1066,L1066)</f>
        <v>621</v>
      </c>
      <c r="O1066" s="82">
        <f>IF(Z1066="только сц",0,IF('1'!$H$10="-",M1066,IF('1'!$H$10="в кассу предприятия",M1066,IF('1'!$H$10="ИП Водакова Т.Ю.",M1066*1.075,"-"))))</f>
        <v>0</v>
      </c>
      <c r="P1066" s="86">
        <v>1</v>
      </c>
      <c r="Q1066" s="47"/>
      <c r="R1066" s="91">
        <f t="shared" si="16"/>
        <v>0</v>
      </c>
      <c r="S1066" s="91" t="str">
        <f>IF('1'!$H$10="-","-      ₽",IF(Z1066="только сц",IF(Q1066&lt;=AA1066,Q1066,AA1066),IF(Q1066&lt;=AB1066,0,IF(Q1066-R1066&lt;=AA1066,Q1066-R1066,AA1066))))</f>
        <v>-      ₽</v>
      </c>
      <c r="T1066" s="92" t="str">
        <f>IF('1'!$H$10="-","-      ₽",IF(AND(SUM($W$10:$W$6357)&gt;=200000,AC1066&lt;&gt;"без скидки"),IF(R1066&gt;=100,O1066*0.95*0.95*R1066,O1066*R1066*0.95),IF(SUM($V$10:$V$6357)&gt;=57000,IF(AND(R1066&gt;=100,AC1066&lt;&gt;"без скидки"),O1066*0.95*R1066,O1066*R1066),N1066*R1066)))</f>
        <v>-      ₽</v>
      </c>
      <c r="U1066" s="92" t="str">
        <f>IF('1'!$H$10="-","-      ₽",S1066*N1066)</f>
        <v>-      ₽</v>
      </c>
      <c r="V1066" s="93" t="str">
        <f>IF('1'!$H$10="-","-      ₽",R1066*N1066)</f>
        <v>-      ₽</v>
      </c>
      <c r="W1066" s="93" t="str">
        <f>IF('1'!$H$10="-","-      ₽",R1066*O1066)</f>
        <v>-      ₽</v>
      </c>
      <c r="X1066" s="65" t="s">
        <v>4548</v>
      </c>
      <c r="Y1066" s="66" t="str">
        <f>IF(OR(Q1066="",'1'!$H$10="-"),"-      %",IF(Z1066="только сц",0,IF(SUM($V$685:$V$6357)&gt;=57000,(W1066-T1066)/W1066,0)))</f>
        <v>-      %</v>
      </c>
      <c r="Z1066" s="83" t="s">
        <v>5582</v>
      </c>
      <c r="AA1066" s="51">
        <v>1</v>
      </c>
      <c r="AB1066" s="51">
        <v>0</v>
      </c>
      <c r="AC1066" s="63" t="s">
        <v>375</v>
      </c>
      <c r="AD1066" s="94" t="str">
        <f>IF(OR(Q1066="",'1'!$H$10="-"),"",IF(Q1066&gt;R1066+S1066,"заказано больше наличия",""))</f>
        <v/>
      </c>
    </row>
    <row r="1067" spans="1:30" s="48" customFormat="1">
      <c r="A1067" s="2"/>
      <c r="B1067" s="57" t="s">
        <v>4552</v>
      </c>
      <c r="C1067" s="49" t="s">
        <v>3848</v>
      </c>
      <c r="D1067" s="49" t="s">
        <v>3849</v>
      </c>
      <c r="E1067" s="49">
        <v>2</v>
      </c>
      <c r="F1067" s="49">
        <v>6</v>
      </c>
      <c r="G1067" s="49" t="s">
        <v>4658</v>
      </c>
      <c r="H1067" s="52" t="s">
        <v>85</v>
      </c>
      <c r="I1067" s="50" t="s">
        <v>396</v>
      </c>
      <c r="J1067" s="50"/>
      <c r="K1067" s="90"/>
      <c r="L1067" s="51">
        <v>468</v>
      </c>
      <c r="M1067" s="51">
        <v>413</v>
      </c>
      <c r="N1067" s="82">
        <f>IF('1'!$H$10="-",L1067,L1067)</f>
        <v>468</v>
      </c>
      <c r="O1067" s="82">
        <f>IF(Z1067="только сц",0,IF('1'!$H$10="-",M1067,IF('1'!$H$10="в кассу предприятия",M1067,IF('1'!$H$10="ИП Водакова Т.Ю.",M1067*1.075,"-"))))</f>
        <v>0</v>
      </c>
      <c r="P1067" s="86">
        <v>1</v>
      </c>
      <c r="Q1067" s="47"/>
      <c r="R1067" s="91">
        <f t="shared" si="16"/>
        <v>0</v>
      </c>
      <c r="S1067" s="91" t="str">
        <f>IF('1'!$H$10="-","-      ₽",IF(Z1067="только сц",IF(Q1067&lt;=AA1067,Q1067,AA1067),IF(Q1067&lt;=AB1067,0,IF(Q1067-R1067&lt;=AA1067,Q1067-R1067,AA1067))))</f>
        <v>-      ₽</v>
      </c>
      <c r="T1067" s="92" t="str">
        <f>IF('1'!$H$10="-","-      ₽",IF(AND(SUM($W$10:$W$6357)&gt;=200000,AC1067&lt;&gt;"без скидки"),IF(R1067&gt;=100,O1067*0.95*0.95*R1067,O1067*R1067*0.95),IF(SUM($V$10:$V$6357)&gt;=57000,IF(AND(R1067&gt;=100,AC1067&lt;&gt;"без скидки"),O1067*0.95*R1067,O1067*R1067),N1067*R1067)))</f>
        <v>-      ₽</v>
      </c>
      <c r="U1067" s="92" t="str">
        <f>IF('1'!$H$10="-","-      ₽",S1067*N1067)</f>
        <v>-      ₽</v>
      </c>
      <c r="V1067" s="93" t="str">
        <f>IF('1'!$H$10="-","-      ₽",R1067*N1067)</f>
        <v>-      ₽</v>
      </c>
      <c r="W1067" s="93" t="str">
        <f>IF('1'!$H$10="-","-      ₽",R1067*O1067)</f>
        <v>-      ₽</v>
      </c>
      <c r="X1067" s="65" t="s">
        <v>4548</v>
      </c>
      <c r="Y1067" s="66" t="str">
        <f>IF(OR(Q1067="",'1'!$H$10="-"),"-      %",IF(Z1067="только сц",0,IF(SUM($V$685:$V$6357)&gt;=57000,(W1067-T1067)/W1067,0)))</f>
        <v>-      %</v>
      </c>
      <c r="Z1067" s="83" t="s">
        <v>5582</v>
      </c>
      <c r="AA1067" s="51">
        <v>1</v>
      </c>
      <c r="AB1067" s="51">
        <v>0</v>
      </c>
      <c r="AC1067" s="63" t="s">
        <v>3975</v>
      </c>
      <c r="AD1067" s="94" t="str">
        <f>IF(OR(Q1067="",'1'!$H$10="-"),"",IF(Q1067&gt;R1067+S1067,"заказано больше наличия",""))</f>
        <v/>
      </c>
    </row>
    <row r="1068" spans="1:30" s="48" customFormat="1">
      <c r="A1068" s="2"/>
      <c r="B1068" s="57" t="s">
        <v>4175</v>
      </c>
      <c r="C1068" s="49" t="s">
        <v>636</v>
      </c>
      <c r="D1068" s="49" t="s">
        <v>637</v>
      </c>
      <c r="E1068" s="49">
        <v>2</v>
      </c>
      <c r="F1068" s="49">
        <v>11</v>
      </c>
      <c r="G1068" s="49" t="s">
        <v>4248</v>
      </c>
      <c r="H1068" s="52" t="s">
        <v>52</v>
      </c>
      <c r="I1068" s="50" t="s">
        <v>298</v>
      </c>
      <c r="J1068" s="50"/>
      <c r="K1068" s="90"/>
      <c r="L1068" s="51">
        <v>622</v>
      </c>
      <c r="M1068" s="51">
        <v>549</v>
      </c>
      <c r="N1068" s="82">
        <f>IF('1'!$H$10="-",L1068,L1068)</f>
        <v>622</v>
      </c>
      <c r="O1068" s="82">
        <f>IF(Z1068="только сц",0,IF('1'!$H$10="-",M1068,IF('1'!$H$10="в кассу предприятия",M1068,IF('1'!$H$10="ИП Водакова Т.Ю.",M1068*1.075,"-"))))</f>
        <v>549</v>
      </c>
      <c r="P1068" s="86">
        <v>23</v>
      </c>
      <c r="Q1068" s="47"/>
      <c r="R1068" s="91">
        <f t="shared" si="16"/>
        <v>0</v>
      </c>
      <c r="S1068" s="91" t="str">
        <f>IF('1'!$H$10="-","-      ₽",IF(Z1068="только сц",IF(Q1068&lt;=AA1068,Q1068,AA1068),IF(Q1068&lt;=AB1068,0,IF(Q1068-R1068&lt;=AA1068,Q1068-R1068,AA1068))))</f>
        <v>-      ₽</v>
      </c>
      <c r="T1068" s="92" t="str">
        <f>IF('1'!$H$10="-","-      ₽",IF(AND(SUM($W$10:$W$6357)&gt;=200000,AC1068&lt;&gt;"без скидки"),IF(R1068&gt;=100,O1068*0.95*0.95*R1068,O1068*R1068*0.95),IF(SUM($V$10:$V$6357)&gt;=57000,IF(AND(R1068&gt;=100,AC1068&lt;&gt;"без скидки"),O1068*0.95*R1068,O1068*R1068),N1068*R1068)))</f>
        <v>-      ₽</v>
      </c>
      <c r="U1068" s="92" t="str">
        <f>IF('1'!$H$10="-","-      ₽",S1068*N1068)</f>
        <v>-      ₽</v>
      </c>
      <c r="V1068" s="93" t="str">
        <f>IF('1'!$H$10="-","-      ₽",R1068*N1068)</f>
        <v>-      ₽</v>
      </c>
      <c r="W1068" s="93" t="str">
        <f>IF('1'!$H$10="-","-      ₽",R1068*O1068)</f>
        <v>-      ₽</v>
      </c>
      <c r="X1068" s="65" t="s">
        <v>4992</v>
      </c>
      <c r="Y1068" s="66" t="str">
        <f>IF(OR(Q1068="",'1'!$H$10="-"),"-      %",IF(Z1068="только сц",0,IF(SUM($V$685:$V$6357)&gt;=57000,(W1068-T1068)/W1068,0)))</f>
        <v>-      %</v>
      </c>
      <c r="Z1068" s="83" t="s">
        <v>375</v>
      </c>
      <c r="AA1068" s="51">
        <v>0</v>
      </c>
      <c r="AB1068" s="51">
        <v>23</v>
      </c>
      <c r="AC1068" s="63" t="s">
        <v>375</v>
      </c>
      <c r="AD1068" s="94" t="str">
        <f>IF(OR(Q1068="",'1'!$H$10="-"),"",IF(Q1068&gt;R1068+S1068,"заказано больше наличия",""))</f>
        <v/>
      </c>
    </row>
    <row r="1069" spans="1:30" s="48" customFormat="1">
      <c r="A1069" s="2"/>
      <c r="B1069" s="57" t="s">
        <v>5113</v>
      </c>
      <c r="C1069" s="49" t="s">
        <v>2537</v>
      </c>
      <c r="D1069" s="49" t="s">
        <v>637</v>
      </c>
      <c r="E1069" s="49">
        <v>2</v>
      </c>
      <c r="F1069" s="49">
        <v>6</v>
      </c>
      <c r="G1069" s="49" t="s">
        <v>5499</v>
      </c>
      <c r="H1069" s="52" t="s">
        <v>85</v>
      </c>
      <c r="I1069" s="50"/>
      <c r="J1069" s="50"/>
      <c r="K1069" s="90"/>
      <c r="L1069" s="51">
        <v>332</v>
      </c>
      <c r="M1069" s="51">
        <v>293</v>
      </c>
      <c r="N1069" s="82">
        <f>IF('1'!$H$10="-",L1069,L1069)</f>
        <v>332</v>
      </c>
      <c r="O1069" s="82">
        <f>IF(Z1069="только сц",0,IF('1'!$H$10="-",M1069,IF('1'!$H$10="в кассу предприятия",M1069,IF('1'!$H$10="ИП Водакова Т.Ю.",M1069*1.075,"-"))))</f>
        <v>293</v>
      </c>
      <c r="P1069" s="86">
        <v>56</v>
      </c>
      <c r="Q1069" s="47"/>
      <c r="R1069" s="91">
        <f t="shared" ref="R1069:R1132" si="17">IF(Q1069&lt;=AB1069,Q1069,AB1069)</f>
        <v>0</v>
      </c>
      <c r="S1069" s="91" t="str">
        <f>IF('1'!$H$10="-","-      ₽",IF(Z1069="только сц",IF(Q1069&lt;=AA1069,Q1069,AA1069),IF(Q1069&lt;=AB1069,0,IF(Q1069-R1069&lt;=AA1069,Q1069-R1069,AA1069))))</f>
        <v>-      ₽</v>
      </c>
      <c r="T1069" s="92" t="str">
        <f>IF('1'!$H$10="-","-      ₽",IF(AND(SUM($W$10:$W$6357)&gt;=200000,AC1069&lt;&gt;"без скидки"),IF(R1069&gt;=100,O1069*0.95*0.95*R1069,O1069*R1069*0.95),IF(SUM($V$10:$V$6357)&gt;=57000,IF(AND(R1069&gt;=100,AC1069&lt;&gt;"без скидки"),O1069*0.95*R1069,O1069*R1069),N1069*R1069)))</f>
        <v>-      ₽</v>
      </c>
      <c r="U1069" s="92" t="str">
        <f>IF('1'!$H$10="-","-      ₽",S1069*N1069)</f>
        <v>-      ₽</v>
      </c>
      <c r="V1069" s="93" t="str">
        <f>IF('1'!$H$10="-","-      ₽",R1069*N1069)</f>
        <v>-      ₽</v>
      </c>
      <c r="W1069" s="93" t="str">
        <f>IF('1'!$H$10="-","-      ₽",R1069*O1069)</f>
        <v>-      ₽</v>
      </c>
      <c r="X1069" s="65" t="s">
        <v>4992</v>
      </c>
      <c r="Y1069" s="66" t="str">
        <f>IF(OR(Q1069="",'1'!$H$10="-"),"-      %",IF(Z1069="только сц",0,IF(SUM($V$685:$V$6357)&gt;=57000,(W1069-T1069)/W1069,0)))</f>
        <v>-      %</v>
      </c>
      <c r="Z1069" s="83" t="s">
        <v>375</v>
      </c>
      <c r="AA1069" s="51">
        <v>0</v>
      </c>
      <c r="AB1069" s="51">
        <v>56</v>
      </c>
      <c r="AC1069" s="63" t="s">
        <v>375</v>
      </c>
      <c r="AD1069" s="94" t="str">
        <f>IF(OR(Q1069="",'1'!$H$10="-"),"",IF(Q1069&gt;R1069+S1069,"заказано больше наличия",""))</f>
        <v/>
      </c>
    </row>
    <row r="1070" spans="1:30" s="48" customFormat="1">
      <c r="A1070" s="2"/>
      <c r="B1070" s="57" t="s">
        <v>1400</v>
      </c>
      <c r="C1070" s="49" t="s">
        <v>636</v>
      </c>
      <c r="D1070" s="49" t="s">
        <v>637</v>
      </c>
      <c r="E1070" s="49">
        <v>2</v>
      </c>
      <c r="F1070" s="49">
        <v>11</v>
      </c>
      <c r="G1070" s="49" t="s">
        <v>2959</v>
      </c>
      <c r="H1070" s="52" t="s">
        <v>52</v>
      </c>
      <c r="I1070" s="50" t="s">
        <v>298</v>
      </c>
      <c r="J1070" s="50"/>
      <c r="K1070" s="90"/>
      <c r="L1070" s="51">
        <v>622</v>
      </c>
      <c r="M1070" s="51">
        <v>549</v>
      </c>
      <c r="N1070" s="82">
        <f>IF('1'!$H$10="-",L1070,L1070)</f>
        <v>622</v>
      </c>
      <c r="O1070" s="82">
        <f>IF(Z1070="только сц",0,IF('1'!$H$10="-",M1070,IF('1'!$H$10="в кассу предприятия",M1070,IF('1'!$H$10="ИП Водакова Т.Ю.",M1070*1.075,"-"))))</f>
        <v>549</v>
      </c>
      <c r="P1070" s="86">
        <v>14</v>
      </c>
      <c r="Q1070" s="47"/>
      <c r="R1070" s="91">
        <f t="shared" si="17"/>
        <v>0</v>
      </c>
      <c r="S1070" s="91" t="str">
        <f>IF('1'!$H$10="-","-      ₽",IF(Z1070="только сц",IF(Q1070&lt;=AA1070,Q1070,AA1070),IF(Q1070&lt;=AB1070,0,IF(Q1070-R1070&lt;=AA1070,Q1070-R1070,AA1070))))</f>
        <v>-      ₽</v>
      </c>
      <c r="T1070" s="92" t="str">
        <f>IF('1'!$H$10="-","-      ₽",IF(AND(SUM($W$10:$W$6357)&gt;=200000,AC1070&lt;&gt;"без скидки"),IF(R1070&gt;=100,O1070*0.95*0.95*R1070,O1070*R1070*0.95),IF(SUM($V$10:$V$6357)&gt;=57000,IF(AND(R1070&gt;=100,AC1070&lt;&gt;"без скидки"),O1070*0.95*R1070,O1070*R1070),N1070*R1070)))</f>
        <v>-      ₽</v>
      </c>
      <c r="U1070" s="92" t="str">
        <f>IF('1'!$H$10="-","-      ₽",S1070*N1070)</f>
        <v>-      ₽</v>
      </c>
      <c r="V1070" s="93" t="str">
        <f>IF('1'!$H$10="-","-      ₽",R1070*N1070)</f>
        <v>-      ₽</v>
      </c>
      <c r="W1070" s="93" t="str">
        <f>IF('1'!$H$10="-","-      ₽",R1070*O1070)</f>
        <v>-      ₽</v>
      </c>
      <c r="X1070" s="65" t="s">
        <v>4548</v>
      </c>
      <c r="Y1070" s="66" t="str">
        <f>IF(OR(Q1070="",'1'!$H$10="-"),"-      %",IF(Z1070="только сц",0,IF(SUM($V$685:$V$6357)&gt;=57000,(W1070-T1070)/W1070,0)))</f>
        <v>-      %</v>
      </c>
      <c r="Z1070" s="83" t="s">
        <v>375</v>
      </c>
      <c r="AA1070" s="51">
        <v>7</v>
      </c>
      <c r="AB1070" s="51">
        <v>7</v>
      </c>
      <c r="AC1070" s="63" t="s">
        <v>375</v>
      </c>
      <c r="AD1070" s="94" t="str">
        <f>IF(OR(Q1070="",'1'!$H$10="-"),"",IF(Q1070&gt;R1070+S1070,"заказано больше наличия",""))</f>
        <v/>
      </c>
    </row>
    <row r="1071" spans="1:30" s="48" customFormat="1">
      <c r="A1071" s="2"/>
      <c r="B1071" s="57" t="s">
        <v>1401</v>
      </c>
      <c r="C1071" s="49" t="s">
        <v>636</v>
      </c>
      <c r="D1071" s="49" t="s">
        <v>637</v>
      </c>
      <c r="E1071" s="49">
        <v>2</v>
      </c>
      <c r="F1071" s="49">
        <v>11</v>
      </c>
      <c r="G1071" s="49" t="s">
        <v>2960</v>
      </c>
      <c r="H1071" s="52" t="s">
        <v>52</v>
      </c>
      <c r="I1071" s="50" t="s">
        <v>298</v>
      </c>
      <c r="J1071" s="50"/>
      <c r="K1071" s="90"/>
      <c r="L1071" s="51">
        <v>622</v>
      </c>
      <c r="M1071" s="51">
        <v>549</v>
      </c>
      <c r="N1071" s="82">
        <f>IF('1'!$H$10="-",L1071,L1071)</f>
        <v>622</v>
      </c>
      <c r="O1071" s="82">
        <f>IF(Z1071="только сц",0,IF('1'!$H$10="-",M1071,IF('1'!$H$10="в кассу предприятия",M1071,IF('1'!$H$10="ИП Водакова Т.Ю.",M1071*1.075,"-"))))</f>
        <v>549</v>
      </c>
      <c r="P1071" s="86">
        <v>13</v>
      </c>
      <c r="Q1071" s="47"/>
      <c r="R1071" s="91">
        <f t="shared" si="17"/>
        <v>0</v>
      </c>
      <c r="S1071" s="91" t="str">
        <f>IF('1'!$H$10="-","-      ₽",IF(Z1071="только сц",IF(Q1071&lt;=AA1071,Q1071,AA1071),IF(Q1071&lt;=AB1071,0,IF(Q1071-R1071&lt;=AA1071,Q1071-R1071,AA1071))))</f>
        <v>-      ₽</v>
      </c>
      <c r="T1071" s="92" t="str">
        <f>IF('1'!$H$10="-","-      ₽",IF(AND(SUM($W$10:$W$6357)&gt;=200000,AC1071&lt;&gt;"без скидки"),IF(R1071&gt;=100,O1071*0.95*0.95*R1071,O1071*R1071*0.95),IF(SUM($V$10:$V$6357)&gt;=57000,IF(AND(R1071&gt;=100,AC1071&lt;&gt;"без скидки"),O1071*0.95*R1071,O1071*R1071),N1071*R1071)))</f>
        <v>-      ₽</v>
      </c>
      <c r="U1071" s="92" t="str">
        <f>IF('1'!$H$10="-","-      ₽",S1071*N1071)</f>
        <v>-      ₽</v>
      </c>
      <c r="V1071" s="93" t="str">
        <f>IF('1'!$H$10="-","-      ₽",R1071*N1071)</f>
        <v>-      ₽</v>
      </c>
      <c r="W1071" s="93" t="str">
        <f>IF('1'!$H$10="-","-      ₽",R1071*O1071)</f>
        <v>-      ₽</v>
      </c>
      <c r="X1071" s="65" t="s">
        <v>4548</v>
      </c>
      <c r="Y1071" s="66" t="str">
        <f>IF(OR(Q1071="",'1'!$H$10="-"),"-      %",IF(Z1071="только сц",0,IF(SUM($V$685:$V$6357)&gt;=57000,(W1071-T1071)/W1071,0)))</f>
        <v>-      %</v>
      </c>
      <c r="Z1071" s="83" t="s">
        <v>375</v>
      </c>
      <c r="AA1071" s="51">
        <v>0</v>
      </c>
      <c r="AB1071" s="51">
        <v>13</v>
      </c>
      <c r="AC1071" s="63" t="s">
        <v>375</v>
      </c>
      <c r="AD1071" s="94" t="str">
        <f>IF(OR(Q1071="",'1'!$H$10="-"),"",IF(Q1071&gt;R1071+S1071,"заказано больше наличия",""))</f>
        <v/>
      </c>
    </row>
    <row r="1072" spans="1:30" s="48" customFormat="1">
      <c r="A1072" s="2"/>
      <c r="B1072" s="57" t="s">
        <v>5114</v>
      </c>
      <c r="C1072" s="49" t="s">
        <v>2537</v>
      </c>
      <c r="D1072" s="49" t="s">
        <v>637</v>
      </c>
      <c r="E1072" s="49">
        <v>2</v>
      </c>
      <c r="F1072" s="49">
        <v>6</v>
      </c>
      <c r="G1072" s="49" t="s">
        <v>2961</v>
      </c>
      <c r="H1072" s="52" t="s">
        <v>85</v>
      </c>
      <c r="I1072" s="50"/>
      <c r="J1072" s="50"/>
      <c r="K1072" s="90"/>
      <c r="L1072" s="51">
        <v>332</v>
      </c>
      <c r="M1072" s="51">
        <v>293</v>
      </c>
      <c r="N1072" s="82">
        <f>IF('1'!$H$10="-",L1072,L1072)</f>
        <v>332</v>
      </c>
      <c r="O1072" s="82">
        <f>IF(Z1072="только сц",0,IF('1'!$H$10="-",M1072,IF('1'!$H$10="в кассу предприятия",M1072,IF('1'!$H$10="ИП Водакова Т.Ю.",M1072*1.075,"-"))))</f>
        <v>293</v>
      </c>
      <c r="P1072" s="86">
        <v>54</v>
      </c>
      <c r="Q1072" s="47"/>
      <c r="R1072" s="91">
        <f t="shared" si="17"/>
        <v>0</v>
      </c>
      <c r="S1072" s="91" t="str">
        <f>IF('1'!$H$10="-","-      ₽",IF(Z1072="только сц",IF(Q1072&lt;=AA1072,Q1072,AA1072),IF(Q1072&lt;=AB1072,0,IF(Q1072-R1072&lt;=AA1072,Q1072-R1072,AA1072))))</f>
        <v>-      ₽</v>
      </c>
      <c r="T1072" s="92" t="str">
        <f>IF('1'!$H$10="-","-      ₽",IF(AND(SUM($W$10:$W$6357)&gt;=200000,AC1072&lt;&gt;"без скидки"),IF(R1072&gt;=100,O1072*0.95*0.95*R1072,O1072*R1072*0.95),IF(SUM($V$10:$V$6357)&gt;=57000,IF(AND(R1072&gt;=100,AC1072&lt;&gt;"без скидки"),O1072*0.95*R1072,O1072*R1072),N1072*R1072)))</f>
        <v>-      ₽</v>
      </c>
      <c r="U1072" s="92" t="str">
        <f>IF('1'!$H$10="-","-      ₽",S1072*N1072)</f>
        <v>-      ₽</v>
      </c>
      <c r="V1072" s="93" t="str">
        <f>IF('1'!$H$10="-","-      ₽",R1072*N1072)</f>
        <v>-      ₽</v>
      </c>
      <c r="W1072" s="93" t="str">
        <f>IF('1'!$H$10="-","-      ₽",R1072*O1072)</f>
        <v>-      ₽</v>
      </c>
      <c r="X1072" s="65" t="s">
        <v>4992</v>
      </c>
      <c r="Y1072" s="66" t="str">
        <f>IF(OR(Q1072="",'1'!$H$10="-"),"-      %",IF(Z1072="только сц",0,IF(SUM($V$685:$V$6357)&gt;=57000,(W1072-T1072)/W1072,0)))</f>
        <v>-      %</v>
      </c>
      <c r="Z1072" s="83" t="s">
        <v>375</v>
      </c>
      <c r="AA1072" s="51">
        <v>9</v>
      </c>
      <c r="AB1072" s="51">
        <v>45</v>
      </c>
      <c r="AC1072" s="63" t="s">
        <v>375</v>
      </c>
      <c r="AD1072" s="94" t="str">
        <f>IF(OR(Q1072="",'1'!$H$10="-"),"",IF(Q1072&gt;R1072+S1072,"заказано больше наличия",""))</f>
        <v/>
      </c>
    </row>
    <row r="1073" spans="1:30" s="48" customFormat="1">
      <c r="A1073" s="2"/>
      <c r="B1073" s="57" t="s">
        <v>1402</v>
      </c>
      <c r="C1073" s="49" t="s">
        <v>636</v>
      </c>
      <c r="D1073" s="49" t="s">
        <v>637</v>
      </c>
      <c r="E1073" s="49">
        <v>2</v>
      </c>
      <c r="F1073" s="49">
        <v>11</v>
      </c>
      <c r="G1073" s="49" t="s">
        <v>2961</v>
      </c>
      <c r="H1073" s="52" t="s">
        <v>52</v>
      </c>
      <c r="I1073" s="50"/>
      <c r="J1073" s="50"/>
      <c r="K1073" s="90"/>
      <c r="L1073" s="51">
        <v>441</v>
      </c>
      <c r="M1073" s="51">
        <v>389</v>
      </c>
      <c r="N1073" s="82">
        <f>IF('1'!$H$10="-",L1073,L1073)</f>
        <v>441</v>
      </c>
      <c r="O1073" s="82">
        <f>IF(Z1073="только сц",0,IF('1'!$H$10="-",M1073,IF('1'!$H$10="в кассу предприятия",M1073,IF('1'!$H$10="ИП Водакова Т.Ю.",M1073*1.075,"-"))))</f>
        <v>389</v>
      </c>
      <c r="P1073" s="86">
        <v>43</v>
      </c>
      <c r="Q1073" s="47"/>
      <c r="R1073" s="91">
        <f t="shared" si="17"/>
        <v>0</v>
      </c>
      <c r="S1073" s="91" t="str">
        <f>IF('1'!$H$10="-","-      ₽",IF(Z1073="только сц",IF(Q1073&lt;=AA1073,Q1073,AA1073),IF(Q1073&lt;=AB1073,0,IF(Q1073-R1073&lt;=AA1073,Q1073-R1073,AA1073))))</f>
        <v>-      ₽</v>
      </c>
      <c r="T1073" s="92" t="str">
        <f>IF('1'!$H$10="-","-      ₽",IF(AND(SUM($W$10:$W$6357)&gt;=200000,AC1073&lt;&gt;"без скидки"),IF(R1073&gt;=100,O1073*0.95*0.95*R1073,O1073*R1073*0.95),IF(SUM($V$10:$V$6357)&gt;=57000,IF(AND(R1073&gt;=100,AC1073&lt;&gt;"без скидки"),O1073*0.95*R1073,O1073*R1073),N1073*R1073)))</f>
        <v>-      ₽</v>
      </c>
      <c r="U1073" s="92" t="str">
        <f>IF('1'!$H$10="-","-      ₽",S1073*N1073)</f>
        <v>-      ₽</v>
      </c>
      <c r="V1073" s="93" t="str">
        <f>IF('1'!$H$10="-","-      ₽",R1073*N1073)</f>
        <v>-      ₽</v>
      </c>
      <c r="W1073" s="93" t="str">
        <f>IF('1'!$H$10="-","-      ₽",R1073*O1073)</f>
        <v>-      ₽</v>
      </c>
      <c r="X1073" s="65" t="s">
        <v>4992</v>
      </c>
      <c r="Y1073" s="66" t="str">
        <f>IF(OR(Q1073="",'1'!$H$10="-"),"-      %",IF(Z1073="только сц",0,IF(SUM($V$685:$V$6357)&gt;=57000,(W1073-T1073)/W1073,0)))</f>
        <v>-      %</v>
      </c>
      <c r="Z1073" s="83" t="s">
        <v>375</v>
      </c>
      <c r="AA1073" s="51">
        <v>17</v>
      </c>
      <c r="AB1073" s="51">
        <v>26</v>
      </c>
      <c r="AC1073" s="63" t="s">
        <v>3975</v>
      </c>
      <c r="AD1073" s="94" t="str">
        <f>IF(OR(Q1073="",'1'!$H$10="-"),"",IF(Q1073&gt;R1073+S1073,"заказано больше наличия",""))</f>
        <v/>
      </c>
    </row>
    <row r="1074" spans="1:30" s="48" customFormat="1">
      <c r="A1074" s="2"/>
      <c r="B1074" s="57" t="s">
        <v>1403</v>
      </c>
      <c r="C1074" s="49" t="s">
        <v>636</v>
      </c>
      <c r="D1074" s="49" t="s">
        <v>637</v>
      </c>
      <c r="E1074" s="49">
        <v>2</v>
      </c>
      <c r="F1074" s="49">
        <v>18</v>
      </c>
      <c r="G1074" s="49" t="s">
        <v>2962</v>
      </c>
      <c r="H1074" s="52" t="s">
        <v>384</v>
      </c>
      <c r="I1074" s="50" t="s">
        <v>298</v>
      </c>
      <c r="J1074" s="50"/>
      <c r="K1074" s="90"/>
      <c r="L1074" s="51">
        <v>1110</v>
      </c>
      <c r="M1074" s="51">
        <v>979</v>
      </c>
      <c r="N1074" s="82">
        <f>IF('1'!$H$10="-",L1074,L1074)</f>
        <v>1110</v>
      </c>
      <c r="O1074" s="82">
        <f>IF(Z1074="только сц",0,IF('1'!$H$10="-",M1074,IF('1'!$H$10="в кассу предприятия",M1074,IF('1'!$H$10="ИП Водакова Т.Ю.",M1074*1.075,"-"))))</f>
        <v>979</v>
      </c>
      <c r="P1074" s="86">
        <v>5</v>
      </c>
      <c r="Q1074" s="47"/>
      <c r="R1074" s="91">
        <f t="shared" si="17"/>
        <v>0</v>
      </c>
      <c r="S1074" s="91" t="str">
        <f>IF('1'!$H$10="-","-      ₽",IF(Z1074="только сц",IF(Q1074&lt;=AA1074,Q1074,AA1074),IF(Q1074&lt;=AB1074,0,IF(Q1074-R1074&lt;=AA1074,Q1074-R1074,AA1074))))</f>
        <v>-      ₽</v>
      </c>
      <c r="T1074" s="92" t="str">
        <f>IF('1'!$H$10="-","-      ₽",IF(AND(SUM($W$10:$W$6357)&gt;=200000,AC1074&lt;&gt;"без скидки"),IF(R1074&gt;=100,O1074*0.95*0.95*R1074,O1074*R1074*0.95),IF(SUM($V$10:$V$6357)&gt;=57000,IF(AND(R1074&gt;=100,AC1074&lt;&gt;"без скидки"),O1074*0.95*R1074,O1074*R1074),N1074*R1074)))</f>
        <v>-      ₽</v>
      </c>
      <c r="U1074" s="92" t="str">
        <f>IF('1'!$H$10="-","-      ₽",S1074*N1074)</f>
        <v>-      ₽</v>
      </c>
      <c r="V1074" s="93" t="str">
        <f>IF('1'!$H$10="-","-      ₽",R1074*N1074)</f>
        <v>-      ₽</v>
      </c>
      <c r="W1074" s="93" t="str">
        <f>IF('1'!$H$10="-","-      ₽",R1074*O1074)</f>
        <v>-      ₽</v>
      </c>
      <c r="X1074" s="65" t="s">
        <v>4548</v>
      </c>
      <c r="Y1074" s="66" t="str">
        <f>IF(OR(Q1074="",'1'!$H$10="-"),"-      %",IF(Z1074="только сц",0,IF(SUM($V$685:$V$6357)&gt;=57000,(W1074-T1074)/W1074,0)))</f>
        <v>-      %</v>
      </c>
      <c r="Z1074" s="83" t="s">
        <v>375</v>
      </c>
      <c r="AA1074" s="51">
        <v>4</v>
      </c>
      <c r="AB1074" s="51">
        <v>1</v>
      </c>
      <c r="AC1074" s="63" t="s">
        <v>375</v>
      </c>
      <c r="AD1074" s="94" t="str">
        <f>IF(OR(Q1074="",'1'!$H$10="-"),"",IF(Q1074&gt;R1074+S1074,"заказано больше наличия",""))</f>
        <v/>
      </c>
    </row>
    <row r="1075" spans="1:30" s="48" customFormat="1">
      <c r="A1075" s="2"/>
      <c r="B1075" s="57" t="s">
        <v>635</v>
      </c>
      <c r="C1075" s="49" t="s">
        <v>636</v>
      </c>
      <c r="D1075" s="49" t="s">
        <v>637</v>
      </c>
      <c r="E1075" s="49">
        <v>2</v>
      </c>
      <c r="F1075" s="49">
        <v>11</v>
      </c>
      <c r="G1075" s="49" t="s">
        <v>638</v>
      </c>
      <c r="H1075" s="52" t="s">
        <v>52</v>
      </c>
      <c r="I1075" s="50"/>
      <c r="J1075" s="50"/>
      <c r="K1075" s="90"/>
      <c r="L1075" s="51">
        <v>634</v>
      </c>
      <c r="M1075" s="51">
        <v>559</v>
      </c>
      <c r="N1075" s="82">
        <f>IF('1'!$H$10="-",L1075,L1075)</f>
        <v>634</v>
      </c>
      <c r="O1075" s="82">
        <f>IF(Z1075="только сц",0,IF('1'!$H$10="-",M1075,IF('1'!$H$10="в кассу предприятия",M1075,IF('1'!$H$10="ИП Водакова Т.Ю.",M1075*1.075,"-"))))</f>
        <v>559</v>
      </c>
      <c r="P1075" s="86">
        <v>20</v>
      </c>
      <c r="Q1075" s="47"/>
      <c r="R1075" s="91">
        <f t="shared" si="17"/>
        <v>0</v>
      </c>
      <c r="S1075" s="91" t="str">
        <f>IF('1'!$H$10="-","-      ₽",IF(Z1075="только сц",IF(Q1075&lt;=AA1075,Q1075,AA1075),IF(Q1075&lt;=AB1075,0,IF(Q1075-R1075&lt;=AA1075,Q1075-R1075,AA1075))))</f>
        <v>-      ₽</v>
      </c>
      <c r="T1075" s="92" t="str">
        <f>IF('1'!$H$10="-","-      ₽",IF(AND(SUM($W$10:$W$6357)&gt;=200000,AC1075&lt;&gt;"без скидки"),IF(R1075&gt;=100,O1075*0.95*0.95*R1075,O1075*R1075*0.95),IF(SUM($V$10:$V$6357)&gt;=57000,IF(AND(R1075&gt;=100,AC1075&lt;&gt;"без скидки"),O1075*0.95*R1075,O1075*R1075),N1075*R1075)))</f>
        <v>-      ₽</v>
      </c>
      <c r="U1075" s="92" t="str">
        <f>IF('1'!$H$10="-","-      ₽",S1075*N1075)</f>
        <v>-      ₽</v>
      </c>
      <c r="V1075" s="93" t="str">
        <f>IF('1'!$H$10="-","-      ₽",R1075*N1075)</f>
        <v>-      ₽</v>
      </c>
      <c r="W1075" s="93" t="str">
        <f>IF('1'!$H$10="-","-      ₽",R1075*O1075)</f>
        <v>-      ₽</v>
      </c>
      <c r="X1075" s="65" t="s">
        <v>4548</v>
      </c>
      <c r="Y1075" s="66" t="str">
        <f>IF(OR(Q1075="",'1'!$H$10="-"),"-      %",IF(Z1075="только сц",0,IF(SUM($V$685:$V$6357)&gt;=57000,(W1075-T1075)/W1075,0)))</f>
        <v>-      %</v>
      </c>
      <c r="Z1075" s="83" t="s">
        <v>375</v>
      </c>
      <c r="AA1075" s="51">
        <v>15</v>
      </c>
      <c r="AB1075" s="51">
        <v>5</v>
      </c>
      <c r="AC1075" s="63" t="s">
        <v>375</v>
      </c>
      <c r="AD1075" s="94" t="str">
        <f>IF(OR(Q1075="",'1'!$H$10="-"),"",IF(Q1075&gt;R1075+S1075,"заказано больше наличия",""))</f>
        <v/>
      </c>
    </row>
    <row r="1076" spans="1:30" s="48" customFormat="1">
      <c r="A1076" s="2"/>
      <c r="B1076" s="57" t="s">
        <v>1404</v>
      </c>
      <c r="C1076" s="49" t="s">
        <v>2537</v>
      </c>
      <c r="D1076" s="49" t="s">
        <v>637</v>
      </c>
      <c r="E1076" s="49">
        <v>2</v>
      </c>
      <c r="F1076" s="49">
        <v>11</v>
      </c>
      <c r="G1076" s="49" t="s">
        <v>2963</v>
      </c>
      <c r="H1076" s="52" t="s">
        <v>52</v>
      </c>
      <c r="I1076" s="50"/>
      <c r="J1076" s="50"/>
      <c r="K1076" s="90"/>
      <c r="L1076" s="51">
        <v>441</v>
      </c>
      <c r="M1076" s="51">
        <v>389</v>
      </c>
      <c r="N1076" s="82">
        <f>IF('1'!$H$10="-",L1076,L1076)</f>
        <v>441</v>
      </c>
      <c r="O1076" s="82">
        <f>IF(Z1076="только сц",0,IF('1'!$H$10="-",M1076,IF('1'!$H$10="в кассу предприятия",M1076,IF('1'!$H$10="ИП Водакова Т.Ю.",M1076*1.075,"-"))))</f>
        <v>0</v>
      </c>
      <c r="P1076" s="86">
        <v>13</v>
      </c>
      <c r="Q1076" s="47"/>
      <c r="R1076" s="91">
        <f t="shared" si="17"/>
        <v>0</v>
      </c>
      <c r="S1076" s="91" t="str">
        <f>IF('1'!$H$10="-","-      ₽",IF(Z1076="только сц",IF(Q1076&lt;=AA1076,Q1076,AA1076),IF(Q1076&lt;=AB1076,0,IF(Q1076-R1076&lt;=AA1076,Q1076-R1076,AA1076))))</f>
        <v>-      ₽</v>
      </c>
      <c r="T1076" s="92" t="str">
        <f>IF('1'!$H$10="-","-      ₽",IF(AND(SUM($W$10:$W$6357)&gt;=200000,AC1076&lt;&gt;"без скидки"),IF(R1076&gt;=100,O1076*0.95*0.95*R1076,O1076*R1076*0.95),IF(SUM($V$10:$V$6357)&gt;=57000,IF(AND(R1076&gt;=100,AC1076&lt;&gt;"без скидки"),O1076*0.95*R1076,O1076*R1076),N1076*R1076)))</f>
        <v>-      ₽</v>
      </c>
      <c r="U1076" s="92" t="str">
        <f>IF('1'!$H$10="-","-      ₽",S1076*N1076)</f>
        <v>-      ₽</v>
      </c>
      <c r="V1076" s="93" t="str">
        <f>IF('1'!$H$10="-","-      ₽",R1076*N1076)</f>
        <v>-      ₽</v>
      </c>
      <c r="W1076" s="93" t="str">
        <f>IF('1'!$H$10="-","-      ₽",R1076*O1076)</f>
        <v>-      ₽</v>
      </c>
      <c r="X1076" s="65" t="s">
        <v>4548</v>
      </c>
      <c r="Y1076" s="66" t="str">
        <f>IF(OR(Q1076="",'1'!$H$10="-"),"-      %",IF(Z1076="только сц",0,IF(SUM($V$685:$V$6357)&gt;=57000,(W1076-T1076)/W1076,0)))</f>
        <v>-      %</v>
      </c>
      <c r="Z1076" s="83" t="s">
        <v>5582</v>
      </c>
      <c r="AA1076" s="51">
        <v>13</v>
      </c>
      <c r="AB1076" s="51">
        <v>0</v>
      </c>
      <c r="AC1076" s="63" t="s">
        <v>375</v>
      </c>
      <c r="AD1076" s="94" t="str">
        <f>IF(OR(Q1076="",'1'!$H$10="-"),"",IF(Q1076&gt;R1076+S1076,"заказано больше наличия",""))</f>
        <v/>
      </c>
    </row>
    <row r="1077" spans="1:30" s="48" customFormat="1">
      <c r="A1077" s="2"/>
      <c r="B1077" s="57" t="s">
        <v>5115</v>
      </c>
      <c r="C1077" s="49" t="s">
        <v>2537</v>
      </c>
      <c r="D1077" s="49" t="s">
        <v>637</v>
      </c>
      <c r="E1077" s="49">
        <v>2</v>
      </c>
      <c r="F1077" s="49">
        <v>6</v>
      </c>
      <c r="G1077" s="49" t="s">
        <v>2964</v>
      </c>
      <c r="H1077" s="52" t="s">
        <v>85</v>
      </c>
      <c r="I1077" s="50"/>
      <c r="J1077" s="50"/>
      <c r="K1077" s="90"/>
      <c r="L1077" s="51">
        <v>332</v>
      </c>
      <c r="M1077" s="51">
        <v>293</v>
      </c>
      <c r="N1077" s="82">
        <f>IF('1'!$H$10="-",L1077,L1077)</f>
        <v>332</v>
      </c>
      <c r="O1077" s="82">
        <f>IF(Z1077="только сц",0,IF('1'!$H$10="-",M1077,IF('1'!$H$10="в кассу предприятия",M1077,IF('1'!$H$10="ИП Водакова Т.Ю.",M1077*1.075,"-"))))</f>
        <v>293</v>
      </c>
      <c r="P1077" s="86">
        <v>15</v>
      </c>
      <c r="Q1077" s="47"/>
      <c r="R1077" s="91">
        <f t="shared" si="17"/>
        <v>0</v>
      </c>
      <c r="S1077" s="91" t="str">
        <f>IF('1'!$H$10="-","-      ₽",IF(Z1077="только сц",IF(Q1077&lt;=AA1077,Q1077,AA1077),IF(Q1077&lt;=AB1077,0,IF(Q1077-R1077&lt;=AA1077,Q1077-R1077,AA1077))))</f>
        <v>-      ₽</v>
      </c>
      <c r="T1077" s="92" t="str">
        <f>IF('1'!$H$10="-","-      ₽",IF(AND(SUM($W$10:$W$6357)&gt;=200000,AC1077&lt;&gt;"без скидки"),IF(R1077&gt;=100,O1077*0.95*0.95*R1077,O1077*R1077*0.95),IF(SUM($V$10:$V$6357)&gt;=57000,IF(AND(R1077&gt;=100,AC1077&lt;&gt;"без скидки"),O1077*0.95*R1077,O1077*R1077),N1077*R1077)))</f>
        <v>-      ₽</v>
      </c>
      <c r="U1077" s="92" t="str">
        <f>IF('1'!$H$10="-","-      ₽",S1077*N1077)</f>
        <v>-      ₽</v>
      </c>
      <c r="V1077" s="93" t="str">
        <f>IF('1'!$H$10="-","-      ₽",R1077*N1077)</f>
        <v>-      ₽</v>
      </c>
      <c r="W1077" s="93" t="str">
        <f>IF('1'!$H$10="-","-      ₽",R1077*O1077)</f>
        <v>-      ₽</v>
      </c>
      <c r="X1077" s="65" t="s">
        <v>4991</v>
      </c>
      <c r="Y1077" s="66" t="str">
        <f>IF(OR(Q1077="",'1'!$H$10="-"),"-      %",IF(Z1077="только сц",0,IF(SUM($V$685:$V$6357)&gt;=57000,(W1077-T1077)/W1077,0)))</f>
        <v>-      %</v>
      </c>
      <c r="Z1077" s="83" t="s">
        <v>375</v>
      </c>
      <c r="AA1077" s="51">
        <v>0</v>
      </c>
      <c r="AB1077" s="51">
        <v>15</v>
      </c>
      <c r="AC1077" s="63" t="s">
        <v>375</v>
      </c>
      <c r="AD1077" s="94" t="str">
        <f>IF(OR(Q1077="",'1'!$H$10="-"),"",IF(Q1077&gt;R1077+S1077,"заказано больше наличия",""))</f>
        <v/>
      </c>
    </row>
    <row r="1078" spans="1:30" s="48" customFormat="1">
      <c r="A1078" s="2"/>
      <c r="B1078" s="57" t="s">
        <v>1405</v>
      </c>
      <c r="C1078" s="49" t="s">
        <v>2537</v>
      </c>
      <c r="D1078" s="49" t="s">
        <v>637</v>
      </c>
      <c r="E1078" s="49">
        <v>2</v>
      </c>
      <c r="F1078" s="49">
        <v>9</v>
      </c>
      <c r="G1078" s="49" t="s">
        <v>2964</v>
      </c>
      <c r="H1078" s="52" t="s">
        <v>551</v>
      </c>
      <c r="I1078" s="50" t="s">
        <v>387</v>
      </c>
      <c r="J1078" s="50"/>
      <c r="K1078" s="90"/>
      <c r="L1078" s="51">
        <v>634</v>
      </c>
      <c r="M1078" s="51">
        <v>559</v>
      </c>
      <c r="N1078" s="82">
        <f>IF('1'!$H$10="-",L1078,L1078)</f>
        <v>634</v>
      </c>
      <c r="O1078" s="82">
        <f>IF(Z1078="только сц",0,IF('1'!$H$10="-",M1078,IF('1'!$H$10="в кассу предприятия",M1078,IF('1'!$H$10="ИП Водакова Т.Ю.",M1078*1.075,"-"))))</f>
        <v>0</v>
      </c>
      <c r="P1078" s="86">
        <v>4</v>
      </c>
      <c r="Q1078" s="47"/>
      <c r="R1078" s="91">
        <f t="shared" si="17"/>
        <v>0</v>
      </c>
      <c r="S1078" s="91" t="str">
        <f>IF('1'!$H$10="-","-      ₽",IF(Z1078="только сц",IF(Q1078&lt;=AA1078,Q1078,AA1078),IF(Q1078&lt;=AB1078,0,IF(Q1078-R1078&lt;=AA1078,Q1078-R1078,AA1078))))</f>
        <v>-      ₽</v>
      </c>
      <c r="T1078" s="92" t="str">
        <f>IF('1'!$H$10="-","-      ₽",IF(AND(SUM($W$10:$W$6357)&gt;=200000,AC1078&lt;&gt;"без скидки"),IF(R1078&gt;=100,O1078*0.95*0.95*R1078,O1078*R1078*0.95),IF(SUM($V$10:$V$6357)&gt;=57000,IF(AND(R1078&gt;=100,AC1078&lt;&gt;"без скидки"),O1078*0.95*R1078,O1078*R1078),N1078*R1078)))</f>
        <v>-      ₽</v>
      </c>
      <c r="U1078" s="92" t="str">
        <f>IF('1'!$H$10="-","-      ₽",S1078*N1078)</f>
        <v>-      ₽</v>
      </c>
      <c r="V1078" s="93" t="str">
        <f>IF('1'!$H$10="-","-      ₽",R1078*N1078)</f>
        <v>-      ₽</v>
      </c>
      <c r="W1078" s="93" t="str">
        <f>IF('1'!$H$10="-","-      ₽",R1078*O1078)</f>
        <v>-      ₽</v>
      </c>
      <c r="X1078" s="65" t="s">
        <v>4548</v>
      </c>
      <c r="Y1078" s="66" t="str">
        <f>IF(OR(Q1078="",'1'!$H$10="-"),"-      %",IF(Z1078="только сц",0,IF(SUM($V$685:$V$6357)&gt;=57000,(W1078-T1078)/W1078,0)))</f>
        <v>-      %</v>
      </c>
      <c r="Z1078" s="83" t="s">
        <v>5582</v>
      </c>
      <c r="AA1078" s="51">
        <v>4</v>
      </c>
      <c r="AB1078" s="51">
        <v>0</v>
      </c>
      <c r="AC1078" s="63" t="s">
        <v>375</v>
      </c>
      <c r="AD1078" s="94" t="str">
        <f>IF(OR(Q1078="",'1'!$H$10="-"),"",IF(Q1078&gt;R1078+S1078,"заказано больше наличия",""))</f>
        <v/>
      </c>
    </row>
    <row r="1079" spans="1:30" s="48" customFormat="1">
      <c r="A1079" s="2"/>
      <c r="B1079" s="57" t="s">
        <v>1406</v>
      </c>
      <c r="C1079" s="49" t="s">
        <v>636</v>
      </c>
      <c r="D1079" s="49" t="s">
        <v>637</v>
      </c>
      <c r="E1079" s="49">
        <v>2</v>
      </c>
      <c r="F1079" s="49">
        <v>11</v>
      </c>
      <c r="G1079" s="49" t="s">
        <v>2964</v>
      </c>
      <c r="H1079" s="52" t="s">
        <v>52</v>
      </c>
      <c r="I1079" s="50"/>
      <c r="J1079" s="50"/>
      <c r="K1079" s="90"/>
      <c r="L1079" s="51">
        <v>634</v>
      </c>
      <c r="M1079" s="51">
        <v>559</v>
      </c>
      <c r="N1079" s="82">
        <f>IF('1'!$H$10="-",L1079,L1079)</f>
        <v>634</v>
      </c>
      <c r="O1079" s="82">
        <f>IF(Z1079="только сц",0,IF('1'!$H$10="-",M1079,IF('1'!$H$10="в кассу предприятия",M1079,IF('1'!$H$10="ИП Водакова Т.Ю.",M1079*1.075,"-"))))</f>
        <v>559</v>
      </c>
      <c r="P1079" s="86" t="s">
        <v>5583</v>
      </c>
      <c r="Q1079" s="47"/>
      <c r="R1079" s="91">
        <f t="shared" si="17"/>
        <v>0</v>
      </c>
      <c r="S1079" s="91" t="str">
        <f>IF('1'!$H$10="-","-      ₽",IF(Z1079="только сц",IF(Q1079&lt;=AA1079,Q1079,AA1079),IF(Q1079&lt;=AB1079,0,IF(Q1079-R1079&lt;=AA1079,Q1079-R1079,AA1079))))</f>
        <v>-      ₽</v>
      </c>
      <c r="T1079" s="92" t="str">
        <f>IF('1'!$H$10="-","-      ₽",IF(AND(SUM($W$10:$W$6357)&gt;=200000,AC1079&lt;&gt;"без скидки"),IF(R1079&gt;=100,O1079*0.95*0.95*R1079,O1079*R1079*0.95),IF(SUM($V$10:$V$6357)&gt;=57000,IF(AND(R1079&gt;=100,AC1079&lt;&gt;"без скидки"),O1079*0.95*R1079,O1079*R1079),N1079*R1079)))</f>
        <v>-      ₽</v>
      </c>
      <c r="U1079" s="92" t="str">
        <f>IF('1'!$H$10="-","-      ₽",S1079*N1079)</f>
        <v>-      ₽</v>
      </c>
      <c r="V1079" s="93" t="str">
        <f>IF('1'!$H$10="-","-      ₽",R1079*N1079)</f>
        <v>-      ₽</v>
      </c>
      <c r="W1079" s="93" t="str">
        <f>IF('1'!$H$10="-","-      ₽",R1079*O1079)</f>
        <v>-      ₽</v>
      </c>
      <c r="X1079" s="65" t="s">
        <v>4992</v>
      </c>
      <c r="Y1079" s="66" t="str">
        <f>IF(OR(Q1079="",'1'!$H$10="-"),"-      %",IF(Z1079="только сц",0,IF(SUM($V$685:$V$6357)&gt;=57000,(W1079-T1079)/W1079,0)))</f>
        <v>-      %</v>
      </c>
      <c r="Z1079" s="83" t="s">
        <v>375</v>
      </c>
      <c r="AA1079" s="51">
        <v>8</v>
      </c>
      <c r="AB1079" s="51">
        <v>121</v>
      </c>
      <c r="AC1079" s="63" t="s">
        <v>375</v>
      </c>
      <c r="AD1079" s="94" t="str">
        <f>IF(OR(Q1079="",'1'!$H$10="-"),"",IF(Q1079&gt;R1079+S1079,"заказано больше наличия",""))</f>
        <v/>
      </c>
    </row>
    <row r="1080" spans="1:30" s="48" customFormat="1">
      <c r="A1080" s="2"/>
      <c r="B1080" s="57" t="s">
        <v>3962</v>
      </c>
      <c r="C1080" s="49" t="s">
        <v>2537</v>
      </c>
      <c r="D1080" s="49" t="s">
        <v>637</v>
      </c>
      <c r="E1080" s="49">
        <v>2</v>
      </c>
      <c r="F1080" s="49">
        <v>23</v>
      </c>
      <c r="G1080" s="49" t="s">
        <v>2964</v>
      </c>
      <c r="H1080" s="52" t="s">
        <v>29</v>
      </c>
      <c r="I1080" s="50"/>
      <c r="J1080" s="50"/>
      <c r="K1080" s="90" t="s">
        <v>2974</v>
      </c>
      <c r="L1080" s="51">
        <v>2669</v>
      </c>
      <c r="M1080" s="51">
        <v>2355</v>
      </c>
      <c r="N1080" s="82">
        <f>IF('1'!$H$10="-",L1080,L1080)</f>
        <v>2669</v>
      </c>
      <c r="O1080" s="82">
        <f>IF(Z1080="только сц",0,IF('1'!$H$10="-",M1080,IF('1'!$H$10="в кассу предприятия",M1080,IF('1'!$H$10="ИП Водакова Т.Ю.",M1080*1.075,"-"))))</f>
        <v>0</v>
      </c>
      <c r="P1080" s="86">
        <v>1</v>
      </c>
      <c r="Q1080" s="47"/>
      <c r="R1080" s="91">
        <f t="shared" si="17"/>
        <v>0</v>
      </c>
      <c r="S1080" s="91" t="str">
        <f>IF('1'!$H$10="-","-      ₽",IF(Z1080="только сц",IF(Q1080&lt;=AA1080,Q1080,AA1080),IF(Q1080&lt;=AB1080,0,IF(Q1080-R1080&lt;=AA1080,Q1080-R1080,AA1080))))</f>
        <v>-      ₽</v>
      </c>
      <c r="T1080" s="92" t="str">
        <f>IF('1'!$H$10="-","-      ₽",IF(AND(SUM($W$10:$W$6357)&gt;=200000,AC1080&lt;&gt;"без скидки"),IF(R1080&gt;=100,O1080*0.95*0.95*R1080,O1080*R1080*0.95),IF(SUM($V$10:$V$6357)&gt;=57000,IF(AND(R1080&gt;=100,AC1080&lt;&gt;"без скидки"),O1080*0.95*R1080,O1080*R1080),N1080*R1080)))</f>
        <v>-      ₽</v>
      </c>
      <c r="U1080" s="92" t="str">
        <f>IF('1'!$H$10="-","-      ₽",S1080*N1080)</f>
        <v>-      ₽</v>
      </c>
      <c r="V1080" s="93" t="str">
        <f>IF('1'!$H$10="-","-      ₽",R1080*N1080)</f>
        <v>-      ₽</v>
      </c>
      <c r="W1080" s="93" t="str">
        <f>IF('1'!$H$10="-","-      ₽",R1080*O1080)</f>
        <v>-      ₽</v>
      </c>
      <c r="X1080" s="65" t="s">
        <v>4548</v>
      </c>
      <c r="Y1080" s="66" t="str">
        <f>IF(OR(Q1080="",'1'!$H$10="-"),"-      %",IF(Z1080="только сц",0,IF(SUM($V$685:$V$6357)&gt;=57000,(W1080-T1080)/W1080,0)))</f>
        <v>-      %</v>
      </c>
      <c r="Z1080" s="83" t="s">
        <v>5582</v>
      </c>
      <c r="AA1080" s="51">
        <v>1</v>
      </c>
      <c r="AB1080" s="51">
        <v>0</v>
      </c>
      <c r="AC1080" s="63" t="s">
        <v>375</v>
      </c>
      <c r="AD1080" s="94" t="str">
        <f>IF(OR(Q1080="",'1'!$H$10="-"),"",IF(Q1080&gt;R1080+S1080,"заказано больше наличия",""))</f>
        <v/>
      </c>
    </row>
    <row r="1081" spans="1:30" s="48" customFormat="1">
      <c r="A1081" s="2"/>
      <c r="B1081" s="57" t="s">
        <v>1407</v>
      </c>
      <c r="C1081" s="49" t="s">
        <v>636</v>
      </c>
      <c r="D1081" s="49" t="s">
        <v>637</v>
      </c>
      <c r="E1081" s="49">
        <v>2</v>
      </c>
      <c r="F1081" s="49">
        <v>11</v>
      </c>
      <c r="G1081" s="49" t="s">
        <v>2965</v>
      </c>
      <c r="H1081" s="52" t="s">
        <v>52</v>
      </c>
      <c r="I1081" s="50" t="s">
        <v>396</v>
      </c>
      <c r="J1081" s="50"/>
      <c r="K1081" s="90"/>
      <c r="L1081" s="51">
        <v>441</v>
      </c>
      <c r="M1081" s="51">
        <v>389</v>
      </c>
      <c r="N1081" s="82">
        <f>IF('1'!$H$10="-",L1081,L1081)</f>
        <v>441</v>
      </c>
      <c r="O1081" s="82">
        <f>IF(Z1081="только сц",0,IF('1'!$H$10="-",M1081,IF('1'!$H$10="в кассу предприятия",M1081,IF('1'!$H$10="ИП Водакова Т.Ю.",M1081*1.075,"-"))))</f>
        <v>389</v>
      </c>
      <c r="P1081" s="86">
        <v>53</v>
      </c>
      <c r="Q1081" s="47"/>
      <c r="R1081" s="91">
        <f t="shared" si="17"/>
        <v>0</v>
      </c>
      <c r="S1081" s="91" t="str">
        <f>IF('1'!$H$10="-","-      ₽",IF(Z1081="только сц",IF(Q1081&lt;=AA1081,Q1081,AA1081),IF(Q1081&lt;=AB1081,0,IF(Q1081-R1081&lt;=AA1081,Q1081-R1081,AA1081))))</f>
        <v>-      ₽</v>
      </c>
      <c r="T1081" s="92" t="str">
        <f>IF('1'!$H$10="-","-      ₽",IF(AND(SUM($W$10:$W$6357)&gt;=200000,AC1081&lt;&gt;"без скидки"),IF(R1081&gt;=100,O1081*0.95*0.95*R1081,O1081*R1081*0.95),IF(SUM($V$10:$V$6357)&gt;=57000,IF(AND(R1081&gt;=100,AC1081&lt;&gt;"без скидки"),O1081*0.95*R1081,O1081*R1081),N1081*R1081)))</f>
        <v>-      ₽</v>
      </c>
      <c r="U1081" s="92" t="str">
        <f>IF('1'!$H$10="-","-      ₽",S1081*N1081)</f>
        <v>-      ₽</v>
      </c>
      <c r="V1081" s="93" t="str">
        <f>IF('1'!$H$10="-","-      ₽",R1081*N1081)</f>
        <v>-      ₽</v>
      </c>
      <c r="W1081" s="93" t="str">
        <f>IF('1'!$H$10="-","-      ₽",R1081*O1081)</f>
        <v>-      ₽</v>
      </c>
      <c r="X1081" s="65" t="s">
        <v>4548</v>
      </c>
      <c r="Y1081" s="66" t="str">
        <f>IF(OR(Q1081="",'1'!$H$10="-"),"-      %",IF(Z1081="только сц",0,IF(SUM($V$685:$V$6357)&gt;=57000,(W1081-T1081)/W1081,0)))</f>
        <v>-      %</v>
      </c>
      <c r="Z1081" s="83" t="s">
        <v>375</v>
      </c>
      <c r="AA1081" s="51">
        <v>12</v>
      </c>
      <c r="AB1081" s="51">
        <v>41</v>
      </c>
      <c r="AC1081" s="63" t="s">
        <v>3975</v>
      </c>
      <c r="AD1081" s="94" t="str">
        <f>IF(OR(Q1081="",'1'!$H$10="-"),"",IF(Q1081&gt;R1081+S1081,"заказано больше наличия",""))</f>
        <v/>
      </c>
    </row>
    <row r="1082" spans="1:30" s="48" customFormat="1">
      <c r="A1082" s="2"/>
      <c r="B1082" s="57" t="s">
        <v>639</v>
      </c>
      <c r="C1082" s="49" t="s">
        <v>636</v>
      </c>
      <c r="D1082" s="49" t="s">
        <v>637</v>
      </c>
      <c r="E1082" s="49">
        <v>2</v>
      </c>
      <c r="F1082" s="49">
        <v>11</v>
      </c>
      <c r="G1082" s="49" t="s">
        <v>640</v>
      </c>
      <c r="H1082" s="52" t="s">
        <v>52</v>
      </c>
      <c r="I1082" s="50" t="s">
        <v>298</v>
      </c>
      <c r="J1082" s="50"/>
      <c r="K1082" s="90"/>
      <c r="L1082" s="51">
        <v>634</v>
      </c>
      <c r="M1082" s="51">
        <v>559</v>
      </c>
      <c r="N1082" s="82">
        <f>IF('1'!$H$10="-",L1082,L1082)</f>
        <v>634</v>
      </c>
      <c r="O1082" s="82">
        <f>IF(Z1082="только сц",0,IF('1'!$H$10="-",M1082,IF('1'!$H$10="в кассу предприятия",M1082,IF('1'!$H$10="ИП Водакова Т.Ю.",M1082*1.075,"-"))))</f>
        <v>559</v>
      </c>
      <c r="P1082" s="86">
        <v>19</v>
      </c>
      <c r="Q1082" s="47"/>
      <c r="R1082" s="91">
        <f t="shared" si="17"/>
        <v>0</v>
      </c>
      <c r="S1082" s="91" t="str">
        <f>IF('1'!$H$10="-","-      ₽",IF(Z1082="только сц",IF(Q1082&lt;=AA1082,Q1082,AA1082),IF(Q1082&lt;=AB1082,0,IF(Q1082-R1082&lt;=AA1082,Q1082-R1082,AA1082))))</f>
        <v>-      ₽</v>
      </c>
      <c r="T1082" s="92" t="str">
        <f>IF('1'!$H$10="-","-      ₽",IF(AND(SUM($W$10:$W$6357)&gt;=200000,AC1082&lt;&gt;"без скидки"),IF(R1082&gt;=100,O1082*0.95*0.95*R1082,O1082*R1082*0.95),IF(SUM($V$10:$V$6357)&gt;=57000,IF(AND(R1082&gt;=100,AC1082&lt;&gt;"без скидки"),O1082*0.95*R1082,O1082*R1082),N1082*R1082)))</f>
        <v>-      ₽</v>
      </c>
      <c r="U1082" s="92" t="str">
        <f>IF('1'!$H$10="-","-      ₽",S1082*N1082)</f>
        <v>-      ₽</v>
      </c>
      <c r="V1082" s="93" t="str">
        <f>IF('1'!$H$10="-","-      ₽",R1082*N1082)</f>
        <v>-      ₽</v>
      </c>
      <c r="W1082" s="93" t="str">
        <f>IF('1'!$H$10="-","-      ₽",R1082*O1082)</f>
        <v>-      ₽</v>
      </c>
      <c r="X1082" s="65" t="s">
        <v>4992</v>
      </c>
      <c r="Y1082" s="66" t="str">
        <f>IF(OR(Q1082="",'1'!$H$10="-"),"-      %",IF(Z1082="только сц",0,IF(SUM($V$685:$V$6357)&gt;=57000,(W1082-T1082)/W1082,0)))</f>
        <v>-      %</v>
      </c>
      <c r="Z1082" s="83" t="s">
        <v>375</v>
      </c>
      <c r="AA1082" s="51">
        <v>7</v>
      </c>
      <c r="AB1082" s="51">
        <v>12</v>
      </c>
      <c r="AC1082" s="63" t="s">
        <v>375</v>
      </c>
      <c r="AD1082" s="94" t="str">
        <f>IF(OR(Q1082="",'1'!$H$10="-"),"",IF(Q1082&gt;R1082+S1082,"заказано больше наличия",""))</f>
        <v/>
      </c>
    </row>
    <row r="1083" spans="1:30" s="48" customFormat="1">
      <c r="A1083" s="2"/>
      <c r="B1083" s="57" t="s">
        <v>1408</v>
      </c>
      <c r="C1083" s="49" t="s">
        <v>2537</v>
      </c>
      <c r="D1083" s="49" t="s">
        <v>637</v>
      </c>
      <c r="E1083" s="49">
        <v>2</v>
      </c>
      <c r="F1083" s="49">
        <v>11</v>
      </c>
      <c r="G1083" s="49" t="s">
        <v>2966</v>
      </c>
      <c r="H1083" s="52" t="s">
        <v>52</v>
      </c>
      <c r="I1083" s="50"/>
      <c r="J1083" s="50"/>
      <c r="K1083" s="90"/>
      <c r="L1083" s="51">
        <v>634</v>
      </c>
      <c r="M1083" s="51">
        <v>559</v>
      </c>
      <c r="N1083" s="82">
        <f>IF('1'!$H$10="-",L1083,L1083)</f>
        <v>634</v>
      </c>
      <c r="O1083" s="82">
        <f>IF(Z1083="только сц",0,IF('1'!$H$10="-",M1083,IF('1'!$H$10="в кассу предприятия",M1083,IF('1'!$H$10="ИП Водакова Т.Ю.",M1083*1.075,"-"))))</f>
        <v>0</v>
      </c>
      <c r="P1083" s="86">
        <v>4</v>
      </c>
      <c r="Q1083" s="47"/>
      <c r="R1083" s="91">
        <f t="shared" si="17"/>
        <v>0</v>
      </c>
      <c r="S1083" s="91" t="str">
        <f>IF('1'!$H$10="-","-      ₽",IF(Z1083="только сц",IF(Q1083&lt;=AA1083,Q1083,AA1083),IF(Q1083&lt;=AB1083,0,IF(Q1083-R1083&lt;=AA1083,Q1083-R1083,AA1083))))</f>
        <v>-      ₽</v>
      </c>
      <c r="T1083" s="92" t="str">
        <f>IF('1'!$H$10="-","-      ₽",IF(AND(SUM($W$10:$W$6357)&gt;=200000,AC1083&lt;&gt;"без скидки"),IF(R1083&gt;=100,O1083*0.95*0.95*R1083,O1083*R1083*0.95),IF(SUM($V$10:$V$6357)&gt;=57000,IF(AND(R1083&gt;=100,AC1083&lt;&gt;"без скидки"),O1083*0.95*R1083,O1083*R1083),N1083*R1083)))</f>
        <v>-      ₽</v>
      </c>
      <c r="U1083" s="92" t="str">
        <f>IF('1'!$H$10="-","-      ₽",S1083*N1083)</f>
        <v>-      ₽</v>
      </c>
      <c r="V1083" s="93" t="str">
        <f>IF('1'!$H$10="-","-      ₽",R1083*N1083)</f>
        <v>-      ₽</v>
      </c>
      <c r="W1083" s="93" t="str">
        <f>IF('1'!$H$10="-","-      ₽",R1083*O1083)</f>
        <v>-      ₽</v>
      </c>
      <c r="X1083" s="65" t="s">
        <v>4548</v>
      </c>
      <c r="Y1083" s="66" t="str">
        <f>IF(OR(Q1083="",'1'!$H$10="-"),"-      %",IF(Z1083="только сц",0,IF(SUM($V$685:$V$6357)&gt;=57000,(W1083-T1083)/W1083,0)))</f>
        <v>-      %</v>
      </c>
      <c r="Z1083" s="83" t="s">
        <v>5582</v>
      </c>
      <c r="AA1083" s="51">
        <v>4</v>
      </c>
      <c r="AB1083" s="51">
        <v>0</v>
      </c>
      <c r="AC1083" s="63" t="s">
        <v>3975</v>
      </c>
      <c r="AD1083" s="94" t="str">
        <f>IF(OR(Q1083="",'1'!$H$10="-"),"",IF(Q1083&gt;R1083+S1083,"заказано больше наличия",""))</f>
        <v/>
      </c>
    </row>
    <row r="1084" spans="1:30" s="48" customFormat="1">
      <c r="A1084" s="2"/>
      <c r="B1084" s="57" t="s">
        <v>4310</v>
      </c>
      <c r="C1084" s="49" t="s">
        <v>636</v>
      </c>
      <c r="D1084" s="49" t="s">
        <v>637</v>
      </c>
      <c r="E1084" s="49">
        <v>2</v>
      </c>
      <c r="F1084" s="49">
        <v>11</v>
      </c>
      <c r="G1084" s="49" t="s">
        <v>2967</v>
      </c>
      <c r="H1084" s="52" t="s">
        <v>52</v>
      </c>
      <c r="I1084" s="50" t="s">
        <v>298</v>
      </c>
      <c r="J1084" s="50"/>
      <c r="K1084" s="90"/>
      <c r="L1084" s="51">
        <v>634</v>
      </c>
      <c r="M1084" s="51">
        <v>559</v>
      </c>
      <c r="N1084" s="82">
        <f>IF('1'!$H$10="-",L1084,L1084)</f>
        <v>634</v>
      </c>
      <c r="O1084" s="82">
        <f>IF(Z1084="только сц",0,IF('1'!$H$10="-",M1084,IF('1'!$H$10="в кассу предприятия",M1084,IF('1'!$H$10="ИП Водакова Т.Ю.",M1084*1.075,"-"))))</f>
        <v>559</v>
      </c>
      <c r="P1084" s="86">
        <v>28</v>
      </c>
      <c r="Q1084" s="47"/>
      <c r="R1084" s="91">
        <f t="shared" si="17"/>
        <v>0</v>
      </c>
      <c r="S1084" s="91" t="str">
        <f>IF('1'!$H$10="-","-      ₽",IF(Z1084="только сц",IF(Q1084&lt;=AA1084,Q1084,AA1084),IF(Q1084&lt;=AB1084,0,IF(Q1084-R1084&lt;=AA1084,Q1084-R1084,AA1084))))</f>
        <v>-      ₽</v>
      </c>
      <c r="T1084" s="92" t="str">
        <f>IF('1'!$H$10="-","-      ₽",IF(AND(SUM($W$10:$W$6357)&gt;=200000,AC1084&lt;&gt;"без скидки"),IF(R1084&gt;=100,O1084*0.95*0.95*R1084,O1084*R1084*0.95),IF(SUM($V$10:$V$6357)&gt;=57000,IF(AND(R1084&gt;=100,AC1084&lt;&gt;"без скидки"),O1084*0.95*R1084,O1084*R1084),N1084*R1084)))</f>
        <v>-      ₽</v>
      </c>
      <c r="U1084" s="92" t="str">
        <f>IF('1'!$H$10="-","-      ₽",S1084*N1084)</f>
        <v>-      ₽</v>
      </c>
      <c r="V1084" s="93" t="str">
        <f>IF('1'!$H$10="-","-      ₽",R1084*N1084)</f>
        <v>-      ₽</v>
      </c>
      <c r="W1084" s="93" t="str">
        <f>IF('1'!$H$10="-","-      ₽",R1084*O1084)</f>
        <v>-      ₽</v>
      </c>
      <c r="X1084" s="65" t="s">
        <v>4992</v>
      </c>
      <c r="Y1084" s="66" t="str">
        <f>IF(OR(Q1084="",'1'!$H$10="-"),"-      %",IF(Z1084="только сц",0,IF(SUM($V$685:$V$6357)&gt;=57000,(W1084-T1084)/W1084,0)))</f>
        <v>-      %</v>
      </c>
      <c r="Z1084" s="83" t="s">
        <v>375</v>
      </c>
      <c r="AA1084" s="51">
        <v>1</v>
      </c>
      <c r="AB1084" s="51">
        <v>27</v>
      </c>
      <c r="AC1084" s="63" t="s">
        <v>3975</v>
      </c>
      <c r="AD1084" s="94" t="str">
        <f>IF(OR(Q1084="",'1'!$H$10="-"),"",IF(Q1084&gt;R1084+S1084,"заказано больше наличия",""))</f>
        <v/>
      </c>
    </row>
    <row r="1085" spans="1:30" s="48" customFormat="1">
      <c r="A1085" s="2"/>
      <c r="B1085" s="57" t="s">
        <v>1409</v>
      </c>
      <c r="C1085" s="49" t="s">
        <v>636</v>
      </c>
      <c r="D1085" s="49" t="s">
        <v>637</v>
      </c>
      <c r="E1085" s="49">
        <v>2</v>
      </c>
      <c r="F1085" s="49">
        <v>11</v>
      </c>
      <c r="G1085" s="49" t="s">
        <v>2967</v>
      </c>
      <c r="H1085" s="52" t="s">
        <v>52</v>
      </c>
      <c r="I1085" s="50" t="s">
        <v>298</v>
      </c>
      <c r="J1085" s="50"/>
      <c r="K1085" s="90"/>
      <c r="L1085" s="51">
        <v>634</v>
      </c>
      <c r="M1085" s="51">
        <v>559</v>
      </c>
      <c r="N1085" s="82">
        <f>IF('1'!$H$10="-",L1085,L1085)</f>
        <v>634</v>
      </c>
      <c r="O1085" s="82">
        <f>IF(Z1085="только сц",0,IF('1'!$H$10="-",M1085,IF('1'!$H$10="в кассу предприятия",M1085,IF('1'!$H$10="ИП Водакова Т.Ю.",M1085*1.075,"-"))))</f>
        <v>559</v>
      </c>
      <c r="P1085" s="86" t="s">
        <v>5583</v>
      </c>
      <c r="Q1085" s="47"/>
      <c r="R1085" s="91">
        <f t="shared" si="17"/>
        <v>0</v>
      </c>
      <c r="S1085" s="91" t="str">
        <f>IF('1'!$H$10="-","-      ₽",IF(Z1085="только сц",IF(Q1085&lt;=AA1085,Q1085,AA1085),IF(Q1085&lt;=AB1085,0,IF(Q1085-R1085&lt;=AA1085,Q1085-R1085,AA1085))))</f>
        <v>-      ₽</v>
      </c>
      <c r="T1085" s="92" t="str">
        <f>IF('1'!$H$10="-","-      ₽",IF(AND(SUM($W$10:$W$6357)&gt;=200000,AC1085&lt;&gt;"без скидки"),IF(R1085&gt;=100,O1085*0.95*0.95*R1085,O1085*R1085*0.95),IF(SUM($V$10:$V$6357)&gt;=57000,IF(AND(R1085&gt;=100,AC1085&lt;&gt;"без скидки"),O1085*0.95*R1085,O1085*R1085),N1085*R1085)))</f>
        <v>-      ₽</v>
      </c>
      <c r="U1085" s="92" t="str">
        <f>IF('1'!$H$10="-","-      ₽",S1085*N1085)</f>
        <v>-      ₽</v>
      </c>
      <c r="V1085" s="93" t="str">
        <f>IF('1'!$H$10="-","-      ₽",R1085*N1085)</f>
        <v>-      ₽</v>
      </c>
      <c r="W1085" s="93" t="str">
        <f>IF('1'!$H$10="-","-      ₽",R1085*O1085)</f>
        <v>-      ₽</v>
      </c>
      <c r="X1085" s="65" t="s">
        <v>4992</v>
      </c>
      <c r="Y1085" s="66" t="str">
        <f>IF(OR(Q1085="",'1'!$H$10="-"),"-      %",IF(Z1085="только сц",0,IF(SUM($V$685:$V$6357)&gt;=57000,(W1085-T1085)/W1085,0)))</f>
        <v>-      %</v>
      </c>
      <c r="Z1085" s="83" t="s">
        <v>375</v>
      </c>
      <c r="AA1085" s="51">
        <v>1</v>
      </c>
      <c r="AB1085" s="51">
        <v>182</v>
      </c>
      <c r="AC1085" s="63" t="s">
        <v>375</v>
      </c>
      <c r="AD1085" s="94" t="str">
        <f>IF(OR(Q1085="",'1'!$H$10="-"),"",IF(Q1085&gt;R1085+S1085,"заказано больше наличия",""))</f>
        <v/>
      </c>
    </row>
    <row r="1086" spans="1:30" s="48" customFormat="1">
      <c r="A1086" s="2"/>
      <c r="B1086" s="57" t="s">
        <v>5116</v>
      </c>
      <c r="C1086" s="49" t="s">
        <v>2537</v>
      </c>
      <c r="D1086" s="49" t="s">
        <v>637</v>
      </c>
      <c r="E1086" s="49">
        <v>2</v>
      </c>
      <c r="F1086" s="49">
        <v>6</v>
      </c>
      <c r="G1086" s="49" t="s">
        <v>5500</v>
      </c>
      <c r="H1086" s="52" t="s">
        <v>85</v>
      </c>
      <c r="I1086" s="50"/>
      <c r="J1086" s="50"/>
      <c r="K1086" s="90"/>
      <c r="L1086" s="51">
        <v>332</v>
      </c>
      <c r="M1086" s="51">
        <v>293</v>
      </c>
      <c r="N1086" s="82">
        <f>IF('1'!$H$10="-",L1086,L1086)</f>
        <v>332</v>
      </c>
      <c r="O1086" s="82">
        <f>IF(Z1086="только сц",0,IF('1'!$H$10="-",M1086,IF('1'!$H$10="в кассу предприятия",M1086,IF('1'!$H$10="ИП Водакова Т.Ю.",M1086*1.075,"-"))))</f>
        <v>293</v>
      </c>
      <c r="P1086" s="86" t="s">
        <v>5583</v>
      </c>
      <c r="Q1086" s="47"/>
      <c r="R1086" s="91">
        <f t="shared" si="17"/>
        <v>0</v>
      </c>
      <c r="S1086" s="91" t="str">
        <f>IF('1'!$H$10="-","-      ₽",IF(Z1086="только сц",IF(Q1086&lt;=AA1086,Q1086,AA1086),IF(Q1086&lt;=AB1086,0,IF(Q1086-R1086&lt;=AA1086,Q1086-R1086,AA1086))))</f>
        <v>-      ₽</v>
      </c>
      <c r="T1086" s="92" t="str">
        <f>IF('1'!$H$10="-","-      ₽",IF(AND(SUM($W$10:$W$6357)&gt;=200000,AC1086&lt;&gt;"без скидки"),IF(R1086&gt;=100,O1086*0.95*0.95*R1086,O1086*R1086*0.95),IF(SUM($V$10:$V$6357)&gt;=57000,IF(AND(R1086&gt;=100,AC1086&lt;&gt;"без скидки"),O1086*0.95*R1086,O1086*R1086),N1086*R1086)))</f>
        <v>-      ₽</v>
      </c>
      <c r="U1086" s="92" t="str">
        <f>IF('1'!$H$10="-","-      ₽",S1086*N1086)</f>
        <v>-      ₽</v>
      </c>
      <c r="V1086" s="93" t="str">
        <f>IF('1'!$H$10="-","-      ₽",R1086*N1086)</f>
        <v>-      ₽</v>
      </c>
      <c r="W1086" s="93" t="str">
        <f>IF('1'!$H$10="-","-      ₽",R1086*O1086)</f>
        <v>-      ₽</v>
      </c>
      <c r="X1086" s="65" t="s">
        <v>4992</v>
      </c>
      <c r="Y1086" s="66" t="str">
        <f>IF(OR(Q1086="",'1'!$H$10="-"),"-      %",IF(Z1086="только сц",0,IF(SUM($V$685:$V$6357)&gt;=57000,(W1086-T1086)/W1086,0)))</f>
        <v>-      %</v>
      </c>
      <c r="Z1086" s="83" t="s">
        <v>375</v>
      </c>
      <c r="AA1086" s="51">
        <v>6</v>
      </c>
      <c r="AB1086" s="51">
        <v>176</v>
      </c>
      <c r="AC1086" s="63" t="s">
        <v>375</v>
      </c>
      <c r="AD1086" s="94" t="str">
        <f>IF(OR(Q1086="",'1'!$H$10="-"),"",IF(Q1086&gt;R1086+S1086,"заказано больше наличия",""))</f>
        <v/>
      </c>
    </row>
    <row r="1087" spans="1:30" s="48" customFormat="1">
      <c r="A1087" s="2"/>
      <c r="B1087" s="57" t="s">
        <v>4176</v>
      </c>
      <c r="C1087" s="49" t="s">
        <v>636</v>
      </c>
      <c r="D1087" s="49" t="s">
        <v>637</v>
      </c>
      <c r="E1087" s="49">
        <v>2</v>
      </c>
      <c r="F1087" s="49">
        <v>18</v>
      </c>
      <c r="G1087" s="49" t="s">
        <v>2968</v>
      </c>
      <c r="H1087" s="52" t="s">
        <v>384</v>
      </c>
      <c r="I1087" s="50"/>
      <c r="J1087" s="50"/>
      <c r="K1087" s="90"/>
      <c r="L1087" s="51">
        <v>992</v>
      </c>
      <c r="M1087" s="51">
        <v>875</v>
      </c>
      <c r="N1087" s="82">
        <f>IF('1'!$H$10="-",L1087,L1087)</f>
        <v>992</v>
      </c>
      <c r="O1087" s="82">
        <f>IF(Z1087="только сц",0,IF('1'!$H$10="-",M1087,IF('1'!$H$10="в кассу предприятия",M1087,IF('1'!$H$10="ИП Водакова Т.Ю.",M1087*1.075,"-"))))</f>
        <v>0</v>
      </c>
      <c r="P1087" s="86">
        <v>1</v>
      </c>
      <c r="Q1087" s="47"/>
      <c r="R1087" s="91">
        <f t="shared" si="17"/>
        <v>0</v>
      </c>
      <c r="S1087" s="91" t="str">
        <f>IF('1'!$H$10="-","-      ₽",IF(Z1087="только сц",IF(Q1087&lt;=AA1087,Q1087,AA1087),IF(Q1087&lt;=AB1087,0,IF(Q1087-R1087&lt;=AA1087,Q1087-R1087,AA1087))))</f>
        <v>-      ₽</v>
      </c>
      <c r="T1087" s="92" t="str">
        <f>IF('1'!$H$10="-","-      ₽",IF(AND(SUM($W$10:$W$6357)&gt;=200000,AC1087&lt;&gt;"без скидки"),IF(R1087&gt;=100,O1087*0.95*0.95*R1087,O1087*R1087*0.95),IF(SUM($V$10:$V$6357)&gt;=57000,IF(AND(R1087&gt;=100,AC1087&lt;&gt;"без скидки"),O1087*0.95*R1087,O1087*R1087),N1087*R1087)))</f>
        <v>-      ₽</v>
      </c>
      <c r="U1087" s="92" t="str">
        <f>IF('1'!$H$10="-","-      ₽",S1087*N1087)</f>
        <v>-      ₽</v>
      </c>
      <c r="V1087" s="93" t="str">
        <f>IF('1'!$H$10="-","-      ₽",R1087*N1087)</f>
        <v>-      ₽</v>
      </c>
      <c r="W1087" s="93" t="str">
        <f>IF('1'!$H$10="-","-      ₽",R1087*O1087)</f>
        <v>-      ₽</v>
      </c>
      <c r="X1087" s="65" t="s">
        <v>4548</v>
      </c>
      <c r="Y1087" s="66" t="str">
        <f>IF(OR(Q1087="",'1'!$H$10="-"),"-      %",IF(Z1087="только сц",0,IF(SUM($V$685:$V$6357)&gt;=57000,(W1087-T1087)/W1087,0)))</f>
        <v>-      %</v>
      </c>
      <c r="Z1087" s="83" t="s">
        <v>5582</v>
      </c>
      <c r="AA1087" s="51">
        <v>1</v>
      </c>
      <c r="AB1087" s="51">
        <v>0</v>
      </c>
      <c r="AC1087" s="63" t="s">
        <v>375</v>
      </c>
      <c r="AD1087" s="94" t="str">
        <f>IF(OR(Q1087="",'1'!$H$10="-"),"",IF(Q1087&gt;R1087+S1087,"заказано больше наличия",""))</f>
        <v/>
      </c>
    </row>
    <row r="1088" spans="1:30" s="48" customFormat="1">
      <c r="A1088" s="2"/>
      <c r="B1088" s="57" t="s">
        <v>1410</v>
      </c>
      <c r="C1088" s="49" t="s">
        <v>2537</v>
      </c>
      <c r="D1088" s="49" t="s">
        <v>637</v>
      </c>
      <c r="E1088" s="49">
        <v>2</v>
      </c>
      <c r="F1088" s="49">
        <v>11</v>
      </c>
      <c r="G1088" s="49" t="s">
        <v>2969</v>
      </c>
      <c r="H1088" s="52" t="s">
        <v>52</v>
      </c>
      <c r="I1088" s="50" t="s">
        <v>298</v>
      </c>
      <c r="J1088" s="50"/>
      <c r="K1088" s="90"/>
      <c r="L1088" s="51">
        <v>441</v>
      </c>
      <c r="M1088" s="51">
        <v>389</v>
      </c>
      <c r="N1088" s="82">
        <f>IF('1'!$H$10="-",L1088,L1088)</f>
        <v>441</v>
      </c>
      <c r="O1088" s="82">
        <f>IF(Z1088="только сц",0,IF('1'!$H$10="-",M1088,IF('1'!$H$10="в кассу предприятия",M1088,IF('1'!$H$10="ИП Водакова Т.Ю.",M1088*1.075,"-"))))</f>
        <v>0</v>
      </c>
      <c r="P1088" s="86">
        <v>9</v>
      </c>
      <c r="Q1088" s="47"/>
      <c r="R1088" s="91">
        <f t="shared" si="17"/>
        <v>0</v>
      </c>
      <c r="S1088" s="91" t="str">
        <f>IF('1'!$H$10="-","-      ₽",IF(Z1088="только сц",IF(Q1088&lt;=AA1088,Q1088,AA1088),IF(Q1088&lt;=AB1088,0,IF(Q1088-R1088&lt;=AA1088,Q1088-R1088,AA1088))))</f>
        <v>-      ₽</v>
      </c>
      <c r="T1088" s="92" t="str">
        <f>IF('1'!$H$10="-","-      ₽",IF(AND(SUM($W$10:$W$6357)&gt;=200000,AC1088&lt;&gt;"без скидки"),IF(R1088&gt;=100,O1088*0.95*0.95*R1088,O1088*R1088*0.95),IF(SUM($V$10:$V$6357)&gt;=57000,IF(AND(R1088&gt;=100,AC1088&lt;&gt;"без скидки"),O1088*0.95*R1088,O1088*R1088),N1088*R1088)))</f>
        <v>-      ₽</v>
      </c>
      <c r="U1088" s="92" t="str">
        <f>IF('1'!$H$10="-","-      ₽",S1088*N1088)</f>
        <v>-      ₽</v>
      </c>
      <c r="V1088" s="93" t="str">
        <f>IF('1'!$H$10="-","-      ₽",R1088*N1088)</f>
        <v>-      ₽</v>
      </c>
      <c r="W1088" s="93" t="str">
        <f>IF('1'!$H$10="-","-      ₽",R1088*O1088)</f>
        <v>-      ₽</v>
      </c>
      <c r="X1088" s="65" t="s">
        <v>4548</v>
      </c>
      <c r="Y1088" s="66" t="str">
        <f>IF(OR(Q1088="",'1'!$H$10="-"),"-      %",IF(Z1088="только сц",0,IF(SUM($V$685:$V$6357)&gt;=57000,(W1088-T1088)/W1088,0)))</f>
        <v>-      %</v>
      </c>
      <c r="Z1088" s="83" t="s">
        <v>5582</v>
      </c>
      <c r="AA1088" s="51">
        <v>9</v>
      </c>
      <c r="AB1088" s="51">
        <v>0</v>
      </c>
      <c r="AC1088" s="63" t="s">
        <v>375</v>
      </c>
      <c r="AD1088" s="94" t="str">
        <f>IF(OR(Q1088="",'1'!$H$10="-"),"",IF(Q1088&gt;R1088+S1088,"заказано больше наличия",""))</f>
        <v/>
      </c>
    </row>
    <row r="1089" spans="1:30" s="48" customFormat="1">
      <c r="A1089" s="2"/>
      <c r="B1089" s="57" t="s">
        <v>5117</v>
      </c>
      <c r="C1089" s="49" t="s">
        <v>2537</v>
      </c>
      <c r="D1089" s="49" t="s">
        <v>637</v>
      </c>
      <c r="E1089" s="49">
        <v>2</v>
      </c>
      <c r="F1089" s="49">
        <v>6</v>
      </c>
      <c r="G1089" s="49" t="s">
        <v>5501</v>
      </c>
      <c r="H1089" s="52" t="s">
        <v>85</v>
      </c>
      <c r="I1089" s="50"/>
      <c r="J1089" s="50"/>
      <c r="K1089" s="90"/>
      <c r="L1089" s="51">
        <v>332</v>
      </c>
      <c r="M1089" s="51">
        <v>293</v>
      </c>
      <c r="N1089" s="82">
        <f>IF('1'!$H$10="-",L1089,L1089)</f>
        <v>332</v>
      </c>
      <c r="O1089" s="82">
        <f>IF(Z1089="только сц",0,IF('1'!$H$10="-",M1089,IF('1'!$H$10="в кассу предприятия",M1089,IF('1'!$H$10="ИП Водакова Т.Ю.",M1089*1.075,"-"))))</f>
        <v>0</v>
      </c>
      <c r="P1089" s="86">
        <v>1</v>
      </c>
      <c r="Q1089" s="47"/>
      <c r="R1089" s="91">
        <f t="shared" si="17"/>
        <v>0</v>
      </c>
      <c r="S1089" s="91" t="str">
        <f>IF('1'!$H$10="-","-      ₽",IF(Z1089="только сц",IF(Q1089&lt;=AA1089,Q1089,AA1089),IF(Q1089&lt;=AB1089,0,IF(Q1089-R1089&lt;=AA1089,Q1089-R1089,AA1089))))</f>
        <v>-      ₽</v>
      </c>
      <c r="T1089" s="92" t="str">
        <f>IF('1'!$H$10="-","-      ₽",IF(AND(SUM($W$10:$W$6357)&gt;=200000,AC1089&lt;&gt;"без скидки"),IF(R1089&gt;=100,O1089*0.95*0.95*R1089,O1089*R1089*0.95),IF(SUM($V$10:$V$6357)&gt;=57000,IF(AND(R1089&gt;=100,AC1089&lt;&gt;"без скидки"),O1089*0.95*R1089,O1089*R1089),N1089*R1089)))</f>
        <v>-      ₽</v>
      </c>
      <c r="U1089" s="92" t="str">
        <f>IF('1'!$H$10="-","-      ₽",S1089*N1089)</f>
        <v>-      ₽</v>
      </c>
      <c r="V1089" s="93" t="str">
        <f>IF('1'!$H$10="-","-      ₽",R1089*N1089)</f>
        <v>-      ₽</v>
      </c>
      <c r="W1089" s="93" t="str">
        <f>IF('1'!$H$10="-","-      ₽",R1089*O1089)</f>
        <v>-      ₽</v>
      </c>
      <c r="X1089" s="65" t="s">
        <v>4548</v>
      </c>
      <c r="Y1089" s="66" t="str">
        <f>IF(OR(Q1089="",'1'!$H$10="-"),"-      %",IF(Z1089="только сц",0,IF(SUM($V$685:$V$6357)&gt;=57000,(W1089-T1089)/W1089,0)))</f>
        <v>-      %</v>
      </c>
      <c r="Z1089" s="83" t="s">
        <v>5582</v>
      </c>
      <c r="AA1089" s="51">
        <v>1</v>
      </c>
      <c r="AB1089" s="51">
        <v>0</v>
      </c>
      <c r="AC1089" s="63" t="s">
        <v>375</v>
      </c>
      <c r="AD1089" s="94" t="str">
        <f>IF(OR(Q1089="",'1'!$H$10="-"),"",IF(Q1089&gt;R1089+S1089,"заказано больше наличия",""))</f>
        <v/>
      </c>
    </row>
    <row r="1090" spans="1:30" s="48" customFormat="1">
      <c r="A1090" s="2"/>
      <c r="B1090" s="57" t="s">
        <v>5118</v>
      </c>
      <c r="C1090" s="49" t="s">
        <v>2537</v>
      </c>
      <c r="D1090" s="49" t="s">
        <v>637</v>
      </c>
      <c r="E1090" s="49">
        <v>2</v>
      </c>
      <c r="F1090" s="49">
        <v>8</v>
      </c>
      <c r="G1090" s="49" t="s">
        <v>5502</v>
      </c>
      <c r="H1090" s="52" t="s">
        <v>288</v>
      </c>
      <c r="I1090" s="50"/>
      <c r="J1090" s="50"/>
      <c r="K1090" s="90"/>
      <c r="L1090" s="51">
        <v>501</v>
      </c>
      <c r="M1090" s="51">
        <v>442</v>
      </c>
      <c r="N1090" s="82">
        <f>IF('1'!$H$10="-",L1090,L1090)</f>
        <v>501</v>
      </c>
      <c r="O1090" s="82">
        <f>IF(Z1090="только сц",0,IF('1'!$H$10="-",M1090,IF('1'!$H$10="в кассу предприятия",M1090,IF('1'!$H$10="ИП Водакова Т.Ю.",M1090*1.075,"-"))))</f>
        <v>442</v>
      </c>
      <c r="P1090" s="86">
        <v>52</v>
      </c>
      <c r="Q1090" s="47"/>
      <c r="R1090" s="91">
        <f t="shared" si="17"/>
        <v>0</v>
      </c>
      <c r="S1090" s="91" t="str">
        <f>IF('1'!$H$10="-","-      ₽",IF(Z1090="только сц",IF(Q1090&lt;=AA1090,Q1090,AA1090),IF(Q1090&lt;=AB1090,0,IF(Q1090-R1090&lt;=AA1090,Q1090-R1090,AA1090))))</f>
        <v>-      ₽</v>
      </c>
      <c r="T1090" s="92" t="str">
        <f>IF('1'!$H$10="-","-      ₽",IF(AND(SUM($W$10:$W$6357)&gt;=200000,AC1090&lt;&gt;"без скидки"),IF(R1090&gt;=100,O1090*0.95*0.95*R1090,O1090*R1090*0.95),IF(SUM($V$10:$V$6357)&gt;=57000,IF(AND(R1090&gt;=100,AC1090&lt;&gt;"без скидки"),O1090*0.95*R1090,O1090*R1090),N1090*R1090)))</f>
        <v>-      ₽</v>
      </c>
      <c r="U1090" s="92" t="str">
        <f>IF('1'!$H$10="-","-      ₽",S1090*N1090)</f>
        <v>-      ₽</v>
      </c>
      <c r="V1090" s="93" t="str">
        <f>IF('1'!$H$10="-","-      ₽",R1090*N1090)</f>
        <v>-      ₽</v>
      </c>
      <c r="W1090" s="93" t="str">
        <f>IF('1'!$H$10="-","-      ₽",R1090*O1090)</f>
        <v>-      ₽</v>
      </c>
      <c r="X1090" s="65" t="s">
        <v>4991</v>
      </c>
      <c r="Y1090" s="66" t="str">
        <f>IF(OR(Q1090="",'1'!$H$10="-"),"-      %",IF(Z1090="только сц",0,IF(SUM($V$685:$V$6357)&gt;=57000,(W1090-T1090)/W1090,0)))</f>
        <v>-      %</v>
      </c>
      <c r="Z1090" s="83" t="s">
        <v>375</v>
      </c>
      <c r="AA1090" s="51">
        <v>0</v>
      </c>
      <c r="AB1090" s="51">
        <v>52</v>
      </c>
      <c r="AC1090" s="63" t="s">
        <v>375</v>
      </c>
      <c r="AD1090" s="94" t="str">
        <f>IF(OR(Q1090="",'1'!$H$10="-"),"",IF(Q1090&gt;R1090+S1090,"заказано больше наличия",""))</f>
        <v/>
      </c>
    </row>
    <row r="1091" spans="1:30" s="48" customFormat="1">
      <c r="A1091" s="2"/>
      <c r="B1091" s="57" t="s">
        <v>641</v>
      </c>
      <c r="C1091" s="49" t="s">
        <v>636</v>
      </c>
      <c r="D1091" s="49" t="s">
        <v>637</v>
      </c>
      <c r="E1091" s="49">
        <v>2</v>
      </c>
      <c r="F1091" s="49">
        <v>6</v>
      </c>
      <c r="G1091" s="49" t="s">
        <v>642</v>
      </c>
      <c r="H1091" s="52" t="s">
        <v>85</v>
      </c>
      <c r="I1091" s="50"/>
      <c r="J1091" s="50"/>
      <c r="K1091" s="90"/>
      <c r="L1091" s="51">
        <v>731</v>
      </c>
      <c r="M1091" s="51">
        <v>645</v>
      </c>
      <c r="N1091" s="82">
        <f>IF('1'!$H$10="-",L1091,L1091)</f>
        <v>731</v>
      </c>
      <c r="O1091" s="82">
        <f>IF(Z1091="только сц",0,IF('1'!$H$10="-",M1091,IF('1'!$H$10="в кассу предприятия",M1091,IF('1'!$H$10="ИП Водакова Т.Ю.",M1091*1.075,"-"))))</f>
        <v>645</v>
      </c>
      <c r="P1091" s="86">
        <v>36</v>
      </c>
      <c r="Q1091" s="47"/>
      <c r="R1091" s="91">
        <f t="shared" si="17"/>
        <v>0</v>
      </c>
      <c r="S1091" s="91" t="str">
        <f>IF('1'!$H$10="-","-      ₽",IF(Z1091="только сц",IF(Q1091&lt;=AA1091,Q1091,AA1091),IF(Q1091&lt;=AB1091,0,IF(Q1091-R1091&lt;=AA1091,Q1091-R1091,AA1091))))</f>
        <v>-      ₽</v>
      </c>
      <c r="T1091" s="92" t="str">
        <f>IF('1'!$H$10="-","-      ₽",IF(AND(SUM($W$10:$W$6357)&gt;=200000,AC1091&lt;&gt;"без скидки"),IF(R1091&gt;=100,O1091*0.95*0.95*R1091,O1091*R1091*0.95),IF(SUM($V$10:$V$6357)&gt;=57000,IF(AND(R1091&gt;=100,AC1091&lt;&gt;"без скидки"),O1091*0.95*R1091,O1091*R1091),N1091*R1091)))</f>
        <v>-      ₽</v>
      </c>
      <c r="U1091" s="92" t="str">
        <f>IF('1'!$H$10="-","-      ₽",S1091*N1091)</f>
        <v>-      ₽</v>
      </c>
      <c r="V1091" s="93" t="str">
        <f>IF('1'!$H$10="-","-      ₽",R1091*N1091)</f>
        <v>-      ₽</v>
      </c>
      <c r="W1091" s="93" t="str">
        <f>IF('1'!$H$10="-","-      ₽",R1091*O1091)</f>
        <v>-      ₽</v>
      </c>
      <c r="X1091" s="65" t="s">
        <v>4548</v>
      </c>
      <c r="Y1091" s="66" t="str">
        <f>IF(OR(Q1091="",'1'!$H$10="-"),"-      %",IF(Z1091="только сц",0,IF(SUM($V$685:$V$6357)&gt;=57000,(W1091-T1091)/W1091,0)))</f>
        <v>-      %</v>
      </c>
      <c r="Z1091" s="83" t="s">
        <v>375</v>
      </c>
      <c r="AA1091" s="51">
        <v>16</v>
      </c>
      <c r="AB1091" s="51">
        <v>20</v>
      </c>
      <c r="AC1091" s="63" t="s">
        <v>375</v>
      </c>
      <c r="AD1091" s="94" t="str">
        <f>IF(OR(Q1091="",'1'!$H$10="-"),"",IF(Q1091&gt;R1091+S1091,"заказано больше наличия",""))</f>
        <v/>
      </c>
    </row>
    <row r="1092" spans="1:30" s="48" customFormat="1">
      <c r="A1092" s="2"/>
      <c r="B1092" s="57" t="s">
        <v>4177</v>
      </c>
      <c r="C1092" s="49" t="s">
        <v>636</v>
      </c>
      <c r="D1092" s="49" t="s">
        <v>637</v>
      </c>
      <c r="E1092" s="49">
        <v>2</v>
      </c>
      <c r="F1092" s="49">
        <v>11</v>
      </c>
      <c r="G1092" s="49" t="s">
        <v>642</v>
      </c>
      <c r="H1092" s="52" t="s">
        <v>52</v>
      </c>
      <c r="I1092" s="50" t="s">
        <v>298</v>
      </c>
      <c r="J1092" s="50"/>
      <c r="K1092" s="90"/>
      <c r="L1092" s="51">
        <v>906</v>
      </c>
      <c r="M1092" s="51">
        <v>799</v>
      </c>
      <c r="N1092" s="82">
        <f>IF('1'!$H$10="-",L1092,L1092)</f>
        <v>906</v>
      </c>
      <c r="O1092" s="82">
        <f>IF(Z1092="только сц",0,IF('1'!$H$10="-",M1092,IF('1'!$H$10="в кассу предприятия",M1092,IF('1'!$H$10="ИП Водакова Т.Ю.",M1092*1.075,"-"))))</f>
        <v>799</v>
      </c>
      <c r="P1092" s="86">
        <v>1</v>
      </c>
      <c r="Q1092" s="47"/>
      <c r="R1092" s="91">
        <f t="shared" si="17"/>
        <v>0</v>
      </c>
      <c r="S1092" s="91" t="str">
        <f>IF('1'!$H$10="-","-      ₽",IF(Z1092="только сц",IF(Q1092&lt;=AA1092,Q1092,AA1092),IF(Q1092&lt;=AB1092,0,IF(Q1092-R1092&lt;=AA1092,Q1092-R1092,AA1092))))</f>
        <v>-      ₽</v>
      </c>
      <c r="T1092" s="92" t="str">
        <f>IF('1'!$H$10="-","-      ₽",IF(AND(SUM($W$10:$W$6357)&gt;=200000,AC1092&lt;&gt;"без скидки"),IF(R1092&gt;=100,O1092*0.95*0.95*R1092,O1092*R1092*0.95),IF(SUM($V$10:$V$6357)&gt;=57000,IF(AND(R1092&gt;=100,AC1092&lt;&gt;"без скидки"),O1092*0.95*R1092,O1092*R1092),N1092*R1092)))</f>
        <v>-      ₽</v>
      </c>
      <c r="U1092" s="92" t="str">
        <f>IF('1'!$H$10="-","-      ₽",S1092*N1092)</f>
        <v>-      ₽</v>
      </c>
      <c r="V1092" s="93" t="str">
        <f>IF('1'!$H$10="-","-      ₽",R1092*N1092)</f>
        <v>-      ₽</v>
      </c>
      <c r="W1092" s="93" t="str">
        <f>IF('1'!$H$10="-","-      ₽",R1092*O1092)</f>
        <v>-      ₽</v>
      </c>
      <c r="X1092" s="65" t="s">
        <v>4548</v>
      </c>
      <c r="Y1092" s="66" t="str">
        <f>IF(OR(Q1092="",'1'!$H$10="-"),"-      %",IF(Z1092="только сц",0,IF(SUM($V$685:$V$6357)&gt;=57000,(W1092-T1092)/W1092,0)))</f>
        <v>-      %</v>
      </c>
      <c r="Z1092" s="83" t="s">
        <v>375</v>
      </c>
      <c r="AA1092" s="51">
        <v>0</v>
      </c>
      <c r="AB1092" s="51">
        <v>1</v>
      </c>
      <c r="AC1092" s="63" t="s">
        <v>375</v>
      </c>
      <c r="AD1092" s="94" t="str">
        <f>IF(OR(Q1092="",'1'!$H$10="-"),"",IF(Q1092&gt;R1092+S1092,"заказано больше наличия",""))</f>
        <v/>
      </c>
    </row>
    <row r="1093" spans="1:30" s="48" customFormat="1">
      <c r="A1093" s="2"/>
      <c r="B1093" s="57" t="s">
        <v>1411</v>
      </c>
      <c r="C1093" s="49" t="s">
        <v>2537</v>
      </c>
      <c r="D1093" s="49" t="s">
        <v>637</v>
      </c>
      <c r="E1093" s="49">
        <v>2</v>
      </c>
      <c r="F1093" s="49">
        <v>18</v>
      </c>
      <c r="G1093" s="49" t="s">
        <v>642</v>
      </c>
      <c r="H1093" s="52" t="s">
        <v>384</v>
      </c>
      <c r="I1093" s="50" t="s">
        <v>298</v>
      </c>
      <c r="J1093" s="50"/>
      <c r="K1093" s="90"/>
      <c r="L1093" s="51">
        <v>1275</v>
      </c>
      <c r="M1093" s="51">
        <v>1125</v>
      </c>
      <c r="N1093" s="82">
        <f>IF('1'!$H$10="-",L1093,L1093)</f>
        <v>1275</v>
      </c>
      <c r="O1093" s="82">
        <f>IF(Z1093="только сц",0,IF('1'!$H$10="-",M1093,IF('1'!$H$10="в кассу предприятия",M1093,IF('1'!$H$10="ИП Водакова Т.Ю.",M1093*1.075,"-"))))</f>
        <v>0</v>
      </c>
      <c r="P1093" s="86">
        <v>8</v>
      </c>
      <c r="Q1093" s="47"/>
      <c r="R1093" s="91">
        <f t="shared" si="17"/>
        <v>0</v>
      </c>
      <c r="S1093" s="91" t="str">
        <f>IF('1'!$H$10="-","-      ₽",IF(Z1093="только сц",IF(Q1093&lt;=AA1093,Q1093,AA1093),IF(Q1093&lt;=AB1093,0,IF(Q1093-R1093&lt;=AA1093,Q1093-R1093,AA1093))))</f>
        <v>-      ₽</v>
      </c>
      <c r="T1093" s="92" t="str">
        <f>IF('1'!$H$10="-","-      ₽",IF(AND(SUM($W$10:$W$6357)&gt;=200000,AC1093&lt;&gt;"без скидки"),IF(R1093&gt;=100,O1093*0.95*0.95*R1093,O1093*R1093*0.95),IF(SUM($V$10:$V$6357)&gt;=57000,IF(AND(R1093&gt;=100,AC1093&lt;&gt;"без скидки"),O1093*0.95*R1093,O1093*R1093),N1093*R1093)))</f>
        <v>-      ₽</v>
      </c>
      <c r="U1093" s="92" t="str">
        <f>IF('1'!$H$10="-","-      ₽",S1093*N1093)</f>
        <v>-      ₽</v>
      </c>
      <c r="V1093" s="93" t="str">
        <f>IF('1'!$H$10="-","-      ₽",R1093*N1093)</f>
        <v>-      ₽</v>
      </c>
      <c r="W1093" s="93" t="str">
        <f>IF('1'!$H$10="-","-      ₽",R1093*O1093)</f>
        <v>-      ₽</v>
      </c>
      <c r="X1093" s="65" t="s">
        <v>4548</v>
      </c>
      <c r="Y1093" s="66" t="str">
        <f>IF(OR(Q1093="",'1'!$H$10="-"),"-      %",IF(Z1093="только сц",0,IF(SUM($V$685:$V$6357)&gt;=57000,(W1093-T1093)/W1093,0)))</f>
        <v>-      %</v>
      </c>
      <c r="Z1093" s="83" t="s">
        <v>5582</v>
      </c>
      <c r="AA1093" s="51">
        <v>8</v>
      </c>
      <c r="AB1093" s="51">
        <v>0</v>
      </c>
      <c r="AC1093" s="63" t="s">
        <v>375</v>
      </c>
      <c r="AD1093" s="94" t="str">
        <f>IF(OR(Q1093="",'1'!$H$10="-"),"",IF(Q1093&gt;R1093+S1093,"заказано больше наличия",""))</f>
        <v/>
      </c>
    </row>
    <row r="1094" spans="1:30" s="48" customFormat="1">
      <c r="A1094" s="2"/>
      <c r="B1094" s="57" t="s">
        <v>5119</v>
      </c>
      <c r="C1094" s="49" t="s">
        <v>2537</v>
      </c>
      <c r="D1094" s="49" t="s">
        <v>637</v>
      </c>
      <c r="E1094" s="49">
        <v>2</v>
      </c>
      <c r="F1094" s="49">
        <v>6</v>
      </c>
      <c r="G1094" s="49" t="s">
        <v>5503</v>
      </c>
      <c r="H1094" s="52" t="s">
        <v>85</v>
      </c>
      <c r="I1094" s="50"/>
      <c r="J1094" s="50"/>
      <c r="K1094" s="90"/>
      <c r="L1094" s="51">
        <v>332</v>
      </c>
      <c r="M1094" s="51">
        <v>293</v>
      </c>
      <c r="N1094" s="82">
        <f>IF('1'!$H$10="-",L1094,L1094)</f>
        <v>332</v>
      </c>
      <c r="O1094" s="82">
        <f>IF(Z1094="только сц",0,IF('1'!$H$10="-",M1094,IF('1'!$H$10="в кассу предприятия",M1094,IF('1'!$H$10="ИП Водакова Т.Ю.",M1094*1.075,"-"))))</f>
        <v>293</v>
      </c>
      <c r="P1094" s="86">
        <v>20</v>
      </c>
      <c r="Q1094" s="47"/>
      <c r="R1094" s="91">
        <f t="shared" si="17"/>
        <v>0</v>
      </c>
      <c r="S1094" s="91" t="str">
        <f>IF('1'!$H$10="-","-      ₽",IF(Z1094="только сц",IF(Q1094&lt;=AA1094,Q1094,AA1094),IF(Q1094&lt;=AB1094,0,IF(Q1094-R1094&lt;=AA1094,Q1094-R1094,AA1094))))</f>
        <v>-      ₽</v>
      </c>
      <c r="T1094" s="92" t="str">
        <f>IF('1'!$H$10="-","-      ₽",IF(AND(SUM($W$10:$W$6357)&gt;=200000,AC1094&lt;&gt;"без скидки"),IF(R1094&gt;=100,O1094*0.95*0.95*R1094,O1094*R1094*0.95),IF(SUM($V$10:$V$6357)&gt;=57000,IF(AND(R1094&gt;=100,AC1094&lt;&gt;"без скидки"),O1094*0.95*R1094,O1094*R1094),N1094*R1094)))</f>
        <v>-      ₽</v>
      </c>
      <c r="U1094" s="92" t="str">
        <f>IF('1'!$H$10="-","-      ₽",S1094*N1094)</f>
        <v>-      ₽</v>
      </c>
      <c r="V1094" s="93" t="str">
        <f>IF('1'!$H$10="-","-      ₽",R1094*N1094)</f>
        <v>-      ₽</v>
      </c>
      <c r="W1094" s="93" t="str">
        <f>IF('1'!$H$10="-","-      ₽",R1094*O1094)</f>
        <v>-      ₽</v>
      </c>
      <c r="X1094" s="65" t="s">
        <v>4991</v>
      </c>
      <c r="Y1094" s="66" t="str">
        <f>IF(OR(Q1094="",'1'!$H$10="-"),"-      %",IF(Z1094="только сц",0,IF(SUM($V$685:$V$6357)&gt;=57000,(W1094-T1094)/W1094,0)))</f>
        <v>-      %</v>
      </c>
      <c r="Z1094" s="83" t="s">
        <v>375</v>
      </c>
      <c r="AA1094" s="51">
        <v>0</v>
      </c>
      <c r="AB1094" s="51">
        <v>20</v>
      </c>
      <c r="AC1094" s="63" t="s">
        <v>375</v>
      </c>
      <c r="AD1094" s="94" t="str">
        <f>IF(OR(Q1094="",'1'!$H$10="-"),"",IF(Q1094&gt;R1094+S1094,"заказано больше наличия",""))</f>
        <v/>
      </c>
    </row>
    <row r="1095" spans="1:30" s="48" customFormat="1">
      <c r="A1095" s="2"/>
      <c r="B1095" s="57" t="s">
        <v>5120</v>
      </c>
      <c r="C1095" s="49" t="s">
        <v>2537</v>
      </c>
      <c r="D1095" s="49" t="s">
        <v>637</v>
      </c>
      <c r="E1095" s="49">
        <v>2</v>
      </c>
      <c r="F1095" s="49">
        <v>11</v>
      </c>
      <c r="G1095" s="49" t="s">
        <v>5504</v>
      </c>
      <c r="H1095" s="52" t="s">
        <v>52</v>
      </c>
      <c r="I1095" s="50"/>
      <c r="J1095" s="50"/>
      <c r="K1095" s="90"/>
      <c r="L1095" s="51">
        <v>634</v>
      </c>
      <c r="M1095" s="51">
        <v>559</v>
      </c>
      <c r="N1095" s="82">
        <f>IF('1'!$H$10="-",L1095,L1095)</f>
        <v>634</v>
      </c>
      <c r="O1095" s="82">
        <f>IF(Z1095="только сц",0,IF('1'!$H$10="-",M1095,IF('1'!$H$10="в кассу предприятия",M1095,IF('1'!$H$10="ИП Водакова Т.Ю.",M1095*1.075,"-"))))</f>
        <v>559</v>
      </c>
      <c r="P1095" s="86">
        <v>1</v>
      </c>
      <c r="Q1095" s="47"/>
      <c r="R1095" s="91">
        <f t="shared" si="17"/>
        <v>0</v>
      </c>
      <c r="S1095" s="91" t="str">
        <f>IF('1'!$H$10="-","-      ₽",IF(Z1095="только сц",IF(Q1095&lt;=AA1095,Q1095,AA1095),IF(Q1095&lt;=AB1095,0,IF(Q1095-R1095&lt;=AA1095,Q1095-R1095,AA1095))))</f>
        <v>-      ₽</v>
      </c>
      <c r="T1095" s="92" t="str">
        <f>IF('1'!$H$10="-","-      ₽",IF(AND(SUM($W$10:$W$6357)&gt;=200000,AC1095&lt;&gt;"без скидки"),IF(R1095&gt;=100,O1095*0.95*0.95*R1095,O1095*R1095*0.95),IF(SUM($V$10:$V$6357)&gt;=57000,IF(AND(R1095&gt;=100,AC1095&lt;&gt;"без скидки"),O1095*0.95*R1095,O1095*R1095),N1095*R1095)))</f>
        <v>-      ₽</v>
      </c>
      <c r="U1095" s="92" t="str">
        <f>IF('1'!$H$10="-","-      ₽",S1095*N1095)</f>
        <v>-      ₽</v>
      </c>
      <c r="V1095" s="93" t="str">
        <f>IF('1'!$H$10="-","-      ₽",R1095*N1095)</f>
        <v>-      ₽</v>
      </c>
      <c r="W1095" s="93" t="str">
        <f>IF('1'!$H$10="-","-      ₽",R1095*O1095)</f>
        <v>-      ₽</v>
      </c>
      <c r="X1095" s="65" t="s">
        <v>4548</v>
      </c>
      <c r="Y1095" s="66" t="str">
        <f>IF(OR(Q1095="",'1'!$H$10="-"),"-      %",IF(Z1095="только сц",0,IF(SUM($V$685:$V$6357)&gt;=57000,(W1095-T1095)/W1095,0)))</f>
        <v>-      %</v>
      </c>
      <c r="Z1095" s="83" t="s">
        <v>375</v>
      </c>
      <c r="AA1095" s="51">
        <v>0</v>
      </c>
      <c r="AB1095" s="51">
        <v>1</v>
      </c>
      <c r="AC1095" s="63" t="s">
        <v>3975</v>
      </c>
      <c r="AD1095" s="94" t="str">
        <f>IF(OR(Q1095="",'1'!$H$10="-"),"",IF(Q1095&gt;R1095+S1095,"заказано больше наличия",""))</f>
        <v/>
      </c>
    </row>
    <row r="1096" spans="1:30" s="48" customFormat="1">
      <c r="A1096" s="2"/>
      <c r="B1096" s="57" t="s">
        <v>1412</v>
      </c>
      <c r="C1096" s="49" t="s">
        <v>2537</v>
      </c>
      <c r="D1096" s="49" t="s">
        <v>637</v>
      </c>
      <c r="E1096" s="49">
        <v>2</v>
      </c>
      <c r="F1096" s="49">
        <v>8</v>
      </c>
      <c r="G1096" s="49" t="s">
        <v>2970</v>
      </c>
      <c r="H1096" s="52" t="s">
        <v>288</v>
      </c>
      <c r="I1096" s="50" t="s">
        <v>385</v>
      </c>
      <c r="J1096" s="50"/>
      <c r="K1096" s="90"/>
      <c r="L1096" s="51">
        <v>441</v>
      </c>
      <c r="M1096" s="51">
        <v>389</v>
      </c>
      <c r="N1096" s="82">
        <f>IF('1'!$H$10="-",L1096,L1096)</f>
        <v>441</v>
      </c>
      <c r="O1096" s="82">
        <f>IF(Z1096="только сц",0,IF('1'!$H$10="-",M1096,IF('1'!$H$10="в кассу предприятия",M1096,IF('1'!$H$10="ИП Водакова Т.Ю.",M1096*1.075,"-"))))</f>
        <v>0</v>
      </c>
      <c r="P1096" s="86">
        <v>14</v>
      </c>
      <c r="Q1096" s="47"/>
      <c r="R1096" s="91">
        <f t="shared" si="17"/>
        <v>0</v>
      </c>
      <c r="S1096" s="91" t="str">
        <f>IF('1'!$H$10="-","-      ₽",IF(Z1096="только сц",IF(Q1096&lt;=AA1096,Q1096,AA1096),IF(Q1096&lt;=AB1096,0,IF(Q1096-R1096&lt;=AA1096,Q1096-R1096,AA1096))))</f>
        <v>-      ₽</v>
      </c>
      <c r="T1096" s="92" t="str">
        <f>IF('1'!$H$10="-","-      ₽",IF(AND(SUM($W$10:$W$6357)&gt;=200000,AC1096&lt;&gt;"без скидки"),IF(R1096&gt;=100,O1096*0.95*0.95*R1096,O1096*R1096*0.95),IF(SUM($V$10:$V$6357)&gt;=57000,IF(AND(R1096&gt;=100,AC1096&lt;&gt;"без скидки"),O1096*0.95*R1096,O1096*R1096),N1096*R1096)))</f>
        <v>-      ₽</v>
      </c>
      <c r="U1096" s="92" t="str">
        <f>IF('1'!$H$10="-","-      ₽",S1096*N1096)</f>
        <v>-      ₽</v>
      </c>
      <c r="V1096" s="93" t="str">
        <f>IF('1'!$H$10="-","-      ₽",R1096*N1096)</f>
        <v>-      ₽</v>
      </c>
      <c r="W1096" s="93" t="str">
        <f>IF('1'!$H$10="-","-      ₽",R1096*O1096)</f>
        <v>-      ₽</v>
      </c>
      <c r="X1096" s="65" t="s">
        <v>4548</v>
      </c>
      <c r="Y1096" s="66" t="str">
        <f>IF(OR(Q1096="",'1'!$H$10="-"),"-      %",IF(Z1096="только сц",0,IF(SUM($V$685:$V$6357)&gt;=57000,(W1096-T1096)/W1096,0)))</f>
        <v>-      %</v>
      </c>
      <c r="Z1096" s="83" t="s">
        <v>5582</v>
      </c>
      <c r="AA1096" s="51">
        <v>14</v>
      </c>
      <c r="AB1096" s="51">
        <v>0</v>
      </c>
      <c r="AC1096" s="63" t="s">
        <v>375</v>
      </c>
      <c r="AD1096" s="94" t="str">
        <f>IF(OR(Q1096="",'1'!$H$10="-"),"",IF(Q1096&gt;R1096+S1096,"заказано больше наличия",""))</f>
        <v/>
      </c>
    </row>
    <row r="1097" spans="1:30" s="48" customFormat="1">
      <c r="A1097" s="2"/>
      <c r="B1097" s="57" t="s">
        <v>4178</v>
      </c>
      <c r="C1097" s="49" t="s">
        <v>636</v>
      </c>
      <c r="D1097" s="49" t="s">
        <v>637</v>
      </c>
      <c r="E1097" s="49">
        <v>2</v>
      </c>
      <c r="F1097" s="49">
        <v>11</v>
      </c>
      <c r="G1097" s="49" t="s">
        <v>2970</v>
      </c>
      <c r="H1097" s="52" t="s">
        <v>52</v>
      </c>
      <c r="I1097" s="50" t="s">
        <v>298</v>
      </c>
      <c r="J1097" s="50"/>
      <c r="K1097" s="90"/>
      <c r="L1097" s="51">
        <v>441</v>
      </c>
      <c r="M1097" s="51">
        <v>389</v>
      </c>
      <c r="N1097" s="82">
        <f>IF('1'!$H$10="-",L1097,L1097)</f>
        <v>441</v>
      </c>
      <c r="O1097" s="82">
        <f>IF(Z1097="только сц",0,IF('1'!$H$10="-",M1097,IF('1'!$H$10="в кассу предприятия",M1097,IF('1'!$H$10="ИП Водакова Т.Ю.",M1097*1.075,"-"))))</f>
        <v>389</v>
      </c>
      <c r="P1097" s="86" t="s">
        <v>5583</v>
      </c>
      <c r="Q1097" s="47"/>
      <c r="R1097" s="91">
        <f t="shared" si="17"/>
        <v>0</v>
      </c>
      <c r="S1097" s="91" t="str">
        <f>IF('1'!$H$10="-","-      ₽",IF(Z1097="только сц",IF(Q1097&lt;=AA1097,Q1097,AA1097),IF(Q1097&lt;=AB1097,0,IF(Q1097-R1097&lt;=AA1097,Q1097-R1097,AA1097))))</f>
        <v>-      ₽</v>
      </c>
      <c r="T1097" s="92" t="str">
        <f>IF('1'!$H$10="-","-      ₽",IF(AND(SUM($W$10:$W$6357)&gt;=200000,AC1097&lt;&gt;"без скидки"),IF(R1097&gt;=100,O1097*0.95*0.95*R1097,O1097*R1097*0.95),IF(SUM($V$10:$V$6357)&gt;=57000,IF(AND(R1097&gt;=100,AC1097&lt;&gt;"без скидки"),O1097*0.95*R1097,O1097*R1097),N1097*R1097)))</f>
        <v>-      ₽</v>
      </c>
      <c r="U1097" s="92" t="str">
        <f>IF('1'!$H$10="-","-      ₽",S1097*N1097)</f>
        <v>-      ₽</v>
      </c>
      <c r="V1097" s="93" t="str">
        <f>IF('1'!$H$10="-","-      ₽",R1097*N1097)</f>
        <v>-      ₽</v>
      </c>
      <c r="W1097" s="93" t="str">
        <f>IF('1'!$H$10="-","-      ₽",R1097*O1097)</f>
        <v>-      ₽</v>
      </c>
      <c r="X1097" s="65" t="s">
        <v>4992</v>
      </c>
      <c r="Y1097" s="66" t="str">
        <f>IF(OR(Q1097="",'1'!$H$10="-"),"-      %",IF(Z1097="только сц",0,IF(SUM($V$685:$V$6357)&gt;=57000,(W1097-T1097)/W1097,0)))</f>
        <v>-      %</v>
      </c>
      <c r="Z1097" s="83" t="s">
        <v>375</v>
      </c>
      <c r="AA1097" s="51">
        <v>10</v>
      </c>
      <c r="AB1097" s="51">
        <v>200</v>
      </c>
      <c r="AC1097" s="63" t="s">
        <v>3975</v>
      </c>
      <c r="AD1097" s="94" t="str">
        <f>IF(OR(Q1097="",'1'!$H$10="-"),"",IF(Q1097&gt;R1097+S1097,"заказано больше наличия",""))</f>
        <v/>
      </c>
    </row>
    <row r="1098" spans="1:30" s="48" customFormat="1">
      <c r="A1098" s="2"/>
      <c r="B1098" s="57" t="s">
        <v>1413</v>
      </c>
      <c r="C1098" s="49" t="s">
        <v>636</v>
      </c>
      <c r="D1098" s="49" t="s">
        <v>637</v>
      </c>
      <c r="E1098" s="49">
        <v>2</v>
      </c>
      <c r="F1098" s="49">
        <v>11</v>
      </c>
      <c r="G1098" s="49" t="s">
        <v>2970</v>
      </c>
      <c r="H1098" s="52" t="s">
        <v>52</v>
      </c>
      <c r="I1098" s="50"/>
      <c r="J1098" s="50"/>
      <c r="K1098" s="90"/>
      <c r="L1098" s="51">
        <v>441</v>
      </c>
      <c r="M1098" s="51">
        <v>389</v>
      </c>
      <c r="N1098" s="82">
        <f>IF('1'!$H$10="-",L1098,L1098)</f>
        <v>441</v>
      </c>
      <c r="O1098" s="82">
        <f>IF(Z1098="только сц",0,IF('1'!$H$10="-",M1098,IF('1'!$H$10="в кассу предприятия",M1098,IF('1'!$H$10="ИП Водакова Т.Ю.",M1098*1.075,"-"))))</f>
        <v>389</v>
      </c>
      <c r="P1098" s="86">
        <v>3</v>
      </c>
      <c r="Q1098" s="47"/>
      <c r="R1098" s="91">
        <f t="shared" si="17"/>
        <v>0</v>
      </c>
      <c r="S1098" s="91" t="str">
        <f>IF('1'!$H$10="-","-      ₽",IF(Z1098="только сц",IF(Q1098&lt;=AA1098,Q1098,AA1098),IF(Q1098&lt;=AB1098,0,IF(Q1098-R1098&lt;=AA1098,Q1098-R1098,AA1098))))</f>
        <v>-      ₽</v>
      </c>
      <c r="T1098" s="92" t="str">
        <f>IF('1'!$H$10="-","-      ₽",IF(AND(SUM($W$10:$W$6357)&gt;=200000,AC1098&lt;&gt;"без скидки"),IF(R1098&gt;=100,O1098*0.95*0.95*R1098,O1098*R1098*0.95),IF(SUM($V$10:$V$6357)&gt;=57000,IF(AND(R1098&gt;=100,AC1098&lt;&gt;"без скидки"),O1098*0.95*R1098,O1098*R1098),N1098*R1098)))</f>
        <v>-      ₽</v>
      </c>
      <c r="U1098" s="92" t="str">
        <f>IF('1'!$H$10="-","-      ₽",S1098*N1098)</f>
        <v>-      ₽</v>
      </c>
      <c r="V1098" s="93" t="str">
        <f>IF('1'!$H$10="-","-      ₽",R1098*N1098)</f>
        <v>-      ₽</v>
      </c>
      <c r="W1098" s="93" t="str">
        <f>IF('1'!$H$10="-","-      ₽",R1098*O1098)</f>
        <v>-      ₽</v>
      </c>
      <c r="X1098" s="65" t="s">
        <v>4548</v>
      </c>
      <c r="Y1098" s="66" t="str">
        <f>IF(OR(Q1098="",'1'!$H$10="-"),"-      %",IF(Z1098="только сц",0,IF(SUM($V$685:$V$6357)&gt;=57000,(W1098-T1098)/W1098,0)))</f>
        <v>-      %</v>
      </c>
      <c r="Z1098" s="83" t="s">
        <v>375</v>
      </c>
      <c r="AA1098" s="51">
        <v>0</v>
      </c>
      <c r="AB1098" s="51">
        <v>3</v>
      </c>
      <c r="AC1098" s="63" t="s">
        <v>375</v>
      </c>
      <c r="AD1098" s="94" t="str">
        <f>IF(OR(Q1098="",'1'!$H$10="-"),"",IF(Q1098&gt;R1098+S1098,"заказано больше наличия",""))</f>
        <v/>
      </c>
    </row>
    <row r="1099" spans="1:30" s="48" customFormat="1">
      <c r="A1099" s="2"/>
      <c r="B1099" s="57" t="s">
        <v>5121</v>
      </c>
      <c r="C1099" s="49" t="s">
        <v>2537</v>
      </c>
      <c r="D1099" s="49" t="s">
        <v>637</v>
      </c>
      <c r="E1099" s="49">
        <v>2</v>
      </c>
      <c r="F1099" s="49">
        <v>6</v>
      </c>
      <c r="G1099" s="49" t="s">
        <v>2971</v>
      </c>
      <c r="H1099" s="52" t="s">
        <v>85</v>
      </c>
      <c r="I1099" s="50"/>
      <c r="J1099" s="50"/>
      <c r="K1099" s="90"/>
      <c r="L1099" s="51">
        <v>332</v>
      </c>
      <c r="M1099" s="51">
        <v>293</v>
      </c>
      <c r="N1099" s="82">
        <f>IF('1'!$H$10="-",L1099,L1099)</f>
        <v>332</v>
      </c>
      <c r="O1099" s="82">
        <f>IF(Z1099="только сц",0,IF('1'!$H$10="-",M1099,IF('1'!$H$10="в кассу предприятия",M1099,IF('1'!$H$10="ИП Водакова Т.Ю.",M1099*1.075,"-"))))</f>
        <v>293</v>
      </c>
      <c r="P1099" s="86">
        <v>90</v>
      </c>
      <c r="Q1099" s="47"/>
      <c r="R1099" s="91">
        <f t="shared" si="17"/>
        <v>0</v>
      </c>
      <c r="S1099" s="91" t="str">
        <f>IF('1'!$H$10="-","-      ₽",IF(Z1099="только сц",IF(Q1099&lt;=AA1099,Q1099,AA1099),IF(Q1099&lt;=AB1099,0,IF(Q1099-R1099&lt;=AA1099,Q1099-R1099,AA1099))))</f>
        <v>-      ₽</v>
      </c>
      <c r="T1099" s="92" t="str">
        <f>IF('1'!$H$10="-","-      ₽",IF(AND(SUM($W$10:$W$6357)&gt;=200000,AC1099&lt;&gt;"без скидки"),IF(R1099&gt;=100,O1099*0.95*0.95*R1099,O1099*R1099*0.95),IF(SUM($V$10:$V$6357)&gt;=57000,IF(AND(R1099&gt;=100,AC1099&lt;&gt;"без скидки"),O1099*0.95*R1099,O1099*R1099),N1099*R1099)))</f>
        <v>-      ₽</v>
      </c>
      <c r="U1099" s="92" t="str">
        <f>IF('1'!$H$10="-","-      ₽",S1099*N1099)</f>
        <v>-      ₽</v>
      </c>
      <c r="V1099" s="93" t="str">
        <f>IF('1'!$H$10="-","-      ₽",R1099*N1099)</f>
        <v>-      ₽</v>
      </c>
      <c r="W1099" s="93" t="str">
        <f>IF('1'!$H$10="-","-      ₽",R1099*O1099)</f>
        <v>-      ₽</v>
      </c>
      <c r="X1099" s="65" t="s">
        <v>4992</v>
      </c>
      <c r="Y1099" s="66" t="str">
        <f>IF(OR(Q1099="",'1'!$H$10="-"),"-      %",IF(Z1099="только сц",0,IF(SUM($V$685:$V$6357)&gt;=57000,(W1099-T1099)/W1099,0)))</f>
        <v>-      %</v>
      </c>
      <c r="Z1099" s="83" t="s">
        <v>375</v>
      </c>
      <c r="AA1099" s="51">
        <v>0</v>
      </c>
      <c r="AB1099" s="51">
        <v>90</v>
      </c>
      <c r="AC1099" s="63" t="s">
        <v>3975</v>
      </c>
      <c r="AD1099" s="94" t="str">
        <f>IF(OR(Q1099="",'1'!$H$10="-"),"",IF(Q1099&gt;R1099+S1099,"заказано больше наличия",""))</f>
        <v/>
      </c>
    </row>
    <row r="1100" spans="1:30" s="48" customFormat="1">
      <c r="A1100" s="2"/>
      <c r="B1100" s="57" t="s">
        <v>1414</v>
      </c>
      <c r="C1100" s="49" t="s">
        <v>636</v>
      </c>
      <c r="D1100" s="49" t="s">
        <v>637</v>
      </c>
      <c r="E1100" s="49">
        <v>2</v>
      </c>
      <c r="F1100" s="49">
        <v>11</v>
      </c>
      <c r="G1100" s="49" t="s">
        <v>2971</v>
      </c>
      <c r="H1100" s="52" t="s">
        <v>52</v>
      </c>
      <c r="I1100" s="50"/>
      <c r="J1100" s="50"/>
      <c r="K1100" s="90"/>
      <c r="L1100" s="51">
        <v>720</v>
      </c>
      <c r="M1100" s="51">
        <v>635</v>
      </c>
      <c r="N1100" s="82">
        <f>IF('1'!$H$10="-",L1100,L1100)</f>
        <v>720</v>
      </c>
      <c r="O1100" s="82">
        <f>IF(Z1100="только сц",0,IF('1'!$H$10="-",M1100,IF('1'!$H$10="в кассу предприятия",M1100,IF('1'!$H$10="ИП Водакова Т.Ю.",M1100*1.075,"-"))))</f>
        <v>635</v>
      </c>
      <c r="P1100" s="86">
        <v>64</v>
      </c>
      <c r="Q1100" s="47"/>
      <c r="R1100" s="91">
        <f t="shared" si="17"/>
        <v>0</v>
      </c>
      <c r="S1100" s="91" t="str">
        <f>IF('1'!$H$10="-","-      ₽",IF(Z1100="только сц",IF(Q1100&lt;=AA1100,Q1100,AA1100),IF(Q1100&lt;=AB1100,0,IF(Q1100-R1100&lt;=AA1100,Q1100-R1100,AA1100))))</f>
        <v>-      ₽</v>
      </c>
      <c r="T1100" s="92" t="str">
        <f>IF('1'!$H$10="-","-      ₽",IF(AND(SUM($W$10:$W$6357)&gt;=200000,AC1100&lt;&gt;"без скидки"),IF(R1100&gt;=100,O1100*0.95*0.95*R1100,O1100*R1100*0.95),IF(SUM($V$10:$V$6357)&gt;=57000,IF(AND(R1100&gt;=100,AC1100&lt;&gt;"без скидки"),O1100*0.95*R1100,O1100*R1100),N1100*R1100)))</f>
        <v>-      ₽</v>
      </c>
      <c r="U1100" s="92" t="str">
        <f>IF('1'!$H$10="-","-      ₽",S1100*N1100)</f>
        <v>-      ₽</v>
      </c>
      <c r="V1100" s="93" t="str">
        <f>IF('1'!$H$10="-","-      ₽",R1100*N1100)</f>
        <v>-      ₽</v>
      </c>
      <c r="W1100" s="93" t="str">
        <f>IF('1'!$H$10="-","-      ₽",R1100*O1100)</f>
        <v>-      ₽</v>
      </c>
      <c r="X1100" s="65" t="s">
        <v>4992</v>
      </c>
      <c r="Y1100" s="66" t="str">
        <f>IF(OR(Q1100="",'1'!$H$10="-"),"-      %",IF(Z1100="только сц",0,IF(SUM($V$685:$V$6357)&gt;=57000,(W1100-T1100)/W1100,0)))</f>
        <v>-      %</v>
      </c>
      <c r="Z1100" s="83" t="s">
        <v>375</v>
      </c>
      <c r="AA1100" s="51">
        <v>15</v>
      </c>
      <c r="AB1100" s="51">
        <v>49</v>
      </c>
      <c r="AC1100" s="63" t="s">
        <v>375</v>
      </c>
      <c r="AD1100" s="94" t="str">
        <f>IF(OR(Q1100="",'1'!$H$10="-"),"",IF(Q1100&gt;R1100+S1100,"заказано больше наличия",""))</f>
        <v/>
      </c>
    </row>
    <row r="1101" spans="1:30" s="48" customFormat="1">
      <c r="A1101" s="2"/>
      <c r="B1101" s="57" t="s">
        <v>1415</v>
      </c>
      <c r="C1101" s="49" t="s">
        <v>636</v>
      </c>
      <c r="D1101" s="49" t="s">
        <v>637</v>
      </c>
      <c r="E1101" s="49">
        <v>2</v>
      </c>
      <c r="F1101" s="49">
        <v>10</v>
      </c>
      <c r="G1101" s="49" t="s">
        <v>2972</v>
      </c>
      <c r="H1101" s="52" t="s">
        <v>768</v>
      </c>
      <c r="I1101" s="50" t="s">
        <v>504</v>
      </c>
      <c r="J1101" s="50"/>
      <c r="K1101" s="90"/>
      <c r="L1101" s="51">
        <v>634</v>
      </c>
      <c r="M1101" s="51">
        <v>559</v>
      </c>
      <c r="N1101" s="82">
        <f>IF('1'!$H$10="-",L1101,L1101)</f>
        <v>634</v>
      </c>
      <c r="O1101" s="82">
        <f>IF(Z1101="только сц",0,IF('1'!$H$10="-",M1101,IF('1'!$H$10="в кассу предприятия",M1101,IF('1'!$H$10="ИП Водакова Т.Ю.",M1101*1.075,"-"))))</f>
        <v>0</v>
      </c>
      <c r="P1101" s="86">
        <v>16</v>
      </c>
      <c r="Q1101" s="47"/>
      <c r="R1101" s="91">
        <f t="shared" si="17"/>
        <v>0</v>
      </c>
      <c r="S1101" s="91" t="str">
        <f>IF('1'!$H$10="-","-      ₽",IF(Z1101="только сц",IF(Q1101&lt;=AA1101,Q1101,AA1101),IF(Q1101&lt;=AB1101,0,IF(Q1101-R1101&lt;=AA1101,Q1101-R1101,AA1101))))</f>
        <v>-      ₽</v>
      </c>
      <c r="T1101" s="92" t="str">
        <f>IF('1'!$H$10="-","-      ₽",IF(AND(SUM($W$10:$W$6357)&gt;=200000,AC1101&lt;&gt;"без скидки"),IF(R1101&gt;=100,O1101*0.95*0.95*R1101,O1101*R1101*0.95),IF(SUM($V$10:$V$6357)&gt;=57000,IF(AND(R1101&gt;=100,AC1101&lt;&gt;"без скидки"),O1101*0.95*R1101,O1101*R1101),N1101*R1101)))</f>
        <v>-      ₽</v>
      </c>
      <c r="U1101" s="92" t="str">
        <f>IF('1'!$H$10="-","-      ₽",S1101*N1101)</f>
        <v>-      ₽</v>
      </c>
      <c r="V1101" s="93" t="str">
        <f>IF('1'!$H$10="-","-      ₽",R1101*N1101)</f>
        <v>-      ₽</v>
      </c>
      <c r="W1101" s="93" t="str">
        <f>IF('1'!$H$10="-","-      ₽",R1101*O1101)</f>
        <v>-      ₽</v>
      </c>
      <c r="X1101" s="65" t="s">
        <v>4548</v>
      </c>
      <c r="Y1101" s="66" t="str">
        <f>IF(OR(Q1101="",'1'!$H$10="-"),"-      %",IF(Z1101="только сц",0,IF(SUM($V$685:$V$6357)&gt;=57000,(W1101-T1101)/W1101,0)))</f>
        <v>-      %</v>
      </c>
      <c r="Z1101" s="83" t="s">
        <v>5582</v>
      </c>
      <c r="AA1101" s="51">
        <v>16</v>
      </c>
      <c r="AB1101" s="51">
        <v>0</v>
      </c>
      <c r="AC1101" s="63" t="s">
        <v>3975</v>
      </c>
      <c r="AD1101" s="94" t="str">
        <f>IF(OR(Q1101="",'1'!$H$10="-"),"",IF(Q1101&gt;R1101+S1101,"заказано больше наличия",""))</f>
        <v/>
      </c>
    </row>
    <row r="1102" spans="1:30" s="48" customFormat="1">
      <c r="A1102" s="2"/>
      <c r="B1102" s="57" t="s">
        <v>643</v>
      </c>
      <c r="C1102" s="49" t="s">
        <v>636</v>
      </c>
      <c r="D1102" s="49" t="s">
        <v>637</v>
      </c>
      <c r="E1102" s="49">
        <v>2</v>
      </c>
      <c r="F1102" s="49">
        <v>11</v>
      </c>
      <c r="G1102" s="49" t="s">
        <v>644</v>
      </c>
      <c r="H1102" s="52" t="s">
        <v>52</v>
      </c>
      <c r="I1102" s="50" t="s">
        <v>298</v>
      </c>
      <c r="J1102" s="50"/>
      <c r="K1102" s="90"/>
      <c r="L1102" s="51">
        <v>634</v>
      </c>
      <c r="M1102" s="51">
        <v>559</v>
      </c>
      <c r="N1102" s="82">
        <f>IF('1'!$H$10="-",L1102,L1102)</f>
        <v>634</v>
      </c>
      <c r="O1102" s="82">
        <f>IF(Z1102="только сц",0,IF('1'!$H$10="-",M1102,IF('1'!$H$10="в кассу предприятия",M1102,IF('1'!$H$10="ИП Водакова Т.Ю.",M1102*1.075,"-"))))</f>
        <v>559</v>
      </c>
      <c r="P1102" s="86">
        <v>28</v>
      </c>
      <c r="Q1102" s="47"/>
      <c r="R1102" s="91">
        <f t="shared" si="17"/>
        <v>0</v>
      </c>
      <c r="S1102" s="91" t="str">
        <f>IF('1'!$H$10="-","-      ₽",IF(Z1102="только сц",IF(Q1102&lt;=AA1102,Q1102,AA1102),IF(Q1102&lt;=AB1102,0,IF(Q1102-R1102&lt;=AA1102,Q1102-R1102,AA1102))))</f>
        <v>-      ₽</v>
      </c>
      <c r="T1102" s="92" t="str">
        <f>IF('1'!$H$10="-","-      ₽",IF(AND(SUM($W$10:$W$6357)&gt;=200000,AC1102&lt;&gt;"без скидки"),IF(R1102&gt;=100,O1102*0.95*0.95*R1102,O1102*R1102*0.95),IF(SUM($V$10:$V$6357)&gt;=57000,IF(AND(R1102&gt;=100,AC1102&lt;&gt;"без скидки"),O1102*0.95*R1102,O1102*R1102),N1102*R1102)))</f>
        <v>-      ₽</v>
      </c>
      <c r="U1102" s="92" t="str">
        <f>IF('1'!$H$10="-","-      ₽",S1102*N1102)</f>
        <v>-      ₽</v>
      </c>
      <c r="V1102" s="93" t="str">
        <f>IF('1'!$H$10="-","-      ₽",R1102*N1102)</f>
        <v>-      ₽</v>
      </c>
      <c r="W1102" s="93" t="str">
        <f>IF('1'!$H$10="-","-      ₽",R1102*O1102)</f>
        <v>-      ₽</v>
      </c>
      <c r="X1102" s="65" t="s">
        <v>4548</v>
      </c>
      <c r="Y1102" s="66" t="str">
        <f>IF(OR(Q1102="",'1'!$H$10="-"),"-      %",IF(Z1102="только сц",0,IF(SUM($V$685:$V$6357)&gt;=57000,(W1102-T1102)/W1102,0)))</f>
        <v>-      %</v>
      </c>
      <c r="Z1102" s="83" t="s">
        <v>375</v>
      </c>
      <c r="AA1102" s="51">
        <v>0</v>
      </c>
      <c r="AB1102" s="51">
        <v>28</v>
      </c>
      <c r="AC1102" s="63" t="s">
        <v>375</v>
      </c>
      <c r="AD1102" s="94" t="str">
        <f>IF(OR(Q1102="",'1'!$H$10="-"),"",IF(Q1102&gt;R1102+S1102,"заказано больше наличия",""))</f>
        <v/>
      </c>
    </row>
    <row r="1103" spans="1:30" s="48" customFormat="1">
      <c r="A1103" s="2"/>
      <c r="B1103" s="57" t="s">
        <v>5122</v>
      </c>
      <c r="C1103" s="49" t="s">
        <v>2537</v>
      </c>
      <c r="D1103" s="49" t="s">
        <v>637</v>
      </c>
      <c r="E1103" s="49">
        <v>2</v>
      </c>
      <c r="F1103" s="49">
        <v>6</v>
      </c>
      <c r="G1103" s="49" t="s">
        <v>646</v>
      </c>
      <c r="H1103" s="52" t="s">
        <v>85</v>
      </c>
      <c r="I1103" s="50"/>
      <c r="J1103" s="50"/>
      <c r="K1103" s="90"/>
      <c r="L1103" s="51">
        <v>221</v>
      </c>
      <c r="M1103" s="51">
        <v>195</v>
      </c>
      <c r="N1103" s="82">
        <f>IF('1'!$H$10="-",L1103,L1103)</f>
        <v>221</v>
      </c>
      <c r="O1103" s="82">
        <f>IF(Z1103="только сц",0,IF('1'!$H$10="-",M1103,IF('1'!$H$10="в кассу предприятия",M1103,IF('1'!$H$10="ИП Водакова Т.Ю.",M1103*1.075,"-"))))</f>
        <v>195</v>
      </c>
      <c r="P1103" s="86" t="s">
        <v>5583</v>
      </c>
      <c r="Q1103" s="47"/>
      <c r="R1103" s="91">
        <f t="shared" si="17"/>
        <v>0</v>
      </c>
      <c r="S1103" s="91" t="str">
        <f>IF('1'!$H$10="-","-      ₽",IF(Z1103="только сц",IF(Q1103&lt;=AA1103,Q1103,AA1103),IF(Q1103&lt;=AB1103,0,IF(Q1103-R1103&lt;=AA1103,Q1103-R1103,AA1103))))</f>
        <v>-      ₽</v>
      </c>
      <c r="T1103" s="92" t="str">
        <f>IF('1'!$H$10="-","-      ₽",IF(AND(SUM($W$10:$W$6357)&gt;=200000,AC1103&lt;&gt;"без скидки"),IF(R1103&gt;=100,O1103*0.95*0.95*R1103,O1103*R1103*0.95),IF(SUM($V$10:$V$6357)&gt;=57000,IF(AND(R1103&gt;=100,AC1103&lt;&gt;"без скидки"),O1103*0.95*R1103,O1103*R1103),N1103*R1103)))</f>
        <v>-      ₽</v>
      </c>
      <c r="U1103" s="92" t="str">
        <f>IF('1'!$H$10="-","-      ₽",S1103*N1103)</f>
        <v>-      ₽</v>
      </c>
      <c r="V1103" s="93" t="str">
        <f>IF('1'!$H$10="-","-      ₽",R1103*N1103)</f>
        <v>-      ₽</v>
      </c>
      <c r="W1103" s="93" t="str">
        <f>IF('1'!$H$10="-","-      ₽",R1103*O1103)</f>
        <v>-      ₽</v>
      </c>
      <c r="X1103" s="65" t="s">
        <v>4991</v>
      </c>
      <c r="Y1103" s="66" t="str">
        <f>IF(OR(Q1103="",'1'!$H$10="-"),"-      %",IF(Z1103="только сц",0,IF(SUM($V$685:$V$6357)&gt;=57000,(W1103-T1103)/W1103,0)))</f>
        <v>-      %</v>
      </c>
      <c r="Z1103" s="83" t="s">
        <v>375</v>
      </c>
      <c r="AA1103" s="51">
        <v>0</v>
      </c>
      <c r="AB1103" s="51">
        <v>178</v>
      </c>
      <c r="AC1103" s="63" t="s">
        <v>375</v>
      </c>
      <c r="AD1103" s="94" t="str">
        <f>IF(OR(Q1103="",'1'!$H$10="-"),"",IF(Q1103&gt;R1103+S1103,"заказано больше наличия",""))</f>
        <v/>
      </c>
    </row>
    <row r="1104" spans="1:30" s="48" customFormat="1">
      <c r="A1104" s="2"/>
      <c r="B1104" s="57" t="s">
        <v>1416</v>
      </c>
      <c r="C1104" s="49" t="s">
        <v>636</v>
      </c>
      <c r="D1104" s="49" t="s">
        <v>637</v>
      </c>
      <c r="E1104" s="49">
        <v>2</v>
      </c>
      <c r="F1104" s="49">
        <v>8</v>
      </c>
      <c r="G1104" s="49" t="s">
        <v>646</v>
      </c>
      <c r="H1104" s="52" t="s">
        <v>288</v>
      </c>
      <c r="I1104" s="50"/>
      <c r="J1104" s="50"/>
      <c r="K1104" s="90"/>
      <c r="L1104" s="51">
        <v>296</v>
      </c>
      <c r="M1104" s="51">
        <v>261</v>
      </c>
      <c r="N1104" s="82">
        <f>IF('1'!$H$10="-",L1104,L1104)</f>
        <v>296</v>
      </c>
      <c r="O1104" s="82">
        <f>IF(Z1104="только сц",0,IF('1'!$H$10="-",M1104,IF('1'!$H$10="в кассу предприятия",M1104,IF('1'!$H$10="ИП Водакова Т.Ю.",M1104*1.075,"-"))))</f>
        <v>261</v>
      </c>
      <c r="P1104" s="86">
        <v>18</v>
      </c>
      <c r="Q1104" s="47"/>
      <c r="R1104" s="91">
        <f t="shared" si="17"/>
        <v>0</v>
      </c>
      <c r="S1104" s="91" t="str">
        <f>IF('1'!$H$10="-","-      ₽",IF(Z1104="только сц",IF(Q1104&lt;=AA1104,Q1104,AA1104),IF(Q1104&lt;=AB1104,0,IF(Q1104-R1104&lt;=AA1104,Q1104-R1104,AA1104))))</f>
        <v>-      ₽</v>
      </c>
      <c r="T1104" s="92" t="str">
        <f>IF('1'!$H$10="-","-      ₽",IF(AND(SUM($W$10:$W$6357)&gt;=200000,AC1104&lt;&gt;"без скидки"),IF(R1104&gt;=100,O1104*0.95*0.95*R1104,O1104*R1104*0.95),IF(SUM($V$10:$V$6357)&gt;=57000,IF(AND(R1104&gt;=100,AC1104&lt;&gt;"без скидки"),O1104*0.95*R1104,O1104*R1104),N1104*R1104)))</f>
        <v>-      ₽</v>
      </c>
      <c r="U1104" s="92" t="str">
        <f>IF('1'!$H$10="-","-      ₽",S1104*N1104)</f>
        <v>-      ₽</v>
      </c>
      <c r="V1104" s="93" t="str">
        <f>IF('1'!$H$10="-","-      ₽",R1104*N1104)</f>
        <v>-      ₽</v>
      </c>
      <c r="W1104" s="93" t="str">
        <f>IF('1'!$H$10="-","-      ₽",R1104*O1104)</f>
        <v>-      ₽</v>
      </c>
      <c r="X1104" s="65" t="s">
        <v>4548</v>
      </c>
      <c r="Y1104" s="66" t="str">
        <f>IF(OR(Q1104="",'1'!$H$10="-"),"-      %",IF(Z1104="только сц",0,IF(SUM($V$685:$V$6357)&gt;=57000,(W1104-T1104)/W1104,0)))</f>
        <v>-      %</v>
      </c>
      <c r="Z1104" s="83" t="s">
        <v>375</v>
      </c>
      <c r="AA1104" s="51">
        <v>0</v>
      </c>
      <c r="AB1104" s="51">
        <v>18</v>
      </c>
      <c r="AC1104" s="63" t="s">
        <v>375</v>
      </c>
      <c r="AD1104" s="94" t="str">
        <f>IF(OR(Q1104="",'1'!$H$10="-"),"",IF(Q1104&gt;R1104+S1104,"заказано больше наличия",""))</f>
        <v/>
      </c>
    </row>
    <row r="1105" spans="1:30" s="48" customFormat="1">
      <c r="A1105" s="2"/>
      <c r="B1105" s="57" t="s">
        <v>645</v>
      </c>
      <c r="C1105" s="49" t="s">
        <v>636</v>
      </c>
      <c r="D1105" s="49" t="s">
        <v>637</v>
      </c>
      <c r="E1105" s="49">
        <v>2</v>
      </c>
      <c r="F1105" s="49">
        <v>11</v>
      </c>
      <c r="G1105" s="49" t="s">
        <v>646</v>
      </c>
      <c r="H1105" s="52" t="s">
        <v>52</v>
      </c>
      <c r="I1105" s="50" t="s">
        <v>298</v>
      </c>
      <c r="J1105" s="50"/>
      <c r="K1105" s="90"/>
      <c r="L1105" s="51">
        <v>441</v>
      </c>
      <c r="M1105" s="51">
        <v>389</v>
      </c>
      <c r="N1105" s="82">
        <f>IF('1'!$H$10="-",L1105,L1105)</f>
        <v>441</v>
      </c>
      <c r="O1105" s="82">
        <f>IF(Z1105="только сц",0,IF('1'!$H$10="-",M1105,IF('1'!$H$10="в кассу предприятия",M1105,IF('1'!$H$10="ИП Водакова Т.Ю.",M1105*1.075,"-"))))</f>
        <v>389</v>
      </c>
      <c r="P1105" s="86">
        <v>66</v>
      </c>
      <c r="Q1105" s="47"/>
      <c r="R1105" s="91">
        <f t="shared" si="17"/>
        <v>0</v>
      </c>
      <c r="S1105" s="91" t="str">
        <f>IF('1'!$H$10="-","-      ₽",IF(Z1105="только сц",IF(Q1105&lt;=AA1105,Q1105,AA1105),IF(Q1105&lt;=AB1105,0,IF(Q1105-R1105&lt;=AA1105,Q1105-R1105,AA1105))))</f>
        <v>-      ₽</v>
      </c>
      <c r="T1105" s="92" t="str">
        <f>IF('1'!$H$10="-","-      ₽",IF(AND(SUM($W$10:$W$6357)&gt;=200000,AC1105&lt;&gt;"без скидки"),IF(R1105&gt;=100,O1105*0.95*0.95*R1105,O1105*R1105*0.95),IF(SUM($V$10:$V$6357)&gt;=57000,IF(AND(R1105&gt;=100,AC1105&lt;&gt;"без скидки"),O1105*0.95*R1105,O1105*R1105),N1105*R1105)))</f>
        <v>-      ₽</v>
      </c>
      <c r="U1105" s="92" t="str">
        <f>IF('1'!$H$10="-","-      ₽",S1105*N1105)</f>
        <v>-      ₽</v>
      </c>
      <c r="V1105" s="93" t="str">
        <f>IF('1'!$H$10="-","-      ₽",R1105*N1105)</f>
        <v>-      ₽</v>
      </c>
      <c r="W1105" s="93" t="str">
        <f>IF('1'!$H$10="-","-      ₽",R1105*O1105)</f>
        <v>-      ₽</v>
      </c>
      <c r="X1105" s="65" t="s">
        <v>4548</v>
      </c>
      <c r="Y1105" s="66" t="str">
        <f>IF(OR(Q1105="",'1'!$H$10="-"),"-      %",IF(Z1105="только сц",0,IF(SUM($V$685:$V$6357)&gt;=57000,(W1105-T1105)/W1105,0)))</f>
        <v>-      %</v>
      </c>
      <c r="Z1105" s="83" t="s">
        <v>375</v>
      </c>
      <c r="AA1105" s="51">
        <v>3</v>
      </c>
      <c r="AB1105" s="51">
        <v>63</v>
      </c>
      <c r="AC1105" s="63" t="s">
        <v>375</v>
      </c>
      <c r="AD1105" s="94" t="str">
        <f>IF(OR(Q1105="",'1'!$H$10="-"),"",IF(Q1105&gt;R1105+S1105,"заказано больше наличия",""))</f>
        <v/>
      </c>
    </row>
    <row r="1106" spans="1:30" s="48" customFormat="1">
      <c r="A1106" s="2"/>
      <c r="B1106" s="57" t="s">
        <v>1417</v>
      </c>
      <c r="C1106" s="49" t="s">
        <v>2537</v>
      </c>
      <c r="D1106" s="49" t="s">
        <v>637</v>
      </c>
      <c r="E1106" s="49">
        <v>2</v>
      </c>
      <c r="F1106" s="49">
        <v>18</v>
      </c>
      <c r="G1106" s="49" t="s">
        <v>646</v>
      </c>
      <c r="H1106" s="52" t="s">
        <v>384</v>
      </c>
      <c r="I1106" s="50" t="s">
        <v>298</v>
      </c>
      <c r="J1106" s="50"/>
      <c r="K1106" s="90"/>
      <c r="L1106" s="51">
        <v>822</v>
      </c>
      <c r="M1106" s="51">
        <v>725</v>
      </c>
      <c r="N1106" s="82">
        <f>IF('1'!$H$10="-",L1106,L1106)</f>
        <v>822</v>
      </c>
      <c r="O1106" s="82">
        <f>IF(Z1106="только сц",0,IF('1'!$H$10="-",M1106,IF('1'!$H$10="в кассу предприятия",M1106,IF('1'!$H$10="ИП Водакова Т.Ю.",M1106*1.075,"-"))))</f>
        <v>0</v>
      </c>
      <c r="P1106" s="86">
        <v>6</v>
      </c>
      <c r="Q1106" s="47"/>
      <c r="R1106" s="91">
        <f t="shared" si="17"/>
        <v>0</v>
      </c>
      <c r="S1106" s="91" t="str">
        <f>IF('1'!$H$10="-","-      ₽",IF(Z1106="только сц",IF(Q1106&lt;=AA1106,Q1106,AA1106),IF(Q1106&lt;=AB1106,0,IF(Q1106-R1106&lt;=AA1106,Q1106-R1106,AA1106))))</f>
        <v>-      ₽</v>
      </c>
      <c r="T1106" s="92" t="str">
        <f>IF('1'!$H$10="-","-      ₽",IF(AND(SUM($W$10:$W$6357)&gt;=200000,AC1106&lt;&gt;"без скидки"),IF(R1106&gt;=100,O1106*0.95*0.95*R1106,O1106*R1106*0.95),IF(SUM($V$10:$V$6357)&gt;=57000,IF(AND(R1106&gt;=100,AC1106&lt;&gt;"без скидки"),O1106*0.95*R1106,O1106*R1106),N1106*R1106)))</f>
        <v>-      ₽</v>
      </c>
      <c r="U1106" s="92" t="str">
        <f>IF('1'!$H$10="-","-      ₽",S1106*N1106)</f>
        <v>-      ₽</v>
      </c>
      <c r="V1106" s="93" t="str">
        <f>IF('1'!$H$10="-","-      ₽",R1106*N1106)</f>
        <v>-      ₽</v>
      </c>
      <c r="W1106" s="93" t="str">
        <f>IF('1'!$H$10="-","-      ₽",R1106*O1106)</f>
        <v>-      ₽</v>
      </c>
      <c r="X1106" s="65" t="s">
        <v>4548</v>
      </c>
      <c r="Y1106" s="66" t="str">
        <f>IF(OR(Q1106="",'1'!$H$10="-"),"-      %",IF(Z1106="только сц",0,IF(SUM($V$685:$V$6357)&gt;=57000,(W1106-T1106)/W1106,0)))</f>
        <v>-      %</v>
      </c>
      <c r="Z1106" s="83" t="s">
        <v>5582</v>
      </c>
      <c r="AA1106" s="51">
        <v>6</v>
      </c>
      <c r="AB1106" s="51">
        <v>0</v>
      </c>
      <c r="AC1106" s="63" t="s">
        <v>375</v>
      </c>
      <c r="AD1106" s="94" t="str">
        <f>IF(OR(Q1106="",'1'!$H$10="-"),"",IF(Q1106&gt;R1106+S1106,"заказано больше наличия",""))</f>
        <v/>
      </c>
    </row>
    <row r="1107" spans="1:30" s="48" customFormat="1">
      <c r="A1107" s="2"/>
      <c r="B1107" s="57" t="s">
        <v>1418</v>
      </c>
      <c r="C1107" s="49" t="s">
        <v>2537</v>
      </c>
      <c r="D1107" s="49" t="s">
        <v>637</v>
      </c>
      <c r="E1107" s="49">
        <v>2</v>
      </c>
      <c r="F1107" s="49">
        <v>18</v>
      </c>
      <c r="G1107" s="49" t="s">
        <v>646</v>
      </c>
      <c r="H1107" s="52" t="s">
        <v>384</v>
      </c>
      <c r="I1107" s="50"/>
      <c r="J1107" s="50"/>
      <c r="K1107" s="90"/>
      <c r="L1107" s="51">
        <v>822</v>
      </c>
      <c r="M1107" s="51">
        <v>725</v>
      </c>
      <c r="N1107" s="82">
        <f>IF('1'!$H$10="-",L1107,L1107)</f>
        <v>822</v>
      </c>
      <c r="O1107" s="82">
        <f>IF(Z1107="только сц",0,IF('1'!$H$10="-",M1107,IF('1'!$H$10="в кассу предприятия",M1107,IF('1'!$H$10="ИП Водакова Т.Ю.",M1107*1.075,"-"))))</f>
        <v>0</v>
      </c>
      <c r="P1107" s="86">
        <v>1</v>
      </c>
      <c r="Q1107" s="47"/>
      <c r="R1107" s="91">
        <f t="shared" si="17"/>
        <v>0</v>
      </c>
      <c r="S1107" s="91" t="str">
        <f>IF('1'!$H$10="-","-      ₽",IF(Z1107="только сц",IF(Q1107&lt;=AA1107,Q1107,AA1107),IF(Q1107&lt;=AB1107,0,IF(Q1107-R1107&lt;=AA1107,Q1107-R1107,AA1107))))</f>
        <v>-      ₽</v>
      </c>
      <c r="T1107" s="92" t="str">
        <f>IF('1'!$H$10="-","-      ₽",IF(AND(SUM($W$10:$W$6357)&gt;=200000,AC1107&lt;&gt;"без скидки"),IF(R1107&gt;=100,O1107*0.95*0.95*R1107,O1107*R1107*0.95),IF(SUM($V$10:$V$6357)&gt;=57000,IF(AND(R1107&gt;=100,AC1107&lt;&gt;"без скидки"),O1107*0.95*R1107,O1107*R1107),N1107*R1107)))</f>
        <v>-      ₽</v>
      </c>
      <c r="U1107" s="92" t="str">
        <f>IF('1'!$H$10="-","-      ₽",S1107*N1107)</f>
        <v>-      ₽</v>
      </c>
      <c r="V1107" s="93" t="str">
        <f>IF('1'!$H$10="-","-      ₽",R1107*N1107)</f>
        <v>-      ₽</v>
      </c>
      <c r="W1107" s="93" t="str">
        <f>IF('1'!$H$10="-","-      ₽",R1107*O1107)</f>
        <v>-      ₽</v>
      </c>
      <c r="X1107" s="65" t="s">
        <v>4548</v>
      </c>
      <c r="Y1107" s="66" t="str">
        <f>IF(OR(Q1107="",'1'!$H$10="-"),"-      %",IF(Z1107="только сц",0,IF(SUM($V$685:$V$6357)&gt;=57000,(W1107-T1107)/W1107,0)))</f>
        <v>-      %</v>
      </c>
      <c r="Z1107" s="83" t="s">
        <v>5582</v>
      </c>
      <c r="AA1107" s="51">
        <v>1</v>
      </c>
      <c r="AB1107" s="51">
        <v>0</v>
      </c>
      <c r="AC1107" s="63" t="s">
        <v>3975</v>
      </c>
      <c r="AD1107" s="94" t="str">
        <f>IF(OR(Q1107="",'1'!$H$10="-"),"",IF(Q1107&gt;R1107+S1107,"заказано больше наличия",""))</f>
        <v/>
      </c>
    </row>
    <row r="1108" spans="1:30" s="48" customFormat="1">
      <c r="A1108" s="2"/>
      <c r="B1108" s="57" t="s">
        <v>5123</v>
      </c>
      <c r="C1108" s="49" t="s">
        <v>2537</v>
      </c>
      <c r="D1108" s="49" t="s">
        <v>637</v>
      </c>
      <c r="E1108" s="49">
        <v>2</v>
      </c>
      <c r="F1108" s="49">
        <v>6</v>
      </c>
      <c r="G1108" s="49" t="s">
        <v>2973</v>
      </c>
      <c r="H1108" s="52" t="s">
        <v>85</v>
      </c>
      <c r="I1108" s="50"/>
      <c r="J1108" s="50"/>
      <c r="K1108" s="90"/>
      <c r="L1108" s="51">
        <v>332</v>
      </c>
      <c r="M1108" s="51">
        <v>293</v>
      </c>
      <c r="N1108" s="82">
        <f>IF('1'!$H$10="-",L1108,L1108)</f>
        <v>332</v>
      </c>
      <c r="O1108" s="82">
        <f>IF(Z1108="только сц",0,IF('1'!$H$10="-",M1108,IF('1'!$H$10="в кассу предприятия",M1108,IF('1'!$H$10="ИП Водакова Т.Ю.",M1108*1.075,"-"))))</f>
        <v>293</v>
      </c>
      <c r="P1108" s="86">
        <v>20</v>
      </c>
      <c r="Q1108" s="47"/>
      <c r="R1108" s="91">
        <f t="shared" si="17"/>
        <v>0</v>
      </c>
      <c r="S1108" s="91" t="str">
        <f>IF('1'!$H$10="-","-      ₽",IF(Z1108="только сц",IF(Q1108&lt;=AA1108,Q1108,AA1108),IF(Q1108&lt;=AB1108,0,IF(Q1108-R1108&lt;=AA1108,Q1108-R1108,AA1108))))</f>
        <v>-      ₽</v>
      </c>
      <c r="T1108" s="92" t="str">
        <f>IF('1'!$H$10="-","-      ₽",IF(AND(SUM($W$10:$W$6357)&gt;=200000,AC1108&lt;&gt;"без скидки"),IF(R1108&gt;=100,O1108*0.95*0.95*R1108,O1108*R1108*0.95),IF(SUM($V$10:$V$6357)&gt;=57000,IF(AND(R1108&gt;=100,AC1108&lt;&gt;"без скидки"),O1108*0.95*R1108,O1108*R1108),N1108*R1108)))</f>
        <v>-      ₽</v>
      </c>
      <c r="U1108" s="92" t="str">
        <f>IF('1'!$H$10="-","-      ₽",S1108*N1108)</f>
        <v>-      ₽</v>
      </c>
      <c r="V1108" s="93" t="str">
        <f>IF('1'!$H$10="-","-      ₽",R1108*N1108)</f>
        <v>-      ₽</v>
      </c>
      <c r="W1108" s="93" t="str">
        <f>IF('1'!$H$10="-","-      ₽",R1108*O1108)</f>
        <v>-      ₽</v>
      </c>
      <c r="X1108" s="65" t="s">
        <v>4991</v>
      </c>
      <c r="Y1108" s="66" t="str">
        <f>IF(OR(Q1108="",'1'!$H$10="-"),"-      %",IF(Z1108="только сц",0,IF(SUM($V$685:$V$6357)&gt;=57000,(W1108-T1108)/W1108,0)))</f>
        <v>-      %</v>
      </c>
      <c r="Z1108" s="83" t="s">
        <v>375</v>
      </c>
      <c r="AA1108" s="51">
        <v>0</v>
      </c>
      <c r="AB1108" s="51">
        <v>20</v>
      </c>
      <c r="AC1108" s="63" t="s">
        <v>375</v>
      </c>
      <c r="AD1108" s="94" t="str">
        <f>IF(OR(Q1108="",'1'!$H$10="-"),"",IF(Q1108&gt;R1108+S1108,"заказано больше наличия",""))</f>
        <v/>
      </c>
    </row>
    <row r="1109" spans="1:30" s="48" customFormat="1">
      <c r="A1109" s="2"/>
      <c r="B1109" s="57" t="s">
        <v>5124</v>
      </c>
      <c r="C1109" s="49" t="s">
        <v>2537</v>
      </c>
      <c r="D1109" s="49" t="s">
        <v>637</v>
      </c>
      <c r="E1109" s="49">
        <v>2</v>
      </c>
      <c r="F1109" s="49">
        <v>8</v>
      </c>
      <c r="G1109" s="49" t="s">
        <v>2973</v>
      </c>
      <c r="H1109" s="52" t="s">
        <v>288</v>
      </c>
      <c r="I1109" s="50"/>
      <c r="J1109" s="50"/>
      <c r="K1109" s="90"/>
      <c r="L1109" s="51">
        <v>466</v>
      </c>
      <c r="M1109" s="51">
        <v>411</v>
      </c>
      <c r="N1109" s="82">
        <f>IF('1'!$H$10="-",L1109,L1109)</f>
        <v>466</v>
      </c>
      <c r="O1109" s="82">
        <f>IF(Z1109="только сц",0,IF('1'!$H$10="-",M1109,IF('1'!$H$10="в кассу предприятия",M1109,IF('1'!$H$10="ИП Водакова Т.Ю.",M1109*1.075,"-"))))</f>
        <v>411</v>
      </c>
      <c r="P1109" s="86">
        <v>30</v>
      </c>
      <c r="Q1109" s="47"/>
      <c r="R1109" s="91">
        <f t="shared" si="17"/>
        <v>0</v>
      </c>
      <c r="S1109" s="91" t="str">
        <f>IF('1'!$H$10="-","-      ₽",IF(Z1109="только сц",IF(Q1109&lt;=AA1109,Q1109,AA1109),IF(Q1109&lt;=AB1109,0,IF(Q1109-R1109&lt;=AA1109,Q1109-R1109,AA1109))))</f>
        <v>-      ₽</v>
      </c>
      <c r="T1109" s="92" t="str">
        <f>IF('1'!$H$10="-","-      ₽",IF(AND(SUM($W$10:$W$6357)&gt;=200000,AC1109&lt;&gt;"без скидки"),IF(R1109&gt;=100,O1109*0.95*0.95*R1109,O1109*R1109*0.95),IF(SUM($V$10:$V$6357)&gt;=57000,IF(AND(R1109&gt;=100,AC1109&lt;&gt;"без скидки"),O1109*0.95*R1109,O1109*R1109),N1109*R1109)))</f>
        <v>-      ₽</v>
      </c>
      <c r="U1109" s="92" t="str">
        <f>IF('1'!$H$10="-","-      ₽",S1109*N1109)</f>
        <v>-      ₽</v>
      </c>
      <c r="V1109" s="93" t="str">
        <f>IF('1'!$H$10="-","-      ₽",R1109*N1109)</f>
        <v>-      ₽</v>
      </c>
      <c r="W1109" s="93" t="str">
        <f>IF('1'!$H$10="-","-      ₽",R1109*O1109)</f>
        <v>-      ₽</v>
      </c>
      <c r="X1109" s="65" t="s">
        <v>4548</v>
      </c>
      <c r="Y1109" s="66" t="str">
        <f>IF(OR(Q1109="",'1'!$H$10="-"),"-      %",IF(Z1109="только сц",0,IF(SUM($V$685:$V$6357)&gt;=57000,(W1109-T1109)/W1109,0)))</f>
        <v>-      %</v>
      </c>
      <c r="Z1109" s="83" t="s">
        <v>375</v>
      </c>
      <c r="AA1109" s="51">
        <v>0</v>
      </c>
      <c r="AB1109" s="51">
        <v>30</v>
      </c>
      <c r="AC1109" s="63" t="s">
        <v>375</v>
      </c>
      <c r="AD1109" s="94" t="str">
        <f>IF(OR(Q1109="",'1'!$H$10="-"),"",IF(Q1109&gt;R1109+S1109,"заказано больше наличия",""))</f>
        <v/>
      </c>
    </row>
    <row r="1110" spans="1:30" s="48" customFormat="1">
      <c r="A1110" s="2"/>
      <c r="B1110" s="57" t="s">
        <v>1419</v>
      </c>
      <c r="C1110" s="49" t="s">
        <v>636</v>
      </c>
      <c r="D1110" s="49" t="s">
        <v>637</v>
      </c>
      <c r="E1110" s="49">
        <v>2</v>
      </c>
      <c r="F1110" s="49">
        <v>11</v>
      </c>
      <c r="G1110" s="49" t="s">
        <v>2973</v>
      </c>
      <c r="H1110" s="52" t="s">
        <v>52</v>
      </c>
      <c r="I1110" s="50" t="s">
        <v>298</v>
      </c>
      <c r="J1110" s="50"/>
      <c r="K1110" s="90"/>
      <c r="L1110" s="51">
        <v>634</v>
      </c>
      <c r="M1110" s="51">
        <v>559</v>
      </c>
      <c r="N1110" s="82">
        <f>IF('1'!$H$10="-",L1110,L1110)</f>
        <v>634</v>
      </c>
      <c r="O1110" s="82">
        <f>IF(Z1110="только сц",0,IF('1'!$H$10="-",M1110,IF('1'!$H$10="в кассу предприятия",M1110,IF('1'!$H$10="ИП Водакова Т.Ю.",M1110*1.075,"-"))))</f>
        <v>559</v>
      </c>
      <c r="P1110" s="86">
        <v>9</v>
      </c>
      <c r="Q1110" s="47"/>
      <c r="R1110" s="91">
        <f t="shared" si="17"/>
        <v>0</v>
      </c>
      <c r="S1110" s="91" t="str">
        <f>IF('1'!$H$10="-","-      ₽",IF(Z1110="только сц",IF(Q1110&lt;=AA1110,Q1110,AA1110),IF(Q1110&lt;=AB1110,0,IF(Q1110-R1110&lt;=AA1110,Q1110-R1110,AA1110))))</f>
        <v>-      ₽</v>
      </c>
      <c r="T1110" s="92" t="str">
        <f>IF('1'!$H$10="-","-      ₽",IF(AND(SUM($W$10:$W$6357)&gt;=200000,AC1110&lt;&gt;"без скидки"),IF(R1110&gt;=100,O1110*0.95*0.95*R1110,O1110*R1110*0.95),IF(SUM($V$10:$V$6357)&gt;=57000,IF(AND(R1110&gt;=100,AC1110&lt;&gt;"без скидки"),O1110*0.95*R1110,O1110*R1110),N1110*R1110)))</f>
        <v>-      ₽</v>
      </c>
      <c r="U1110" s="92" t="str">
        <f>IF('1'!$H$10="-","-      ₽",S1110*N1110)</f>
        <v>-      ₽</v>
      </c>
      <c r="V1110" s="93" t="str">
        <f>IF('1'!$H$10="-","-      ₽",R1110*N1110)</f>
        <v>-      ₽</v>
      </c>
      <c r="W1110" s="93" t="str">
        <f>IF('1'!$H$10="-","-      ₽",R1110*O1110)</f>
        <v>-      ₽</v>
      </c>
      <c r="X1110" s="65" t="s">
        <v>4548</v>
      </c>
      <c r="Y1110" s="66" t="str">
        <f>IF(OR(Q1110="",'1'!$H$10="-"),"-      %",IF(Z1110="только сц",0,IF(SUM($V$685:$V$6357)&gt;=57000,(W1110-T1110)/W1110,0)))</f>
        <v>-      %</v>
      </c>
      <c r="Z1110" s="83" t="s">
        <v>375</v>
      </c>
      <c r="AA1110" s="51">
        <v>7</v>
      </c>
      <c r="AB1110" s="51">
        <v>2</v>
      </c>
      <c r="AC1110" s="63" t="s">
        <v>375</v>
      </c>
      <c r="AD1110" s="94" t="str">
        <f>IF(OR(Q1110="",'1'!$H$10="-"),"",IF(Q1110&gt;R1110+S1110,"заказано больше наличия",""))</f>
        <v/>
      </c>
    </row>
    <row r="1111" spans="1:30" s="48" customFormat="1">
      <c r="A1111" s="2"/>
      <c r="B1111" s="57" t="s">
        <v>1420</v>
      </c>
      <c r="C1111" s="49" t="s">
        <v>636</v>
      </c>
      <c r="D1111" s="49" t="s">
        <v>637</v>
      </c>
      <c r="E1111" s="49">
        <v>2</v>
      </c>
      <c r="F1111" s="49">
        <v>11</v>
      </c>
      <c r="G1111" s="49" t="s">
        <v>2973</v>
      </c>
      <c r="H1111" s="52" t="s">
        <v>52</v>
      </c>
      <c r="I1111" s="50"/>
      <c r="J1111" s="50"/>
      <c r="K1111" s="90"/>
      <c r="L1111" s="51">
        <v>634</v>
      </c>
      <c r="M1111" s="51">
        <v>559</v>
      </c>
      <c r="N1111" s="82">
        <f>IF('1'!$H$10="-",L1111,L1111)</f>
        <v>634</v>
      </c>
      <c r="O1111" s="82">
        <f>IF(Z1111="только сц",0,IF('1'!$H$10="-",M1111,IF('1'!$H$10="в кассу предприятия",M1111,IF('1'!$H$10="ИП Водакова Т.Ю.",M1111*1.075,"-"))))</f>
        <v>559</v>
      </c>
      <c r="P1111" s="86">
        <v>25</v>
      </c>
      <c r="Q1111" s="47"/>
      <c r="R1111" s="91">
        <f t="shared" si="17"/>
        <v>0</v>
      </c>
      <c r="S1111" s="91" t="str">
        <f>IF('1'!$H$10="-","-      ₽",IF(Z1111="только сц",IF(Q1111&lt;=AA1111,Q1111,AA1111),IF(Q1111&lt;=AB1111,0,IF(Q1111-R1111&lt;=AA1111,Q1111-R1111,AA1111))))</f>
        <v>-      ₽</v>
      </c>
      <c r="T1111" s="92" t="str">
        <f>IF('1'!$H$10="-","-      ₽",IF(AND(SUM($W$10:$W$6357)&gt;=200000,AC1111&lt;&gt;"без скидки"),IF(R1111&gt;=100,O1111*0.95*0.95*R1111,O1111*R1111*0.95),IF(SUM($V$10:$V$6357)&gt;=57000,IF(AND(R1111&gt;=100,AC1111&lt;&gt;"без скидки"),O1111*0.95*R1111,O1111*R1111),N1111*R1111)))</f>
        <v>-      ₽</v>
      </c>
      <c r="U1111" s="92" t="str">
        <f>IF('1'!$H$10="-","-      ₽",S1111*N1111)</f>
        <v>-      ₽</v>
      </c>
      <c r="V1111" s="93" t="str">
        <f>IF('1'!$H$10="-","-      ₽",R1111*N1111)</f>
        <v>-      ₽</v>
      </c>
      <c r="W1111" s="93" t="str">
        <f>IF('1'!$H$10="-","-      ₽",R1111*O1111)</f>
        <v>-      ₽</v>
      </c>
      <c r="X1111" s="65" t="s">
        <v>4548</v>
      </c>
      <c r="Y1111" s="66" t="str">
        <f>IF(OR(Q1111="",'1'!$H$10="-"),"-      %",IF(Z1111="только сц",0,IF(SUM($V$685:$V$6357)&gt;=57000,(W1111-T1111)/W1111,0)))</f>
        <v>-      %</v>
      </c>
      <c r="Z1111" s="83" t="s">
        <v>375</v>
      </c>
      <c r="AA1111" s="51">
        <v>0</v>
      </c>
      <c r="AB1111" s="51">
        <v>25</v>
      </c>
      <c r="AC1111" s="63" t="s">
        <v>375</v>
      </c>
      <c r="AD1111" s="94" t="str">
        <f>IF(OR(Q1111="",'1'!$H$10="-"),"",IF(Q1111&gt;R1111+S1111,"заказано больше наличия",""))</f>
        <v/>
      </c>
    </row>
    <row r="1112" spans="1:30" s="48" customFormat="1">
      <c r="A1112" s="2"/>
      <c r="B1112" s="57" t="s">
        <v>4179</v>
      </c>
      <c r="C1112" s="49" t="s">
        <v>636</v>
      </c>
      <c r="D1112" s="49" t="s">
        <v>637</v>
      </c>
      <c r="E1112" s="49">
        <v>2</v>
      </c>
      <c r="F1112" s="49">
        <v>18</v>
      </c>
      <c r="G1112" s="49" t="s">
        <v>4249</v>
      </c>
      <c r="H1112" s="52" t="s">
        <v>384</v>
      </c>
      <c r="I1112" s="50" t="s">
        <v>298</v>
      </c>
      <c r="J1112" s="50"/>
      <c r="K1112" s="90"/>
      <c r="L1112" s="51">
        <v>972</v>
      </c>
      <c r="M1112" s="51">
        <v>858</v>
      </c>
      <c r="N1112" s="82">
        <f>IF('1'!$H$10="-",L1112,L1112)</f>
        <v>972</v>
      </c>
      <c r="O1112" s="82">
        <f>IF(Z1112="только сц",0,IF('1'!$H$10="-",M1112,IF('1'!$H$10="в кассу предприятия",M1112,IF('1'!$H$10="ИП Водакова Т.Ю.",M1112*1.075,"-"))))</f>
        <v>0</v>
      </c>
      <c r="P1112" s="86">
        <v>13</v>
      </c>
      <c r="Q1112" s="47"/>
      <c r="R1112" s="91">
        <f t="shared" si="17"/>
        <v>0</v>
      </c>
      <c r="S1112" s="91" t="str">
        <f>IF('1'!$H$10="-","-      ₽",IF(Z1112="только сц",IF(Q1112&lt;=AA1112,Q1112,AA1112),IF(Q1112&lt;=AB1112,0,IF(Q1112-R1112&lt;=AA1112,Q1112-R1112,AA1112))))</f>
        <v>-      ₽</v>
      </c>
      <c r="T1112" s="92" t="str">
        <f>IF('1'!$H$10="-","-      ₽",IF(AND(SUM($W$10:$W$6357)&gt;=200000,AC1112&lt;&gt;"без скидки"),IF(R1112&gt;=100,O1112*0.95*0.95*R1112,O1112*R1112*0.95),IF(SUM($V$10:$V$6357)&gt;=57000,IF(AND(R1112&gt;=100,AC1112&lt;&gt;"без скидки"),O1112*0.95*R1112,O1112*R1112),N1112*R1112)))</f>
        <v>-      ₽</v>
      </c>
      <c r="U1112" s="92" t="str">
        <f>IF('1'!$H$10="-","-      ₽",S1112*N1112)</f>
        <v>-      ₽</v>
      </c>
      <c r="V1112" s="93" t="str">
        <f>IF('1'!$H$10="-","-      ₽",R1112*N1112)</f>
        <v>-      ₽</v>
      </c>
      <c r="W1112" s="93" t="str">
        <f>IF('1'!$H$10="-","-      ₽",R1112*O1112)</f>
        <v>-      ₽</v>
      </c>
      <c r="X1112" s="65" t="s">
        <v>4548</v>
      </c>
      <c r="Y1112" s="66" t="str">
        <f>IF(OR(Q1112="",'1'!$H$10="-"),"-      %",IF(Z1112="только сц",0,IF(SUM($V$685:$V$6357)&gt;=57000,(W1112-T1112)/W1112,0)))</f>
        <v>-      %</v>
      </c>
      <c r="Z1112" s="83" t="s">
        <v>5582</v>
      </c>
      <c r="AA1112" s="51">
        <v>13</v>
      </c>
      <c r="AB1112" s="51">
        <v>0</v>
      </c>
      <c r="AC1112" s="63" t="s">
        <v>3975</v>
      </c>
      <c r="AD1112" s="94" t="str">
        <f>IF(OR(Q1112="",'1'!$H$10="-"),"",IF(Q1112&gt;R1112+S1112,"заказано больше наличия",""))</f>
        <v/>
      </c>
    </row>
    <row r="1113" spans="1:30" s="48" customFormat="1">
      <c r="A1113" s="2"/>
      <c r="B1113" s="57" t="s">
        <v>5125</v>
      </c>
      <c r="C1113" s="49" t="s">
        <v>2537</v>
      </c>
      <c r="D1113" s="49" t="s">
        <v>637</v>
      </c>
      <c r="E1113" s="49">
        <v>2</v>
      </c>
      <c r="F1113" s="49">
        <v>6</v>
      </c>
      <c r="G1113" s="49" t="s">
        <v>648</v>
      </c>
      <c r="H1113" s="52" t="s">
        <v>85</v>
      </c>
      <c r="I1113" s="50" t="s">
        <v>298</v>
      </c>
      <c r="J1113" s="50"/>
      <c r="K1113" s="90"/>
      <c r="L1113" s="51">
        <v>334</v>
      </c>
      <c r="M1113" s="51">
        <v>295</v>
      </c>
      <c r="N1113" s="82">
        <f>IF('1'!$H$10="-",L1113,L1113)</f>
        <v>334</v>
      </c>
      <c r="O1113" s="82">
        <f>IF(Z1113="только сц",0,IF('1'!$H$10="-",M1113,IF('1'!$H$10="в кассу предприятия",M1113,IF('1'!$H$10="ИП Водакова Т.Ю.",M1113*1.075,"-"))))</f>
        <v>295</v>
      </c>
      <c r="P1113" s="86" t="s">
        <v>5583</v>
      </c>
      <c r="Q1113" s="47"/>
      <c r="R1113" s="91">
        <f t="shared" si="17"/>
        <v>0</v>
      </c>
      <c r="S1113" s="91" t="str">
        <f>IF('1'!$H$10="-","-      ₽",IF(Z1113="только сц",IF(Q1113&lt;=AA1113,Q1113,AA1113),IF(Q1113&lt;=AB1113,0,IF(Q1113-R1113&lt;=AA1113,Q1113-R1113,AA1113))))</f>
        <v>-      ₽</v>
      </c>
      <c r="T1113" s="92" t="str">
        <f>IF('1'!$H$10="-","-      ₽",IF(AND(SUM($W$10:$W$6357)&gt;=200000,AC1113&lt;&gt;"без скидки"),IF(R1113&gt;=100,O1113*0.95*0.95*R1113,O1113*R1113*0.95),IF(SUM($V$10:$V$6357)&gt;=57000,IF(AND(R1113&gt;=100,AC1113&lt;&gt;"без скидки"),O1113*0.95*R1113,O1113*R1113),N1113*R1113)))</f>
        <v>-      ₽</v>
      </c>
      <c r="U1113" s="92" t="str">
        <f>IF('1'!$H$10="-","-      ₽",S1113*N1113)</f>
        <v>-      ₽</v>
      </c>
      <c r="V1113" s="93" t="str">
        <f>IF('1'!$H$10="-","-      ₽",R1113*N1113)</f>
        <v>-      ₽</v>
      </c>
      <c r="W1113" s="93" t="str">
        <f>IF('1'!$H$10="-","-      ₽",R1113*O1113)</f>
        <v>-      ₽</v>
      </c>
      <c r="X1113" s="65" t="s">
        <v>4992</v>
      </c>
      <c r="Y1113" s="66" t="str">
        <f>IF(OR(Q1113="",'1'!$H$10="-"),"-      %",IF(Z1113="только сц",0,IF(SUM($V$685:$V$6357)&gt;=57000,(W1113-T1113)/W1113,0)))</f>
        <v>-      %</v>
      </c>
      <c r="Z1113" s="83" t="s">
        <v>375</v>
      </c>
      <c r="AA1113" s="51">
        <v>0</v>
      </c>
      <c r="AB1113" s="51">
        <v>1406</v>
      </c>
      <c r="AC1113" s="63" t="s">
        <v>375</v>
      </c>
      <c r="AD1113" s="94" t="str">
        <f>IF(OR(Q1113="",'1'!$H$10="-"),"",IF(Q1113&gt;R1113+S1113,"заказано больше наличия",""))</f>
        <v/>
      </c>
    </row>
    <row r="1114" spans="1:30" s="48" customFormat="1">
      <c r="A1114" s="2"/>
      <c r="B1114" s="57" t="s">
        <v>4553</v>
      </c>
      <c r="C1114" s="49" t="s">
        <v>2537</v>
      </c>
      <c r="D1114" s="49" t="s">
        <v>637</v>
      </c>
      <c r="E1114" s="49">
        <v>2</v>
      </c>
      <c r="F1114" s="49">
        <v>6</v>
      </c>
      <c r="G1114" s="49" t="s">
        <v>648</v>
      </c>
      <c r="H1114" s="52" t="s">
        <v>85</v>
      </c>
      <c r="I1114" s="50"/>
      <c r="J1114" s="50"/>
      <c r="K1114" s="90"/>
      <c r="L1114" s="51">
        <v>334</v>
      </c>
      <c r="M1114" s="51">
        <v>295</v>
      </c>
      <c r="N1114" s="82">
        <f>IF('1'!$H$10="-",L1114,L1114)</f>
        <v>334</v>
      </c>
      <c r="O1114" s="82">
        <f>IF(Z1114="только сц",0,IF('1'!$H$10="-",M1114,IF('1'!$H$10="в кассу предприятия",M1114,IF('1'!$H$10="ИП Водакова Т.Ю.",M1114*1.075,"-"))))</f>
        <v>0</v>
      </c>
      <c r="P1114" s="86">
        <v>68</v>
      </c>
      <c r="Q1114" s="47"/>
      <c r="R1114" s="91">
        <f t="shared" si="17"/>
        <v>0</v>
      </c>
      <c r="S1114" s="91" t="str">
        <f>IF('1'!$H$10="-","-      ₽",IF(Z1114="только сц",IF(Q1114&lt;=AA1114,Q1114,AA1114),IF(Q1114&lt;=AB1114,0,IF(Q1114-R1114&lt;=AA1114,Q1114-R1114,AA1114))))</f>
        <v>-      ₽</v>
      </c>
      <c r="T1114" s="92" t="str">
        <f>IF('1'!$H$10="-","-      ₽",IF(AND(SUM($W$10:$W$6357)&gt;=200000,AC1114&lt;&gt;"без скидки"),IF(R1114&gt;=100,O1114*0.95*0.95*R1114,O1114*R1114*0.95),IF(SUM($V$10:$V$6357)&gt;=57000,IF(AND(R1114&gt;=100,AC1114&lt;&gt;"без скидки"),O1114*0.95*R1114,O1114*R1114),N1114*R1114)))</f>
        <v>-      ₽</v>
      </c>
      <c r="U1114" s="92" t="str">
        <f>IF('1'!$H$10="-","-      ₽",S1114*N1114)</f>
        <v>-      ₽</v>
      </c>
      <c r="V1114" s="93" t="str">
        <f>IF('1'!$H$10="-","-      ₽",R1114*N1114)</f>
        <v>-      ₽</v>
      </c>
      <c r="W1114" s="93" t="str">
        <f>IF('1'!$H$10="-","-      ₽",R1114*O1114)</f>
        <v>-      ₽</v>
      </c>
      <c r="X1114" s="65" t="s">
        <v>4548</v>
      </c>
      <c r="Y1114" s="66" t="str">
        <f>IF(OR(Q1114="",'1'!$H$10="-"),"-      %",IF(Z1114="только сц",0,IF(SUM($V$685:$V$6357)&gt;=57000,(W1114-T1114)/W1114,0)))</f>
        <v>-      %</v>
      </c>
      <c r="Z1114" s="83" t="s">
        <v>5582</v>
      </c>
      <c r="AA1114" s="51">
        <v>68</v>
      </c>
      <c r="AB1114" s="51">
        <v>0</v>
      </c>
      <c r="AC1114" s="63" t="s">
        <v>375</v>
      </c>
      <c r="AD1114" s="94" t="str">
        <f>IF(OR(Q1114="",'1'!$H$10="-"),"",IF(Q1114&gt;R1114+S1114,"заказано больше наличия",""))</f>
        <v/>
      </c>
    </row>
    <row r="1115" spans="1:30" s="48" customFormat="1">
      <c r="A1115" s="2"/>
      <c r="B1115" s="57" t="s">
        <v>1421</v>
      </c>
      <c r="C1115" s="49" t="s">
        <v>2537</v>
      </c>
      <c r="D1115" s="49" t="s">
        <v>637</v>
      </c>
      <c r="E1115" s="49">
        <v>2</v>
      </c>
      <c r="F1115" s="49">
        <v>8</v>
      </c>
      <c r="G1115" s="49" t="s">
        <v>648</v>
      </c>
      <c r="H1115" s="52" t="s">
        <v>288</v>
      </c>
      <c r="I1115" s="50" t="s">
        <v>387</v>
      </c>
      <c r="J1115" s="50"/>
      <c r="K1115" s="90"/>
      <c r="L1115" s="51">
        <v>634</v>
      </c>
      <c r="M1115" s="51">
        <v>559</v>
      </c>
      <c r="N1115" s="82">
        <f>IF('1'!$H$10="-",L1115,L1115)</f>
        <v>634</v>
      </c>
      <c r="O1115" s="82">
        <f>IF(Z1115="только сц",0,IF('1'!$H$10="-",M1115,IF('1'!$H$10="в кассу предприятия",M1115,IF('1'!$H$10="ИП Водакова Т.Ю.",M1115*1.075,"-"))))</f>
        <v>0</v>
      </c>
      <c r="P1115" s="86">
        <v>1</v>
      </c>
      <c r="Q1115" s="47"/>
      <c r="R1115" s="91">
        <f t="shared" si="17"/>
        <v>0</v>
      </c>
      <c r="S1115" s="91" t="str">
        <f>IF('1'!$H$10="-","-      ₽",IF(Z1115="только сц",IF(Q1115&lt;=AA1115,Q1115,AA1115),IF(Q1115&lt;=AB1115,0,IF(Q1115-R1115&lt;=AA1115,Q1115-R1115,AA1115))))</f>
        <v>-      ₽</v>
      </c>
      <c r="T1115" s="92" t="str">
        <f>IF('1'!$H$10="-","-      ₽",IF(AND(SUM($W$10:$W$6357)&gt;=200000,AC1115&lt;&gt;"без скидки"),IF(R1115&gt;=100,O1115*0.95*0.95*R1115,O1115*R1115*0.95),IF(SUM($V$10:$V$6357)&gt;=57000,IF(AND(R1115&gt;=100,AC1115&lt;&gt;"без скидки"),O1115*0.95*R1115,O1115*R1115),N1115*R1115)))</f>
        <v>-      ₽</v>
      </c>
      <c r="U1115" s="92" t="str">
        <f>IF('1'!$H$10="-","-      ₽",S1115*N1115)</f>
        <v>-      ₽</v>
      </c>
      <c r="V1115" s="93" t="str">
        <f>IF('1'!$H$10="-","-      ₽",R1115*N1115)</f>
        <v>-      ₽</v>
      </c>
      <c r="W1115" s="93" t="str">
        <f>IF('1'!$H$10="-","-      ₽",R1115*O1115)</f>
        <v>-      ₽</v>
      </c>
      <c r="X1115" s="65" t="s">
        <v>4548</v>
      </c>
      <c r="Y1115" s="66" t="str">
        <f>IF(OR(Q1115="",'1'!$H$10="-"),"-      %",IF(Z1115="только сц",0,IF(SUM($V$685:$V$6357)&gt;=57000,(W1115-T1115)/W1115,0)))</f>
        <v>-      %</v>
      </c>
      <c r="Z1115" s="83" t="s">
        <v>5582</v>
      </c>
      <c r="AA1115" s="51">
        <v>1</v>
      </c>
      <c r="AB1115" s="51">
        <v>0</v>
      </c>
      <c r="AC1115" s="63" t="s">
        <v>3975</v>
      </c>
      <c r="AD1115" s="94" t="str">
        <f>IF(OR(Q1115="",'1'!$H$10="-"),"",IF(Q1115&gt;R1115+S1115,"заказано больше наличия",""))</f>
        <v/>
      </c>
    </row>
    <row r="1116" spans="1:30" s="48" customFormat="1">
      <c r="A1116" s="2"/>
      <c r="B1116" s="57" t="s">
        <v>1422</v>
      </c>
      <c r="C1116" s="49" t="s">
        <v>636</v>
      </c>
      <c r="D1116" s="49" t="s">
        <v>637</v>
      </c>
      <c r="E1116" s="49">
        <v>2</v>
      </c>
      <c r="F1116" s="49">
        <v>8</v>
      </c>
      <c r="G1116" s="49" t="s">
        <v>648</v>
      </c>
      <c r="H1116" s="52" t="s">
        <v>288</v>
      </c>
      <c r="I1116" s="50" t="s">
        <v>431</v>
      </c>
      <c r="J1116" s="50"/>
      <c r="K1116" s="90"/>
      <c r="L1116" s="51">
        <v>634</v>
      </c>
      <c r="M1116" s="51">
        <v>559</v>
      </c>
      <c r="N1116" s="82">
        <f>IF('1'!$H$10="-",L1116,L1116)</f>
        <v>634</v>
      </c>
      <c r="O1116" s="82">
        <f>IF(Z1116="только сц",0,IF('1'!$H$10="-",M1116,IF('1'!$H$10="в кассу предприятия",M1116,IF('1'!$H$10="ИП Водакова Т.Ю.",M1116*1.075,"-"))))</f>
        <v>559</v>
      </c>
      <c r="P1116" s="86">
        <v>27</v>
      </c>
      <c r="Q1116" s="47"/>
      <c r="R1116" s="91">
        <f t="shared" si="17"/>
        <v>0</v>
      </c>
      <c r="S1116" s="91" t="str">
        <f>IF('1'!$H$10="-","-      ₽",IF(Z1116="только сц",IF(Q1116&lt;=AA1116,Q1116,AA1116),IF(Q1116&lt;=AB1116,0,IF(Q1116-R1116&lt;=AA1116,Q1116-R1116,AA1116))))</f>
        <v>-      ₽</v>
      </c>
      <c r="T1116" s="92" t="str">
        <f>IF('1'!$H$10="-","-      ₽",IF(AND(SUM($W$10:$W$6357)&gt;=200000,AC1116&lt;&gt;"без скидки"),IF(R1116&gt;=100,O1116*0.95*0.95*R1116,O1116*R1116*0.95),IF(SUM($V$10:$V$6357)&gt;=57000,IF(AND(R1116&gt;=100,AC1116&lt;&gt;"без скидки"),O1116*0.95*R1116,O1116*R1116),N1116*R1116)))</f>
        <v>-      ₽</v>
      </c>
      <c r="U1116" s="92" t="str">
        <f>IF('1'!$H$10="-","-      ₽",S1116*N1116)</f>
        <v>-      ₽</v>
      </c>
      <c r="V1116" s="93" t="str">
        <f>IF('1'!$H$10="-","-      ₽",R1116*N1116)</f>
        <v>-      ₽</v>
      </c>
      <c r="W1116" s="93" t="str">
        <f>IF('1'!$H$10="-","-      ₽",R1116*O1116)</f>
        <v>-      ₽</v>
      </c>
      <c r="X1116" s="65" t="s">
        <v>4548</v>
      </c>
      <c r="Y1116" s="66" t="str">
        <f>IF(OR(Q1116="",'1'!$H$10="-"),"-      %",IF(Z1116="только сц",0,IF(SUM($V$685:$V$6357)&gt;=57000,(W1116-T1116)/W1116,0)))</f>
        <v>-      %</v>
      </c>
      <c r="Z1116" s="83" t="s">
        <v>375</v>
      </c>
      <c r="AA1116" s="51">
        <v>10</v>
      </c>
      <c r="AB1116" s="51">
        <v>17</v>
      </c>
      <c r="AC1116" s="63" t="s">
        <v>375</v>
      </c>
      <c r="AD1116" s="94" t="str">
        <f>IF(OR(Q1116="",'1'!$H$10="-"),"",IF(Q1116&gt;R1116+S1116,"заказано больше наличия",""))</f>
        <v/>
      </c>
    </row>
    <row r="1117" spans="1:30" s="48" customFormat="1">
      <c r="A1117" s="2"/>
      <c r="B1117" s="57" t="s">
        <v>647</v>
      </c>
      <c r="C1117" s="49" t="s">
        <v>636</v>
      </c>
      <c r="D1117" s="49" t="s">
        <v>637</v>
      </c>
      <c r="E1117" s="49">
        <v>2</v>
      </c>
      <c r="F1117" s="49">
        <v>11</v>
      </c>
      <c r="G1117" s="49" t="s">
        <v>648</v>
      </c>
      <c r="H1117" s="52" t="s">
        <v>52</v>
      </c>
      <c r="I1117" s="50" t="s">
        <v>298</v>
      </c>
      <c r="J1117" s="50"/>
      <c r="K1117" s="90"/>
      <c r="L1117" s="51">
        <v>634</v>
      </c>
      <c r="M1117" s="51">
        <v>559</v>
      </c>
      <c r="N1117" s="82">
        <f>IF('1'!$H$10="-",L1117,L1117)</f>
        <v>634</v>
      </c>
      <c r="O1117" s="82">
        <f>IF(Z1117="только сц",0,IF('1'!$H$10="-",M1117,IF('1'!$H$10="в кассу предприятия",M1117,IF('1'!$H$10="ИП Водакова Т.Ю.",M1117*1.075,"-"))))</f>
        <v>559</v>
      </c>
      <c r="P1117" s="86" t="s">
        <v>5583</v>
      </c>
      <c r="Q1117" s="47"/>
      <c r="R1117" s="91">
        <f t="shared" si="17"/>
        <v>0</v>
      </c>
      <c r="S1117" s="91" t="str">
        <f>IF('1'!$H$10="-","-      ₽",IF(Z1117="только сц",IF(Q1117&lt;=AA1117,Q1117,AA1117),IF(Q1117&lt;=AB1117,0,IF(Q1117-R1117&lt;=AA1117,Q1117-R1117,AA1117))))</f>
        <v>-      ₽</v>
      </c>
      <c r="T1117" s="92" t="str">
        <f>IF('1'!$H$10="-","-      ₽",IF(AND(SUM($W$10:$W$6357)&gt;=200000,AC1117&lt;&gt;"без скидки"),IF(R1117&gt;=100,O1117*0.95*0.95*R1117,O1117*R1117*0.95),IF(SUM($V$10:$V$6357)&gt;=57000,IF(AND(R1117&gt;=100,AC1117&lt;&gt;"без скидки"),O1117*0.95*R1117,O1117*R1117),N1117*R1117)))</f>
        <v>-      ₽</v>
      </c>
      <c r="U1117" s="92" t="str">
        <f>IF('1'!$H$10="-","-      ₽",S1117*N1117)</f>
        <v>-      ₽</v>
      </c>
      <c r="V1117" s="93" t="str">
        <f>IF('1'!$H$10="-","-      ₽",R1117*N1117)</f>
        <v>-      ₽</v>
      </c>
      <c r="W1117" s="93" t="str">
        <f>IF('1'!$H$10="-","-      ₽",R1117*O1117)</f>
        <v>-      ₽</v>
      </c>
      <c r="X1117" s="65" t="s">
        <v>4991</v>
      </c>
      <c r="Y1117" s="66" t="str">
        <f>IF(OR(Q1117="",'1'!$H$10="-"),"-      %",IF(Z1117="только сц",0,IF(SUM($V$685:$V$6357)&gt;=57000,(W1117-T1117)/W1117,0)))</f>
        <v>-      %</v>
      </c>
      <c r="Z1117" s="83" t="s">
        <v>375</v>
      </c>
      <c r="AA1117" s="51">
        <v>0</v>
      </c>
      <c r="AB1117" s="51">
        <v>210</v>
      </c>
      <c r="AC1117" s="63" t="s">
        <v>375</v>
      </c>
      <c r="AD1117" s="94" t="str">
        <f>IF(OR(Q1117="",'1'!$H$10="-"),"",IF(Q1117&gt;R1117+S1117,"заказано больше наличия",""))</f>
        <v/>
      </c>
    </row>
    <row r="1118" spans="1:30" s="48" customFormat="1">
      <c r="A1118" s="2"/>
      <c r="B1118" s="57" t="s">
        <v>5126</v>
      </c>
      <c r="C1118" s="49" t="s">
        <v>2537</v>
      </c>
      <c r="D1118" s="49" t="s">
        <v>637</v>
      </c>
      <c r="E1118" s="49">
        <v>2</v>
      </c>
      <c r="F1118" s="49">
        <v>11</v>
      </c>
      <c r="G1118" s="49" t="s">
        <v>648</v>
      </c>
      <c r="H1118" s="52" t="s">
        <v>52</v>
      </c>
      <c r="I1118" s="50" t="s">
        <v>298</v>
      </c>
      <c r="J1118" s="50"/>
      <c r="K1118" s="90"/>
      <c r="L1118" s="51">
        <v>634</v>
      </c>
      <c r="M1118" s="51">
        <v>559</v>
      </c>
      <c r="N1118" s="82">
        <f>IF('1'!$H$10="-",L1118,L1118)</f>
        <v>634</v>
      </c>
      <c r="O1118" s="82">
        <f>IF(Z1118="только сц",0,IF('1'!$H$10="-",M1118,IF('1'!$H$10="в кассу предприятия",M1118,IF('1'!$H$10="ИП Водакова Т.Ю.",M1118*1.075,"-"))))</f>
        <v>0</v>
      </c>
      <c r="P1118" s="86">
        <v>12</v>
      </c>
      <c r="Q1118" s="47"/>
      <c r="R1118" s="91">
        <f t="shared" si="17"/>
        <v>0</v>
      </c>
      <c r="S1118" s="91" t="str">
        <f>IF('1'!$H$10="-","-      ₽",IF(Z1118="только сц",IF(Q1118&lt;=AA1118,Q1118,AA1118),IF(Q1118&lt;=AB1118,0,IF(Q1118-R1118&lt;=AA1118,Q1118-R1118,AA1118))))</f>
        <v>-      ₽</v>
      </c>
      <c r="T1118" s="92" t="str">
        <f>IF('1'!$H$10="-","-      ₽",IF(AND(SUM($W$10:$W$6357)&gt;=200000,AC1118&lt;&gt;"без скидки"),IF(R1118&gt;=100,O1118*0.95*0.95*R1118,O1118*R1118*0.95),IF(SUM($V$10:$V$6357)&gt;=57000,IF(AND(R1118&gt;=100,AC1118&lt;&gt;"без скидки"),O1118*0.95*R1118,O1118*R1118),N1118*R1118)))</f>
        <v>-      ₽</v>
      </c>
      <c r="U1118" s="92" t="str">
        <f>IF('1'!$H$10="-","-      ₽",S1118*N1118)</f>
        <v>-      ₽</v>
      </c>
      <c r="V1118" s="93" t="str">
        <f>IF('1'!$H$10="-","-      ₽",R1118*N1118)</f>
        <v>-      ₽</v>
      </c>
      <c r="W1118" s="93" t="str">
        <f>IF('1'!$H$10="-","-      ₽",R1118*O1118)</f>
        <v>-      ₽</v>
      </c>
      <c r="X1118" s="65" t="s">
        <v>4548</v>
      </c>
      <c r="Y1118" s="66" t="str">
        <f>IF(OR(Q1118="",'1'!$H$10="-"),"-      %",IF(Z1118="только сц",0,IF(SUM($V$685:$V$6357)&gt;=57000,(W1118-T1118)/W1118,0)))</f>
        <v>-      %</v>
      </c>
      <c r="Z1118" s="83" t="s">
        <v>5582</v>
      </c>
      <c r="AA1118" s="51">
        <v>12</v>
      </c>
      <c r="AB1118" s="51">
        <v>0</v>
      </c>
      <c r="AC1118" s="63" t="s">
        <v>375</v>
      </c>
      <c r="AD1118" s="94" t="str">
        <f>IF(OR(Q1118="",'1'!$H$10="-"),"",IF(Q1118&gt;R1118+S1118,"заказано больше наличия",""))</f>
        <v/>
      </c>
    </row>
    <row r="1119" spans="1:30" s="48" customFormat="1">
      <c r="A1119" s="2"/>
      <c r="B1119" s="57" t="s">
        <v>1423</v>
      </c>
      <c r="C1119" s="49" t="s">
        <v>636</v>
      </c>
      <c r="D1119" s="49" t="s">
        <v>637</v>
      </c>
      <c r="E1119" s="49">
        <v>2</v>
      </c>
      <c r="F1119" s="49">
        <v>15</v>
      </c>
      <c r="G1119" s="49" t="s">
        <v>648</v>
      </c>
      <c r="H1119" s="52" t="s">
        <v>57</v>
      </c>
      <c r="I1119" s="50"/>
      <c r="J1119" s="50"/>
      <c r="K1119" s="90" t="s">
        <v>2791</v>
      </c>
      <c r="L1119" s="51">
        <v>2261</v>
      </c>
      <c r="M1119" s="51">
        <v>1995</v>
      </c>
      <c r="N1119" s="82">
        <f>IF('1'!$H$10="-",L1119,L1119)</f>
        <v>2261</v>
      </c>
      <c r="O1119" s="82">
        <f>IF(Z1119="только сц",0,IF('1'!$H$10="-",M1119,IF('1'!$H$10="в кассу предприятия",M1119,IF('1'!$H$10="ИП Водакова Т.Ю.",M1119*1.075,"-"))))</f>
        <v>0</v>
      </c>
      <c r="P1119" s="86">
        <v>3</v>
      </c>
      <c r="Q1119" s="47"/>
      <c r="R1119" s="91">
        <f t="shared" si="17"/>
        <v>0</v>
      </c>
      <c r="S1119" s="91" t="str">
        <f>IF('1'!$H$10="-","-      ₽",IF(Z1119="только сц",IF(Q1119&lt;=AA1119,Q1119,AA1119),IF(Q1119&lt;=AB1119,0,IF(Q1119-R1119&lt;=AA1119,Q1119-R1119,AA1119))))</f>
        <v>-      ₽</v>
      </c>
      <c r="T1119" s="92" t="str">
        <f>IF('1'!$H$10="-","-      ₽",IF(AND(SUM($W$10:$W$6357)&gt;=200000,AC1119&lt;&gt;"без скидки"),IF(R1119&gt;=100,O1119*0.95*0.95*R1119,O1119*R1119*0.95),IF(SUM($V$10:$V$6357)&gt;=57000,IF(AND(R1119&gt;=100,AC1119&lt;&gt;"без скидки"),O1119*0.95*R1119,O1119*R1119),N1119*R1119)))</f>
        <v>-      ₽</v>
      </c>
      <c r="U1119" s="92" t="str">
        <f>IF('1'!$H$10="-","-      ₽",S1119*N1119)</f>
        <v>-      ₽</v>
      </c>
      <c r="V1119" s="93" t="str">
        <f>IF('1'!$H$10="-","-      ₽",R1119*N1119)</f>
        <v>-      ₽</v>
      </c>
      <c r="W1119" s="93" t="str">
        <f>IF('1'!$H$10="-","-      ₽",R1119*O1119)</f>
        <v>-      ₽</v>
      </c>
      <c r="X1119" s="65" t="s">
        <v>4548</v>
      </c>
      <c r="Y1119" s="66" t="str">
        <f>IF(OR(Q1119="",'1'!$H$10="-"),"-      %",IF(Z1119="только сц",0,IF(SUM($V$685:$V$6357)&gt;=57000,(W1119-T1119)/W1119,0)))</f>
        <v>-      %</v>
      </c>
      <c r="Z1119" s="83" t="s">
        <v>5582</v>
      </c>
      <c r="AA1119" s="51">
        <v>3</v>
      </c>
      <c r="AB1119" s="51">
        <v>0</v>
      </c>
      <c r="AC1119" s="63" t="s">
        <v>375</v>
      </c>
      <c r="AD1119" s="94" t="str">
        <f>IF(OR(Q1119="",'1'!$H$10="-"),"",IF(Q1119&gt;R1119+S1119,"заказано больше наличия",""))</f>
        <v/>
      </c>
    </row>
    <row r="1120" spans="1:30" s="48" customFormat="1">
      <c r="A1120" s="2"/>
      <c r="B1120" s="57" t="s">
        <v>1424</v>
      </c>
      <c r="C1120" s="49" t="s">
        <v>636</v>
      </c>
      <c r="D1120" s="49" t="s">
        <v>637</v>
      </c>
      <c r="E1120" s="49">
        <v>2</v>
      </c>
      <c r="F1120" s="49">
        <v>18</v>
      </c>
      <c r="G1120" s="49" t="s">
        <v>648</v>
      </c>
      <c r="H1120" s="52" t="s">
        <v>384</v>
      </c>
      <c r="I1120" s="50"/>
      <c r="J1120" s="50"/>
      <c r="K1120" s="90" t="s">
        <v>2871</v>
      </c>
      <c r="L1120" s="51">
        <v>2413</v>
      </c>
      <c r="M1120" s="51">
        <v>2129</v>
      </c>
      <c r="N1120" s="82">
        <f>IF('1'!$H$10="-",L1120,L1120)</f>
        <v>2413</v>
      </c>
      <c r="O1120" s="82">
        <f>IF(Z1120="только сц",0,IF('1'!$H$10="-",M1120,IF('1'!$H$10="в кассу предприятия",M1120,IF('1'!$H$10="ИП Водакова Т.Ю.",M1120*1.075,"-"))))</f>
        <v>0</v>
      </c>
      <c r="P1120" s="86">
        <v>4</v>
      </c>
      <c r="Q1120" s="47"/>
      <c r="R1120" s="91">
        <f t="shared" si="17"/>
        <v>0</v>
      </c>
      <c r="S1120" s="91" t="str">
        <f>IF('1'!$H$10="-","-      ₽",IF(Z1120="только сц",IF(Q1120&lt;=AA1120,Q1120,AA1120),IF(Q1120&lt;=AB1120,0,IF(Q1120-R1120&lt;=AA1120,Q1120-R1120,AA1120))))</f>
        <v>-      ₽</v>
      </c>
      <c r="T1120" s="92" t="str">
        <f>IF('1'!$H$10="-","-      ₽",IF(AND(SUM($W$10:$W$6357)&gt;=200000,AC1120&lt;&gt;"без скидки"),IF(R1120&gt;=100,O1120*0.95*0.95*R1120,O1120*R1120*0.95),IF(SUM($V$10:$V$6357)&gt;=57000,IF(AND(R1120&gt;=100,AC1120&lt;&gt;"без скидки"),O1120*0.95*R1120,O1120*R1120),N1120*R1120)))</f>
        <v>-      ₽</v>
      </c>
      <c r="U1120" s="92" t="str">
        <f>IF('1'!$H$10="-","-      ₽",S1120*N1120)</f>
        <v>-      ₽</v>
      </c>
      <c r="V1120" s="93" t="str">
        <f>IF('1'!$H$10="-","-      ₽",R1120*N1120)</f>
        <v>-      ₽</v>
      </c>
      <c r="W1120" s="93" t="str">
        <f>IF('1'!$H$10="-","-      ₽",R1120*O1120)</f>
        <v>-      ₽</v>
      </c>
      <c r="X1120" s="65" t="s">
        <v>4548</v>
      </c>
      <c r="Y1120" s="66" t="str">
        <f>IF(OR(Q1120="",'1'!$H$10="-"),"-      %",IF(Z1120="только сц",0,IF(SUM($V$685:$V$6357)&gt;=57000,(W1120-T1120)/W1120,0)))</f>
        <v>-      %</v>
      </c>
      <c r="Z1120" s="83" t="s">
        <v>5582</v>
      </c>
      <c r="AA1120" s="51">
        <v>4</v>
      </c>
      <c r="AB1120" s="51">
        <v>0</v>
      </c>
      <c r="AC1120" s="63" t="s">
        <v>375</v>
      </c>
      <c r="AD1120" s="94" t="str">
        <f>IF(OR(Q1120="",'1'!$H$10="-"),"",IF(Q1120&gt;R1120+S1120,"заказано больше наличия",""))</f>
        <v/>
      </c>
    </row>
    <row r="1121" spans="1:30" s="48" customFormat="1">
      <c r="A1121" s="2"/>
      <c r="B1121" s="57" t="s">
        <v>1425</v>
      </c>
      <c r="C1121" s="49" t="s">
        <v>636</v>
      </c>
      <c r="D1121" s="49" t="s">
        <v>637</v>
      </c>
      <c r="E1121" s="49">
        <v>2</v>
      </c>
      <c r="F1121" s="49">
        <v>11</v>
      </c>
      <c r="G1121" s="49" t="s">
        <v>2975</v>
      </c>
      <c r="H1121" s="52" t="s">
        <v>52</v>
      </c>
      <c r="I1121" s="50"/>
      <c r="J1121" s="50"/>
      <c r="K1121" s="90"/>
      <c r="L1121" s="51">
        <v>634</v>
      </c>
      <c r="M1121" s="51">
        <v>559</v>
      </c>
      <c r="N1121" s="82">
        <f>IF('1'!$H$10="-",L1121,L1121)</f>
        <v>634</v>
      </c>
      <c r="O1121" s="82">
        <f>IF(Z1121="только сц",0,IF('1'!$H$10="-",M1121,IF('1'!$H$10="в кассу предприятия",M1121,IF('1'!$H$10="ИП Водакова Т.Ю.",M1121*1.075,"-"))))</f>
        <v>559</v>
      </c>
      <c r="P1121" s="86">
        <v>5</v>
      </c>
      <c r="Q1121" s="47"/>
      <c r="R1121" s="91">
        <f t="shared" si="17"/>
        <v>0</v>
      </c>
      <c r="S1121" s="91" t="str">
        <f>IF('1'!$H$10="-","-      ₽",IF(Z1121="только сц",IF(Q1121&lt;=AA1121,Q1121,AA1121),IF(Q1121&lt;=AB1121,0,IF(Q1121-R1121&lt;=AA1121,Q1121-R1121,AA1121))))</f>
        <v>-      ₽</v>
      </c>
      <c r="T1121" s="92" t="str">
        <f>IF('1'!$H$10="-","-      ₽",IF(AND(SUM($W$10:$W$6357)&gt;=200000,AC1121&lt;&gt;"без скидки"),IF(R1121&gt;=100,O1121*0.95*0.95*R1121,O1121*R1121*0.95),IF(SUM($V$10:$V$6357)&gt;=57000,IF(AND(R1121&gt;=100,AC1121&lt;&gt;"без скидки"),O1121*0.95*R1121,O1121*R1121),N1121*R1121)))</f>
        <v>-      ₽</v>
      </c>
      <c r="U1121" s="92" t="str">
        <f>IF('1'!$H$10="-","-      ₽",S1121*N1121)</f>
        <v>-      ₽</v>
      </c>
      <c r="V1121" s="93" t="str">
        <f>IF('1'!$H$10="-","-      ₽",R1121*N1121)</f>
        <v>-      ₽</v>
      </c>
      <c r="W1121" s="93" t="str">
        <f>IF('1'!$H$10="-","-      ₽",R1121*O1121)</f>
        <v>-      ₽</v>
      </c>
      <c r="X1121" s="65" t="s">
        <v>4548</v>
      </c>
      <c r="Y1121" s="66" t="str">
        <f>IF(OR(Q1121="",'1'!$H$10="-"),"-      %",IF(Z1121="только сц",0,IF(SUM($V$685:$V$6357)&gt;=57000,(W1121-T1121)/W1121,0)))</f>
        <v>-      %</v>
      </c>
      <c r="Z1121" s="83" t="s">
        <v>375</v>
      </c>
      <c r="AA1121" s="51">
        <v>3</v>
      </c>
      <c r="AB1121" s="51">
        <v>2</v>
      </c>
      <c r="AC1121" s="63" t="s">
        <v>375</v>
      </c>
      <c r="AD1121" s="94" t="str">
        <f>IF(OR(Q1121="",'1'!$H$10="-"),"",IF(Q1121&gt;R1121+S1121,"заказано больше наличия",""))</f>
        <v/>
      </c>
    </row>
    <row r="1122" spans="1:30" s="48" customFormat="1">
      <c r="A1122" s="2"/>
      <c r="B1122" s="57" t="s">
        <v>4311</v>
      </c>
      <c r="C1122" s="49" t="s">
        <v>2537</v>
      </c>
      <c r="D1122" s="49" t="s">
        <v>4421</v>
      </c>
      <c r="E1122" s="49">
        <v>2</v>
      </c>
      <c r="F1122" s="49">
        <v>11</v>
      </c>
      <c r="G1122" s="49" t="s">
        <v>4482</v>
      </c>
      <c r="H1122" s="52" t="s">
        <v>52</v>
      </c>
      <c r="I1122" s="50"/>
      <c r="J1122" s="50"/>
      <c r="K1122" s="90"/>
      <c r="L1122" s="51">
        <v>634</v>
      </c>
      <c r="M1122" s="51">
        <v>559</v>
      </c>
      <c r="N1122" s="82">
        <f>IF('1'!$H$10="-",L1122,L1122)</f>
        <v>634</v>
      </c>
      <c r="O1122" s="82">
        <f>IF(Z1122="только сц",0,IF('1'!$H$10="-",M1122,IF('1'!$H$10="в кассу предприятия",M1122,IF('1'!$H$10="ИП Водакова Т.Ю.",M1122*1.075,"-"))))</f>
        <v>559</v>
      </c>
      <c r="P1122" s="86">
        <v>62</v>
      </c>
      <c r="Q1122" s="47"/>
      <c r="R1122" s="91">
        <f t="shared" si="17"/>
        <v>0</v>
      </c>
      <c r="S1122" s="91" t="str">
        <f>IF('1'!$H$10="-","-      ₽",IF(Z1122="только сц",IF(Q1122&lt;=AA1122,Q1122,AA1122),IF(Q1122&lt;=AB1122,0,IF(Q1122-R1122&lt;=AA1122,Q1122-R1122,AA1122))))</f>
        <v>-      ₽</v>
      </c>
      <c r="T1122" s="92" t="str">
        <f>IF('1'!$H$10="-","-      ₽",IF(AND(SUM($W$10:$W$6357)&gt;=200000,AC1122&lt;&gt;"без скидки"),IF(R1122&gt;=100,O1122*0.95*0.95*R1122,O1122*R1122*0.95),IF(SUM($V$10:$V$6357)&gt;=57000,IF(AND(R1122&gt;=100,AC1122&lt;&gt;"без скидки"),O1122*0.95*R1122,O1122*R1122),N1122*R1122)))</f>
        <v>-      ₽</v>
      </c>
      <c r="U1122" s="92" t="str">
        <f>IF('1'!$H$10="-","-      ₽",S1122*N1122)</f>
        <v>-      ₽</v>
      </c>
      <c r="V1122" s="93" t="str">
        <f>IF('1'!$H$10="-","-      ₽",R1122*N1122)</f>
        <v>-      ₽</v>
      </c>
      <c r="W1122" s="93" t="str">
        <f>IF('1'!$H$10="-","-      ₽",R1122*O1122)</f>
        <v>-      ₽</v>
      </c>
      <c r="X1122" s="65" t="s">
        <v>4992</v>
      </c>
      <c r="Y1122" s="66" t="str">
        <f>IF(OR(Q1122="",'1'!$H$10="-"),"-      %",IF(Z1122="только сц",0,IF(SUM($V$685:$V$6357)&gt;=57000,(W1122-T1122)/W1122,0)))</f>
        <v>-      %</v>
      </c>
      <c r="Z1122" s="83" t="s">
        <v>375</v>
      </c>
      <c r="AA1122" s="51">
        <v>2</v>
      </c>
      <c r="AB1122" s="51">
        <v>60</v>
      </c>
      <c r="AC1122" s="63" t="s">
        <v>375</v>
      </c>
      <c r="AD1122" s="94" t="str">
        <f>IF(OR(Q1122="",'1'!$H$10="-"),"",IF(Q1122&gt;R1122+S1122,"заказано больше наличия",""))</f>
        <v/>
      </c>
    </row>
    <row r="1123" spans="1:30" s="48" customFormat="1">
      <c r="A1123" s="2"/>
      <c r="B1123" s="57" t="s">
        <v>5127</v>
      </c>
      <c r="C1123" s="49" t="s">
        <v>2537</v>
      </c>
      <c r="D1123" s="49" t="s">
        <v>637</v>
      </c>
      <c r="E1123" s="49">
        <v>2</v>
      </c>
      <c r="F1123" s="49">
        <v>6</v>
      </c>
      <c r="G1123" s="49" t="s">
        <v>5505</v>
      </c>
      <c r="H1123" s="52" t="s">
        <v>85</v>
      </c>
      <c r="I1123" s="50"/>
      <c r="J1123" s="50"/>
      <c r="K1123" s="90"/>
      <c r="L1123" s="51">
        <v>332</v>
      </c>
      <c r="M1123" s="51">
        <v>293</v>
      </c>
      <c r="N1123" s="82">
        <f>IF('1'!$H$10="-",L1123,L1123)</f>
        <v>332</v>
      </c>
      <c r="O1123" s="82">
        <f>IF(Z1123="только сц",0,IF('1'!$H$10="-",M1123,IF('1'!$H$10="в кассу предприятия",M1123,IF('1'!$H$10="ИП Водакова Т.Ю.",M1123*1.075,"-"))))</f>
        <v>293</v>
      </c>
      <c r="P1123" s="86" t="s">
        <v>5583</v>
      </c>
      <c r="Q1123" s="47"/>
      <c r="R1123" s="91">
        <f t="shared" si="17"/>
        <v>0</v>
      </c>
      <c r="S1123" s="91" t="str">
        <f>IF('1'!$H$10="-","-      ₽",IF(Z1123="только сц",IF(Q1123&lt;=AA1123,Q1123,AA1123),IF(Q1123&lt;=AB1123,0,IF(Q1123-R1123&lt;=AA1123,Q1123-R1123,AA1123))))</f>
        <v>-      ₽</v>
      </c>
      <c r="T1123" s="92" t="str">
        <f>IF('1'!$H$10="-","-      ₽",IF(AND(SUM($W$10:$W$6357)&gt;=200000,AC1123&lt;&gt;"без скидки"),IF(R1123&gt;=100,O1123*0.95*0.95*R1123,O1123*R1123*0.95),IF(SUM($V$10:$V$6357)&gt;=57000,IF(AND(R1123&gt;=100,AC1123&lt;&gt;"без скидки"),O1123*0.95*R1123,O1123*R1123),N1123*R1123)))</f>
        <v>-      ₽</v>
      </c>
      <c r="U1123" s="92" t="str">
        <f>IF('1'!$H$10="-","-      ₽",S1123*N1123)</f>
        <v>-      ₽</v>
      </c>
      <c r="V1123" s="93" t="str">
        <f>IF('1'!$H$10="-","-      ₽",R1123*N1123)</f>
        <v>-      ₽</v>
      </c>
      <c r="W1123" s="93" t="str">
        <f>IF('1'!$H$10="-","-      ₽",R1123*O1123)</f>
        <v>-      ₽</v>
      </c>
      <c r="X1123" s="65" t="s">
        <v>4991</v>
      </c>
      <c r="Y1123" s="66" t="str">
        <f>IF(OR(Q1123="",'1'!$H$10="-"),"-      %",IF(Z1123="только сц",0,IF(SUM($V$685:$V$6357)&gt;=57000,(W1123-T1123)/W1123,0)))</f>
        <v>-      %</v>
      </c>
      <c r="Z1123" s="83" t="s">
        <v>375</v>
      </c>
      <c r="AA1123" s="51">
        <v>0</v>
      </c>
      <c r="AB1123" s="51">
        <v>115</v>
      </c>
      <c r="AC1123" s="63" t="s">
        <v>3975</v>
      </c>
      <c r="AD1123" s="94" t="str">
        <f>IF(OR(Q1123="",'1'!$H$10="-"),"",IF(Q1123&gt;R1123+S1123,"заказано больше наличия",""))</f>
        <v/>
      </c>
    </row>
    <row r="1124" spans="1:30" s="48" customFormat="1">
      <c r="A1124" s="2"/>
      <c r="B1124" s="57" t="s">
        <v>1426</v>
      </c>
      <c r="C1124" s="49" t="s">
        <v>636</v>
      </c>
      <c r="D1124" s="49" t="s">
        <v>637</v>
      </c>
      <c r="E1124" s="49">
        <v>2</v>
      </c>
      <c r="F1124" s="49">
        <v>11</v>
      </c>
      <c r="G1124" s="49" t="s">
        <v>650</v>
      </c>
      <c r="H1124" s="52" t="s">
        <v>52</v>
      </c>
      <c r="I1124" s="50"/>
      <c r="J1124" s="50"/>
      <c r="K1124" s="90"/>
      <c r="L1124" s="51">
        <v>634</v>
      </c>
      <c r="M1124" s="51">
        <v>559</v>
      </c>
      <c r="N1124" s="82">
        <f>IF('1'!$H$10="-",L1124,L1124)</f>
        <v>634</v>
      </c>
      <c r="O1124" s="82">
        <f>IF(Z1124="только сц",0,IF('1'!$H$10="-",M1124,IF('1'!$H$10="в кассу предприятия",M1124,IF('1'!$H$10="ИП Водакова Т.Ю.",M1124*1.075,"-"))))</f>
        <v>559</v>
      </c>
      <c r="P1124" s="86">
        <v>1</v>
      </c>
      <c r="Q1124" s="47"/>
      <c r="R1124" s="91">
        <f t="shared" si="17"/>
        <v>0</v>
      </c>
      <c r="S1124" s="91" t="str">
        <f>IF('1'!$H$10="-","-      ₽",IF(Z1124="только сц",IF(Q1124&lt;=AA1124,Q1124,AA1124),IF(Q1124&lt;=AB1124,0,IF(Q1124-R1124&lt;=AA1124,Q1124-R1124,AA1124))))</f>
        <v>-      ₽</v>
      </c>
      <c r="T1124" s="92" t="str">
        <f>IF('1'!$H$10="-","-      ₽",IF(AND(SUM($W$10:$W$6357)&gt;=200000,AC1124&lt;&gt;"без скидки"),IF(R1124&gt;=100,O1124*0.95*0.95*R1124,O1124*R1124*0.95),IF(SUM($V$10:$V$6357)&gt;=57000,IF(AND(R1124&gt;=100,AC1124&lt;&gt;"без скидки"),O1124*0.95*R1124,O1124*R1124),N1124*R1124)))</f>
        <v>-      ₽</v>
      </c>
      <c r="U1124" s="92" t="str">
        <f>IF('1'!$H$10="-","-      ₽",S1124*N1124)</f>
        <v>-      ₽</v>
      </c>
      <c r="V1124" s="93" t="str">
        <f>IF('1'!$H$10="-","-      ₽",R1124*N1124)</f>
        <v>-      ₽</v>
      </c>
      <c r="W1124" s="93" t="str">
        <f>IF('1'!$H$10="-","-      ₽",R1124*O1124)</f>
        <v>-      ₽</v>
      </c>
      <c r="X1124" s="65" t="s">
        <v>4548</v>
      </c>
      <c r="Y1124" s="66" t="str">
        <f>IF(OR(Q1124="",'1'!$H$10="-"),"-      %",IF(Z1124="только сц",0,IF(SUM($V$685:$V$6357)&gt;=57000,(W1124-T1124)/W1124,0)))</f>
        <v>-      %</v>
      </c>
      <c r="Z1124" s="83" t="s">
        <v>375</v>
      </c>
      <c r="AA1124" s="51">
        <v>0</v>
      </c>
      <c r="AB1124" s="51">
        <v>1</v>
      </c>
      <c r="AC1124" s="63" t="s">
        <v>375</v>
      </c>
      <c r="AD1124" s="94" t="str">
        <f>IF(OR(Q1124="",'1'!$H$10="-"),"",IF(Q1124&gt;R1124+S1124,"заказано больше наличия",""))</f>
        <v/>
      </c>
    </row>
    <row r="1125" spans="1:30" s="48" customFormat="1">
      <c r="A1125" s="2"/>
      <c r="B1125" s="57" t="s">
        <v>649</v>
      </c>
      <c r="C1125" s="49" t="s">
        <v>636</v>
      </c>
      <c r="D1125" s="49" t="s">
        <v>637</v>
      </c>
      <c r="E1125" s="49">
        <v>2</v>
      </c>
      <c r="F1125" s="49">
        <v>18</v>
      </c>
      <c r="G1125" s="49" t="s">
        <v>650</v>
      </c>
      <c r="H1125" s="52" t="s">
        <v>384</v>
      </c>
      <c r="I1125" s="50" t="s">
        <v>298</v>
      </c>
      <c r="J1125" s="50"/>
      <c r="K1125" s="90"/>
      <c r="L1125" s="51">
        <v>1275</v>
      </c>
      <c r="M1125" s="51">
        <v>1125</v>
      </c>
      <c r="N1125" s="82">
        <f>IF('1'!$H$10="-",L1125,L1125)</f>
        <v>1275</v>
      </c>
      <c r="O1125" s="82">
        <f>IF(Z1125="только сц",0,IF('1'!$H$10="-",M1125,IF('1'!$H$10="в кассу предприятия",M1125,IF('1'!$H$10="ИП Водакова Т.Ю.",M1125*1.075,"-"))))</f>
        <v>0</v>
      </c>
      <c r="P1125" s="86">
        <v>13</v>
      </c>
      <c r="Q1125" s="47"/>
      <c r="R1125" s="91">
        <f t="shared" si="17"/>
        <v>0</v>
      </c>
      <c r="S1125" s="91" t="str">
        <f>IF('1'!$H$10="-","-      ₽",IF(Z1125="только сц",IF(Q1125&lt;=AA1125,Q1125,AA1125),IF(Q1125&lt;=AB1125,0,IF(Q1125-R1125&lt;=AA1125,Q1125-R1125,AA1125))))</f>
        <v>-      ₽</v>
      </c>
      <c r="T1125" s="92" t="str">
        <f>IF('1'!$H$10="-","-      ₽",IF(AND(SUM($W$10:$W$6357)&gt;=200000,AC1125&lt;&gt;"без скидки"),IF(R1125&gt;=100,O1125*0.95*0.95*R1125,O1125*R1125*0.95),IF(SUM($V$10:$V$6357)&gt;=57000,IF(AND(R1125&gt;=100,AC1125&lt;&gt;"без скидки"),O1125*0.95*R1125,O1125*R1125),N1125*R1125)))</f>
        <v>-      ₽</v>
      </c>
      <c r="U1125" s="92" t="str">
        <f>IF('1'!$H$10="-","-      ₽",S1125*N1125)</f>
        <v>-      ₽</v>
      </c>
      <c r="V1125" s="93" t="str">
        <f>IF('1'!$H$10="-","-      ₽",R1125*N1125)</f>
        <v>-      ₽</v>
      </c>
      <c r="W1125" s="93" t="str">
        <f>IF('1'!$H$10="-","-      ₽",R1125*O1125)</f>
        <v>-      ₽</v>
      </c>
      <c r="X1125" s="65" t="s">
        <v>4548</v>
      </c>
      <c r="Y1125" s="66" t="str">
        <f>IF(OR(Q1125="",'1'!$H$10="-"),"-      %",IF(Z1125="только сц",0,IF(SUM($V$685:$V$6357)&gt;=57000,(W1125-T1125)/W1125,0)))</f>
        <v>-      %</v>
      </c>
      <c r="Z1125" s="83" t="s">
        <v>5582</v>
      </c>
      <c r="AA1125" s="51">
        <v>13</v>
      </c>
      <c r="AB1125" s="51">
        <v>0</v>
      </c>
      <c r="AC1125" s="63" t="s">
        <v>375</v>
      </c>
      <c r="AD1125" s="94" t="str">
        <f>IF(OR(Q1125="",'1'!$H$10="-"),"",IF(Q1125&gt;R1125+S1125,"заказано больше наличия",""))</f>
        <v/>
      </c>
    </row>
    <row r="1126" spans="1:30" s="48" customFormat="1">
      <c r="A1126" s="2"/>
      <c r="B1126" s="57" t="s">
        <v>5128</v>
      </c>
      <c r="C1126" s="49" t="s">
        <v>2537</v>
      </c>
      <c r="D1126" s="49" t="s">
        <v>637</v>
      </c>
      <c r="E1126" s="49">
        <v>2</v>
      </c>
      <c r="F1126" s="49">
        <v>8</v>
      </c>
      <c r="G1126" s="49" t="s">
        <v>652</v>
      </c>
      <c r="H1126" s="52" t="s">
        <v>288</v>
      </c>
      <c r="I1126" s="50"/>
      <c r="J1126" s="50"/>
      <c r="K1126" s="90"/>
      <c r="L1126" s="51">
        <v>424</v>
      </c>
      <c r="M1126" s="51">
        <v>374</v>
      </c>
      <c r="N1126" s="82">
        <f>IF('1'!$H$10="-",L1126,L1126)</f>
        <v>424</v>
      </c>
      <c r="O1126" s="82">
        <f>IF(Z1126="только сц",0,IF('1'!$H$10="-",M1126,IF('1'!$H$10="в кассу предприятия",M1126,IF('1'!$H$10="ИП Водакова Т.Ю.",M1126*1.075,"-"))))</f>
        <v>374</v>
      </c>
      <c r="P1126" s="86" t="s">
        <v>5583</v>
      </c>
      <c r="Q1126" s="47"/>
      <c r="R1126" s="91">
        <f t="shared" si="17"/>
        <v>0</v>
      </c>
      <c r="S1126" s="91" t="str">
        <f>IF('1'!$H$10="-","-      ₽",IF(Z1126="только сц",IF(Q1126&lt;=AA1126,Q1126,AA1126),IF(Q1126&lt;=AB1126,0,IF(Q1126-R1126&lt;=AA1126,Q1126-R1126,AA1126))))</f>
        <v>-      ₽</v>
      </c>
      <c r="T1126" s="92" t="str">
        <f>IF('1'!$H$10="-","-      ₽",IF(AND(SUM($W$10:$W$6357)&gt;=200000,AC1126&lt;&gt;"без скидки"),IF(R1126&gt;=100,O1126*0.95*0.95*R1126,O1126*R1126*0.95),IF(SUM($V$10:$V$6357)&gt;=57000,IF(AND(R1126&gt;=100,AC1126&lt;&gt;"без скидки"),O1126*0.95*R1126,O1126*R1126),N1126*R1126)))</f>
        <v>-      ₽</v>
      </c>
      <c r="U1126" s="92" t="str">
        <f>IF('1'!$H$10="-","-      ₽",S1126*N1126)</f>
        <v>-      ₽</v>
      </c>
      <c r="V1126" s="93" t="str">
        <f>IF('1'!$H$10="-","-      ₽",R1126*N1126)</f>
        <v>-      ₽</v>
      </c>
      <c r="W1126" s="93" t="str">
        <f>IF('1'!$H$10="-","-      ₽",R1126*O1126)</f>
        <v>-      ₽</v>
      </c>
      <c r="X1126" s="65" t="s">
        <v>4991</v>
      </c>
      <c r="Y1126" s="66" t="str">
        <f>IF(OR(Q1126="",'1'!$H$10="-"),"-      %",IF(Z1126="только сц",0,IF(SUM($V$685:$V$6357)&gt;=57000,(W1126-T1126)/W1126,0)))</f>
        <v>-      %</v>
      </c>
      <c r="Z1126" s="83" t="s">
        <v>375</v>
      </c>
      <c r="AA1126" s="51">
        <v>0</v>
      </c>
      <c r="AB1126" s="51">
        <v>115</v>
      </c>
      <c r="AC1126" s="63" t="s">
        <v>375</v>
      </c>
      <c r="AD1126" s="94" t="str">
        <f>IF(OR(Q1126="",'1'!$H$10="-"),"",IF(Q1126&gt;R1126+S1126,"заказано больше наличия",""))</f>
        <v/>
      </c>
    </row>
    <row r="1127" spans="1:30" s="48" customFormat="1">
      <c r="A1127" s="2"/>
      <c r="B1127" s="57" t="s">
        <v>651</v>
      </c>
      <c r="C1127" s="49" t="s">
        <v>636</v>
      </c>
      <c r="D1127" s="49" t="s">
        <v>637</v>
      </c>
      <c r="E1127" s="49">
        <v>2</v>
      </c>
      <c r="F1127" s="49">
        <v>11</v>
      </c>
      <c r="G1127" s="49" t="s">
        <v>652</v>
      </c>
      <c r="H1127" s="52" t="s">
        <v>52</v>
      </c>
      <c r="I1127" s="50"/>
      <c r="J1127" s="50"/>
      <c r="K1127" s="90"/>
      <c r="L1127" s="51">
        <v>906</v>
      </c>
      <c r="M1127" s="51">
        <v>799</v>
      </c>
      <c r="N1127" s="82">
        <f>IF('1'!$H$10="-",L1127,L1127)</f>
        <v>906</v>
      </c>
      <c r="O1127" s="82">
        <f>IF(Z1127="только сц",0,IF('1'!$H$10="-",M1127,IF('1'!$H$10="в кассу предприятия",M1127,IF('1'!$H$10="ИП Водакова Т.Ю.",M1127*1.075,"-"))))</f>
        <v>799</v>
      </c>
      <c r="P1127" s="86" t="s">
        <v>5583</v>
      </c>
      <c r="Q1127" s="47"/>
      <c r="R1127" s="91">
        <f t="shared" si="17"/>
        <v>0</v>
      </c>
      <c r="S1127" s="91" t="str">
        <f>IF('1'!$H$10="-","-      ₽",IF(Z1127="только сц",IF(Q1127&lt;=AA1127,Q1127,AA1127),IF(Q1127&lt;=AB1127,0,IF(Q1127-R1127&lt;=AA1127,Q1127-R1127,AA1127))))</f>
        <v>-      ₽</v>
      </c>
      <c r="T1127" s="92" t="str">
        <f>IF('1'!$H$10="-","-      ₽",IF(AND(SUM($W$10:$W$6357)&gt;=200000,AC1127&lt;&gt;"без скидки"),IF(R1127&gt;=100,O1127*0.95*0.95*R1127,O1127*R1127*0.95),IF(SUM($V$10:$V$6357)&gt;=57000,IF(AND(R1127&gt;=100,AC1127&lt;&gt;"без скидки"),O1127*0.95*R1127,O1127*R1127),N1127*R1127)))</f>
        <v>-      ₽</v>
      </c>
      <c r="U1127" s="92" t="str">
        <f>IF('1'!$H$10="-","-      ₽",S1127*N1127)</f>
        <v>-      ₽</v>
      </c>
      <c r="V1127" s="93" t="str">
        <f>IF('1'!$H$10="-","-      ₽",R1127*N1127)</f>
        <v>-      ₽</v>
      </c>
      <c r="W1127" s="93" t="str">
        <f>IF('1'!$H$10="-","-      ₽",R1127*O1127)</f>
        <v>-      ₽</v>
      </c>
      <c r="X1127" s="65" t="s">
        <v>4992</v>
      </c>
      <c r="Y1127" s="66" t="str">
        <f>IF(OR(Q1127="",'1'!$H$10="-"),"-      %",IF(Z1127="только сц",0,IF(SUM($V$685:$V$6357)&gt;=57000,(W1127-T1127)/W1127,0)))</f>
        <v>-      %</v>
      </c>
      <c r="Z1127" s="83" t="s">
        <v>375</v>
      </c>
      <c r="AA1127" s="51">
        <v>24</v>
      </c>
      <c r="AB1127" s="51">
        <v>323</v>
      </c>
      <c r="AC1127" s="63" t="s">
        <v>375</v>
      </c>
      <c r="AD1127" s="94" t="str">
        <f>IF(OR(Q1127="",'1'!$H$10="-"),"",IF(Q1127&gt;R1127+S1127,"заказано больше наличия",""))</f>
        <v/>
      </c>
    </row>
    <row r="1128" spans="1:30" s="48" customFormat="1">
      <c r="A1128" s="2"/>
      <c r="B1128" s="57" t="s">
        <v>1427</v>
      </c>
      <c r="C1128" s="49" t="s">
        <v>2537</v>
      </c>
      <c r="D1128" s="49" t="s">
        <v>637</v>
      </c>
      <c r="E1128" s="49">
        <v>2</v>
      </c>
      <c r="F1128" s="49">
        <v>18</v>
      </c>
      <c r="G1128" s="49" t="s">
        <v>652</v>
      </c>
      <c r="H1128" s="52" t="s">
        <v>384</v>
      </c>
      <c r="I1128" s="50" t="s">
        <v>298</v>
      </c>
      <c r="J1128" s="50"/>
      <c r="K1128" s="90"/>
      <c r="L1128" s="51">
        <v>1524</v>
      </c>
      <c r="M1128" s="51">
        <v>1345</v>
      </c>
      <c r="N1128" s="82">
        <f>IF('1'!$H$10="-",L1128,L1128)</f>
        <v>1524</v>
      </c>
      <c r="O1128" s="82">
        <f>IF(Z1128="только сц",0,IF('1'!$H$10="-",M1128,IF('1'!$H$10="в кассу предприятия",M1128,IF('1'!$H$10="ИП Водакова Т.Ю.",M1128*1.075,"-"))))</f>
        <v>0</v>
      </c>
      <c r="P1128" s="86">
        <v>10</v>
      </c>
      <c r="Q1128" s="47"/>
      <c r="R1128" s="91">
        <f t="shared" si="17"/>
        <v>0</v>
      </c>
      <c r="S1128" s="91" t="str">
        <f>IF('1'!$H$10="-","-      ₽",IF(Z1128="только сц",IF(Q1128&lt;=AA1128,Q1128,AA1128),IF(Q1128&lt;=AB1128,0,IF(Q1128-R1128&lt;=AA1128,Q1128-R1128,AA1128))))</f>
        <v>-      ₽</v>
      </c>
      <c r="T1128" s="92" t="str">
        <f>IF('1'!$H$10="-","-      ₽",IF(AND(SUM($W$10:$W$6357)&gt;=200000,AC1128&lt;&gt;"без скидки"),IF(R1128&gt;=100,O1128*0.95*0.95*R1128,O1128*R1128*0.95),IF(SUM($V$10:$V$6357)&gt;=57000,IF(AND(R1128&gt;=100,AC1128&lt;&gt;"без скидки"),O1128*0.95*R1128,O1128*R1128),N1128*R1128)))</f>
        <v>-      ₽</v>
      </c>
      <c r="U1128" s="92" t="str">
        <f>IF('1'!$H$10="-","-      ₽",S1128*N1128)</f>
        <v>-      ₽</v>
      </c>
      <c r="V1128" s="93" t="str">
        <f>IF('1'!$H$10="-","-      ₽",R1128*N1128)</f>
        <v>-      ₽</v>
      </c>
      <c r="W1128" s="93" t="str">
        <f>IF('1'!$H$10="-","-      ₽",R1128*O1128)</f>
        <v>-      ₽</v>
      </c>
      <c r="X1128" s="65" t="s">
        <v>4548</v>
      </c>
      <c r="Y1128" s="66" t="str">
        <f>IF(OR(Q1128="",'1'!$H$10="-"),"-      %",IF(Z1128="только сц",0,IF(SUM($V$685:$V$6357)&gt;=57000,(W1128-T1128)/W1128,0)))</f>
        <v>-      %</v>
      </c>
      <c r="Z1128" s="83" t="s">
        <v>5582</v>
      </c>
      <c r="AA1128" s="51">
        <v>10</v>
      </c>
      <c r="AB1128" s="51">
        <v>0</v>
      </c>
      <c r="AC1128" s="63" t="s">
        <v>375</v>
      </c>
      <c r="AD1128" s="94" t="str">
        <f>IF(OR(Q1128="",'1'!$H$10="-"),"",IF(Q1128&gt;R1128+S1128,"заказано больше наличия",""))</f>
        <v/>
      </c>
    </row>
    <row r="1129" spans="1:30" s="48" customFormat="1">
      <c r="A1129" s="2"/>
      <c r="B1129" s="57" t="s">
        <v>5129</v>
      </c>
      <c r="C1129" s="49" t="s">
        <v>2537</v>
      </c>
      <c r="D1129" s="49" t="s">
        <v>637</v>
      </c>
      <c r="E1129" s="49">
        <v>2</v>
      </c>
      <c r="F1129" s="49">
        <v>6</v>
      </c>
      <c r="G1129" s="49" t="s">
        <v>5506</v>
      </c>
      <c r="H1129" s="52" t="s">
        <v>85</v>
      </c>
      <c r="I1129" s="50"/>
      <c r="J1129" s="50"/>
      <c r="K1129" s="90"/>
      <c r="L1129" s="51">
        <v>372</v>
      </c>
      <c r="M1129" s="51">
        <v>328</v>
      </c>
      <c r="N1129" s="82">
        <f>IF('1'!$H$10="-",L1129,L1129)</f>
        <v>372</v>
      </c>
      <c r="O1129" s="82">
        <f>IF(Z1129="только сц",0,IF('1'!$H$10="-",M1129,IF('1'!$H$10="в кассу предприятия",M1129,IF('1'!$H$10="ИП Водакова Т.Ю.",M1129*1.075,"-"))))</f>
        <v>328</v>
      </c>
      <c r="P1129" s="86">
        <v>33</v>
      </c>
      <c r="Q1129" s="47"/>
      <c r="R1129" s="91">
        <f t="shared" si="17"/>
        <v>0</v>
      </c>
      <c r="S1129" s="91" t="str">
        <f>IF('1'!$H$10="-","-      ₽",IF(Z1129="только сц",IF(Q1129&lt;=AA1129,Q1129,AA1129),IF(Q1129&lt;=AB1129,0,IF(Q1129-R1129&lt;=AA1129,Q1129-R1129,AA1129))))</f>
        <v>-      ₽</v>
      </c>
      <c r="T1129" s="92" t="str">
        <f>IF('1'!$H$10="-","-      ₽",IF(AND(SUM($W$10:$W$6357)&gt;=200000,AC1129&lt;&gt;"без скидки"),IF(R1129&gt;=100,O1129*0.95*0.95*R1129,O1129*R1129*0.95),IF(SUM($V$10:$V$6357)&gt;=57000,IF(AND(R1129&gt;=100,AC1129&lt;&gt;"без скидки"),O1129*0.95*R1129,O1129*R1129),N1129*R1129)))</f>
        <v>-      ₽</v>
      </c>
      <c r="U1129" s="92" t="str">
        <f>IF('1'!$H$10="-","-      ₽",S1129*N1129)</f>
        <v>-      ₽</v>
      </c>
      <c r="V1129" s="93" t="str">
        <f>IF('1'!$H$10="-","-      ₽",R1129*N1129)</f>
        <v>-      ₽</v>
      </c>
      <c r="W1129" s="93" t="str">
        <f>IF('1'!$H$10="-","-      ₽",R1129*O1129)</f>
        <v>-      ₽</v>
      </c>
      <c r="X1129" s="65" t="s">
        <v>4991</v>
      </c>
      <c r="Y1129" s="66" t="str">
        <f>IF(OR(Q1129="",'1'!$H$10="-"),"-      %",IF(Z1129="только сц",0,IF(SUM($V$685:$V$6357)&gt;=57000,(W1129-T1129)/W1129,0)))</f>
        <v>-      %</v>
      </c>
      <c r="Z1129" s="83" t="s">
        <v>375</v>
      </c>
      <c r="AA1129" s="51">
        <v>0</v>
      </c>
      <c r="AB1129" s="51">
        <v>33</v>
      </c>
      <c r="AC1129" s="63" t="s">
        <v>375</v>
      </c>
      <c r="AD1129" s="94" t="str">
        <f>IF(OR(Q1129="",'1'!$H$10="-"),"",IF(Q1129&gt;R1129+S1129,"заказано больше наличия",""))</f>
        <v/>
      </c>
    </row>
    <row r="1130" spans="1:30" s="48" customFormat="1">
      <c r="A1130" s="2"/>
      <c r="B1130" s="57" t="s">
        <v>5130</v>
      </c>
      <c r="C1130" s="49" t="s">
        <v>2537</v>
      </c>
      <c r="D1130" s="49" t="s">
        <v>637</v>
      </c>
      <c r="E1130" s="49">
        <v>2</v>
      </c>
      <c r="F1130" s="49">
        <v>11</v>
      </c>
      <c r="G1130" s="49" t="s">
        <v>5506</v>
      </c>
      <c r="H1130" s="52" t="s">
        <v>52</v>
      </c>
      <c r="I1130" s="50"/>
      <c r="J1130" s="50"/>
      <c r="K1130" s="90"/>
      <c r="L1130" s="51">
        <v>481</v>
      </c>
      <c r="M1130" s="51">
        <v>424</v>
      </c>
      <c r="N1130" s="82">
        <f>IF('1'!$H$10="-",L1130,L1130)</f>
        <v>481</v>
      </c>
      <c r="O1130" s="82">
        <f>IF(Z1130="только сц",0,IF('1'!$H$10="-",M1130,IF('1'!$H$10="в кассу предприятия",M1130,IF('1'!$H$10="ИП Водакова Т.Ю.",M1130*1.075,"-"))))</f>
        <v>424</v>
      </c>
      <c r="P1130" s="86">
        <v>10</v>
      </c>
      <c r="Q1130" s="47"/>
      <c r="R1130" s="91">
        <f t="shared" si="17"/>
        <v>0</v>
      </c>
      <c r="S1130" s="91" t="str">
        <f>IF('1'!$H$10="-","-      ₽",IF(Z1130="только сц",IF(Q1130&lt;=AA1130,Q1130,AA1130),IF(Q1130&lt;=AB1130,0,IF(Q1130-R1130&lt;=AA1130,Q1130-R1130,AA1130))))</f>
        <v>-      ₽</v>
      </c>
      <c r="T1130" s="92" t="str">
        <f>IF('1'!$H$10="-","-      ₽",IF(AND(SUM($W$10:$W$6357)&gt;=200000,AC1130&lt;&gt;"без скидки"),IF(R1130&gt;=100,O1130*0.95*0.95*R1130,O1130*R1130*0.95),IF(SUM($V$10:$V$6357)&gt;=57000,IF(AND(R1130&gt;=100,AC1130&lt;&gt;"без скидки"),O1130*0.95*R1130,O1130*R1130),N1130*R1130)))</f>
        <v>-      ₽</v>
      </c>
      <c r="U1130" s="92" t="str">
        <f>IF('1'!$H$10="-","-      ₽",S1130*N1130)</f>
        <v>-      ₽</v>
      </c>
      <c r="V1130" s="93" t="str">
        <f>IF('1'!$H$10="-","-      ₽",R1130*N1130)</f>
        <v>-      ₽</v>
      </c>
      <c r="W1130" s="93" t="str">
        <f>IF('1'!$H$10="-","-      ₽",R1130*O1130)</f>
        <v>-      ₽</v>
      </c>
      <c r="X1130" s="65" t="s">
        <v>4991</v>
      </c>
      <c r="Y1130" s="66" t="str">
        <f>IF(OR(Q1130="",'1'!$H$10="-"),"-      %",IF(Z1130="только сц",0,IF(SUM($V$685:$V$6357)&gt;=57000,(W1130-T1130)/W1130,0)))</f>
        <v>-      %</v>
      </c>
      <c r="Z1130" s="83" t="s">
        <v>375</v>
      </c>
      <c r="AA1130" s="51">
        <v>0</v>
      </c>
      <c r="AB1130" s="51">
        <v>10</v>
      </c>
      <c r="AC1130" s="63" t="s">
        <v>375</v>
      </c>
      <c r="AD1130" s="94" t="str">
        <f>IF(OR(Q1130="",'1'!$H$10="-"),"",IF(Q1130&gt;R1130+S1130,"заказано больше наличия",""))</f>
        <v/>
      </c>
    </row>
    <row r="1131" spans="1:30" s="48" customFormat="1">
      <c r="A1131" s="2"/>
      <c r="B1131" s="57" t="s">
        <v>5131</v>
      </c>
      <c r="C1131" s="49" t="s">
        <v>2537</v>
      </c>
      <c r="D1131" s="49" t="s">
        <v>637</v>
      </c>
      <c r="E1131" s="49">
        <v>2</v>
      </c>
      <c r="F1131" s="49">
        <v>11</v>
      </c>
      <c r="G1131" s="49" t="s">
        <v>5507</v>
      </c>
      <c r="H1131" s="52" t="s">
        <v>52</v>
      </c>
      <c r="I1131" s="50"/>
      <c r="J1131" s="50"/>
      <c r="K1131" s="90"/>
      <c r="L1131" s="51">
        <v>580</v>
      </c>
      <c r="M1131" s="51">
        <v>512</v>
      </c>
      <c r="N1131" s="82">
        <f>IF('1'!$H$10="-",L1131,L1131)</f>
        <v>580</v>
      </c>
      <c r="O1131" s="82">
        <f>IF(Z1131="только сц",0,IF('1'!$H$10="-",M1131,IF('1'!$H$10="в кассу предприятия",M1131,IF('1'!$H$10="ИП Водакова Т.Ю.",M1131*1.075,"-"))))</f>
        <v>512</v>
      </c>
      <c r="P1131" s="86">
        <v>16</v>
      </c>
      <c r="Q1131" s="47"/>
      <c r="R1131" s="91">
        <f t="shared" si="17"/>
        <v>0</v>
      </c>
      <c r="S1131" s="91" t="str">
        <f>IF('1'!$H$10="-","-      ₽",IF(Z1131="только сц",IF(Q1131&lt;=AA1131,Q1131,AA1131),IF(Q1131&lt;=AB1131,0,IF(Q1131-R1131&lt;=AA1131,Q1131-R1131,AA1131))))</f>
        <v>-      ₽</v>
      </c>
      <c r="T1131" s="92" t="str">
        <f>IF('1'!$H$10="-","-      ₽",IF(AND(SUM($W$10:$W$6357)&gt;=200000,AC1131&lt;&gt;"без скидки"),IF(R1131&gt;=100,O1131*0.95*0.95*R1131,O1131*R1131*0.95),IF(SUM($V$10:$V$6357)&gt;=57000,IF(AND(R1131&gt;=100,AC1131&lt;&gt;"без скидки"),O1131*0.95*R1131,O1131*R1131),N1131*R1131)))</f>
        <v>-      ₽</v>
      </c>
      <c r="U1131" s="92" t="str">
        <f>IF('1'!$H$10="-","-      ₽",S1131*N1131)</f>
        <v>-      ₽</v>
      </c>
      <c r="V1131" s="93" t="str">
        <f>IF('1'!$H$10="-","-      ₽",R1131*N1131)</f>
        <v>-      ₽</v>
      </c>
      <c r="W1131" s="93" t="str">
        <f>IF('1'!$H$10="-","-      ₽",R1131*O1131)</f>
        <v>-      ₽</v>
      </c>
      <c r="X1131" s="65" t="s">
        <v>4991</v>
      </c>
      <c r="Y1131" s="66" t="str">
        <f>IF(OR(Q1131="",'1'!$H$10="-"),"-      %",IF(Z1131="только сц",0,IF(SUM($V$685:$V$6357)&gt;=57000,(W1131-T1131)/W1131,0)))</f>
        <v>-      %</v>
      </c>
      <c r="Z1131" s="83" t="s">
        <v>375</v>
      </c>
      <c r="AA1131" s="51">
        <v>0</v>
      </c>
      <c r="AB1131" s="51">
        <v>16</v>
      </c>
      <c r="AC1131" s="63" t="s">
        <v>3975</v>
      </c>
      <c r="AD1131" s="94" t="str">
        <f>IF(OR(Q1131="",'1'!$H$10="-"),"",IF(Q1131&gt;R1131+S1131,"заказано больше наличия",""))</f>
        <v/>
      </c>
    </row>
    <row r="1132" spans="1:30" s="48" customFormat="1">
      <c r="A1132" s="2"/>
      <c r="B1132" s="57" t="s">
        <v>1428</v>
      </c>
      <c r="C1132" s="49" t="s">
        <v>2537</v>
      </c>
      <c r="D1132" s="49" t="s">
        <v>637</v>
      </c>
      <c r="E1132" s="49">
        <v>2</v>
      </c>
      <c r="F1132" s="49">
        <v>8</v>
      </c>
      <c r="G1132" s="49" t="s">
        <v>2976</v>
      </c>
      <c r="H1132" s="52" t="s">
        <v>288</v>
      </c>
      <c r="I1132" s="50" t="s">
        <v>298</v>
      </c>
      <c r="J1132" s="50"/>
      <c r="K1132" s="90"/>
      <c r="L1132" s="51">
        <v>634</v>
      </c>
      <c r="M1132" s="51">
        <v>559</v>
      </c>
      <c r="N1132" s="82">
        <f>IF('1'!$H$10="-",L1132,L1132)</f>
        <v>634</v>
      </c>
      <c r="O1132" s="82">
        <f>IF(Z1132="только сц",0,IF('1'!$H$10="-",M1132,IF('1'!$H$10="в кассу предприятия",M1132,IF('1'!$H$10="ИП Водакова Т.Ю.",M1132*1.075,"-"))))</f>
        <v>0</v>
      </c>
      <c r="P1132" s="86">
        <v>9</v>
      </c>
      <c r="Q1132" s="47"/>
      <c r="R1132" s="91">
        <f t="shared" si="17"/>
        <v>0</v>
      </c>
      <c r="S1132" s="91" t="str">
        <f>IF('1'!$H$10="-","-      ₽",IF(Z1132="только сц",IF(Q1132&lt;=AA1132,Q1132,AA1132),IF(Q1132&lt;=AB1132,0,IF(Q1132-R1132&lt;=AA1132,Q1132-R1132,AA1132))))</f>
        <v>-      ₽</v>
      </c>
      <c r="T1132" s="92" t="str">
        <f>IF('1'!$H$10="-","-      ₽",IF(AND(SUM($W$10:$W$6357)&gt;=200000,AC1132&lt;&gt;"без скидки"),IF(R1132&gt;=100,O1132*0.95*0.95*R1132,O1132*R1132*0.95),IF(SUM($V$10:$V$6357)&gt;=57000,IF(AND(R1132&gt;=100,AC1132&lt;&gt;"без скидки"),O1132*0.95*R1132,O1132*R1132),N1132*R1132)))</f>
        <v>-      ₽</v>
      </c>
      <c r="U1132" s="92" t="str">
        <f>IF('1'!$H$10="-","-      ₽",S1132*N1132)</f>
        <v>-      ₽</v>
      </c>
      <c r="V1132" s="93" t="str">
        <f>IF('1'!$H$10="-","-      ₽",R1132*N1132)</f>
        <v>-      ₽</v>
      </c>
      <c r="W1132" s="93" t="str">
        <f>IF('1'!$H$10="-","-      ₽",R1132*O1132)</f>
        <v>-      ₽</v>
      </c>
      <c r="X1132" s="65" t="s">
        <v>4548</v>
      </c>
      <c r="Y1132" s="66" t="str">
        <f>IF(OR(Q1132="",'1'!$H$10="-"),"-      %",IF(Z1132="только сц",0,IF(SUM($V$685:$V$6357)&gt;=57000,(W1132-T1132)/W1132,0)))</f>
        <v>-      %</v>
      </c>
      <c r="Z1132" s="83" t="s">
        <v>5582</v>
      </c>
      <c r="AA1132" s="51">
        <v>9</v>
      </c>
      <c r="AB1132" s="51">
        <v>0</v>
      </c>
      <c r="AC1132" s="63" t="s">
        <v>3975</v>
      </c>
      <c r="AD1132" s="94" t="str">
        <f>IF(OR(Q1132="",'1'!$H$10="-"),"",IF(Q1132&gt;R1132+S1132,"заказано больше наличия",""))</f>
        <v/>
      </c>
    </row>
    <row r="1133" spans="1:30" s="48" customFormat="1">
      <c r="A1133" s="2"/>
      <c r="B1133" s="57" t="s">
        <v>1429</v>
      </c>
      <c r="C1133" s="49" t="s">
        <v>636</v>
      </c>
      <c r="D1133" s="49" t="s">
        <v>637</v>
      </c>
      <c r="E1133" s="49">
        <v>2</v>
      </c>
      <c r="F1133" s="49">
        <v>11</v>
      </c>
      <c r="G1133" s="49" t="s">
        <v>2976</v>
      </c>
      <c r="H1133" s="52" t="s">
        <v>52</v>
      </c>
      <c r="I1133" s="50" t="s">
        <v>298</v>
      </c>
      <c r="J1133" s="50"/>
      <c r="K1133" s="90"/>
      <c r="L1133" s="51">
        <v>634</v>
      </c>
      <c r="M1133" s="51">
        <v>559</v>
      </c>
      <c r="N1133" s="82">
        <f>IF('1'!$H$10="-",L1133,L1133)</f>
        <v>634</v>
      </c>
      <c r="O1133" s="82">
        <f>IF(Z1133="только сц",0,IF('1'!$H$10="-",M1133,IF('1'!$H$10="в кассу предприятия",M1133,IF('1'!$H$10="ИП Водакова Т.Ю.",M1133*1.075,"-"))))</f>
        <v>559</v>
      </c>
      <c r="P1133" s="86" t="s">
        <v>5583</v>
      </c>
      <c r="Q1133" s="47"/>
      <c r="R1133" s="91">
        <f t="shared" ref="R1133:R1196" si="18">IF(Q1133&lt;=AB1133,Q1133,AB1133)</f>
        <v>0</v>
      </c>
      <c r="S1133" s="91" t="str">
        <f>IF('1'!$H$10="-","-      ₽",IF(Z1133="только сц",IF(Q1133&lt;=AA1133,Q1133,AA1133),IF(Q1133&lt;=AB1133,0,IF(Q1133-R1133&lt;=AA1133,Q1133-R1133,AA1133))))</f>
        <v>-      ₽</v>
      </c>
      <c r="T1133" s="92" t="str">
        <f>IF('1'!$H$10="-","-      ₽",IF(AND(SUM($W$10:$W$6357)&gt;=200000,AC1133&lt;&gt;"без скидки"),IF(R1133&gt;=100,O1133*0.95*0.95*R1133,O1133*R1133*0.95),IF(SUM($V$10:$V$6357)&gt;=57000,IF(AND(R1133&gt;=100,AC1133&lt;&gt;"без скидки"),O1133*0.95*R1133,O1133*R1133),N1133*R1133)))</f>
        <v>-      ₽</v>
      </c>
      <c r="U1133" s="92" t="str">
        <f>IF('1'!$H$10="-","-      ₽",S1133*N1133)</f>
        <v>-      ₽</v>
      </c>
      <c r="V1133" s="93" t="str">
        <f>IF('1'!$H$10="-","-      ₽",R1133*N1133)</f>
        <v>-      ₽</v>
      </c>
      <c r="W1133" s="93" t="str">
        <f>IF('1'!$H$10="-","-      ₽",R1133*O1133)</f>
        <v>-      ₽</v>
      </c>
      <c r="X1133" s="65" t="s">
        <v>4992</v>
      </c>
      <c r="Y1133" s="66" t="str">
        <f>IF(OR(Q1133="",'1'!$H$10="-"),"-      %",IF(Z1133="только сц",0,IF(SUM($V$685:$V$6357)&gt;=57000,(W1133-T1133)/W1133,0)))</f>
        <v>-      %</v>
      </c>
      <c r="Z1133" s="83" t="s">
        <v>375</v>
      </c>
      <c r="AA1133" s="51">
        <v>6</v>
      </c>
      <c r="AB1133" s="51">
        <v>192</v>
      </c>
      <c r="AC1133" s="63" t="s">
        <v>375</v>
      </c>
      <c r="AD1133" s="94" t="str">
        <f>IF(OR(Q1133="",'1'!$H$10="-"),"",IF(Q1133&gt;R1133+S1133,"заказано больше наличия",""))</f>
        <v/>
      </c>
    </row>
    <row r="1134" spans="1:30" s="48" customFormat="1">
      <c r="A1134" s="2"/>
      <c r="B1134" s="57" t="s">
        <v>1430</v>
      </c>
      <c r="C1134" s="49" t="s">
        <v>2537</v>
      </c>
      <c r="D1134" s="49" t="s">
        <v>637</v>
      </c>
      <c r="E1134" s="49">
        <v>2</v>
      </c>
      <c r="F1134" s="49">
        <v>11</v>
      </c>
      <c r="G1134" s="49" t="s">
        <v>2976</v>
      </c>
      <c r="H1134" s="52" t="s">
        <v>52</v>
      </c>
      <c r="I1134" s="50"/>
      <c r="J1134" s="50"/>
      <c r="K1134" s="90"/>
      <c r="L1134" s="51">
        <v>634</v>
      </c>
      <c r="M1134" s="51">
        <v>559</v>
      </c>
      <c r="N1134" s="82">
        <f>IF('1'!$H$10="-",L1134,L1134)</f>
        <v>634</v>
      </c>
      <c r="O1134" s="82">
        <f>IF(Z1134="только сц",0,IF('1'!$H$10="-",M1134,IF('1'!$H$10="в кассу предприятия",M1134,IF('1'!$H$10="ИП Водакова Т.Ю.",M1134*1.075,"-"))))</f>
        <v>559</v>
      </c>
      <c r="P1134" s="86" t="s">
        <v>5583</v>
      </c>
      <c r="Q1134" s="47"/>
      <c r="R1134" s="91">
        <f t="shared" si="18"/>
        <v>0</v>
      </c>
      <c r="S1134" s="91" t="str">
        <f>IF('1'!$H$10="-","-      ₽",IF(Z1134="только сц",IF(Q1134&lt;=AA1134,Q1134,AA1134),IF(Q1134&lt;=AB1134,0,IF(Q1134-R1134&lt;=AA1134,Q1134-R1134,AA1134))))</f>
        <v>-      ₽</v>
      </c>
      <c r="T1134" s="92" t="str">
        <f>IF('1'!$H$10="-","-      ₽",IF(AND(SUM($W$10:$W$6357)&gt;=200000,AC1134&lt;&gt;"без скидки"),IF(R1134&gt;=100,O1134*0.95*0.95*R1134,O1134*R1134*0.95),IF(SUM($V$10:$V$6357)&gt;=57000,IF(AND(R1134&gt;=100,AC1134&lt;&gt;"без скидки"),O1134*0.95*R1134,O1134*R1134),N1134*R1134)))</f>
        <v>-      ₽</v>
      </c>
      <c r="U1134" s="92" t="str">
        <f>IF('1'!$H$10="-","-      ₽",S1134*N1134)</f>
        <v>-      ₽</v>
      </c>
      <c r="V1134" s="93" t="str">
        <f>IF('1'!$H$10="-","-      ₽",R1134*N1134)</f>
        <v>-      ₽</v>
      </c>
      <c r="W1134" s="93" t="str">
        <f>IF('1'!$H$10="-","-      ₽",R1134*O1134)</f>
        <v>-      ₽</v>
      </c>
      <c r="X1134" s="65" t="s">
        <v>4992</v>
      </c>
      <c r="Y1134" s="66" t="str">
        <f>IF(OR(Q1134="",'1'!$H$10="-"),"-      %",IF(Z1134="только сц",0,IF(SUM($V$685:$V$6357)&gt;=57000,(W1134-T1134)/W1134,0)))</f>
        <v>-      %</v>
      </c>
      <c r="Z1134" s="83" t="s">
        <v>375</v>
      </c>
      <c r="AA1134" s="51">
        <v>0</v>
      </c>
      <c r="AB1134" s="51">
        <v>115</v>
      </c>
      <c r="AC1134" s="63" t="s">
        <v>375</v>
      </c>
      <c r="AD1134" s="94" t="str">
        <f>IF(OR(Q1134="",'1'!$H$10="-"),"",IF(Q1134&gt;R1134+S1134,"заказано больше наличия",""))</f>
        <v/>
      </c>
    </row>
    <row r="1135" spans="1:30" s="48" customFormat="1">
      <c r="A1135" s="2"/>
      <c r="B1135" s="57" t="s">
        <v>653</v>
      </c>
      <c r="C1135" s="49" t="s">
        <v>636</v>
      </c>
      <c r="D1135" s="49" t="s">
        <v>637</v>
      </c>
      <c r="E1135" s="49">
        <v>2</v>
      </c>
      <c r="F1135" s="49">
        <v>11</v>
      </c>
      <c r="G1135" s="49" t="s">
        <v>654</v>
      </c>
      <c r="H1135" s="52" t="s">
        <v>52</v>
      </c>
      <c r="I1135" s="50" t="s">
        <v>298</v>
      </c>
      <c r="J1135" s="50"/>
      <c r="K1135" s="90"/>
      <c r="L1135" s="51">
        <v>822</v>
      </c>
      <c r="M1135" s="51">
        <v>725</v>
      </c>
      <c r="N1135" s="82">
        <f>IF('1'!$H$10="-",L1135,L1135)</f>
        <v>822</v>
      </c>
      <c r="O1135" s="82">
        <f>IF(Z1135="только сц",0,IF('1'!$H$10="-",M1135,IF('1'!$H$10="в кассу предприятия",M1135,IF('1'!$H$10="ИП Водакова Т.Ю.",M1135*1.075,"-"))))</f>
        <v>725</v>
      </c>
      <c r="P1135" s="86" t="s">
        <v>5583</v>
      </c>
      <c r="Q1135" s="47"/>
      <c r="R1135" s="91">
        <f t="shared" si="18"/>
        <v>0</v>
      </c>
      <c r="S1135" s="91" t="str">
        <f>IF('1'!$H$10="-","-      ₽",IF(Z1135="только сц",IF(Q1135&lt;=AA1135,Q1135,AA1135),IF(Q1135&lt;=AB1135,0,IF(Q1135-R1135&lt;=AA1135,Q1135-R1135,AA1135))))</f>
        <v>-      ₽</v>
      </c>
      <c r="T1135" s="92" t="str">
        <f>IF('1'!$H$10="-","-      ₽",IF(AND(SUM($W$10:$W$6357)&gt;=200000,AC1135&lt;&gt;"без скидки"),IF(R1135&gt;=100,O1135*0.95*0.95*R1135,O1135*R1135*0.95),IF(SUM($V$10:$V$6357)&gt;=57000,IF(AND(R1135&gt;=100,AC1135&lt;&gt;"без скидки"),O1135*0.95*R1135,O1135*R1135),N1135*R1135)))</f>
        <v>-      ₽</v>
      </c>
      <c r="U1135" s="92" t="str">
        <f>IF('1'!$H$10="-","-      ₽",S1135*N1135)</f>
        <v>-      ₽</v>
      </c>
      <c r="V1135" s="93" t="str">
        <f>IF('1'!$H$10="-","-      ₽",R1135*N1135)</f>
        <v>-      ₽</v>
      </c>
      <c r="W1135" s="93" t="str">
        <f>IF('1'!$H$10="-","-      ₽",R1135*O1135)</f>
        <v>-      ₽</v>
      </c>
      <c r="X1135" s="65" t="s">
        <v>4992</v>
      </c>
      <c r="Y1135" s="66" t="str">
        <f>IF(OR(Q1135="",'1'!$H$10="-"),"-      %",IF(Z1135="только сц",0,IF(SUM($V$685:$V$6357)&gt;=57000,(W1135-T1135)/W1135,0)))</f>
        <v>-      %</v>
      </c>
      <c r="Z1135" s="83" t="s">
        <v>375</v>
      </c>
      <c r="AA1135" s="51">
        <v>11</v>
      </c>
      <c r="AB1135" s="51">
        <v>605</v>
      </c>
      <c r="AC1135" s="63" t="s">
        <v>375</v>
      </c>
      <c r="AD1135" s="94" t="str">
        <f>IF(OR(Q1135="",'1'!$H$10="-"),"",IF(Q1135&gt;R1135+S1135,"заказано больше наличия",""))</f>
        <v/>
      </c>
    </row>
    <row r="1136" spans="1:30" s="48" customFormat="1">
      <c r="A1136" s="2"/>
      <c r="B1136" s="57" t="s">
        <v>1431</v>
      </c>
      <c r="C1136" s="49" t="s">
        <v>2537</v>
      </c>
      <c r="D1136" s="49" t="s">
        <v>637</v>
      </c>
      <c r="E1136" s="49">
        <v>2</v>
      </c>
      <c r="F1136" s="49">
        <v>11</v>
      </c>
      <c r="G1136" s="49" t="s">
        <v>654</v>
      </c>
      <c r="H1136" s="52" t="s">
        <v>52</v>
      </c>
      <c r="I1136" s="50" t="s">
        <v>298</v>
      </c>
      <c r="J1136" s="50"/>
      <c r="K1136" s="90"/>
      <c r="L1136" s="51">
        <v>822</v>
      </c>
      <c r="M1136" s="51">
        <v>725</v>
      </c>
      <c r="N1136" s="82">
        <f>IF('1'!$H$10="-",L1136,L1136)</f>
        <v>822</v>
      </c>
      <c r="O1136" s="82">
        <f>IF(Z1136="только сц",0,IF('1'!$H$10="-",M1136,IF('1'!$H$10="в кассу предприятия",M1136,IF('1'!$H$10="ИП Водакова Т.Ю.",M1136*1.075,"-"))))</f>
        <v>0</v>
      </c>
      <c r="P1136" s="86">
        <v>4</v>
      </c>
      <c r="Q1136" s="47"/>
      <c r="R1136" s="91">
        <f t="shared" si="18"/>
        <v>0</v>
      </c>
      <c r="S1136" s="91" t="str">
        <f>IF('1'!$H$10="-","-      ₽",IF(Z1136="только сц",IF(Q1136&lt;=AA1136,Q1136,AA1136),IF(Q1136&lt;=AB1136,0,IF(Q1136-R1136&lt;=AA1136,Q1136-R1136,AA1136))))</f>
        <v>-      ₽</v>
      </c>
      <c r="T1136" s="92" t="str">
        <f>IF('1'!$H$10="-","-      ₽",IF(AND(SUM($W$10:$W$6357)&gt;=200000,AC1136&lt;&gt;"без скидки"),IF(R1136&gt;=100,O1136*0.95*0.95*R1136,O1136*R1136*0.95),IF(SUM($V$10:$V$6357)&gt;=57000,IF(AND(R1136&gt;=100,AC1136&lt;&gt;"без скидки"),O1136*0.95*R1136,O1136*R1136),N1136*R1136)))</f>
        <v>-      ₽</v>
      </c>
      <c r="U1136" s="92" t="str">
        <f>IF('1'!$H$10="-","-      ₽",S1136*N1136)</f>
        <v>-      ₽</v>
      </c>
      <c r="V1136" s="93" t="str">
        <f>IF('1'!$H$10="-","-      ₽",R1136*N1136)</f>
        <v>-      ₽</v>
      </c>
      <c r="W1136" s="93" t="str">
        <f>IF('1'!$H$10="-","-      ₽",R1136*O1136)</f>
        <v>-      ₽</v>
      </c>
      <c r="X1136" s="65" t="s">
        <v>4548</v>
      </c>
      <c r="Y1136" s="66" t="str">
        <f>IF(OR(Q1136="",'1'!$H$10="-"),"-      %",IF(Z1136="только сц",0,IF(SUM($V$685:$V$6357)&gt;=57000,(W1136-T1136)/W1136,0)))</f>
        <v>-      %</v>
      </c>
      <c r="Z1136" s="83" t="s">
        <v>5582</v>
      </c>
      <c r="AA1136" s="51">
        <v>4</v>
      </c>
      <c r="AB1136" s="51">
        <v>0</v>
      </c>
      <c r="AC1136" s="63" t="s">
        <v>3975</v>
      </c>
      <c r="AD1136" s="94" t="str">
        <f>IF(OR(Q1136="",'1'!$H$10="-"),"",IF(Q1136&gt;R1136+S1136,"заказано больше наличия",""))</f>
        <v/>
      </c>
    </row>
    <row r="1137" spans="1:30" s="48" customFormat="1">
      <c r="A1137" s="2"/>
      <c r="B1137" s="57" t="s">
        <v>1432</v>
      </c>
      <c r="C1137" s="49" t="s">
        <v>2537</v>
      </c>
      <c r="D1137" s="49" t="s">
        <v>637</v>
      </c>
      <c r="E1137" s="49">
        <v>2</v>
      </c>
      <c r="F1137" s="49">
        <v>11</v>
      </c>
      <c r="G1137" s="49" t="s">
        <v>654</v>
      </c>
      <c r="H1137" s="52" t="s">
        <v>52</v>
      </c>
      <c r="I1137" s="50"/>
      <c r="J1137" s="50"/>
      <c r="K1137" s="90"/>
      <c r="L1137" s="51">
        <v>822</v>
      </c>
      <c r="M1137" s="51">
        <v>725</v>
      </c>
      <c r="N1137" s="82">
        <f>IF('1'!$H$10="-",L1137,L1137)</f>
        <v>822</v>
      </c>
      <c r="O1137" s="82">
        <f>IF(Z1137="только сц",0,IF('1'!$H$10="-",M1137,IF('1'!$H$10="в кассу предприятия",M1137,IF('1'!$H$10="ИП Водакова Т.Ю.",M1137*1.075,"-"))))</f>
        <v>0</v>
      </c>
      <c r="P1137" s="86">
        <v>2</v>
      </c>
      <c r="Q1137" s="47"/>
      <c r="R1137" s="91">
        <f t="shared" si="18"/>
        <v>0</v>
      </c>
      <c r="S1137" s="91" t="str">
        <f>IF('1'!$H$10="-","-      ₽",IF(Z1137="только сц",IF(Q1137&lt;=AA1137,Q1137,AA1137),IF(Q1137&lt;=AB1137,0,IF(Q1137-R1137&lt;=AA1137,Q1137-R1137,AA1137))))</f>
        <v>-      ₽</v>
      </c>
      <c r="T1137" s="92" t="str">
        <f>IF('1'!$H$10="-","-      ₽",IF(AND(SUM($W$10:$W$6357)&gt;=200000,AC1137&lt;&gt;"без скидки"),IF(R1137&gt;=100,O1137*0.95*0.95*R1137,O1137*R1137*0.95),IF(SUM($V$10:$V$6357)&gt;=57000,IF(AND(R1137&gt;=100,AC1137&lt;&gt;"без скидки"),O1137*0.95*R1137,O1137*R1137),N1137*R1137)))</f>
        <v>-      ₽</v>
      </c>
      <c r="U1137" s="92" t="str">
        <f>IF('1'!$H$10="-","-      ₽",S1137*N1137)</f>
        <v>-      ₽</v>
      </c>
      <c r="V1137" s="93" t="str">
        <f>IF('1'!$H$10="-","-      ₽",R1137*N1137)</f>
        <v>-      ₽</v>
      </c>
      <c r="W1137" s="93" t="str">
        <f>IF('1'!$H$10="-","-      ₽",R1137*O1137)</f>
        <v>-      ₽</v>
      </c>
      <c r="X1137" s="65" t="s">
        <v>4548</v>
      </c>
      <c r="Y1137" s="66" t="str">
        <f>IF(OR(Q1137="",'1'!$H$10="-"),"-      %",IF(Z1137="только сц",0,IF(SUM($V$685:$V$6357)&gt;=57000,(W1137-T1137)/W1137,0)))</f>
        <v>-      %</v>
      </c>
      <c r="Z1137" s="83" t="s">
        <v>5582</v>
      </c>
      <c r="AA1137" s="51">
        <v>2</v>
      </c>
      <c r="AB1137" s="51">
        <v>0</v>
      </c>
      <c r="AC1137" s="63" t="s">
        <v>375</v>
      </c>
      <c r="AD1137" s="94" t="str">
        <f>IF(OR(Q1137="",'1'!$H$10="-"),"",IF(Q1137&gt;R1137+S1137,"заказано больше наличия",""))</f>
        <v/>
      </c>
    </row>
    <row r="1138" spans="1:30" s="48" customFormat="1">
      <c r="A1138" s="2"/>
      <c r="B1138" s="57" t="s">
        <v>5132</v>
      </c>
      <c r="C1138" s="49" t="s">
        <v>2537</v>
      </c>
      <c r="D1138" s="49" t="s">
        <v>637</v>
      </c>
      <c r="E1138" s="49">
        <v>2</v>
      </c>
      <c r="F1138" s="49">
        <v>11</v>
      </c>
      <c r="G1138" s="49" t="s">
        <v>5508</v>
      </c>
      <c r="H1138" s="52" t="s">
        <v>52</v>
      </c>
      <c r="I1138" s="50"/>
      <c r="J1138" s="50"/>
      <c r="K1138" s="90"/>
      <c r="L1138" s="51">
        <v>580</v>
      </c>
      <c r="M1138" s="51">
        <v>512</v>
      </c>
      <c r="N1138" s="82">
        <f>IF('1'!$H$10="-",L1138,L1138)</f>
        <v>580</v>
      </c>
      <c r="O1138" s="82">
        <f>IF(Z1138="только сц",0,IF('1'!$H$10="-",M1138,IF('1'!$H$10="в кассу предприятия",M1138,IF('1'!$H$10="ИП Водакова Т.Ю.",M1138*1.075,"-"))))</f>
        <v>512</v>
      </c>
      <c r="P1138" s="86">
        <v>85</v>
      </c>
      <c r="Q1138" s="47"/>
      <c r="R1138" s="91">
        <f t="shared" si="18"/>
        <v>0</v>
      </c>
      <c r="S1138" s="91" t="str">
        <f>IF('1'!$H$10="-","-      ₽",IF(Z1138="только сц",IF(Q1138&lt;=AA1138,Q1138,AA1138),IF(Q1138&lt;=AB1138,0,IF(Q1138-R1138&lt;=AA1138,Q1138-R1138,AA1138))))</f>
        <v>-      ₽</v>
      </c>
      <c r="T1138" s="92" t="str">
        <f>IF('1'!$H$10="-","-      ₽",IF(AND(SUM($W$10:$W$6357)&gt;=200000,AC1138&lt;&gt;"без скидки"),IF(R1138&gt;=100,O1138*0.95*0.95*R1138,O1138*R1138*0.95),IF(SUM($V$10:$V$6357)&gt;=57000,IF(AND(R1138&gt;=100,AC1138&lt;&gt;"без скидки"),O1138*0.95*R1138,O1138*R1138),N1138*R1138)))</f>
        <v>-      ₽</v>
      </c>
      <c r="U1138" s="92" t="str">
        <f>IF('1'!$H$10="-","-      ₽",S1138*N1138)</f>
        <v>-      ₽</v>
      </c>
      <c r="V1138" s="93" t="str">
        <f>IF('1'!$H$10="-","-      ₽",R1138*N1138)</f>
        <v>-      ₽</v>
      </c>
      <c r="W1138" s="93" t="str">
        <f>IF('1'!$H$10="-","-      ₽",R1138*O1138)</f>
        <v>-      ₽</v>
      </c>
      <c r="X1138" s="65" t="s">
        <v>4991</v>
      </c>
      <c r="Y1138" s="66" t="str">
        <f>IF(OR(Q1138="",'1'!$H$10="-"),"-      %",IF(Z1138="только сц",0,IF(SUM($V$685:$V$6357)&gt;=57000,(W1138-T1138)/W1138,0)))</f>
        <v>-      %</v>
      </c>
      <c r="Z1138" s="83" t="s">
        <v>375</v>
      </c>
      <c r="AA1138" s="51">
        <v>0</v>
      </c>
      <c r="AB1138" s="51">
        <v>85</v>
      </c>
      <c r="AC1138" s="63" t="s">
        <v>3975</v>
      </c>
      <c r="AD1138" s="94" t="str">
        <f>IF(OR(Q1138="",'1'!$H$10="-"),"",IF(Q1138&gt;R1138+S1138,"заказано больше наличия",""))</f>
        <v/>
      </c>
    </row>
    <row r="1139" spans="1:30" s="48" customFormat="1">
      <c r="A1139" s="2"/>
      <c r="B1139" s="57" t="s">
        <v>1433</v>
      </c>
      <c r="C1139" s="49" t="s">
        <v>2537</v>
      </c>
      <c r="D1139" s="49" t="s">
        <v>637</v>
      </c>
      <c r="E1139" s="49">
        <v>2</v>
      </c>
      <c r="F1139" s="49">
        <v>11</v>
      </c>
      <c r="G1139" s="49" t="s">
        <v>2977</v>
      </c>
      <c r="H1139" s="52" t="s">
        <v>52</v>
      </c>
      <c r="I1139" s="50" t="s">
        <v>298</v>
      </c>
      <c r="J1139" s="50"/>
      <c r="K1139" s="90"/>
      <c r="L1139" s="51">
        <v>822</v>
      </c>
      <c r="M1139" s="51">
        <v>725</v>
      </c>
      <c r="N1139" s="82">
        <f>IF('1'!$H$10="-",L1139,L1139)</f>
        <v>822</v>
      </c>
      <c r="O1139" s="82">
        <f>IF(Z1139="только сц",0,IF('1'!$H$10="-",M1139,IF('1'!$H$10="в кассу предприятия",M1139,IF('1'!$H$10="ИП Водакова Т.Ю.",M1139*1.075,"-"))))</f>
        <v>0</v>
      </c>
      <c r="P1139" s="86">
        <v>2</v>
      </c>
      <c r="Q1139" s="47"/>
      <c r="R1139" s="91">
        <f t="shared" si="18"/>
        <v>0</v>
      </c>
      <c r="S1139" s="91" t="str">
        <f>IF('1'!$H$10="-","-      ₽",IF(Z1139="только сц",IF(Q1139&lt;=AA1139,Q1139,AA1139),IF(Q1139&lt;=AB1139,0,IF(Q1139-R1139&lt;=AA1139,Q1139-R1139,AA1139))))</f>
        <v>-      ₽</v>
      </c>
      <c r="T1139" s="92" t="str">
        <f>IF('1'!$H$10="-","-      ₽",IF(AND(SUM($W$10:$W$6357)&gt;=200000,AC1139&lt;&gt;"без скидки"),IF(R1139&gt;=100,O1139*0.95*0.95*R1139,O1139*R1139*0.95),IF(SUM($V$10:$V$6357)&gt;=57000,IF(AND(R1139&gt;=100,AC1139&lt;&gt;"без скидки"),O1139*0.95*R1139,O1139*R1139),N1139*R1139)))</f>
        <v>-      ₽</v>
      </c>
      <c r="U1139" s="92" t="str">
        <f>IF('1'!$H$10="-","-      ₽",S1139*N1139)</f>
        <v>-      ₽</v>
      </c>
      <c r="V1139" s="93" t="str">
        <f>IF('1'!$H$10="-","-      ₽",R1139*N1139)</f>
        <v>-      ₽</v>
      </c>
      <c r="W1139" s="93" t="str">
        <f>IF('1'!$H$10="-","-      ₽",R1139*O1139)</f>
        <v>-      ₽</v>
      </c>
      <c r="X1139" s="65" t="s">
        <v>4548</v>
      </c>
      <c r="Y1139" s="66" t="str">
        <f>IF(OR(Q1139="",'1'!$H$10="-"),"-      %",IF(Z1139="только сц",0,IF(SUM($V$685:$V$6357)&gt;=57000,(W1139-T1139)/W1139,0)))</f>
        <v>-      %</v>
      </c>
      <c r="Z1139" s="83" t="s">
        <v>5582</v>
      </c>
      <c r="AA1139" s="51">
        <v>2</v>
      </c>
      <c r="AB1139" s="51">
        <v>0</v>
      </c>
      <c r="AC1139" s="63" t="s">
        <v>375</v>
      </c>
      <c r="AD1139" s="94" t="str">
        <f>IF(OR(Q1139="",'1'!$H$10="-"),"",IF(Q1139&gt;R1139+S1139,"заказано больше наличия",""))</f>
        <v/>
      </c>
    </row>
    <row r="1140" spans="1:30" s="48" customFormat="1">
      <c r="A1140" s="2"/>
      <c r="B1140" s="57" t="s">
        <v>1434</v>
      </c>
      <c r="C1140" s="49" t="s">
        <v>636</v>
      </c>
      <c r="D1140" s="49" t="s">
        <v>637</v>
      </c>
      <c r="E1140" s="49">
        <v>2</v>
      </c>
      <c r="F1140" s="49">
        <v>11</v>
      </c>
      <c r="G1140" s="49" t="s">
        <v>2978</v>
      </c>
      <c r="H1140" s="52" t="s">
        <v>52</v>
      </c>
      <c r="I1140" s="50" t="s">
        <v>298</v>
      </c>
      <c r="J1140" s="50"/>
      <c r="K1140" s="90"/>
      <c r="L1140" s="51">
        <v>713</v>
      </c>
      <c r="M1140" s="51">
        <v>629</v>
      </c>
      <c r="N1140" s="82">
        <f>IF('1'!$H$10="-",L1140,L1140)</f>
        <v>713</v>
      </c>
      <c r="O1140" s="82">
        <f>IF(Z1140="только сц",0,IF('1'!$H$10="-",M1140,IF('1'!$H$10="в кассу предприятия",M1140,IF('1'!$H$10="ИП Водакова Т.Ю.",M1140*1.075,"-"))))</f>
        <v>629</v>
      </c>
      <c r="P1140" s="86">
        <v>41</v>
      </c>
      <c r="Q1140" s="47"/>
      <c r="R1140" s="91">
        <f t="shared" si="18"/>
        <v>0</v>
      </c>
      <c r="S1140" s="91" t="str">
        <f>IF('1'!$H$10="-","-      ₽",IF(Z1140="только сц",IF(Q1140&lt;=AA1140,Q1140,AA1140),IF(Q1140&lt;=AB1140,0,IF(Q1140-R1140&lt;=AA1140,Q1140-R1140,AA1140))))</f>
        <v>-      ₽</v>
      </c>
      <c r="T1140" s="92" t="str">
        <f>IF('1'!$H$10="-","-      ₽",IF(AND(SUM($W$10:$W$6357)&gt;=200000,AC1140&lt;&gt;"без скидки"),IF(R1140&gt;=100,O1140*0.95*0.95*R1140,O1140*R1140*0.95),IF(SUM($V$10:$V$6357)&gt;=57000,IF(AND(R1140&gt;=100,AC1140&lt;&gt;"без скидки"),O1140*0.95*R1140,O1140*R1140),N1140*R1140)))</f>
        <v>-      ₽</v>
      </c>
      <c r="U1140" s="92" t="str">
        <f>IF('1'!$H$10="-","-      ₽",S1140*N1140)</f>
        <v>-      ₽</v>
      </c>
      <c r="V1140" s="93" t="str">
        <f>IF('1'!$H$10="-","-      ₽",R1140*N1140)</f>
        <v>-      ₽</v>
      </c>
      <c r="W1140" s="93" t="str">
        <f>IF('1'!$H$10="-","-      ₽",R1140*O1140)</f>
        <v>-      ₽</v>
      </c>
      <c r="X1140" s="65" t="s">
        <v>4992</v>
      </c>
      <c r="Y1140" s="66" t="str">
        <f>IF(OR(Q1140="",'1'!$H$10="-"),"-      %",IF(Z1140="только сц",0,IF(SUM($V$685:$V$6357)&gt;=57000,(W1140-T1140)/W1140,0)))</f>
        <v>-      %</v>
      </c>
      <c r="Z1140" s="83" t="s">
        <v>375</v>
      </c>
      <c r="AA1140" s="51">
        <v>1</v>
      </c>
      <c r="AB1140" s="51">
        <v>40</v>
      </c>
      <c r="AC1140" s="63" t="s">
        <v>375</v>
      </c>
      <c r="AD1140" s="94" t="str">
        <f>IF(OR(Q1140="",'1'!$H$10="-"),"",IF(Q1140&gt;R1140+S1140,"заказано больше наличия",""))</f>
        <v/>
      </c>
    </row>
    <row r="1141" spans="1:30" s="48" customFormat="1">
      <c r="A1141" s="2"/>
      <c r="B1141" s="57" t="s">
        <v>5133</v>
      </c>
      <c r="C1141" s="49" t="s">
        <v>2537</v>
      </c>
      <c r="D1141" s="49" t="s">
        <v>637</v>
      </c>
      <c r="E1141" s="49">
        <v>2</v>
      </c>
      <c r="F1141" s="49">
        <v>6</v>
      </c>
      <c r="G1141" s="49" t="s">
        <v>656</v>
      </c>
      <c r="H1141" s="52" t="s">
        <v>85</v>
      </c>
      <c r="I1141" s="50"/>
      <c r="J1141" s="50"/>
      <c r="K1141" s="90"/>
      <c r="L1141" s="51">
        <v>332</v>
      </c>
      <c r="M1141" s="51">
        <v>293</v>
      </c>
      <c r="N1141" s="82">
        <f>IF('1'!$H$10="-",L1141,L1141)</f>
        <v>332</v>
      </c>
      <c r="O1141" s="82">
        <f>IF(Z1141="только сц",0,IF('1'!$H$10="-",M1141,IF('1'!$H$10="в кассу предприятия",M1141,IF('1'!$H$10="ИП Водакова Т.Ю.",M1141*1.075,"-"))))</f>
        <v>293</v>
      </c>
      <c r="P1141" s="86">
        <v>80</v>
      </c>
      <c r="Q1141" s="47"/>
      <c r="R1141" s="91">
        <f t="shared" si="18"/>
        <v>0</v>
      </c>
      <c r="S1141" s="91" t="str">
        <f>IF('1'!$H$10="-","-      ₽",IF(Z1141="только сц",IF(Q1141&lt;=AA1141,Q1141,AA1141),IF(Q1141&lt;=AB1141,0,IF(Q1141-R1141&lt;=AA1141,Q1141-R1141,AA1141))))</f>
        <v>-      ₽</v>
      </c>
      <c r="T1141" s="92" t="str">
        <f>IF('1'!$H$10="-","-      ₽",IF(AND(SUM($W$10:$W$6357)&gt;=200000,AC1141&lt;&gt;"без скидки"),IF(R1141&gt;=100,O1141*0.95*0.95*R1141,O1141*R1141*0.95),IF(SUM($V$10:$V$6357)&gt;=57000,IF(AND(R1141&gt;=100,AC1141&lt;&gt;"без скидки"),O1141*0.95*R1141,O1141*R1141),N1141*R1141)))</f>
        <v>-      ₽</v>
      </c>
      <c r="U1141" s="92" t="str">
        <f>IF('1'!$H$10="-","-      ₽",S1141*N1141)</f>
        <v>-      ₽</v>
      </c>
      <c r="V1141" s="93" t="str">
        <f>IF('1'!$H$10="-","-      ₽",R1141*N1141)</f>
        <v>-      ₽</v>
      </c>
      <c r="W1141" s="93" t="str">
        <f>IF('1'!$H$10="-","-      ₽",R1141*O1141)</f>
        <v>-      ₽</v>
      </c>
      <c r="X1141" s="65" t="s">
        <v>4991</v>
      </c>
      <c r="Y1141" s="66" t="str">
        <f>IF(OR(Q1141="",'1'!$H$10="-"),"-      %",IF(Z1141="только сц",0,IF(SUM($V$685:$V$6357)&gt;=57000,(W1141-T1141)/W1141,0)))</f>
        <v>-      %</v>
      </c>
      <c r="Z1141" s="83" t="s">
        <v>375</v>
      </c>
      <c r="AA1141" s="51">
        <v>0</v>
      </c>
      <c r="AB1141" s="51">
        <v>80</v>
      </c>
      <c r="AC1141" s="63" t="s">
        <v>375</v>
      </c>
      <c r="AD1141" s="94" t="str">
        <f>IF(OR(Q1141="",'1'!$H$10="-"),"",IF(Q1141&gt;R1141+S1141,"заказано больше наличия",""))</f>
        <v/>
      </c>
    </row>
    <row r="1142" spans="1:30" s="48" customFormat="1">
      <c r="A1142" s="2"/>
      <c r="B1142" s="57" t="s">
        <v>655</v>
      </c>
      <c r="C1142" s="49" t="s">
        <v>636</v>
      </c>
      <c r="D1142" s="49" t="s">
        <v>637</v>
      </c>
      <c r="E1142" s="49">
        <v>2</v>
      </c>
      <c r="F1142" s="49">
        <v>11</v>
      </c>
      <c r="G1142" s="49" t="s">
        <v>656</v>
      </c>
      <c r="H1142" s="52" t="s">
        <v>52</v>
      </c>
      <c r="I1142" s="50" t="s">
        <v>298</v>
      </c>
      <c r="J1142" s="50"/>
      <c r="K1142" s="90"/>
      <c r="L1142" s="51">
        <v>713</v>
      </c>
      <c r="M1142" s="51">
        <v>629</v>
      </c>
      <c r="N1142" s="82">
        <f>IF('1'!$H$10="-",L1142,L1142)</f>
        <v>713</v>
      </c>
      <c r="O1142" s="82">
        <f>IF(Z1142="только сц",0,IF('1'!$H$10="-",M1142,IF('1'!$H$10="в кассу предприятия",M1142,IF('1'!$H$10="ИП Водакова Т.Ю.",M1142*1.075,"-"))))</f>
        <v>629</v>
      </c>
      <c r="P1142" s="86">
        <v>14</v>
      </c>
      <c r="Q1142" s="47"/>
      <c r="R1142" s="91">
        <f t="shared" si="18"/>
        <v>0</v>
      </c>
      <c r="S1142" s="91" t="str">
        <f>IF('1'!$H$10="-","-      ₽",IF(Z1142="только сц",IF(Q1142&lt;=AA1142,Q1142,AA1142),IF(Q1142&lt;=AB1142,0,IF(Q1142-R1142&lt;=AA1142,Q1142-R1142,AA1142))))</f>
        <v>-      ₽</v>
      </c>
      <c r="T1142" s="92" t="str">
        <f>IF('1'!$H$10="-","-      ₽",IF(AND(SUM($W$10:$W$6357)&gt;=200000,AC1142&lt;&gt;"без скидки"),IF(R1142&gt;=100,O1142*0.95*0.95*R1142,O1142*R1142*0.95),IF(SUM($V$10:$V$6357)&gt;=57000,IF(AND(R1142&gt;=100,AC1142&lt;&gt;"без скидки"),O1142*0.95*R1142,O1142*R1142),N1142*R1142)))</f>
        <v>-      ₽</v>
      </c>
      <c r="U1142" s="92" t="str">
        <f>IF('1'!$H$10="-","-      ₽",S1142*N1142)</f>
        <v>-      ₽</v>
      </c>
      <c r="V1142" s="93" t="str">
        <f>IF('1'!$H$10="-","-      ₽",R1142*N1142)</f>
        <v>-      ₽</v>
      </c>
      <c r="W1142" s="93" t="str">
        <f>IF('1'!$H$10="-","-      ₽",R1142*O1142)</f>
        <v>-      ₽</v>
      </c>
      <c r="X1142" s="65" t="s">
        <v>4548</v>
      </c>
      <c r="Y1142" s="66" t="str">
        <f>IF(OR(Q1142="",'1'!$H$10="-"),"-      %",IF(Z1142="только сц",0,IF(SUM($V$685:$V$6357)&gt;=57000,(W1142-T1142)/W1142,0)))</f>
        <v>-      %</v>
      </c>
      <c r="Z1142" s="83" t="s">
        <v>375</v>
      </c>
      <c r="AA1142" s="51">
        <v>8</v>
      </c>
      <c r="AB1142" s="51">
        <v>6</v>
      </c>
      <c r="AC1142" s="63" t="s">
        <v>375</v>
      </c>
      <c r="AD1142" s="94" t="str">
        <f>IF(OR(Q1142="",'1'!$H$10="-"),"",IF(Q1142&gt;R1142+S1142,"заказано больше наличия",""))</f>
        <v/>
      </c>
    </row>
    <row r="1143" spans="1:30" s="48" customFormat="1">
      <c r="A1143" s="2"/>
      <c r="B1143" s="57" t="s">
        <v>4180</v>
      </c>
      <c r="C1143" s="49" t="s">
        <v>636</v>
      </c>
      <c r="D1143" s="49" t="s">
        <v>637</v>
      </c>
      <c r="E1143" s="49">
        <v>2</v>
      </c>
      <c r="F1143" s="49">
        <v>11</v>
      </c>
      <c r="G1143" s="49" t="s">
        <v>656</v>
      </c>
      <c r="H1143" s="52" t="s">
        <v>52</v>
      </c>
      <c r="I1143" s="50"/>
      <c r="J1143" s="50"/>
      <c r="K1143" s="90"/>
      <c r="L1143" s="51">
        <v>713</v>
      </c>
      <c r="M1143" s="51">
        <v>629</v>
      </c>
      <c r="N1143" s="82">
        <f>IF('1'!$H$10="-",L1143,L1143)</f>
        <v>713</v>
      </c>
      <c r="O1143" s="82">
        <f>IF(Z1143="только сц",0,IF('1'!$H$10="-",M1143,IF('1'!$H$10="в кассу предприятия",M1143,IF('1'!$H$10="ИП Водакова Т.Ю.",M1143*1.075,"-"))))</f>
        <v>629</v>
      </c>
      <c r="P1143" s="86">
        <v>8</v>
      </c>
      <c r="Q1143" s="47"/>
      <c r="R1143" s="91">
        <f t="shared" si="18"/>
        <v>0</v>
      </c>
      <c r="S1143" s="91" t="str">
        <f>IF('1'!$H$10="-","-      ₽",IF(Z1143="только сц",IF(Q1143&lt;=AA1143,Q1143,AA1143),IF(Q1143&lt;=AB1143,0,IF(Q1143-R1143&lt;=AA1143,Q1143-R1143,AA1143))))</f>
        <v>-      ₽</v>
      </c>
      <c r="T1143" s="92" t="str">
        <f>IF('1'!$H$10="-","-      ₽",IF(AND(SUM($W$10:$W$6357)&gt;=200000,AC1143&lt;&gt;"без скидки"),IF(R1143&gt;=100,O1143*0.95*0.95*R1143,O1143*R1143*0.95),IF(SUM($V$10:$V$6357)&gt;=57000,IF(AND(R1143&gt;=100,AC1143&lt;&gt;"без скидки"),O1143*0.95*R1143,O1143*R1143),N1143*R1143)))</f>
        <v>-      ₽</v>
      </c>
      <c r="U1143" s="92" t="str">
        <f>IF('1'!$H$10="-","-      ₽",S1143*N1143)</f>
        <v>-      ₽</v>
      </c>
      <c r="V1143" s="93" t="str">
        <f>IF('1'!$H$10="-","-      ₽",R1143*N1143)</f>
        <v>-      ₽</v>
      </c>
      <c r="W1143" s="93" t="str">
        <f>IF('1'!$H$10="-","-      ₽",R1143*O1143)</f>
        <v>-      ₽</v>
      </c>
      <c r="X1143" s="65" t="s">
        <v>4548</v>
      </c>
      <c r="Y1143" s="66" t="str">
        <f>IF(OR(Q1143="",'1'!$H$10="-"),"-      %",IF(Z1143="только сц",0,IF(SUM($V$685:$V$6357)&gt;=57000,(W1143-T1143)/W1143,0)))</f>
        <v>-      %</v>
      </c>
      <c r="Z1143" s="83" t="s">
        <v>375</v>
      </c>
      <c r="AA1143" s="51">
        <v>0</v>
      </c>
      <c r="AB1143" s="51">
        <v>8</v>
      </c>
      <c r="AC1143" s="63" t="s">
        <v>3975</v>
      </c>
      <c r="AD1143" s="94" t="str">
        <f>IF(OR(Q1143="",'1'!$H$10="-"),"",IF(Q1143&gt;R1143+S1143,"заказано больше наличия",""))</f>
        <v/>
      </c>
    </row>
    <row r="1144" spans="1:30" s="48" customFormat="1">
      <c r="A1144" s="2"/>
      <c r="B1144" s="57" t="s">
        <v>1435</v>
      </c>
      <c r="C1144" s="49" t="s">
        <v>2537</v>
      </c>
      <c r="D1144" s="49" t="s">
        <v>637</v>
      </c>
      <c r="E1144" s="49">
        <v>2</v>
      </c>
      <c r="F1144" s="49">
        <v>8</v>
      </c>
      <c r="G1144" s="49" t="s">
        <v>2979</v>
      </c>
      <c r="H1144" s="52" t="s">
        <v>288</v>
      </c>
      <c r="I1144" s="50" t="s">
        <v>298</v>
      </c>
      <c r="J1144" s="50"/>
      <c r="K1144" s="90"/>
      <c r="L1144" s="51">
        <v>849</v>
      </c>
      <c r="M1144" s="51">
        <v>749</v>
      </c>
      <c r="N1144" s="82">
        <f>IF('1'!$H$10="-",L1144,L1144)</f>
        <v>849</v>
      </c>
      <c r="O1144" s="82">
        <f>IF(Z1144="только сц",0,IF('1'!$H$10="-",M1144,IF('1'!$H$10="в кассу предприятия",M1144,IF('1'!$H$10="ИП Водакова Т.Ю.",M1144*1.075,"-"))))</f>
        <v>0</v>
      </c>
      <c r="P1144" s="86">
        <v>10</v>
      </c>
      <c r="Q1144" s="47"/>
      <c r="R1144" s="91">
        <f t="shared" si="18"/>
        <v>0</v>
      </c>
      <c r="S1144" s="91" t="str">
        <f>IF('1'!$H$10="-","-      ₽",IF(Z1144="только сц",IF(Q1144&lt;=AA1144,Q1144,AA1144),IF(Q1144&lt;=AB1144,0,IF(Q1144-R1144&lt;=AA1144,Q1144-R1144,AA1144))))</f>
        <v>-      ₽</v>
      </c>
      <c r="T1144" s="92" t="str">
        <f>IF('1'!$H$10="-","-      ₽",IF(AND(SUM($W$10:$W$6357)&gt;=200000,AC1144&lt;&gt;"без скидки"),IF(R1144&gt;=100,O1144*0.95*0.95*R1144,O1144*R1144*0.95),IF(SUM($V$10:$V$6357)&gt;=57000,IF(AND(R1144&gt;=100,AC1144&lt;&gt;"без скидки"),O1144*0.95*R1144,O1144*R1144),N1144*R1144)))</f>
        <v>-      ₽</v>
      </c>
      <c r="U1144" s="92" t="str">
        <f>IF('1'!$H$10="-","-      ₽",S1144*N1144)</f>
        <v>-      ₽</v>
      </c>
      <c r="V1144" s="93" t="str">
        <f>IF('1'!$H$10="-","-      ₽",R1144*N1144)</f>
        <v>-      ₽</v>
      </c>
      <c r="W1144" s="93" t="str">
        <f>IF('1'!$H$10="-","-      ₽",R1144*O1144)</f>
        <v>-      ₽</v>
      </c>
      <c r="X1144" s="65" t="s">
        <v>4548</v>
      </c>
      <c r="Y1144" s="66" t="str">
        <f>IF(OR(Q1144="",'1'!$H$10="-"),"-      %",IF(Z1144="только сц",0,IF(SUM($V$685:$V$6357)&gt;=57000,(W1144-T1144)/W1144,0)))</f>
        <v>-      %</v>
      </c>
      <c r="Z1144" s="83" t="s">
        <v>5582</v>
      </c>
      <c r="AA1144" s="51">
        <v>10</v>
      </c>
      <c r="AB1144" s="51">
        <v>0</v>
      </c>
      <c r="AC1144" s="63" t="s">
        <v>375</v>
      </c>
      <c r="AD1144" s="94" t="str">
        <f>IF(OR(Q1144="",'1'!$H$10="-"),"",IF(Q1144&gt;R1144+S1144,"заказано больше наличия",""))</f>
        <v/>
      </c>
    </row>
    <row r="1145" spans="1:30" s="48" customFormat="1">
      <c r="A1145" s="2"/>
      <c r="B1145" s="57" t="s">
        <v>4181</v>
      </c>
      <c r="C1145" s="49" t="s">
        <v>636</v>
      </c>
      <c r="D1145" s="49" t="s">
        <v>637</v>
      </c>
      <c r="E1145" s="49">
        <v>2</v>
      </c>
      <c r="F1145" s="49">
        <v>11</v>
      </c>
      <c r="G1145" s="49" t="s">
        <v>2979</v>
      </c>
      <c r="H1145" s="52" t="s">
        <v>52</v>
      </c>
      <c r="I1145" s="50" t="s">
        <v>298</v>
      </c>
      <c r="J1145" s="50"/>
      <c r="K1145" s="90"/>
      <c r="L1145" s="51">
        <v>849</v>
      </c>
      <c r="M1145" s="51">
        <v>749</v>
      </c>
      <c r="N1145" s="82">
        <f>IF('1'!$H$10="-",L1145,L1145)</f>
        <v>849</v>
      </c>
      <c r="O1145" s="82">
        <f>IF(Z1145="только сц",0,IF('1'!$H$10="-",M1145,IF('1'!$H$10="в кассу предприятия",M1145,IF('1'!$H$10="ИП Водакова Т.Ю.",M1145*1.075,"-"))))</f>
        <v>749</v>
      </c>
      <c r="P1145" s="86">
        <v>1</v>
      </c>
      <c r="Q1145" s="47"/>
      <c r="R1145" s="91">
        <f t="shared" si="18"/>
        <v>0</v>
      </c>
      <c r="S1145" s="91" t="str">
        <f>IF('1'!$H$10="-","-      ₽",IF(Z1145="только сц",IF(Q1145&lt;=AA1145,Q1145,AA1145),IF(Q1145&lt;=AB1145,0,IF(Q1145-R1145&lt;=AA1145,Q1145-R1145,AA1145))))</f>
        <v>-      ₽</v>
      </c>
      <c r="T1145" s="92" t="str">
        <f>IF('1'!$H$10="-","-      ₽",IF(AND(SUM($W$10:$W$6357)&gt;=200000,AC1145&lt;&gt;"без скидки"),IF(R1145&gt;=100,O1145*0.95*0.95*R1145,O1145*R1145*0.95),IF(SUM($V$10:$V$6357)&gt;=57000,IF(AND(R1145&gt;=100,AC1145&lt;&gt;"без скидки"),O1145*0.95*R1145,O1145*R1145),N1145*R1145)))</f>
        <v>-      ₽</v>
      </c>
      <c r="U1145" s="92" t="str">
        <f>IF('1'!$H$10="-","-      ₽",S1145*N1145)</f>
        <v>-      ₽</v>
      </c>
      <c r="V1145" s="93" t="str">
        <f>IF('1'!$H$10="-","-      ₽",R1145*N1145)</f>
        <v>-      ₽</v>
      </c>
      <c r="W1145" s="93" t="str">
        <f>IF('1'!$H$10="-","-      ₽",R1145*O1145)</f>
        <v>-      ₽</v>
      </c>
      <c r="X1145" s="65" t="s">
        <v>4548</v>
      </c>
      <c r="Y1145" s="66" t="str">
        <f>IF(OR(Q1145="",'1'!$H$10="-"),"-      %",IF(Z1145="только сц",0,IF(SUM($V$685:$V$6357)&gt;=57000,(W1145-T1145)/W1145,0)))</f>
        <v>-      %</v>
      </c>
      <c r="Z1145" s="83" t="s">
        <v>375</v>
      </c>
      <c r="AA1145" s="51">
        <v>0</v>
      </c>
      <c r="AB1145" s="51">
        <v>1</v>
      </c>
      <c r="AC1145" s="63" t="s">
        <v>375</v>
      </c>
      <c r="AD1145" s="94" t="str">
        <f>IF(OR(Q1145="",'1'!$H$10="-"),"",IF(Q1145&gt;R1145+S1145,"заказано больше наличия",""))</f>
        <v/>
      </c>
    </row>
    <row r="1146" spans="1:30" s="48" customFormat="1">
      <c r="A1146" s="2"/>
      <c r="B1146" s="57" t="s">
        <v>1436</v>
      </c>
      <c r="C1146" s="49" t="s">
        <v>636</v>
      </c>
      <c r="D1146" s="49" t="s">
        <v>637</v>
      </c>
      <c r="E1146" s="49">
        <v>2</v>
      </c>
      <c r="F1146" s="49">
        <v>18</v>
      </c>
      <c r="G1146" s="49" t="s">
        <v>2979</v>
      </c>
      <c r="H1146" s="52" t="s">
        <v>384</v>
      </c>
      <c r="I1146" s="50"/>
      <c r="J1146" s="50"/>
      <c r="K1146" s="90"/>
      <c r="L1146" s="51">
        <v>1241</v>
      </c>
      <c r="M1146" s="51">
        <v>1095</v>
      </c>
      <c r="N1146" s="82">
        <f>IF('1'!$H$10="-",L1146,L1146)</f>
        <v>1241</v>
      </c>
      <c r="O1146" s="82">
        <f>IF(Z1146="только сц",0,IF('1'!$H$10="-",M1146,IF('1'!$H$10="в кассу предприятия",M1146,IF('1'!$H$10="ИП Водакова Т.Ю.",M1146*1.075,"-"))))</f>
        <v>1095</v>
      </c>
      <c r="P1146" s="86">
        <v>3</v>
      </c>
      <c r="Q1146" s="47"/>
      <c r="R1146" s="91">
        <f t="shared" si="18"/>
        <v>0</v>
      </c>
      <c r="S1146" s="91" t="str">
        <f>IF('1'!$H$10="-","-      ₽",IF(Z1146="только сц",IF(Q1146&lt;=AA1146,Q1146,AA1146),IF(Q1146&lt;=AB1146,0,IF(Q1146-R1146&lt;=AA1146,Q1146-R1146,AA1146))))</f>
        <v>-      ₽</v>
      </c>
      <c r="T1146" s="92" t="str">
        <f>IF('1'!$H$10="-","-      ₽",IF(AND(SUM($W$10:$W$6357)&gt;=200000,AC1146&lt;&gt;"без скидки"),IF(R1146&gt;=100,O1146*0.95*0.95*R1146,O1146*R1146*0.95),IF(SUM($V$10:$V$6357)&gt;=57000,IF(AND(R1146&gt;=100,AC1146&lt;&gt;"без скидки"),O1146*0.95*R1146,O1146*R1146),N1146*R1146)))</f>
        <v>-      ₽</v>
      </c>
      <c r="U1146" s="92" t="str">
        <f>IF('1'!$H$10="-","-      ₽",S1146*N1146)</f>
        <v>-      ₽</v>
      </c>
      <c r="V1146" s="93" t="str">
        <f>IF('1'!$H$10="-","-      ₽",R1146*N1146)</f>
        <v>-      ₽</v>
      </c>
      <c r="W1146" s="93" t="str">
        <f>IF('1'!$H$10="-","-      ₽",R1146*O1146)</f>
        <v>-      ₽</v>
      </c>
      <c r="X1146" s="65" t="s">
        <v>4548</v>
      </c>
      <c r="Y1146" s="66" t="str">
        <f>IF(OR(Q1146="",'1'!$H$10="-"),"-      %",IF(Z1146="только сц",0,IF(SUM($V$685:$V$6357)&gt;=57000,(W1146-T1146)/W1146,0)))</f>
        <v>-      %</v>
      </c>
      <c r="Z1146" s="83" t="s">
        <v>375</v>
      </c>
      <c r="AA1146" s="51">
        <v>0</v>
      </c>
      <c r="AB1146" s="51">
        <v>3</v>
      </c>
      <c r="AC1146" s="63" t="s">
        <v>375</v>
      </c>
      <c r="AD1146" s="94" t="str">
        <f>IF(OR(Q1146="",'1'!$H$10="-"),"",IF(Q1146&gt;R1146+S1146,"заказано больше наличия",""))</f>
        <v/>
      </c>
    </row>
    <row r="1147" spans="1:30" s="48" customFormat="1">
      <c r="A1147" s="2"/>
      <c r="B1147" s="57" t="s">
        <v>5134</v>
      </c>
      <c r="C1147" s="49" t="s">
        <v>2537</v>
      </c>
      <c r="D1147" s="49" t="s">
        <v>637</v>
      </c>
      <c r="E1147" s="49">
        <v>2</v>
      </c>
      <c r="F1147" s="49">
        <v>6</v>
      </c>
      <c r="G1147" s="49" t="s">
        <v>5509</v>
      </c>
      <c r="H1147" s="52" t="s">
        <v>85</v>
      </c>
      <c r="I1147" s="50"/>
      <c r="J1147" s="50"/>
      <c r="K1147" s="90"/>
      <c r="L1147" s="51">
        <v>332</v>
      </c>
      <c r="M1147" s="51">
        <v>293</v>
      </c>
      <c r="N1147" s="82">
        <f>IF('1'!$H$10="-",L1147,L1147)</f>
        <v>332</v>
      </c>
      <c r="O1147" s="82">
        <f>IF(Z1147="только сц",0,IF('1'!$H$10="-",M1147,IF('1'!$H$10="в кассу предприятия",M1147,IF('1'!$H$10="ИП Водакова Т.Ю.",M1147*1.075,"-"))))</f>
        <v>293</v>
      </c>
      <c r="P1147" s="86">
        <v>25</v>
      </c>
      <c r="Q1147" s="47"/>
      <c r="R1147" s="91">
        <f t="shared" si="18"/>
        <v>0</v>
      </c>
      <c r="S1147" s="91" t="str">
        <f>IF('1'!$H$10="-","-      ₽",IF(Z1147="только сц",IF(Q1147&lt;=AA1147,Q1147,AA1147),IF(Q1147&lt;=AB1147,0,IF(Q1147-R1147&lt;=AA1147,Q1147-R1147,AA1147))))</f>
        <v>-      ₽</v>
      </c>
      <c r="T1147" s="92" t="str">
        <f>IF('1'!$H$10="-","-      ₽",IF(AND(SUM($W$10:$W$6357)&gt;=200000,AC1147&lt;&gt;"без скидки"),IF(R1147&gt;=100,O1147*0.95*0.95*R1147,O1147*R1147*0.95),IF(SUM($V$10:$V$6357)&gt;=57000,IF(AND(R1147&gt;=100,AC1147&lt;&gt;"без скидки"),O1147*0.95*R1147,O1147*R1147),N1147*R1147)))</f>
        <v>-      ₽</v>
      </c>
      <c r="U1147" s="92" t="str">
        <f>IF('1'!$H$10="-","-      ₽",S1147*N1147)</f>
        <v>-      ₽</v>
      </c>
      <c r="V1147" s="93" t="str">
        <f>IF('1'!$H$10="-","-      ₽",R1147*N1147)</f>
        <v>-      ₽</v>
      </c>
      <c r="W1147" s="93" t="str">
        <f>IF('1'!$H$10="-","-      ₽",R1147*O1147)</f>
        <v>-      ₽</v>
      </c>
      <c r="X1147" s="65" t="s">
        <v>4992</v>
      </c>
      <c r="Y1147" s="66" t="str">
        <f>IF(OR(Q1147="",'1'!$H$10="-"),"-      %",IF(Z1147="только сц",0,IF(SUM($V$685:$V$6357)&gt;=57000,(W1147-T1147)/W1147,0)))</f>
        <v>-      %</v>
      </c>
      <c r="Z1147" s="83" t="s">
        <v>375</v>
      </c>
      <c r="AA1147" s="51">
        <v>0</v>
      </c>
      <c r="AB1147" s="51">
        <v>25</v>
      </c>
      <c r="AC1147" s="63" t="s">
        <v>375</v>
      </c>
      <c r="AD1147" s="94" t="str">
        <f>IF(OR(Q1147="",'1'!$H$10="-"),"",IF(Q1147&gt;R1147+S1147,"заказано больше наличия",""))</f>
        <v/>
      </c>
    </row>
    <row r="1148" spans="1:30" s="48" customFormat="1">
      <c r="A1148" s="2"/>
      <c r="B1148" s="57" t="s">
        <v>5135</v>
      </c>
      <c r="C1148" s="49" t="s">
        <v>2537</v>
      </c>
      <c r="D1148" s="49" t="s">
        <v>637</v>
      </c>
      <c r="E1148" s="49">
        <v>2</v>
      </c>
      <c r="F1148" s="49">
        <v>11</v>
      </c>
      <c r="G1148" s="49" t="s">
        <v>5509</v>
      </c>
      <c r="H1148" s="52" t="s">
        <v>52</v>
      </c>
      <c r="I1148" s="50"/>
      <c r="J1148" s="50"/>
      <c r="K1148" s="90"/>
      <c r="L1148" s="51">
        <v>849</v>
      </c>
      <c r="M1148" s="51">
        <v>749</v>
      </c>
      <c r="N1148" s="82">
        <f>IF('1'!$H$10="-",L1148,L1148)</f>
        <v>849</v>
      </c>
      <c r="O1148" s="82">
        <f>IF(Z1148="только сц",0,IF('1'!$H$10="-",M1148,IF('1'!$H$10="в кассу предприятия",M1148,IF('1'!$H$10="ИП Водакова Т.Ю.",M1148*1.075,"-"))))</f>
        <v>749</v>
      </c>
      <c r="P1148" s="86">
        <v>3</v>
      </c>
      <c r="Q1148" s="47"/>
      <c r="R1148" s="91">
        <f t="shared" si="18"/>
        <v>0</v>
      </c>
      <c r="S1148" s="91" t="str">
        <f>IF('1'!$H$10="-","-      ₽",IF(Z1148="только сц",IF(Q1148&lt;=AA1148,Q1148,AA1148),IF(Q1148&lt;=AB1148,0,IF(Q1148-R1148&lt;=AA1148,Q1148-R1148,AA1148))))</f>
        <v>-      ₽</v>
      </c>
      <c r="T1148" s="92" t="str">
        <f>IF('1'!$H$10="-","-      ₽",IF(AND(SUM($W$10:$W$6357)&gt;=200000,AC1148&lt;&gt;"без скидки"),IF(R1148&gt;=100,O1148*0.95*0.95*R1148,O1148*R1148*0.95),IF(SUM($V$10:$V$6357)&gt;=57000,IF(AND(R1148&gt;=100,AC1148&lt;&gt;"без скидки"),O1148*0.95*R1148,O1148*R1148),N1148*R1148)))</f>
        <v>-      ₽</v>
      </c>
      <c r="U1148" s="92" t="str">
        <f>IF('1'!$H$10="-","-      ₽",S1148*N1148)</f>
        <v>-      ₽</v>
      </c>
      <c r="V1148" s="93" t="str">
        <f>IF('1'!$H$10="-","-      ₽",R1148*N1148)</f>
        <v>-      ₽</v>
      </c>
      <c r="W1148" s="93" t="str">
        <f>IF('1'!$H$10="-","-      ₽",R1148*O1148)</f>
        <v>-      ₽</v>
      </c>
      <c r="X1148" s="65" t="s">
        <v>4548</v>
      </c>
      <c r="Y1148" s="66" t="str">
        <f>IF(OR(Q1148="",'1'!$H$10="-"),"-      %",IF(Z1148="только сц",0,IF(SUM($V$685:$V$6357)&gt;=57000,(W1148-T1148)/W1148,0)))</f>
        <v>-      %</v>
      </c>
      <c r="Z1148" s="83" t="s">
        <v>375</v>
      </c>
      <c r="AA1148" s="51">
        <v>0</v>
      </c>
      <c r="AB1148" s="51">
        <v>3</v>
      </c>
      <c r="AC1148" s="63" t="s">
        <v>375</v>
      </c>
      <c r="AD1148" s="94" t="str">
        <f>IF(OR(Q1148="",'1'!$H$10="-"),"",IF(Q1148&gt;R1148+S1148,"заказано больше наличия",""))</f>
        <v/>
      </c>
    </row>
    <row r="1149" spans="1:30" s="48" customFormat="1">
      <c r="A1149" s="2"/>
      <c r="B1149" s="57" t="s">
        <v>5136</v>
      </c>
      <c r="C1149" s="49" t="s">
        <v>2537</v>
      </c>
      <c r="D1149" s="49" t="s">
        <v>637</v>
      </c>
      <c r="E1149" s="49">
        <v>2</v>
      </c>
      <c r="F1149" s="49">
        <v>11</v>
      </c>
      <c r="G1149" s="49" t="s">
        <v>5510</v>
      </c>
      <c r="H1149" s="52" t="s">
        <v>52</v>
      </c>
      <c r="I1149" s="50"/>
      <c r="J1149" s="50"/>
      <c r="K1149" s="90"/>
      <c r="L1149" s="51">
        <v>653</v>
      </c>
      <c r="M1149" s="51">
        <v>576</v>
      </c>
      <c r="N1149" s="82">
        <f>IF('1'!$H$10="-",L1149,L1149)</f>
        <v>653</v>
      </c>
      <c r="O1149" s="82">
        <f>IF(Z1149="только сц",0,IF('1'!$H$10="-",M1149,IF('1'!$H$10="в кассу предприятия",M1149,IF('1'!$H$10="ИП Водакова Т.Ю.",M1149*1.075,"-"))))</f>
        <v>576</v>
      </c>
      <c r="P1149" s="86">
        <v>10</v>
      </c>
      <c r="Q1149" s="47"/>
      <c r="R1149" s="91">
        <f t="shared" si="18"/>
        <v>0</v>
      </c>
      <c r="S1149" s="91" t="str">
        <f>IF('1'!$H$10="-","-      ₽",IF(Z1149="только сц",IF(Q1149&lt;=AA1149,Q1149,AA1149),IF(Q1149&lt;=AB1149,0,IF(Q1149-R1149&lt;=AA1149,Q1149-R1149,AA1149))))</f>
        <v>-      ₽</v>
      </c>
      <c r="T1149" s="92" t="str">
        <f>IF('1'!$H$10="-","-      ₽",IF(AND(SUM($W$10:$W$6357)&gt;=200000,AC1149&lt;&gt;"без скидки"),IF(R1149&gt;=100,O1149*0.95*0.95*R1149,O1149*R1149*0.95),IF(SUM($V$10:$V$6357)&gt;=57000,IF(AND(R1149&gt;=100,AC1149&lt;&gt;"без скидки"),O1149*0.95*R1149,O1149*R1149),N1149*R1149)))</f>
        <v>-      ₽</v>
      </c>
      <c r="U1149" s="92" t="str">
        <f>IF('1'!$H$10="-","-      ₽",S1149*N1149)</f>
        <v>-      ₽</v>
      </c>
      <c r="V1149" s="93" t="str">
        <f>IF('1'!$H$10="-","-      ₽",R1149*N1149)</f>
        <v>-      ₽</v>
      </c>
      <c r="W1149" s="93" t="str">
        <f>IF('1'!$H$10="-","-      ₽",R1149*O1149)</f>
        <v>-      ₽</v>
      </c>
      <c r="X1149" s="65" t="s">
        <v>4991</v>
      </c>
      <c r="Y1149" s="66" t="str">
        <f>IF(OR(Q1149="",'1'!$H$10="-"),"-      %",IF(Z1149="только сц",0,IF(SUM($V$685:$V$6357)&gt;=57000,(W1149-T1149)/W1149,0)))</f>
        <v>-      %</v>
      </c>
      <c r="Z1149" s="83" t="s">
        <v>375</v>
      </c>
      <c r="AA1149" s="51">
        <v>0</v>
      </c>
      <c r="AB1149" s="51">
        <v>10</v>
      </c>
      <c r="AC1149" s="63" t="s">
        <v>3975</v>
      </c>
      <c r="AD1149" s="94" t="str">
        <f>IF(OR(Q1149="",'1'!$H$10="-"),"",IF(Q1149&gt;R1149+S1149,"заказано больше наличия",""))</f>
        <v/>
      </c>
    </row>
    <row r="1150" spans="1:30" s="48" customFormat="1">
      <c r="A1150" s="2"/>
      <c r="B1150" s="57" t="s">
        <v>5137</v>
      </c>
      <c r="C1150" s="49" t="s">
        <v>2537</v>
      </c>
      <c r="D1150" s="49" t="s">
        <v>637</v>
      </c>
      <c r="E1150" s="49">
        <v>2</v>
      </c>
      <c r="F1150" s="49">
        <v>6</v>
      </c>
      <c r="G1150" s="49" t="s">
        <v>2980</v>
      </c>
      <c r="H1150" s="52" t="s">
        <v>85</v>
      </c>
      <c r="I1150" s="50"/>
      <c r="J1150" s="50"/>
      <c r="K1150" s="90"/>
      <c r="L1150" s="51">
        <v>538</v>
      </c>
      <c r="M1150" s="51">
        <v>475</v>
      </c>
      <c r="N1150" s="82">
        <f>IF('1'!$H$10="-",L1150,L1150)</f>
        <v>538</v>
      </c>
      <c r="O1150" s="82">
        <f>IF(Z1150="только сц",0,IF('1'!$H$10="-",M1150,IF('1'!$H$10="в кассу предприятия",M1150,IF('1'!$H$10="ИП Водакова Т.Ю.",M1150*1.075,"-"))))</f>
        <v>475</v>
      </c>
      <c r="P1150" s="86" t="s">
        <v>5583</v>
      </c>
      <c r="Q1150" s="47"/>
      <c r="R1150" s="91">
        <f t="shared" si="18"/>
        <v>0</v>
      </c>
      <c r="S1150" s="91" t="str">
        <f>IF('1'!$H$10="-","-      ₽",IF(Z1150="только сц",IF(Q1150&lt;=AA1150,Q1150,AA1150),IF(Q1150&lt;=AB1150,0,IF(Q1150-R1150&lt;=AA1150,Q1150-R1150,AA1150))))</f>
        <v>-      ₽</v>
      </c>
      <c r="T1150" s="92" t="str">
        <f>IF('1'!$H$10="-","-      ₽",IF(AND(SUM($W$10:$W$6357)&gt;=200000,AC1150&lt;&gt;"без скидки"),IF(R1150&gt;=100,O1150*0.95*0.95*R1150,O1150*R1150*0.95),IF(SUM($V$10:$V$6357)&gt;=57000,IF(AND(R1150&gt;=100,AC1150&lt;&gt;"без скидки"),O1150*0.95*R1150,O1150*R1150),N1150*R1150)))</f>
        <v>-      ₽</v>
      </c>
      <c r="U1150" s="92" t="str">
        <f>IF('1'!$H$10="-","-      ₽",S1150*N1150)</f>
        <v>-      ₽</v>
      </c>
      <c r="V1150" s="93" t="str">
        <f>IF('1'!$H$10="-","-      ₽",R1150*N1150)</f>
        <v>-      ₽</v>
      </c>
      <c r="W1150" s="93" t="str">
        <f>IF('1'!$H$10="-","-      ₽",R1150*O1150)</f>
        <v>-      ₽</v>
      </c>
      <c r="X1150" s="65" t="s">
        <v>4991</v>
      </c>
      <c r="Y1150" s="66" t="str">
        <f>IF(OR(Q1150="",'1'!$H$10="-"),"-      %",IF(Z1150="только сц",0,IF(SUM($V$685:$V$6357)&gt;=57000,(W1150-T1150)/W1150,0)))</f>
        <v>-      %</v>
      </c>
      <c r="Z1150" s="83" t="s">
        <v>375</v>
      </c>
      <c r="AA1150" s="51">
        <v>0</v>
      </c>
      <c r="AB1150" s="51">
        <v>148</v>
      </c>
      <c r="AC1150" s="63" t="s">
        <v>375</v>
      </c>
      <c r="AD1150" s="94" t="str">
        <f>IF(OR(Q1150="",'1'!$H$10="-"),"",IF(Q1150&gt;R1150+S1150,"заказано больше наличия",""))</f>
        <v/>
      </c>
    </row>
    <row r="1151" spans="1:30" s="48" customFormat="1">
      <c r="A1151" s="2"/>
      <c r="B1151" s="57" t="s">
        <v>5138</v>
      </c>
      <c r="C1151" s="49" t="s">
        <v>2537</v>
      </c>
      <c r="D1151" s="49" t="s">
        <v>637</v>
      </c>
      <c r="E1151" s="49">
        <v>2</v>
      </c>
      <c r="F1151" s="49">
        <v>11</v>
      </c>
      <c r="G1151" s="49" t="s">
        <v>2980</v>
      </c>
      <c r="H1151" s="52" t="s">
        <v>52</v>
      </c>
      <c r="I1151" s="50"/>
      <c r="J1151" s="50"/>
      <c r="K1151" s="90"/>
      <c r="L1151" s="51">
        <v>713</v>
      </c>
      <c r="M1151" s="51">
        <v>629</v>
      </c>
      <c r="N1151" s="82">
        <f>IF('1'!$H$10="-",L1151,L1151)</f>
        <v>713</v>
      </c>
      <c r="O1151" s="82">
        <f>IF(Z1151="только сц",0,IF('1'!$H$10="-",M1151,IF('1'!$H$10="в кассу предприятия",M1151,IF('1'!$H$10="ИП Водакова Т.Ю.",M1151*1.075,"-"))))</f>
        <v>629</v>
      </c>
      <c r="P1151" s="86">
        <v>40</v>
      </c>
      <c r="Q1151" s="47"/>
      <c r="R1151" s="91">
        <f t="shared" si="18"/>
        <v>0</v>
      </c>
      <c r="S1151" s="91" t="str">
        <f>IF('1'!$H$10="-","-      ₽",IF(Z1151="только сц",IF(Q1151&lt;=AA1151,Q1151,AA1151),IF(Q1151&lt;=AB1151,0,IF(Q1151-R1151&lt;=AA1151,Q1151-R1151,AA1151))))</f>
        <v>-      ₽</v>
      </c>
      <c r="T1151" s="92" t="str">
        <f>IF('1'!$H$10="-","-      ₽",IF(AND(SUM($W$10:$W$6357)&gt;=200000,AC1151&lt;&gt;"без скидки"),IF(R1151&gt;=100,O1151*0.95*0.95*R1151,O1151*R1151*0.95),IF(SUM($V$10:$V$6357)&gt;=57000,IF(AND(R1151&gt;=100,AC1151&lt;&gt;"без скидки"),O1151*0.95*R1151,O1151*R1151),N1151*R1151)))</f>
        <v>-      ₽</v>
      </c>
      <c r="U1151" s="92" t="str">
        <f>IF('1'!$H$10="-","-      ₽",S1151*N1151)</f>
        <v>-      ₽</v>
      </c>
      <c r="V1151" s="93" t="str">
        <f>IF('1'!$H$10="-","-      ₽",R1151*N1151)</f>
        <v>-      ₽</v>
      </c>
      <c r="W1151" s="93" t="str">
        <f>IF('1'!$H$10="-","-      ₽",R1151*O1151)</f>
        <v>-      ₽</v>
      </c>
      <c r="X1151" s="65" t="s">
        <v>4991</v>
      </c>
      <c r="Y1151" s="66" t="str">
        <f>IF(OR(Q1151="",'1'!$H$10="-"),"-      %",IF(Z1151="только сц",0,IF(SUM($V$685:$V$6357)&gt;=57000,(W1151-T1151)/W1151,0)))</f>
        <v>-      %</v>
      </c>
      <c r="Z1151" s="83" t="s">
        <v>375</v>
      </c>
      <c r="AA1151" s="51">
        <v>0</v>
      </c>
      <c r="AB1151" s="51">
        <v>40</v>
      </c>
      <c r="AC1151" s="63" t="s">
        <v>375</v>
      </c>
      <c r="AD1151" s="94" t="str">
        <f>IF(OR(Q1151="",'1'!$H$10="-"),"",IF(Q1151&gt;R1151+S1151,"заказано больше наличия",""))</f>
        <v/>
      </c>
    </row>
    <row r="1152" spans="1:30" s="48" customFormat="1">
      <c r="A1152" s="2"/>
      <c r="B1152" s="57" t="s">
        <v>1437</v>
      </c>
      <c r="C1152" s="49" t="s">
        <v>636</v>
      </c>
      <c r="D1152" s="49" t="s">
        <v>637</v>
      </c>
      <c r="E1152" s="49">
        <v>2</v>
      </c>
      <c r="F1152" s="49">
        <v>24</v>
      </c>
      <c r="G1152" s="49" t="s">
        <v>2980</v>
      </c>
      <c r="H1152" s="52" t="s">
        <v>373</v>
      </c>
      <c r="I1152" s="50" t="s">
        <v>387</v>
      </c>
      <c r="J1152" s="50"/>
      <c r="K1152" s="90"/>
      <c r="L1152" s="51">
        <v>2130</v>
      </c>
      <c r="M1152" s="51">
        <v>1879</v>
      </c>
      <c r="N1152" s="82">
        <f>IF('1'!$H$10="-",L1152,L1152)</f>
        <v>2130</v>
      </c>
      <c r="O1152" s="82">
        <f>IF(Z1152="только сц",0,IF('1'!$H$10="-",M1152,IF('1'!$H$10="в кассу предприятия",M1152,IF('1'!$H$10="ИП Водакова Т.Ю.",M1152*1.075,"-"))))</f>
        <v>1879</v>
      </c>
      <c r="P1152" s="86">
        <v>13</v>
      </c>
      <c r="Q1152" s="47"/>
      <c r="R1152" s="91">
        <f t="shared" si="18"/>
        <v>0</v>
      </c>
      <c r="S1152" s="91" t="str">
        <f>IF('1'!$H$10="-","-      ₽",IF(Z1152="только сц",IF(Q1152&lt;=AA1152,Q1152,AA1152),IF(Q1152&lt;=AB1152,0,IF(Q1152-R1152&lt;=AA1152,Q1152-R1152,AA1152))))</f>
        <v>-      ₽</v>
      </c>
      <c r="T1152" s="92" t="str">
        <f>IF('1'!$H$10="-","-      ₽",IF(AND(SUM($W$10:$W$6357)&gt;=200000,AC1152&lt;&gt;"без скидки"),IF(R1152&gt;=100,O1152*0.95*0.95*R1152,O1152*R1152*0.95),IF(SUM($V$10:$V$6357)&gt;=57000,IF(AND(R1152&gt;=100,AC1152&lt;&gt;"без скидки"),O1152*0.95*R1152,O1152*R1152),N1152*R1152)))</f>
        <v>-      ₽</v>
      </c>
      <c r="U1152" s="92" t="str">
        <f>IF('1'!$H$10="-","-      ₽",S1152*N1152)</f>
        <v>-      ₽</v>
      </c>
      <c r="V1152" s="93" t="str">
        <f>IF('1'!$H$10="-","-      ₽",R1152*N1152)</f>
        <v>-      ₽</v>
      </c>
      <c r="W1152" s="93" t="str">
        <f>IF('1'!$H$10="-","-      ₽",R1152*O1152)</f>
        <v>-      ₽</v>
      </c>
      <c r="X1152" s="65" t="s">
        <v>4548</v>
      </c>
      <c r="Y1152" s="66" t="str">
        <f>IF(OR(Q1152="",'1'!$H$10="-"),"-      %",IF(Z1152="только сц",0,IF(SUM($V$685:$V$6357)&gt;=57000,(W1152-T1152)/W1152,0)))</f>
        <v>-      %</v>
      </c>
      <c r="Z1152" s="83" t="s">
        <v>375</v>
      </c>
      <c r="AA1152" s="51">
        <v>4</v>
      </c>
      <c r="AB1152" s="51">
        <v>9</v>
      </c>
      <c r="AC1152" s="63" t="s">
        <v>375</v>
      </c>
      <c r="AD1152" s="94" t="str">
        <f>IF(OR(Q1152="",'1'!$H$10="-"),"",IF(Q1152&gt;R1152+S1152,"заказано больше наличия",""))</f>
        <v/>
      </c>
    </row>
    <row r="1153" spans="1:30" s="48" customFormat="1">
      <c r="A1153" s="2"/>
      <c r="B1153" s="57" t="s">
        <v>1438</v>
      </c>
      <c r="C1153" s="49" t="s">
        <v>2537</v>
      </c>
      <c r="D1153" s="49" t="s">
        <v>637</v>
      </c>
      <c r="E1153" s="49">
        <v>2</v>
      </c>
      <c r="F1153" s="49">
        <v>11</v>
      </c>
      <c r="G1153" s="49" t="s">
        <v>2981</v>
      </c>
      <c r="H1153" s="52" t="s">
        <v>52</v>
      </c>
      <c r="I1153" s="50"/>
      <c r="J1153" s="50"/>
      <c r="K1153" s="90"/>
      <c r="L1153" s="51">
        <v>441</v>
      </c>
      <c r="M1153" s="51">
        <v>389</v>
      </c>
      <c r="N1153" s="82">
        <f>IF('1'!$H$10="-",L1153,L1153)</f>
        <v>441</v>
      </c>
      <c r="O1153" s="82">
        <f>IF(Z1153="только сц",0,IF('1'!$H$10="-",M1153,IF('1'!$H$10="в кассу предприятия",M1153,IF('1'!$H$10="ИП Водакова Т.Ю.",M1153*1.075,"-"))))</f>
        <v>389</v>
      </c>
      <c r="P1153" s="86">
        <v>25</v>
      </c>
      <c r="Q1153" s="47"/>
      <c r="R1153" s="91">
        <f t="shared" si="18"/>
        <v>0</v>
      </c>
      <c r="S1153" s="91" t="str">
        <f>IF('1'!$H$10="-","-      ₽",IF(Z1153="только сц",IF(Q1153&lt;=AA1153,Q1153,AA1153),IF(Q1153&lt;=AB1153,0,IF(Q1153-R1153&lt;=AA1153,Q1153-R1153,AA1153))))</f>
        <v>-      ₽</v>
      </c>
      <c r="T1153" s="92" t="str">
        <f>IF('1'!$H$10="-","-      ₽",IF(AND(SUM($W$10:$W$6357)&gt;=200000,AC1153&lt;&gt;"без скидки"),IF(R1153&gt;=100,O1153*0.95*0.95*R1153,O1153*R1153*0.95),IF(SUM($V$10:$V$6357)&gt;=57000,IF(AND(R1153&gt;=100,AC1153&lt;&gt;"без скидки"),O1153*0.95*R1153,O1153*R1153),N1153*R1153)))</f>
        <v>-      ₽</v>
      </c>
      <c r="U1153" s="92" t="str">
        <f>IF('1'!$H$10="-","-      ₽",S1153*N1153)</f>
        <v>-      ₽</v>
      </c>
      <c r="V1153" s="93" t="str">
        <f>IF('1'!$H$10="-","-      ₽",R1153*N1153)</f>
        <v>-      ₽</v>
      </c>
      <c r="W1153" s="93" t="str">
        <f>IF('1'!$H$10="-","-      ₽",R1153*O1153)</f>
        <v>-      ₽</v>
      </c>
      <c r="X1153" s="65" t="s">
        <v>4992</v>
      </c>
      <c r="Y1153" s="66" t="str">
        <f>IF(OR(Q1153="",'1'!$H$10="-"),"-      %",IF(Z1153="только сц",0,IF(SUM($V$685:$V$6357)&gt;=57000,(W1153-T1153)/W1153,0)))</f>
        <v>-      %</v>
      </c>
      <c r="Z1153" s="83" t="s">
        <v>375</v>
      </c>
      <c r="AA1153" s="51">
        <v>10</v>
      </c>
      <c r="AB1153" s="51">
        <v>15</v>
      </c>
      <c r="AC1153" s="63" t="s">
        <v>375</v>
      </c>
      <c r="AD1153" s="94" t="str">
        <f>IF(OR(Q1153="",'1'!$H$10="-"),"",IF(Q1153&gt;R1153+S1153,"заказано больше наличия",""))</f>
        <v/>
      </c>
    </row>
    <row r="1154" spans="1:30" s="48" customFormat="1">
      <c r="A1154" s="2"/>
      <c r="B1154" s="57" t="s">
        <v>1439</v>
      </c>
      <c r="C1154" s="49" t="s">
        <v>2537</v>
      </c>
      <c r="D1154" s="49" t="s">
        <v>637</v>
      </c>
      <c r="E1154" s="49">
        <v>2</v>
      </c>
      <c r="F1154" s="49">
        <v>20</v>
      </c>
      <c r="G1154" s="49" t="s">
        <v>2982</v>
      </c>
      <c r="H1154" s="52" t="s">
        <v>496</v>
      </c>
      <c r="I1154" s="50" t="s">
        <v>392</v>
      </c>
      <c r="J1154" s="50"/>
      <c r="K1154" s="90"/>
      <c r="L1154" s="51">
        <v>1411</v>
      </c>
      <c r="M1154" s="51">
        <v>1245</v>
      </c>
      <c r="N1154" s="82">
        <f>IF('1'!$H$10="-",L1154,L1154)</f>
        <v>1411</v>
      </c>
      <c r="O1154" s="82">
        <f>IF(Z1154="только сц",0,IF('1'!$H$10="-",M1154,IF('1'!$H$10="в кассу предприятия",M1154,IF('1'!$H$10="ИП Водакова Т.Ю.",M1154*1.075,"-"))))</f>
        <v>0</v>
      </c>
      <c r="P1154" s="86">
        <v>3</v>
      </c>
      <c r="Q1154" s="47"/>
      <c r="R1154" s="91">
        <f t="shared" si="18"/>
        <v>0</v>
      </c>
      <c r="S1154" s="91" t="str">
        <f>IF('1'!$H$10="-","-      ₽",IF(Z1154="только сц",IF(Q1154&lt;=AA1154,Q1154,AA1154),IF(Q1154&lt;=AB1154,0,IF(Q1154-R1154&lt;=AA1154,Q1154-R1154,AA1154))))</f>
        <v>-      ₽</v>
      </c>
      <c r="T1154" s="92" t="str">
        <f>IF('1'!$H$10="-","-      ₽",IF(AND(SUM($W$10:$W$6357)&gt;=200000,AC1154&lt;&gt;"без скидки"),IF(R1154&gt;=100,O1154*0.95*0.95*R1154,O1154*R1154*0.95),IF(SUM($V$10:$V$6357)&gt;=57000,IF(AND(R1154&gt;=100,AC1154&lt;&gt;"без скидки"),O1154*0.95*R1154,O1154*R1154),N1154*R1154)))</f>
        <v>-      ₽</v>
      </c>
      <c r="U1154" s="92" t="str">
        <f>IF('1'!$H$10="-","-      ₽",S1154*N1154)</f>
        <v>-      ₽</v>
      </c>
      <c r="V1154" s="93" t="str">
        <f>IF('1'!$H$10="-","-      ₽",R1154*N1154)</f>
        <v>-      ₽</v>
      </c>
      <c r="W1154" s="93" t="str">
        <f>IF('1'!$H$10="-","-      ₽",R1154*O1154)</f>
        <v>-      ₽</v>
      </c>
      <c r="X1154" s="65" t="s">
        <v>4548</v>
      </c>
      <c r="Y1154" s="66" t="str">
        <f>IF(OR(Q1154="",'1'!$H$10="-"),"-      %",IF(Z1154="только сц",0,IF(SUM($V$685:$V$6357)&gt;=57000,(W1154-T1154)/W1154,0)))</f>
        <v>-      %</v>
      </c>
      <c r="Z1154" s="83" t="s">
        <v>5582</v>
      </c>
      <c r="AA1154" s="51">
        <v>3</v>
      </c>
      <c r="AB1154" s="51">
        <v>0</v>
      </c>
      <c r="AC1154" s="63" t="s">
        <v>3975</v>
      </c>
      <c r="AD1154" s="94" t="str">
        <f>IF(OR(Q1154="",'1'!$H$10="-"),"",IF(Q1154&gt;R1154+S1154,"заказано больше наличия",""))</f>
        <v/>
      </c>
    </row>
    <row r="1155" spans="1:30" s="48" customFormat="1">
      <c r="A1155" s="2"/>
      <c r="B1155" s="57" t="s">
        <v>5139</v>
      </c>
      <c r="C1155" s="49" t="s">
        <v>2537</v>
      </c>
      <c r="D1155" s="49" t="s">
        <v>637</v>
      </c>
      <c r="E1155" s="49">
        <v>2</v>
      </c>
      <c r="F1155" s="49">
        <v>6</v>
      </c>
      <c r="G1155" s="49" t="s">
        <v>5511</v>
      </c>
      <c r="H1155" s="52" t="s">
        <v>85</v>
      </c>
      <c r="I1155" s="50"/>
      <c r="J1155" s="50"/>
      <c r="K1155" s="90"/>
      <c r="L1155" s="51">
        <v>538</v>
      </c>
      <c r="M1155" s="51">
        <v>475</v>
      </c>
      <c r="N1155" s="82">
        <f>IF('1'!$H$10="-",L1155,L1155)</f>
        <v>538</v>
      </c>
      <c r="O1155" s="82">
        <f>IF(Z1155="только сц",0,IF('1'!$H$10="-",M1155,IF('1'!$H$10="в кассу предприятия",M1155,IF('1'!$H$10="ИП Водакова Т.Ю.",M1155*1.075,"-"))))</f>
        <v>475</v>
      </c>
      <c r="P1155" s="86">
        <v>18</v>
      </c>
      <c r="Q1155" s="47"/>
      <c r="R1155" s="91">
        <f t="shared" si="18"/>
        <v>0</v>
      </c>
      <c r="S1155" s="91" t="str">
        <f>IF('1'!$H$10="-","-      ₽",IF(Z1155="только сц",IF(Q1155&lt;=AA1155,Q1155,AA1155),IF(Q1155&lt;=AB1155,0,IF(Q1155-R1155&lt;=AA1155,Q1155-R1155,AA1155))))</f>
        <v>-      ₽</v>
      </c>
      <c r="T1155" s="92" t="str">
        <f>IF('1'!$H$10="-","-      ₽",IF(AND(SUM($W$10:$W$6357)&gt;=200000,AC1155&lt;&gt;"без скидки"),IF(R1155&gt;=100,O1155*0.95*0.95*R1155,O1155*R1155*0.95),IF(SUM($V$10:$V$6357)&gt;=57000,IF(AND(R1155&gt;=100,AC1155&lt;&gt;"без скидки"),O1155*0.95*R1155,O1155*R1155),N1155*R1155)))</f>
        <v>-      ₽</v>
      </c>
      <c r="U1155" s="92" t="str">
        <f>IF('1'!$H$10="-","-      ₽",S1155*N1155)</f>
        <v>-      ₽</v>
      </c>
      <c r="V1155" s="93" t="str">
        <f>IF('1'!$H$10="-","-      ₽",R1155*N1155)</f>
        <v>-      ₽</v>
      </c>
      <c r="W1155" s="93" t="str">
        <f>IF('1'!$H$10="-","-      ₽",R1155*O1155)</f>
        <v>-      ₽</v>
      </c>
      <c r="X1155" s="65" t="s">
        <v>4991</v>
      </c>
      <c r="Y1155" s="66" t="str">
        <f>IF(OR(Q1155="",'1'!$H$10="-"),"-      %",IF(Z1155="только сц",0,IF(SUM($V$685:$V$6357)&gt;=57000,(W1155-T1155)/W1155,0)))</f>
        <v>-      %</v>
      </c>
      <c r="Z1155" s="83" t="s">
        <v>375</v>
      </c>
      <c r="AA1155" s="51">
        <v>0</v>
      </c>
      <c r="AB1155" s="51">
        <v>18</v>
      </c>
      <c r="AC1155" s="63" t="s">
        <v>375</v>
      </c>
      <c r="AD1155" s="94" t="str">
        <f>IF(OR(Q1155="",'1'!$H$10="-"),"",IF(Q1155&gt;R1155+S1155,"заказано больше наличия",""))</f>
        <v/>
      </c>
    </row>
    <row r="1156" spans="1:30" s="48" customFormat="1">
      <c r="A1156" s="2"/>
      <c r="B1156" s="57" t="s">
        <v>5140</v>
      </c>
      <c r="C1156" s="49" t="s">
        <v>2537</v>
      </c>
      <c r="D1156" s="49" t="s">
        <v>637</v>
      </c>
      <c r="E1156" s="49">
        <v>2</v>
      </c>
      <c r="F1156" s="49">
        <v>11</v>
      </c>
      <c r="G1156" s="49" t="s">
        <v>5511</v>
      </c>
      <c r="H1156" s="52" t="s">
        <v>52</v>
      </c>
      <c r="I1156" s="50"/>
      <c r="J1156" s="50"/>
      <c r="K1156" s="90"/>
      <c r="L1156" s="51">
        <v>713</v>
      </c>
      <c r="M1156" s="51">
        <v>629</v>
      </c>
      <c r="N1156" s="82">
        <f>IF('1'!$H$10="-",L1156,L1156)</f>
        <v>713</v>
      </c>
      <c r="O1156" s="82">
        <f>IF(Z1156="только сц",0,IF('1'!$H$10="-",M1156,IF('1'!$H$10="в кассу предприятия",M1156,IF('1'!$H$10="ИП Водакова Т.Ю.",M1156*1.075,"-"))))</f>
        <v>629</v>
      </c>
      <c r="P1156" s="86" t="s">
        <v>5583</v>
      </c>
      <c r="Q1156" s="47"/>
      <c r="R1156" s="91">
        <f t="shared" si="18"/>
        <v>0</v>
      </c>
      <c r="S1156" s="91" t="str">
        <f>IF('1'!$H$10="-","-      ₽",IF(Z1156="только сц",IF(Q1156&lt;=AA1156,Q1156,AA1156),IF(Q1156&lt;=AB1156,0,IF(Q1156-R1156&lt;=AA1156,Q1156-R1156,AA1156))))</f>
        <v>-      ₽</v>
      </c>
      <c r="T1156" s="92" t="str">
        <f>IF('1'!$H$10="-","-      ₽",IF(AND(SUM($W$10:$W$6357)&gt;=200000,AC1156&lt;&gt;"без скидки"),IF(R1156&gt;=100,O1156*0.95*0.95*R1156,O1156*R1156*0.95),IF(SUM($V$10:$V$6357)&gt;=57000,IF(AND(R1156&gt;=100,AC1156&lt;&gt;"без скидки"),O1156*0.95*R1156,O1156*R1156),N1156*R1156)))</f>
        <v>-      ₽</v>
      </c>
      <c r="U1156" s="92" t="str">
        <f>IF('1'!$H$10="-","-      ₽",S1156*N1156)</f>
        <v>-      ₽</v>
      </c>
      <c r="V1156" s="93" t="str">
        <f>IF('1'!$H$10="-","-      ₽",R1156*N1156)</f>
        <v>-      ₽</v>
      </c>
      <c r="W1156" s="93" t="str">
        <f>IF('1'!$H$10="-","-      ₽",R1156*O1156)</f>
        <v>-      ₽</v>
      </c>
      <c r="X1156" s="65" t="s">
        <v>4992</v>
      </c>
      <c r="Y1156" s="66" t="str">
        <f>IF(OR(Q1156="",'1'!$H$10="-"),"-      %",IF(Z1156="только сц",0,IF(SUM($V$685:$V$6357)&gt;=57000,(W1156-T1156)/W1156,0)))</f>
        <v>-      %</v>
      </c>
      <c r="Z1156" s="83" t="s">
        <v>375</v>
      </c>
      <c r="AA1156" s="51">
        <v>0</v>
      </c>
      <c r="AB1156" s="51">
        <v>110</v>
      </c>
      <c r="AC1156" s="63" t="s">
        <v>375</v>
      </c>
      <c r="AD1156" s="94" t="str">
        <f>IF(OR(Q1156="",'1'!$H$10="-"),"",IF(Q1156&gt;R1156+S1156,"заказано больше наличия",""))</f>
        <v/>
      </c>
    </row>
    <row r="1157" spans="1:30" s="48" customFormat="1">
      <c r="A1157" s="2"/>
      <c r="B1157" s="57" t="s">
        <v>1440</v>
      </c>
      <c r="C1157" s="49" t="s">
        <v>636</v>
      </c>
      <c r="D1157" s="49" t="s">
        <v>637</v>
      </c>
      <c r="E1157" s="49">
        <v>2</v>
      </c>
      <c r="F1157" s="49">
        <v>24</v>
      </c>
      <c r="G1157" s="49" t="s">
        <v>2983</v>
      </c>
      <c r="H1157" s="52" t="s">
        <v>373</v>
      </c>
      <c r="I1157" s="50" t="s">
        <v>401</v>
      </c>
      <c r="J1157" s="50"/>
      <c r="K1157" s="90"/>
      <c r="L1157" s="51">
        <v>1558</v>
      </c>
      <c r="M1157" s="51">
        <v>1375</v>
      </c>
      <c r="N1157" s="82">
        <f>IF('1'!$H$10="-",L1157,L1157)</f>
        <v>1558</v>
      </c>
      <c r="O1157" s="82">
        <f>IF(Z1157="только сц",0,IF('1'!$H$10="-",M1157,IF('1'!$H$10="в кассу предприятия",M1157,IF('1'!$H$10="ИП Водакова Т.Ю.",M1157*1.075,"-"))))</f>
        <v>1375</v>
      </c>
      <c r="P1157" s="86">
        <v>10</v>
      </c>
      <c r="Q1157" s="47"/>
      <c r="R1157" s="91">
        <f t="shared" si="18"/>
        <v>0</v>
      </c>
      <c r="S1157" s="91" t="str">
        <f>IF('1'!$H$10="-","-      ₽",IF(Z1157="только сц",IF(Q1157&lt;=AA1157,Q1157,AA1157),IF(Q1157&lt;=AB1157,0,IF(Q1157-R1157&lt;=AA1157,Q1157-R1157,AA1157))))</f>
        <v>-      ₽</v>
      </c>
      <c r="T1157" s="92" t="str">
        <f>IF('1'!$H$10="-","-      ₽",IF(AND(SUM($W$10:$W$6357)&gt;=200000,AC1157&lt;&gt;"без скидки"),IF(R1157&gt;=100,O1157*0.95*0.95*R1157,O1157*R1157*0.95),IF(SUM($V$10:$V$6357)&gt;=57000,IF(AND(R1157&gt;=100,AC1157&lt;&gt;"без скидки"),O1157*0.95*R1157,O1157*R1157),N1157*R1157)))</f>
        <v>-      ₽</v>
      </c>
      <c r="U1157" s="92" t="str">
        <f>IF('1'!$H$10="-","-      ₽",S1157*N1157)</f>
        <v>-      ₽</v>
      </c>
      <c r="V1157" s="93" t="str">
        <f>IF('1'!$H$10="-","-      ₽",R1157*N1157)</f>
        <v>-      ₽</v>
      </c>
      <c r="W1157" s="93" t="str">
        <f>IF('1'!$H$10="-","-      ₽",R1157*O1157)</f>
        <v>-      ₽</v>
      </c>
      <c r="X1157" s="65" t="s">
        <v>4548</v>
      </c>
      <c r="Y1157" s="66" t="str">
        <f>IF(OR(Q1157="",'1'!$H$10="-"),"-      %",IF(Z1157="только сц",0,IF(SUM($V$685:$V$6357)&gt;=57000,(W1157-T1157)/W1157,0)))</f>
        <v>-      %</v>
      </c>
      <c r="Z1157" s="83" t="s">
        <v>375</v>
      </c>
      <c r="AA1157" s="51">
        <v>3</v>
      </c>
      <c r="AB1157" s="51">
        <v>7</v>
      </c>
      <c r="AC1157" s="63" t="s">
        <v>375</v>
      </c>
      <c r="AD1157" s="94" t="str">
        <f>IF(OR(Q1157="",'1'!$H$10="-"),"",IF(Q1157&gt;R1157+S1157,"заказано больше наличия",""))</f>
        <v/>
      </c>
    </row>
    <row r="1158" spans="1:30" s="48" customFormat="1">
      <c r="A1158" s="2"/>
      <c r="B1158" s="57" t="s">
        <v>1441</v>
      </c>
      <c r="C1158" s="49" t="s">
        <v>636</v>
      </c>
      <c r="D1158" s="49" t="s">
        <v>637</v>
      </c>
      <c r="E1158" s="49">
        <v>2</v>
      </c>
      <c r="F1158" s="49">
        <v>24</v>
      </c>
      <c r="G1158" s="49" t="s">
        <v>2984</v>
      </c>
      <c r="H1158" s="52" t="s">
        <v>373</v>
      </c>
      <c r="I1158" s="50" t="s">
        <v>298</v>
      </c>
      <c r="J1158" s="50"/>
      <c r="K1158" s="90"/>
      <c r="L1158" s="51">
        <v>1558</v>
      </c>
      <c r="M1158" s="51">
        <v>1375</v>
      </c>
      <c r="N1158" s="82">
        <f>IF('1'!$H$10="-",L1158,L1158)</f>
        <v>1558</v>
      </c>
      <c r="O1158" s="82">
        <f>IF(Z1158="только сц",0,IF('1'!$H$10="-",M1158,IF('1'!$H$10="в кассу предприятия",M1158,IF('1'!$H$10="ИП Водакова Т.Ю.",M1158*1.075,"-"))))</f>
        <v>1375</v>
      </c>
      <c r="P1158" s="86">
        <v>36</v>
      </c>
      <c r="Q1158" s="47"/>
      <c r="R1158" s="91">
        <f t="shared" si="18"/>
        <v>0</v>
      </c>
      <c r="S1158" s="91" t="str">
        <f>IF('1'!$H$10="-","-      ₽",IF(Z1158="только сц",IF(Q1158&lt;=AA1158,Q1158,AA1158),IF(Q1158&lt;=AB1158,0,IF(Q1158-R1158&lt;=AA1158,Q1158-R1158,AA1158))))</f>
        <v>-      ₽</v>
      </c>
      <c r="T1158" s="92" t="str">
        <f>IF('1'!$H$10="-","-      ₽",IF(AND(SUM($W$10:$W$6357)&gt;=200000,AC1158&lt;&gt;"без скидки"),IF(R1158&gt;=100,O1158*0.95*0.95*R1158,O1158*R1158*0.95),IF(SUM($V$10:$V$6357)&gt;=57000,IF(AND(R1158&gt;=100,AC1158&lt;&gt;"без скидки"),O1158*0.95*R1158,O1158*R1158),N1158*R1158)))</f>
        <v>-      ₽</v>
      </c>
      <c r="U1158" s="92" t="str">
        <f>IF('1'!$H$10="-","-      ₽",S1158*N1158)</f>
        <v>-      ₽</v>
      </c>
      <c r="V1158" s="93" t="str">
        <f>IF('1'!$H$10="-","-      ₽",R1158*N1158)</f>
        <v>-      ₽</v>
      </c>
      <c r="W1158" s="93" t="str">
        <f>IF('1'!$H$10="-","-      ₽",R1158*O1158)</f>
        <v>-      ₽</v>
      </c>
      <c r="X1158" s="65" t="s">
        <v>4548</v>
      </c>
      <c r="Y1158" s="66" t="str">
        <f>IF(OR(Q1158="",'1'!$H$10="-"),"-      %",IF(Z1158="только сц",0,IF(SUM($V$685:$V$6357)&gt;=57000,(W1158-T1158)/W1158,0)))</f>
        <v>-      %</v>
      </c>
      <c r="Z1158" s="83" t="s">
        <v>375</v>
      </c>
      <c r="AA1158" s="51">
        <v>14</v>
      </c>
      <c r="AB1158" s="51">
        <v>22</v>
      </c>
      <c r="AC1158" s="63" t="s">
        <v>375</v>
      </c>
      <c r="AD1158" s="94" t="str">
        <f>IF(OR(Q1158="",'1'!$H$10="-"),"",IF(Q1158&gt;R1158+S1158,"заказано больше наличия",""))</f>
        <v/>
      </c>
    </row>
    <row r="1159" spans="1:30" s="48" customFormat="1">
      <c r="A1159" s="2"/>
      <c r="B1159" s="57" t="s">
        <v>4554</v>
      </c>
      <c r="C1159" s="49" t="s">
        <v>2537</v>
      </c>
      <c r="D1159" s="49" t="s">
        <v>637</v>
      </c>
      <c r="E1159" s="49">
        <v>2</v>
      </c>
      <c r="F1159" s="49">
        <v>6</v>
      </c>
      <c r="G1159" s="49" t="s">
        <v>2985</v>
      </c>
      <c r="H1159" s="52" t="s">
        <v>85</v>
      </c>
      <c r="I1159" s="50"/>
      <c r="J1159" s="50"/>
      <c r="K1159" s="90"/>
      <c r="L1159" s="51">
        <v>334</v>
      </c>
      <c r="M1159" s="51">
        <v>295</v>
      </c>
      <c r="N1159" s="82">
        <f>IF('1'!$H$10="-",L1159,L1159)</f>
        <v>334</v>
      </c>
      <c r="O1159" s="82">
        <f>IF(Z1159="только сц",0,IF('1'!$H$10="-",M1159,IF('1'!$H$10="в кассу предприятия",M1159,IF('1'!$H$10="ИП Водакова Т.Ю.",M1159*1.075,"-"))))</f>
        <v>0</v>
      </c>
      <c r="P1159" s="86">
        <v>74</v>
      </c>
      <c r="Q1159" s="47"/>
      <c r="R1159" s="91">
        <f t="shared" si="18"/>
        <v>0</v>
      </c>
      <c r="S1159" s="91" t="str">
        <f>IF('1'!$H$10="-","-      ₽",IF(Z1159="только сц",IF(Q1159&lt;=AA1159,Q1159,AA1159),IF(Q1159&lt;=AB1159,0,IF(Q1159-R1159&lt;=AA1159,Q1159-R1159,AA1159))))</f>
        <v>-      ₽</v>
      </c>
      <c r="T1159" s="92" t="str">
        <f>IF('1'!$H$10="-","-      ₽",IF(AND(SUM($W$10:$W$6357)&gt;=200000,AC1159&lt;&gt;"без скидки"),IF(R1159&gt;=100,O1159*0.95*0.95*R1159,O1159*R1159*0.95),IF(SUM($V$10:$V$6357)&gt;=57000,IF(AND(R1159&gt;=100,AC1159&lt;&gt;"без скидки"),O1159*0.95*R1159,O1159*R1159),N1159*R1159)))</f>
        <v>-      ₽</v>
      </c>
      <c r="U1159" s="92" t="str">
        <f>IF('1'!$H$10="-","-      ₽",S1159*N1159)</f>
        <v>-      ₽</v>
      </c>
      <c r="V1159" s="93" t="str">
        <f>IF('1'!$H$10="-","-      ₽",R1159*N1159)</f>
        <v>-      ₽</v>
      </c>
      <c r="W1159" s="93" t="str">
        <f>IF('1'!$H$10="-","-      ₽",R1159*O1159)</f>
        <v>-      ₽</v>
      </c>
      <c r="X1159" s="65" t="s">
        <v>4548</v>
      </c>
      <c r="Y1159" s="66" t="str">
        <f>IF(OR(Q1159="",'1'!$H$10="-"),"-      %",IF(Z1159="только сц",0,IF(SUM($V$685:$V$6357)&gt;=57000,(W1159-T1159)/W1159,0)))</f>
        <v>-      %</v>
      </c>
      <c r="Z1159" s="83" t="s">
        <v>5582</v>
      </c>
      <c r="AA1159" s="51">
        <v>74</v>
      </c>
      <c r="AB1159" s="51">
        <v>0</v>
      </c>
      <c r="AC1159" s="63" t="s">
        <v>3975</v>
      </c>
      <c r="AD1159" s="94" t="str">
        <f>IF(OR(Q1159="",'1'!$H$10="-"),"",IF(Q1159&gt;R1159+S1159,"заказано больше наличия",""))</f>
        <v/>
      </c>
    </row>
    <row r="1160" spans="1:30" s="48" customFormat="1">
      <c r="A1160" s="2"/>
      <c r="B1160" s="57" t="s">
        <v>5141</v>
      </c>
      <c r="C1160" s="49" t="s">
        <v>636</v>
      </c>
      <c r="D1160" s="49" t="s">
        <v>637</v>
      </c>
      <c r="E1160" s="49">
        <v>2</v>
      </c>
      <c r="F1160" s="49">
        <v>11</v>
      </c>
      <c r="G1160" s="49" t="s">
        <v>2985</v>
      </c>
      <c r="H1160" s="52" t="s">
        <v>52</v>
      </c>
      <c r="I1160" s="50" t="s">
        <v>298</v>
      </c>
      <c r="J1160" s="50"/>
      <c r="K1160" s="90"/>
      <c r="L1160" s="51">
        <v>441</v>
      </c>
      <c r="M1160" s="51">
        <v>389</v>
      </c>
      <c r="N1160" s="82">
        <f>IF('1'!$H$10="-",L1160,L1160)</f>
        <v>441</v>
      </c>
      <c r="O1160" s="82">
        <f>IF(Z1160="только сц",0,IF('1'!$H$10="-",M1160,IF('1'!$H$10="в кассу предприятия",M1160,IF('1'!$H$10="ИП Водакова Т.Ю.",M1160*1.075,"-"))))</f>
        <v>389</v>
      </c>
      <c r="P1160" s="86" t="s">
        <v>5583</v>
      </c>
      <c r="Q1160" s="47"/>
      <c r="R1160" s="91">
        <f t="shared" si="18"/>
        <v>0</v>
      </c>
      <c r="S1160" s="91" t="str">
        <f>IF('1'!$H$10="-","-      ₽",IF(Z1160="только сц",IF(Q1160&lt;=AA1160,Q1160,AA1160),IF(Q1160&lt;=AB1160,0,IF(Q1160-R1160&lt;=AA1160,Q1160-R1160,AA1160))))</f>
        <v>-      ₽</v>
      </c>
      <c r="T1160" s="92" t="str">
        <f>IF('1'!$H$10="-","-      ₽",IF(AND(SUM($W$10:$W$6357)&gt;=200000,AC1160&lt;&gt;"без скидки"),IF(R1160&gt;=100,O1160*0.95*0.95*R1160,O1160*R1160*0.95),IF(SUM($V$10:$V$6357)&gt;=57000,IF(AND(R1160&gt;=100,AC1160&lt;&gt;"без скидки"),O1160*0.95*R1160,O1160*R1160),N1160*R1160)))</f>
        <v>-      ₽</v>
      </c>
      <c r="U1160" s="92" t="str">
        <f>IF('1'!$H$10="-","-      ₽",S1160*N1160)</f>
        <v>-      ₽</v>
      </c>
      <c r="V1160" s="93" t="str">
        <f>IF('1'!$H$10="-","-      ₽",R1160*N1160)</f>
        <v>-      ₽</v>
      </c>
      <c r="W1160" s="93" t="str">
        <f>IF('1'!$H$10="-","-      ₽",R1160*O1160)</f>
        <v>-      ₽</v>
      </c>
      <c r="X1160" s="65" t="s">
        <v>4991</v>
      </c>
      <c r="Y1160" s="66" t="str">
        <f>IF(OR(Q1160="",'1'!$H$10="-"),"-      %",IF(Z1160="только сц",0,IF(SUM($V$685:$V$6357)&gt;=57000,(W1160-T1160)/W1160,0)))</f>
        <v>-      %</v>
      </c>
      <c r="Z1160" s="83" t="s">
        <v>375</v>
      </c>
      <c r="AA1160" s="51">
        <v>0</v>
      </c>
      <c r="AB1160" s="51">
        <v>389</v>
      </c>
      <c r="AC1160" s="63" t="s">
        <v>3975</v>
      </c>
      <c r="AD1160" s="94" t="str">
        <f>IF(OR(Q1160="",'1'!$H$10="-"),"",IF(Q1160&gt;R1160+S1160,"заказано больше наличия",""))</f>
        <v/>
      </c>
    </row>
    <row r="1161" spans="1:30" s="48" customFormat="1">
      <c r="A1161" s="2"/>
      <c r="B1161" s="57" t="s">
        <v>5142</v>
      </c>
      <c r="C1161" s="49" t="s">
        <v>2537</v>
      </c>
      <c r="D1161" s="49" t="s">
        <v>637</v>
      </c>
      <c r="E1161" s="49">
        <v>2</v>
      </c>
      <c r="F1161" s="49">
        <v>11</v>
      </c>
      <c r="G1161" s="49" t="s">
        <v>2985</v>
      </c>
      <c r="H1161" s="52" t="s">
        <v>52</v>
      </c>
      <c r="I1161" s="50"/>
      <c r="J1161" s="50"/>
      <c r="K1161" s="90"/>
      <c r="L1161" s="51">
        <v>441</v>
      </c>
      <c r="M1161" s="51">
        <v>389</v>
      </c>
      <c r="N1161" s="82">
        <f>IF('1'!$H$10="-",L1161,L1161)</f>
        <v>441</v>
      </c>
      <c r="O1161" s="82">
        <f>IF(Z1161="только сц",0,IF('1'!$H$10="-",M1161,IF('1'!$H$10="в кассу предприятия",M1161,IF('1'!$H$10="ИП Водакова Т.Ю.",M1161*1.075,"-"))))</f>
        <v>389</v>
      </c>
      <c r="P1161" s="86">
        <v>26</v>
      </c>
      <c r="Q1161" s="47"/>
      <c r="R1161" s="91">
        <f t="shared" si="18"/>
        <v>0</v>
      </c>
      <c r="S1161" s="91" t="str">
        <f>IF('1'!$H$10="-","-      ₽",IF(Z1161="только сц",IF(Q1161&lt;=AA1161,Q1161,AA1161),IF(Q1161&lt;=AB1161,0,IF(Q1161-R1161&lt;=AA1161,Q1161-R1161,AA1161))))</f>
        <v>-      ₽</v>
      </c>
      <c r="T1161" s="92" t="str">
        <f>IF('1'!$H$10="-","-      ₽",IF(AND(SUM($W$10:$W$6357)&gt;=200000,AC1161&lt;&gt;"без скидки"),IF(R1161&gt;=100,O1161*0.95*0.95*R1161,O1161*R1161*0.95),IF(SUM($V$10:$V$6357)&gt;=57000,IF(AND(R1161&gt;=100,AC1161&lt;&gt;"без скидки"),O1161*0.95*R1161,O1161*R1161),N1161*R1161)))</f>
        <v>-      ₽</v>
      </c>
      <c r="U1161" s="92" t="str">
        <f>IF('1'!$H$10="-","-      ₽",S1161*N1161)</f>
        <v>-      ₽</v>
      </c>
      <c r="V1161" s="93" t="str">
        <f>IF('1'!$H$10="-","-      ₽",R1161*N1161)</f>
        <v>-      ₽</v>
      </c>
      <c r="W1161" s="93" t="str">
        <f>IF('1'!$H$10="-","-      ₽",R1161*O1161)</f>
        <v>-      ₽</v>
      </c>
      <c r="X1161" s="65" t="s">
        <v>4992</v>
      </c>
      <c r="Y1161" s="66" t="str">
        <f>IF(OR(Q1161="",'1'!$H$10="-"),"-      %",IF(Z1161="только сц",0,IF(SUM($V$685:$V$6357)&gt;=57000,(W1161-T1161)/W1161,0)))</f>
        <v>-      %</v>
      </c>
      <c r="Z1161" s="83" t="s">
        <v>375</v>
      </c>
      <c r="AA1161" s="51">
        <v>4</v>
      </c>
      <c r="AB1161" s="51">
        <v>22</v>
      </c>
      <c r="AC1161" s="63" t="s">
        <v>375</v>
      </c>
      <c r="AD1161" s="94" t="str">
        <f>IF(OR(Q1161="",'1'!$H$10="-"),"",IF(Q1161&gt;R1161+S1161,"заказано больше наличия",""))</f>
        <v/>
      </c>
    </row>
    <row r="1162" spans="1:30" s="48" customFormat="1">
      <c r="A1162" s="2"/>
      <c r="B1162" s="57" t="s">
        <v>4070</v>
      </c>
      <c r="C1162" s="49" t="s">
        <v>636</v>
      </c>
      <c r="D1162" s="49" t="s">
        <v>637</v>
      </c>
      <c r="E1162" s="49">
        <v>2</v>
      </c>
      <c r="F1162" s="49">
        <v>18</v>
      </c>
      <c r="G1162" s="49" t="s">
        <v>2985</v>
      </c>
      <c r="H1162" s="52" t="s">
        <v>384</v>
      </c>
      <c r="I1162" s="50" t="s">
        <v>298</v>
      </c>
      <c r="J1162" s="50"/>
      <c r="K1162" s="90"/>
      <c r="L1162" s="51">
        <v>917</v>
      </c>
      <c r="M1162" s="51">
        <v>809</v>
      </c>
      <c r="N1162" s="82">
        <f>IF('1'!$H$10="-",L1162,L1162)</f>
        <v>917</v>
      </c>
      <c r="O1162" s="82">
        <f>IF(Z1162="только сц",0,IF('1'!$H$10="-",M1162,IF('1'!$H$10="в кассу предприятия",M1162,IF('1'!$H$10="ИП Водакова Т.Ю.",M1162*1.075,"-"))))</f>
        <v>809</v>
      </c>
      <c r="P1162" s="86">
        <v>1</v>
      </c>
      <c r="Q1162" s="47"/>
      <c r="R1162" s="91">
        <f t="shared" si="18"/>
        <v>0</v>
      </c>
      <c r="S1162" s="91" t="str">
        <f>IF('1'!$H$10="-","-      ₽",IF(Z1162="только сц",IF(Q1162&lt;=AA1162,Q1162,AA1162),IF(Q1162&lt;=AB1162,0,IF(Q1162-R1162&lt;=AA1162,Q1162-R1162,AA1162))))</f>
        <v>-      ₽</v>
      </c>
      <c r="T1162" s="92" t="str">
        <f>IF('1'!$H$10="-","-      ₽",IF(AND(SUM($W$10:$W$6357)&gt;=200000,AC1162&lt;&gt;"без скидки"),IF(R1162&gt;=100,O1162*0.95*0.95*R1162,O1162*R1162*0.95),IF(SUM($V$10:$V$6357)&gt;=57000,IF(AND(R1162&gt;=100,AC1162&lt;&gt;"без скидки"),O1162*0.95*R1162,O1162*R1162),N1162*R1162)))</f>
        <v>-      ₽</v>
      </c>
      <c r="U1162" s="92" t="str">
        <f>IF('1'!$H$10="-","-      ₽",S1162*N1162)</f>
        <v>-      ₽</v>
      </c>
      <c r="V1162" s="93" t="str">
        <f>IF('1'!$H$10="-","-      ₽",R1162*N1162)</f>
        <v>-      ₽</v>
      </c>
      <c r="W1162" s="93" t="str">
        <f>IF('1'!$H$10="-","-      ₽",R1162*O1162)</f>
        <v>-      ₽</v>
      </c>
      <c r="X1162" s="65" t="s">
        <v>4548</v>
      </c>
      <c r="Y1162" s="66" t="str">
        <f>IF(OR(Q1162="",'1'!$H$10="-"),"-      %",IF(Z1162="только сц",0,IF(SUM($V$685:$V$6357)&gt;=57000,(W1162-T1162)/W1162,0)))</f>
        <v>-      %</v>
      </c>
      <c r="Z1162" s="83" t="s">
        <v>375</v>
      </c>
      <c r="AA1162" s="51">
        <v>0</v>
      </c>
      <c r="AB1162" s="51">
        <v>1</v>
      </c>
      <c r="AC1162" s="63" t="s">
        <v>375</v>
      </c>
      <c r="AD1162" s="94" t="str">
        <f>IF(OR(Q1162="",'1'!$H$10="-"),"",IF(Q1162&gt;R1162+S1162,"заказано больше наличия",""))</f>
        <v/>
      </c>
    </row>
    <row r="1163" spans="1:30" s="48" customFormat="1">
      <c r="A1163" s="2"/>
      <c r="B1163" s="57" t="s">
        <v>4182</v>
      </c>
      <c r="C1163" s="49" t="s">
        <v>636</v>
      </c>
      <c r="D1163" s="49" t="s">
        <v>637</v>
      </c>
      <c r="E1163" s="49">
        <v>2</v>
      </c>
      <c r="F1163" s="49">
        <v>11</v>
      </c>
      <c r="G1163" s="49" t="s">
        <v>4250</v>
      </c>
      <c r="H1163" s="52" t="s">
        <v>52</v>
      </c>
      <c r="I1163" s="50"/>
      <c r="J1163" s="50"/>
      <c r="K1163" s="90"/>
      <c r="L1163" s="51">
        <v>810</v>
      </c>
      <c r="M1163" s="51">
        <v>715</v>
      </c>
      <c r="N1163" s="82">
        <f>IF('1'!$H$10="-",L1163,L1163)</f>
        <v>810</v>
      </c>
      <c r="O1163" s="82">
        <f>IF(Z1163="только сц",0,IF('1'!$H$10="-",M1163,IF('1'!$H$10="в кассу предприятия",M1163,IF('1'!$H$10="ИП Водакова Т.Ю.",M1163*1.075,"-"))))</f>
        <v>715</v>
      </c>
      <c r="P1163" s="86">
        <v>6</v>
      </c>
      <c r="Q1163" s="47"/>
      <c r="R1163" s="91">
        <f t="shared" si="18"/>
        <v>0</v>
      </c>
      <c r="S1163" s="91" t="str">
        <f>IF('1'!$H$10="-","-      ₽",IF(Z1163="только сц",IF(Q1163&lt;=AA1163,Q1163,AA1163),IF(Q1163&lt;=AB1163,0,IF(Q1163-R1163&lt;=AA1163,Q1163-R1163,AA1163))))</f>
        <v>-      ₽</v>
      </c>
      <c r="T1163" s="92" t="str">
        <f>IF('1'!$H$10="-","-      ₽",IF(AND(SUM($W$10:$W$6357)&gt;=200000,AC1163&lt;&gt;"без скидки"),IF(R1163&gt;=100,O1163*0.95*0.95*R1163,O1163*R1163*0.95),IF(SUM($V$10:$V$6357)&gt;=57000,IF(AND(R1163&gt;=100,AC1163&lt;&gt;"без скидки"),O1163*0.95*R1163,O1163*R1163),N1163*R1163)))</f>
        <v>-      ₽</v>
      </c>
      <c r="U1163" s="92" t="str">
        <f>IF('1'!$H$10="-","-      ₽",S1163*N1163)</f>
        <v>-      ₽</v>
      </c>
      <c r="V1163" s="93" t="str">
        <f>IF('1'!$H$10="-","-      ₽",R1163*N1163)</f>
        <v>-      ₽</v>
      </c>
      <c r="W1163" s="93" t="str">
        <f>IF('1'!$H$10="-","-      ₽",R1163*O1163)</f>
        <v>-      ₽</v>
      </c>
      <c r="X1163" s="65" t="s">
        <v>4548</v>
      </c>
      <c r="Y1163" s="66" t="str">
        <f>IF(OR(Q1163="",'1'!$H$10="-"),"-      %",IF(Z1163="только сц",0,IF(SUM($V$685:$V$6357)&gt;=57000,(W1163-T1163)/W1163,0)))</f>
        <v>-      %</v>
      </c>
      <c r="Z1163" s="83" t="s">
        <v>375</v>
      </c>
      <c r="AA1163" s="51">
        <v>1</v>
      </c>
      <c r="AB1163" s="51">
        <v>5</v>
      </c>
      <c r="AC1163" s="63" t="s">
        <v>3975</v>
      </c>
      <c r="AD1163" s="94" t="str">
        <f>IF(OR(Q1163="",'1'!$H$10="-"),"",IF(Q1163&gt;R1163+S1163,"заказано больше наличия",""))</f>
        <v/>
      </c>
    </row>
    <row r="1164" spans="1:30" s="48" customFormat="1">
      <c r="A1164" s="2"/>
      <c r="B1164" s="57" t="s">
        <v>657</v>
      </c>
      <c r="C1164" s="49" t="s">
        <v>636</v>
      </c>
      <c r="D1164" s="49" t="s">
        <v>637</v>
      </c>
      <c r="E1164" s="49">
        <v>2</v>
      </c>
      <c r="F1164" s="49">
        <v>11</v>
      </c>
      <c r="G1164" s="49" t="s">
        <v>658</v>
      </c>
      <c r="H1164" s="52" t="s">
        <v>52</v>
      </c>
      <c r="I1164" s="50" t="s">
        <v>298</v>
      </c>
      <c r="J1164" s="50"/>
      <c r="K1164" s="90"/>
      <c r="L1164" s="51">
        <v>538</v>
      </c>
      <c r="M1164" s="51">
        <v>475</v>
      </c>
      <c r="N1164" s="82">
        <f>IF('1'!$H$10="-",L1164,L1164)</f>
        <v>538</v>
      </c>
      <c r="O1164" s="82">
        <f>IF(Z1164="только сц",0,IF('1'!$H$10="-",M1164,IF('1'!$H$10="в кассу предприятия",M1164,IF('1'!$H$10="ИП Водакова Т.Ю.",M1164*1.075,"-"))))</f>
        <v>475</v>
      </c>
      <c r="P1164" s="86">
        <v>19</v>
      </c>
      <c r="Q1164" s="47"/>
      <c r="R1164" s="91">
        <f t="shared" si="18"/>
        <v>0</v>
      </c>
      <c r="S1164" s="91" t="str">
        <f>IF('1'!$H$10="-","-      ₽",IF(Z1164="только сц",IF(Q1164&lt;=AA1164,Q1164,AA1164),IF(Q1164&lt;=AB1164,0,IF(Q1164-R1164&lt;=AA1164,Q1164-R1164,AA1164))))</f>
        <v>-      ₽</v>
      </c>
      <c r="T1164" s="92" t="str">
        <f>IF('1'!$H$10="-","-      ₽",IF(AND(SUM($W$10:$W$6357)&gt;=200000,AC1164&lt;&gt;"без скидки"),IF(R1164&gt;=100,O1164*0.95*0.95*R1164,O1164*R1164*0.95),IF(SUM($V$10:$V$6357)&gt;=57000,IF(AND(R1164&gt;=100,AC1164&lt;&gt;"без скидки"),O1164*0.95*R1164,O1164*R1164),N1164*R1164)))</f>
        <v>-      ₽</v>
      </c>
      <c r="U1164" s="92" t="str">
        <f>IF('1'!$H$10="-","-      ₽",S1164*N1164)</f>
        <v>-      ₽</v>
      </c>
      <c r="V1164" s="93" t="str">
        <f>IF('1'!$H$10="-","-      ₽",R1164*N1164)</f>
        <v>-      ₽</v>
      </c>
      <c r="W1164" s="93" t="str">
        <f>IF('1'!$H$10="-","-      ₽",R1164*O1164)</f>
        <v>-      ₽</v>
      </c>
      <c r="X1164" s="65" t="s">
        <v>4992</v>
      </c>
      <c r="Y1164" s="66" t="str">
        <f>IF(OR(Q1164="",'1'!$H$10="-"),"-      %",IF(Z1164="только сц",0,IF(SUM($V$685:$V$6357)&gt;=57000,(W1164-T1164)/W1164,0)))</f>
        <v>-      %</v>
      </c>
      <c r="Z1164" s="83" t="s">
        <v>375</v>
      </c>
      <c r="AA1164" s="51">
        <v>1</v>
      </c>
      <c r="AB1164" s="51">
        <v>18</v>
      </c>
      <c r="AC1164" s="63" t="s">
        <v>375</v>
      </c>
      <c r="AD1164" s="94" t="str">
        <f>IF(OR(Q1164="",'1'!$H$10="-"),"",IF(Q1164&gt;R1164+S1164,"заказано больше наличия",""))</f>
        <v/>
      </c>
    </row>
    <row r="1165" spans="1:30" s="48" customFormat="1">
      <c r="A1165" s="2"/>
      <c r="B1165" s="57" t="s">
        <v>5143</v>
      </c>
      <c r="C1165" s="49" t="s">
        <v>2537</v>
      </c>
      <c r="D1165" s="49" t="s">
        <v>637</v>
      </c>
      <c r="E1165" s="49">
        <v>2</v>
      </c>
      <c r="F1165" s="49">
        <v>11</v>
      </c>
      <c r="G1165" s="49" t="s">
        <v>658</v>
      </c>
      <c r="H1165" s="52" t="s">
        <v>52</v>
      </c>
      <c r="I1165" s="50"/>
      <c r="J1165" s="50"/>
      <c r="K1165" s="90"/>
      <c r="L1165" s="51">
        <v>538</v>
      </c>
      <c r="M1165" s="51">
        <v>475</v>
      </c>
      <c r="N1165" s="82">
        <f>IF('1'!$H$10="-",L1165,L1165)</f>
        <v>538</v>
      </c>
      <c r="O1165" s="82">
        <f>IF(Z1165="только сц",0,IF('1'!$H$10="-",M1165,IF('1'!$H$10="в кассу предприятия",M1165,IF('1'!$H$10="ИП Водакова Т.Ю.",M1165*1.075,"-"))))</f>
        <v>475</v>
      </c>
      <c r="P1165" s="86">
        <v>5</v>
      </c>
      <c r="Q1165" s="47"/>
      <c r="R1165" s="91">
        <f t="shared" si="18"/>
        <v>0</v>
      </c>
      <c r="S1165" s="91" t="str">
        <f>IF('1'!$H$10="-","-      ₽",IF(Z1165="только сц",IF(Q1165&lt;=AA1165,Q1165,AA1165),IF(Q1165&lt;=AB1165,0,IF(Q1165-R1165&lt;=AA1165,Q1165-R1165,AA1165))))</f>
        <v>-      ₽</v>
      </c>
      <c r="T1165" s="92" t="str">
        <f>IF('1'!$H$10="-","-      ₽",IF(AND(SUM($W$10:$W$6357)&gt;=200000,AC1165&lt;&gt;"без скидки"),IF(R1165&gt;=100,O1165*0.95*0.95*R1165,O1165*R1165*0.95),IF(SUM($V$10:$V$6357)&gt;=57000,IF(AND(R1165&gt;=100,AC1165&lt;&gt;"без скидки"),O1165*0.95*R1165,O1165*R1165),N1165*R1165)))</f>
        <v>-      ₽</v>
      </c>
      <c r="U1165" s="92" t="str">
        <f>IF('1'!$H$10="-","-      ₽",S1165*N1165)</f>
        <v>-      ₽</v>
      </c>
      <c r="V1165" s="93" t="str">
        <f>IF('1'!$H$10="-","-      ₽",R1165*N1165)</f>
        <v>-      ₽</v>
      </c>
      <c r="W1165" s="93" t="str">
        <f>IF('1'!$H$10="-","-      ₽",R1165*O1165)</f>
        <v>-      ₽</v>
      </c>
      <c r="X1165" s="65" t="s">
        <v>4548</v>
      </c>
      <c r="Y1165" s="66" t="str">
        <f>IF(OR(Q1165="",'1'!$H$10="-"),"-      %",IF(Z1165="только сц",0,IF(SUM($V$685:$V$6357)&gt;=57000,(W1165-T1165)/W1165,0)))</f>
        <v>-      %</v>
      </c>
      <c r="Z1165" s="83" t="s">
        <v>375</v>
      </c>
      <c r="AA1165" s="51">
        <v>0</v>
      </c>
      <c r="AB1165" s="51">
        <v>5</v>
      </c>
      <c r="AC1165" s="63" t="s">
        <v>375</v>
      </c>
      <c r="AD1165" s="94" t="str">
        <f>IF(OR(Q1165="",'1'!$H$10="-"),"",IF(Q1165&gt;R1165+S1165,"заказано больше наличия",""))</f>
        <v/>
      </c>
    </row>
    <row r="1166" spans="1:30" s="48" customFormat="1">
      <c r="A1166" s="2"/>
      <c r="B1166" s="57" t="s">
        <v>1442</v>
      </c>
      <c r="C1166" s="49" t="s">
        <v>636</v>
      </c>
      <c r="D1166" s="49" t="s">
        <v>637</v>
      </c>
      <c r="E1166" s="49">
        <v>2</v>
      </c>
      <c r="F1166" s="49">
        <v>18</v>
      </c>
      <c r="G1166" s="49" t="s">
        <v>658</v>
      </c>
      <c r="H1166" s="52" t="s">
        <v>384</v>
      </c>
      <c r="I1166" s="50" t="s">
        <v>387</v>
      </c>
      <c r="J1166" s="50"/>
      <c r="K1166" s="90"/>
      <c r="L1166" s="51">
        <v>1558</v>
      </c>
      <c r="M1166" s="51">
        <v>1375</v>
      </c>
      <c r="N1166" s="82">
        <f>IF('1'!$H$10="-",L1166,L1166)</f>
        <v>1558</v>
      </c>
      <c r="O1166" s="82">
        <f>IF(Z1166="только сц",0,IF('1'!$H$10="-",M1166,IF('1'!$H$10="в кассу предприятия",M1166,IF('1'!$H$10="ИП Водакова Т.Ю.",M1166*1.075,"-"))))</f>
        <v>1375</v>
      </c>
      <c r="P1166" s="86">
        <v>35</v>
      </c>
      <c r="Q1166" s="47"/>
      <c r="R1166" s="91">
        <f t="shared" si="18"/>
        <v>0</v>
      </c>
      <c r="S1166" s="91" t="str">
        <f>IF('1'!$H$10="-","-      ₽",IF(Z1166="только сц",IF(Q1166&lt;=AA1166,Q1166,AA1166),IF(Q1166&lt;=AB1166,0,IF(Q1166-R1166&lt;=AA1166,Q1166-R1166,AA1166))))</f>
        <v>-      ₽</v>
      </c>
      <c r="T1166" s="92" t="str">
        <f>IF('1'!$H$10="-","-      ₽",IF(AND(SUM($W$10:$W$6357)&gt;=200000,AC1166&lt;&gt;"без скидки"),IF(R1166&gt;=100,O1166*0.95*0.95*R1166,O1166*R1166*0.95),IF(SUM($V$10:$V$6357)&gt;=57000,IF(AND(R1166&gt;=100,AC1166&lt;&gt;"без скидки"),O1166*0.95*R1166,O1166*R1166),N1166*R1166)))</f>
        <v>-      ₽</v>
      </c>
      <c r="U1166" s="92" t="str">
        <f>IF('1'!$H$10="-","-      ₽",S1166*N1166)</f>
        <v>-      ₽</v>
      </c>
      <c r="V1166" s="93" t="str">
        <f>IF('1'!$H$10="-","-      ₽",R1166*N1166)</f>
        <v>-      ₽</v>
      </c>
      <c r="W1166" s="93" t="str">
        <f>IF('1'!$H$10="-","-      ₽",R1166*O1166)</f>
        <v>-      ₽</v>
      </c>
      <c r="X1166" s="65" t="s">
        <v>4548</v>
      </c>
      <c r="Y1166" s="66" t="str">
        <f>IF(OR(Q1166="",'1'!$H$10="-"),"-      %",IF(Z1166="только сц",0,IF(SUM($V$685:$V$6357)&gt;=57000,(W1166-T1166)/W1166,0)))</f>
        <v>-      %</v>
      </c>
      <c r="Z1166" s="83" t="s">
        <v>375</v>
      </c>
      <c r="AA1166" s="51">
        <v>16</v>
      </c>
      <c r="AB1166" s="51">
        <v>19</v>
      </c>
      <c r="AC1166" s="63" t="s">
        <v>375</v>
      </c>
      <c r="AD1166" s="94" t="str">
        <f>IF(OR(Q1166="",'1'!$H$10="-"),"",IF(Q1166&gt;R1166+S1166,"заказано больше наличия",""))</f>
        <v/>
      </c>
    </row>
    <row r="1167" spans="1:30" s="48" customFormat="1">
      <c r="A1167" s="2"/>
      <c r="B1167" s="57" t="s">
        <v>5144</v>
      </c>
      <c r="C1167" s="49" t="s">
        <v>2537</v>
      </c>
      <c r="D1167" s="49" t="s">
        <v>637</v>
      </c>
      <c r="E1167" s="49">
        <v>2</v>
      </c>
      <c r="F1167" s="49">
        <v>6</v>
      </c>
      <c r="G1167" s="49" t="s">
        <v>5512</v>
      </c>
      <c r="H1167" s="52" t="s">
        <v>85</v>
      </c>
      <c r="I1167" s="50"/>
      <c r="J1167" s="50"/>
      <c r="K1167" s="90"/>
      <c r="L1167" s="51">
        <v>313</v>
      </c>
      <c r="M1167" s="51">
        <v>276</v>
      </c>
      <c r="N1167" s="82">
        <f>IF('1'!$H$10="-",L1167,L1167)</f>
        <v>313</v>
      </c>
      <c r="O1167" s="82">
        <f>IF(Z1167="только сц",0,IF('1'!$H$10="-",M1167,IF('1'!$H$10="в кассу предприятия",M1167,IF('1'!$H$10="ИП Водакова Т.Ю.",M1167*1.075,"-"))))</f>
        <v>276</v>
      </c>
      <c r="P1167" s="86" t="s">
        <v>5583</v>
      </c>
      <c r="Q1167" s="47"/>
      <c r="R1167" s="91">
        <f t="shared" si="18"/>
        <v>0</v>
      </c>
      <c r="S1167" s="91" t="str">
        <f>IF('1'!$H$10="-","-      ₽",IF(Z1167="только сц",IF(Q1167&lt;=AA1167,Q1167,AA1167),IF(Q1167&lt;=AB1167,0,IF(Q1167-R1167&lt;=AA1167,Q1167-R1167,AA1167))))</f>
        <v>-      ₽</v>
      </c>
      <c r="T1167" s="92" t="str">
        <f>IF('1'!$H$10="-","-      ₽",IF(AND(SUM($W$10:$W$6357)&gt;=200000,AC1167&lt;&gt;"без скидки"),IF(R1167&gt;=100,O1167*0.95*0.95*R1167,O1167*R1167*0.95),IF(SUM($V$10:$V$6357)&gt;=57000,IF(AND(R1167&gt;=100,AC1167&lt;&gt;"без скидки"),O1167*0.95*R1167,O1167*R1167),N1167*R1167)))</f>
        <v>-      ₽</v>
      </c>
      <c r="U1167" s="92" t="str">
        <f>IF('1'!$H$10="-","-      ₽",S1167*N1167)</f>
        <v>-      ₽</v>
      </c>
      <c r="V1167" s="93" t="str">
        <f>IF('1'!$H$10="-","-      ₽",R1167*N1167)</f>
        <v>-      ₽</v>
      </c>
      <c r="W1167" s="93" t="str">
        <f>IF('1'!$H$10="-","-      ₽",R1167*O1167)</f>
        <v>-      ₽</v>
      </c>
      <c r="X1167" s="65" t="s">
        <v>4992</v>
      </c>
      <c r="Y1167" s="66" t="str">
        <f>IF(OR(Q1167="",'1'!$H$10="-"),"-      %",IF(Z1167="только сц",0,IF(SUM($V$685:$V$6357)&gt;=57000,(W1167-T1167)/W1167,0)))</f>
        <v>-      %</v>
      </c>
      <c r="Z1167" s="83" t="s">
        <v>375</v>
      </c>
      <c r="AA1167" s="51">
        <v>7</v>
      </c>
      <c r="AB1167" s="51">
        <v>100</v>
      </c>
      <c r="AC1167" s="63" t="s">
        <v>375</v>
      </c>
      <c r="AD1167" s="94" t="str">
        <f>IF(OR(Q1167="",'1'!$H$10="-"),"",IF(Q1167&gt;R1167+S1167,"заказано больше наличия",""))</f>
        <v/>
      </c>
    </row>
    <row r="1168" spans="1:30" s="48" customFormat="1">
      <c r="A1168" s="2"/>
      <c r="B1168" s="57" t="s">
        <v>1443</v>
      </c>
      <c r="C1168" s="49" t="s">
        <v>636</v>
      </c>
      <c r="D1168" s="49" t="s">
        <v>637</v>
      </c>
      <c r="E1168" s="49">
        <v>2</v>
      </c>
      <c r="F1168" s="49">
        <v>11</v>
      </c>
      <c r="G1168" s="49" t="s">
        <v>2986</v>
      </c>
      <c r="H1168" s="52" t="s">
        <v>52</v>
      </c>
      <c r="I1168" s="50" t="s">
        <v>298</v>
      </c>
      <c r="J1168" s="50"/>
      <c r="K1168" s="90"/>
      <c r="L1168" s="51">
        <v>441</v>
      </c>
      <c r="M1168" s="51">
        <v>389</v>
      </c>
      <c r="N1168" s="82">
        <f>IF('1'!$H$10="-",L1168,L1168)</f>
        <v>441</v>
      </c>
      <c r="O1168" s="82">
        <f>IF(Z1168="только сц",0,IF('1'!$H$10="-",M1168,IF('1'!$H$10="в кассу предприятия",M1168,IF('1'!$H$10="ИП Водакова Т.Ю.",M1168*1.075,"-"))))</f>
        <v>0</v>
      </c>
      <c r="P1168" s="86">
        <v>4</v>
      </c>
      <c r="Q1168" s="47"/>
      <c r="R1168" s="91">
        <f t="shared" si="18"/>
        <v>0</v>
      </c>
      <c r="S1168" s="91" t="str">
        <f>IF('1'!$H$10="-","-      ₽",IF(Z1168="только сц",IF(Q1168&lt;=AA1168,Q1168,AA1168),IF(Q1168&lt;=AB1168,0,IF(Q1168-R1168&lt;=AA1168,Q1168-R1168,AA1168))))</f>
        <v>-      ₽</v>
      </c>
      <c r="T1168" s="92" t="str">
        <f>IF('1'!$H$10="-","-      ₽",IF(AND(SUM($W$10:$W$6357)&gt;=200000,AC1168&lt;&gt;"без скидки"),IF(R1168&gt;=100,O1168*0.95*0.95*R1168,O1168*R1168*0.95),IF(SUM($V$10:$V$6357)&gt;=57000,IF(AND(R1168&gt;=100,AC1168&lt;&gt;"без скидки"),O1168*0.95*R1168,O1168*R1168),N1168*R1168)))</f>
        <v>-      ₽</v>
      </c>
      <c r="U1168" s="92" t="str">
        <f>IF('1'!$H$10="-","-      ₽",S1168*N1168)</f>
        <v>-      ₽</v>
      </c>
      <c r="V1168" s="93" t="str">
        <f>IF('1'!$H$10="-","-      ₽",R1168*N1168)</f>
        <v>-      ₽</v>
      </c>
      <c r="W1168" s="93" t="str">
        <f>IF('1'!$H$10="-","-      ₽",R1168*O1168)</f>
        <v>-      ₽</v>
      </c>
      <c r="X1168" s="65" t="s">
        <v>4548</v>
      </c>
      <c r="Y1168" s="66" t="str">
        <f>IF(OR(Q1168="",'1'!$H$10="-"),"-      %",IF(Z1168="только сц",0,IF(SUM($V$685:$V$6357)&gt;=57000,(W1168-T1168)/W1168,0)))</f>
        <v>-      %</v>
      </c>
      <c r="Z1168" s="83" t="s">
        <v>5582</v>
      </c>
      <c r="AA1168" s="51">
        <v>4</v>
      </c>
      <c r="AB1168" s="51">
        <v>0</v>
      </c>
      <c r="AC1168" s="63" t="s">
        <v>3975</v>
      </c>
      <c r="AD1168" s="94" t="str">
        <f>IF(OR(Q1168="",'1'!$H$10="-"),"",IF(Q1168&gt;R1168+S1168,"заказано больше наличия",""))</f>
        <v/>
      </c>
    </row>
    <row r="1169" spans="1:30" s="48" customFormat="1">
      <c r="A1169" s="2"/>
      <c r="B1169" s="57" t="s">
        <v>4183</v>
      </c>
      <c r="C1169" s="49" t="s">
        <v>636</v>
      </c>
      <c r="D1169" s="49" t="s">
        <v>637</v>
      </c>
      <c r="E1169" s="49">
        <v>2</v>
      </c>
      <c r="F1169" s="49">
        <v>11</v>
      </c>
      <c r="G1169" s="49" t="s">
        <v>2986</v>
      </c>
      <c r="H1169" s="52" t="s">
        <v>52</v>
      </c>
      <c r="I1169" s="50"/>
      <c r="J1169" s="50"/>
      <c r="K1169" s="90"/>
      <c r="L1169" s="51">
        <v>441</v>
      </c>
      <c r="M1169" s="51">
        <v>389</v>
      </c>
      <c r="N1169" s="82">
        <f>IF('1'!$H$10="-",L1169,L1169)</f>
        <v>441</v>
      </c>
      <c r="O1169" s="82">
        <f>IF(Z1169="только сц",0,IF('1'!$H$10="-",M1169,IF('1'!$H$10="в кассу предприятия",M1169,IF('1'!$H$10="ИП Водакова Т.Ю.",M1169*1.075,"-"))))</f>
        <v>0</v>
      </c>
      <c r="P1169" s="86">
        <v>6</v>
      </c>
      <c r="Q1169" s="47"/>
      <c r="R1169" s="91">
        <f t="shared" si="18"/>
        <v>0</v>
      </c>
      <c r="S1169" s="91" t="str">
        <f>IF('1'!$H$10="-","-      ₽",IF(Z1169="только сц",IF(Q1169&lt;=AA1169,Q1169,AA1169),IF(Q1169&lt;=AB1169,0,IF(Q1169-R1169&lt;=AA1169,Q1169-R1169,AA1169))))</f>
        <v>-      ₽</v>
      </c>
      <c r="T1169" s="92" t="str">
        <f>IF('1'!$H$10="-","-      ₽",IF(AND(SUM($W$10:$W$6357)&gt;=200000,AC1169&lt;&gt;"без скидки"),IF(R1169&gt;=100,O1169*0.95*0.95*R1169,O1169*R1169*0.95),IF(SUM($V$10:$V$6357)&gt;=57000,IF(AND(R1169&gt;=100,AC1169&lt;&gt;"без скидки"),O1169*0.95*R1169,O1169*R1169),N1169*R1169)))</f>
        <v>-      ₽</v>
      </c>
      <c r="U1169" s="92" t="str">
        <f>IF('1'!$H$10="-","-      ₽",S1169*N1169)</f>
        <v>-      ₽</v>
      </c>
      <c r="V1169" s="93" t="str">
        <f>IF('1'!$H$10="-","-      ₽",R1169*N1169)</f>
        <v>-      ₽</v>
      </c>
      <c r="W1169" s="93" t="str">
        <f>IF('1'!$H$10="-","-      ₽",R1169*O1169)</f>
        <v>-      ₽</v>
      </c>
      <c r="X1169" s="65" t="s">
        <v>4548</v>
      </c>
      <c r="Y1169" s="66" t="str">
        <f>IF(OR(Q1169="",'1'!$H$10="-"),"-      %",IF(Z1169="только сц",0,IF(SUM($V$685:$V$6357)&gt;=57000,(W1169-T1169)/W1169,0)))</f>
        <v>-      %</v>
      </c>
      <c r="Z1169" s="83" t="s">
        <v>5582</v>
      </c>
      <c r="AA1169" s="51">
        <v>6</v>
      </c>
      <c r="AB1169" s="51">
        <v>0</v>
      </c>
      <c r="AC1169" s="63" t="s">
        <v>3975</v>
      </c>
      <c r="AD1169" s="94" t="str">
        <f>IF(OR(Q1169="",'1'!$H$10="-"),"",IF(Q1169&gt;R1169+S1169,"заказано больше наличия",""))</f>
        <v/>
      </c>
    </row>
    <row r="1170" spans="1:30" s="48" customFormat="1">
      <c r="A1170" s="2"/>
      <c r="B1170" s="57" t="s">
        <v>1444</v>
      </c>
      <c r="C1170" s="49" t="s">
        <v>636</v>
      </c>
      <c r="D1170" s="49" t="s">
        <v>637</v>
      </c>
      <c r="E1170" s="49">
        <v>2</v>
      </c>
      <c r="F1170" s="49">
        <v>11</v>
      </c>
      <c r="G1170" s="49" t="s">
        <v>2987</v>
      </c>
      <c r="H1170" s="52" t="s">
        <v>52</v>
      </c>
      <c r="I1170" s="50"/>
      <c r="J1170" s="50"/>
      <c r="K1170" s="90"/>
      <c r="L1170" s="51">
        <v>634</v>
      </c>
      <c r="M1170" s="51">
        <v>559</v>
      </c>
      <c r="N1170" s="82">
        <f>IF('1'!$H$10="-",L1170,L1170)</f>
        <v>634</v>
      </c>
      <c r="O1170" s="82">
        <f>IF(Z1170="только сц",0,IF('1'!$H$10="-",M1170,IF('1'!$H$10="в кассу предприятия",M1170,IF('1'!$H$10="ИП Водакова Т.Ю.",M1170*1.075,"-"))))</f>
        <v>559</v>
      </c>
      <c r="P1170" s="86" t="s">
        <v>5583</v>
      </c>
      <c r="Q1170" s="47"/>
      <c r="R1170" s="91">
        <f t="shared" si="18"/>
        <v>0</v>
      </c>
      <c r="S1170" s="91" t="str">
        <f>IF('1'!$H$10="-","-      ₽",IF(Z1170="только сц",IF(Q1170&lt;=AA1170,Q1170,AA1170),IF(Q1170&lt;=AB1170,0,IF(Q1170-R1170&lt;=AA1170,Q1170-R1170,AA1170))))</f>
        <v>-      ₽</v>
      </c>
      <c r="T1170" s="92" t="str">
        <f>IF('1'!$H$10="-","-      ₽",IF(AND(SUM($W$10:$W$6357)&gt;=200000,AC1170&lt;&gt;"без скидки"),IF(R1170&gt;=100,O1170*0.95*0.95*R1170,O1170*R1170*0.95),IF(SUM($V$10:$V$6357)&gt;=57000,IF(AND(R1170&gt;=100,AC1170&lt;&gt;"без скидки"),O1170*0.95*R1170,O1170*R1170),N1170*R1170)))</f>
        <v>-      ₽</v>
      </c>
      <c r="U1170" s="92" t="str">
        <f>IF('1'!$H$10="-","-      ₽",S1170*N1170)</f>
        <v>-      ₽</v>
      </c>
      <c r="V1170" s="93" t="str">
        <f>IF('1'!$H$10="-","-      ₽",R1170*N1170)</f>
        <v>-      ₽</v>
      </c>
      <c r="W1170" s="93" t="str">
        <f>IF('1'!$H$10="-","-      ₽",R1170*O1170)</f>
        <v>-      ₽</v>
      </c>
      <c r="X1170" s="65" t="s">
        <v>4992</v>
      </c>
      <c r="Y1170" s="66" t="str">
        <f>IF(OR(Q1170="",'1'!$H$10="-"),"-      %",IF(Z1170="только сц",0,IF(SUM($V$685:$V$6357)&gt;=57000,(W1170-T1170)/W1170,0)))</f>
        <v>-      %</v>
      </c>
      <c r="Z1170" s="83" t="s">
        <v>375</v>
      </c>
      <c r="AA1170" s="51">
        <v>2</v>
      </c>
      <c r="AB1170" s="51">
        <v>224</v>
      </c>
      <c r="AC1170" s="63" t="s">
        <v>375</v>
      </c>
      <c r="AD1170" s="94" t="str">
        <f>IF(OR(Q1170="",'1'!$H$10="-"),"",IF(Q1170&gt;R1170+S1170,"заказано больше наличия",""))</f>
        <v/>
      </c>
    </row>
    <row r="1171" spans="1:30" s="48" customFormat="1">
      <c r="A1171" s="2"/>
      <c r="B1171" s="57" t="s">
        <v>5145</v>
      </c>
      <c r="C1171" s="49" t="s">
        <v>2537</v>
      </c>
      <c r="D1171" s="49" t="s">
        <v>637</v>
      </c>
      <c r="E1171" s="49">
        <v>2</v>
      </c>
      <c r="F1171" s="49">
        <v>6</v>
      </c>
      <c r="G1171" s="49" t="s">
        <v>2988</v>
      </c>
      <c r="H1171" s="52" t="s">
        <v>85</v>
      </c>
      <c r="I1171" s="50"/>
      <c r="J1171" s="50"/>
      <c r="K1171" s="90"/>
      <c r="L1171" s="51">
        <v>332</v>
      </c>
      <c r="M1171" s="51">
        <v>293</v>
      </c>
      <c r="N1171" s="82">
        <f>IF('1'!$H$10="-",L1171,L1171)</f>
        <v>332</v>
      </c>
      <c r="O1171" s="82">
        <f>IF(Z1171="только сц",0,IF('1'!$H$10="-",M1171,IF('1'!$H$10="в кассу предприятия",M1171,IF('1'!$H$10="ИП Водакова Т.Ю.",M1171*1.075,"-"))))</f>
        <v>293</v>
      </c>
      <c r="P1171" s="86">
        <v>99</v>
      </c>
      <c r="Q1171" s="47"/>
      <c r="R1171" s="91">
        <f t="shared" si="18"/>
        <v>0</v>
      </c>
      <c r="S1171" s="91" t="str">
        <f>IF('1'!$H$10="-","-      ₽",IF(Z1171="только сц",IF(Q1171&lt;=AA1171,Q1171,AA1171),IF(Q1171&lt;=AB1171,0,IF(Q1171-R1171&lt;=AA1171,Q1171-R1171,AA1171))))</f>
        <v>-      ₽</v>
      </c>
      <c r="T1171" s="92" t="str">
        <f>IF('1'!$H$10="-","-      ₽",IF(AND(SUM($W$10:$W$6357)&gt;=200000,AC1171&lt;&gt;"без скидки"),IF(R1171&gt;=100,O1171*0.95*0.95*R1171,O1171*R1171*0.95),IF(SUM($V$10:$V$6357)&gt;=57000,IF(AND(R1171&gt;=100,AC1171&lt;&gt;"без скидки"),O1171*0.95*R1171,O1171*R1171),N1171*R1171)))</f>
        <v>-      ₽</v>
      </c>
      <c r="U1171" s="92" t="str">
        <f>IF('1'!$H$10="-","-      ₽",S1171*N1171)</f>
        <v>-      ₽</v>
      </c>
      <c r="V1171" s="93" t="str">
        <f>IF('1'!$H$10="-","-      ₽",R1171*N1171)</f>
        <v>-      ₽</v>
      </c>
      <c r="W1171" s="93" t="str">
        <f>IF('1'!$H$10="-","-      ₽",R1171*O1171)</f>
        <v>-      ₽</v>
      </c>
      <c r="X1171" s="65" t="s">
        <v>4992</v>
      </c>
      <c r="Y1171" s="66" t="str">
        <f>IF(OR(Q1171="",'1'!$H$10="-"),"-      %",IF(Z1171="только сц",0,IF(SUM($V$685:$V$6357)&gt;=57000,(W1171-T1171)/W1171,0)))</f>
        <v>-      %</v>
      </c>
      <c r="Z1171" s="83" t="s">
        <v>375</v>
      </c>
      <c r="AA1171" s="51">
        <v>9</v>
      </c>
      <c r="AB1171" s="51">
        <v>90</v>
      </c>
      <c r="AC1171" s="63" t="s">
        <v>375</v>
      </c>
      <c r="AD1171" s="94" t="str">
        <f>IF(OR(Q1171="",'1'!$H$10="-"),"",IF(Q1171&gt;R1171+S1171,"заказано больше наличия",""))</f>
        <v/>
      </c>
    </row>
    <row r="1172" spans="1:30" s="48" customFormat="1">
      <c r="A1172" s="2"/>
      <c r="B1172" s="57" t="s">
        <v>1445</v>
      </c>
      <c r="C1172" s="49" t="s">
        <v>2537</v>
      </c>
      <c r="D1172" s="49" t="s">
        <v>637</v>
      </c>
      <c r="E1172" s="49">
        <v>2</v>
      </c>
      <c r="F1172" s="49">
        <v>11</v>
      </c>
      <c r="G1172" s="49" t="s">
        <v>2988</v>
      </c>
      <c r="H1172" s="52" t="s">
        <v>52</v>
      </c>
      <c r="I1172" s="50" t="s">
        <v>298</v>
      </c>
      <c r="J1172" s="50"/>
      <c r="K1172" s="90"/>
      <c r="L1172" s="51">
        <v>757</v>
      </c>
      <c r="M1172" s="51">
        <v>668</v>
      </c>
      <c r="N1172" s="82">
        <f>IF('1'!$H$10="-",L1172,L1172)</f>
        <v>757</v>
      </c>
      <c r="O1172" s="82">
        <f>IF(Z1172="только сц",0,IF('1'!$H$10="-",M1172,IF('1'!$H$10="в кассу предприятия",M1172,IF('1'!$H$10="ИП Водакова Т.Ю.",M1172*1.075,"-"))))</f>
        <v>0</v>
      </c>
      <c r="P1172" s="86">
        <v>4</v>
      </c>
      <c r="Q1172" s="47"/>
      <c r="R1172" s="91">
        <f t="shared" si="18"/>
        <v>0</v>
      </c>
      <c r="S1172" s="91" t="str">
        <f>IF('1'!$H$10="-","-      ₽",IF(Z1172="только сц",IF(Q1172&lt;=AA1172,Q1172,AA1172),IF(Q1172&lt;=AB1172,0,IF(Q1172-R1172&lt;=AA1172,Q1172-R1172,AA1172))))</f>
        <v>-      ₽</v>
      </c>
      <c r="T1172" s="92" t="str">
        <f>IF('1'!$H$10="-","-      ₽",IF(AND(SUM($W$10:$W$6357)&gt;=200000,AC1172&lt;&gt;"без скидки"),IF(R1172&gt;=100,O1172*0.95*0.95*R1172,O1172*R1172*0.95),IF(SUM($V$10:$V$6357)&gt;=57000,IF(AND(R1172&gt;=100,AC1172&lt;&gt;"без скидки"),O1172*0.95*R1172,O1172*R1172),N1172*R1172)))</f>
        <v>-      ₽</v>
      </c>
      <c r="U1172" s="92" t="str">
        <f>IF('1'!$H$10="-","-      ₽",S1172*N1172)</f>
        <v>-      ₽</v>
      </c>
      <c r="V1172" s="93" t="str">
        <f>IF('1'!$H$10="-","-      ₽",R1172*N1172)</f>
        <v>-      ₽</v>
      </c>
      <c r="W1172" s="93" t="str">
        <f>IF('1'!$H$10="-","-      ₽",R1172*O1172)</f>
        <v>-      ₽</v>
      </c>
      <c r="X1172" s="65" t="s">
        <v>4548</v>
      </c>
      <c r="Y1172" s="66" t="str">
        <f>IF(OR(Q1172="",'1'!$H$10="-"),"-      %",IF(Z1172="только сц",0,IF(SUM($V$685:$V$6357)&gt;=57000,(W1172-T1172)/W1172,0)))</f>
        <v>-      %</v>
      </c>
      <c r="Z1172" s="83" t="s">
        <v>5582</v>
      </c>
      <c r="AA1172" s="51">
        <v>4</v>
      </c>
      <c r="AB1172" s="51">
        <v>0</v>
      </c>
      <c r="AC1172" s="63" t="s">
        <v>3975</v>
      </c>
      <c r="AD1172" s="94" t="str">
        <f>IF(OR(Q1172="",'1'!$H$10="-"),"",IF(Q1172&gt;R1172+S1172,"заказано больше наличия",""))</f>
        <v/>
      </c>
    </row>
    <row r="1173" spans="1:30" s="48" customFormat="1">
      <c r="A1173" s="2"/>
      <c r="B1173" s="57" t="s">
        <v>1446</v>
      </c>
      <c r="C1173" s="49" t="s">
        <v>636</v>
      </c>
      <c r="D1173" s="49" t="s">
        <v>637</v>
      </c>
      <c r="E1173" s="49">
        <v>2</v>
      </c>
      <c r="F1173" s="49">
        <v>26</v>
      </c>
      <c r="G1173" s="49" t="s">
        <v>2988</v>
      </c>
      <c r="H1173" s="52" t="s">
        <v>371</v>
      </c>
      <c r="I1173" s="50" t="s">
        <v>401</v>
      </c>
      <c r="J1173" s="50"/>
      <c r="K1173" s="90"/>
      <c r="L1173" s="51">
        <v>2125</v>
      </c>
      <c r="M1173" s="51">
        <v>1875</v>
      </c>
      <c r="N1173" s="82">
        <f>IF('1'!$H$10="-",L1173,L1173)</f>
        <v>2125</v>
      </c>
      <c r="O1173" s="82">
        <f>IF(Z1173="только сц",0,IF('1'!$H$10="-",M1173,IF('1'!$H$10="в кассу предприятия",M1173,IF('1'!$H$10="ИП Водакова Т.Ю.",M1173*1.075,"-"))))</f>
        <v>0</v>
      </c>
      <c r="P1173" s="86">
        <v>1</v>
      </c>
      <c r="Q1173" s="47"/>
      <c r="R1173" s="91">
        <f t="shared" si="18"/>
        <v>0</v>
      </c>
      <c r="S1173" s="91" t="str">
        <f>IF('1'!$H$10="-","-      ₽",IF(Z1173="только сц",IF(Q1173&lt;=AA1173,Q1173,AA1173),IF(Q1173&lt;=AB1173,0,IF(Q1173-R1173&lt;=AA1173,Q1173-R1173,AA1173))))</f>
        <v>-      ₽</v>
      </c>
      <c r="T1173" s="92" t="str">
        <f>IF('1'!$H$10="-","-      ₽",IF(AND(SUM($W$10:$W$6357)&gt;=200000,AC1173&lt;&gt;"без скидки"),IF(R1173&gt;=100,O1173*0.95*0.95*R1173,O1173*R1173*0.95),IF(SUM($V$10:$V$6357)&gt;=57000,IF(AND(R1173&gt;=100,AC1173&lt;&gt;"без скидки"),O1173*0.95*R1173,O1173*R1173),N1173*R1173)))</f>
        <v>-      ₽</v>
      </c>
      <c r="U1173" s="92" t="str">
        <f>IF('1'!$H$10="-","-      ₽",S1173*N1173)</f>
        <v>-      ₽</v>
      </c>
      <c r="V1173" s="93" t="str">
        <f>IF('1'!$H$10="-","-      ₽",R1173*N1173)</f>
        <v>-      ₽</v>
      </c>
      <c r="W1173" s="93" t="str">
        <f>IF('1'!$H$10="-","-      ₽",R1173*O1173)</f>
        <v>-      ₽</v>
      </c>
      <c r="X1173" s="65" t="s">
        <v>4548</v>
      </c>
      <c r="Y1173" s="66" t="str">
        <f>IF(OR(Q1173="",'1'!$H$10="-"),"-      %",IF(Z1173="только сц",0,IF(SUM($V$685:$V$6357)&gt;=57000,(W1173-T1173)/W1173,0)))</f>
        <v>-      %</v>
      </c>
      <c r="Z1173" s="83" t="s">
        <v>5582</v>
      </c>
      <c r="AA1173" s="51">
        <v>1</v>
      </c>
      <c r="AB1173" s="51">
        <v>0</v>
      </c>
      <c r="AC1173" s="63" t="s">
        <v>375</v>
      </c>
      <c r="AD1173" s="94" t="str">
        <f>IF(OR(Q1173="",'1'!$H$10="-"),"",IF(Q1173&gt;R1173+S1173,"заказано больше наличия",""))</f>
        <v/>
      </c>
    </row>
    <row r="1174" spans="1:30" s="48" customFormat="1">
      <c r="A1174" s="2"/>
      <c r="B1174" s="57" t="s">
        <v>5146</v>
      </c>
      <c r="C1174" s="49" t="s">
        <v>2537</v>
      </c>
      <c r="D1174" s="49" t="s">
        <v>637</v>
      </c>
      <c r="E1174" s="49">
        <v>2</v>
      </c>
      <c r="F1174" s="49">
        <v>6</v>
      </c>
      <c r="G1174" s="49" t="s">
        <v>2989</v>
      </c>
      <c r="H1174" s="52" t="s">
        <v>85</v>
      </c>
      <c r="I1174" s="50"/>
      <c r="J1174" s="50"/>
      <c r="K1174" s="90"/>
      <c r="L1174" s="51">
        <v>332</v>
      </c>
      <c r="M1174" s="51">
        <v>293</v>
      </c>
      <c r="N1174" s="82">
        <f>IF('1'!$H$10="-",L1174,L1174)</f>
        <v>332</v>
      </c>
      <c r="O1174" s="82">
        <f>IF(Z1174="только сц",0,IF('1'!$H$10="-",M1174,IF('1'!$H$10="в кассу предприятия",M1174,IF('1'!$H$10="ИП Водакова Т.Ю.",M1174*1.075,"-"))))</f>
        <v>293</v>
      </c>
      <c r="P1174" s="86">
        <v>10</v>
      </c>
      <c r="Q1174" s="47"/>
      <c r="R1174" s="91">
        <f t="shared" si="18"/>
        <v>0</v>
      </c>
      <c r="S1174" s="91" t="str">
        <f>IF('1'!$H$10="-","-      ₽",IF(Z1174="только сц",IF(Q1174&lt;=AA1174,Q1174,AA1174),IF(Q1174&lt;=AB1174,0,IF(Q1174-R1174&lt;=AA1174,Q1174-R1174,AA1174))))</f>
        <v>-      ₽</v>
      </c>
      <c r="T1174" s="92" t="str">
        <f>IF('1'!$H$10="-","-      ₽",IF(AND(SUM($W$10:$W$6357)&gt;=200000,AC1174&lt;&gt;"без скидки"),IF(R1174&gt;=100,O1174*0.95*0.95*R1174,O1174*R1174*0.95),IF(SUM($V$10:$V$6357)&gt;=57000,IF(AND(R1174&gt;=100,AC1174&lt;&gt;"без скидки"),O1174*0.95*R1174,O1174*R1174),N1174*R1174)))</f>
        <v>-      ₽</v>
      </c>
      <c r="U1174" s="92" t="str">
        <f>IF('1'!$H$10="-","-      ₽",S1174*N1174)</f>
        <v>-      ₽</v>
      </c>
      <c r="V1174" s="93" t="str">
        <f>IF('1'!$H$10="-","-      ₽",R1174*N1174)</f>
        <v>-      ₽</v>
      </c>
      <c r="W1174" s="93" t="str">
        <f>IF('1'!$H$10="-","-      ₽",R1174*O1174)</f>
        <v>-      ₽</v>
      </c>
      <c r="X1174" s="65" t="s">
        <v>4991</v>
      </c>
      <c r="Y1174" s="66" t="str">
        <f>IF(OR(Q1174="",'1'!$H$10="-"),"-      %",IF(Z1174="только сц",0,IF(SUM($V$685:$V$6357)&gt;=57000,(W1174-T1174)/W1174,0)))</f>
        <v>-      %</v>
      </c>
      <c r="Z1174" s="83" t="s">
        <v>375</v>
      </c>
      <c r="AA1174" s="51">
        <v>0</v>
      </c>
      <c r="AB1174" s="51">
        <v>10</v>
      </c>
      <c r="AC1174" s="63" t="s">
        <v>375</v>
      </c>
      <c r="AD1174" s="94" t="str">
        <f>IF(OR(Q1174="",'1'!$H$10="-"),"",IF(Q1174&gt;R1174+S1174,"заказано больше наличия",""))</f>
        <v/>
      </c>
    </row>
    <row r="1175" spans="1:30" s="48" customFormat="1">
      <c r="A1175" s="2"/>
      <c r="B1175" s="57" t="s">
        <v>1447</v>
      </c>
      <c r="C1175" s="49" t="s">
        <v>636</v>
      </c>
      <c r="D1175" s="49" t="s">
        <v>637</v>
      </c>
      <c r="E1175" s="49">
        <v>2</v>
      </c>
      <c r="F1175" s="49">
        <v>11</v>
      </c>
      <c r="G1175" s="49" t="s">
        <v>2989</v>
      </c>
      <c r="H1175" s="52" t="s">
        <v>52</v>
      </c>
      <c r="I1175" s="50" t="s">
        <v>396</v>
      </c>
      <c r="J1175" s="50"/>
      <c r="K1175" s="90"/>
      <c r="L1175" s="51">
        <v>634</v>
      </c>
      <c r="M1175" s="51">
        <v>559</v>
      </c>
      <c r="N1175" s="82">
        <f>IF('1'!$H$10="-",L1175,L1175)</f>
        <v>634</v>
      </c>
      <c r="O1175" s="82">
        <f>IF(Z1175="только сц",0,IF('1'!$H$10="-",M1175,IF('1'!$H$10="в кассу предприятия",M1175,IF('1'!$H$10="ИП Водакова Т.Ю.",M1175*1.075,"-"))))</f>
        <v>0</v>
      </c>
      <c r="P1175" s="86">
        <v>2</v>
      </c>
      <c r="Q1175" s="47"/>
      <c r="R1175" s="91">
        <f t="shared" si="18"/>
        <v>0</v>
      </c>
      <c r="S1175" s="91" t="str">
        <f>IF('1'!$H$10="-","-      ₽",IF(Z1175="только сц",IF(Q1175&lt;=AA1175,Q1175,AA1175),IF(Q1175&lt;=AB1175,0,IF(Q1175-R1175&lt;=AA1175,Q1175-R1175,AA1175))))</f>
        <v>-      ₽</v>
      </c>
      <c r="T1175" s="92" t="str">
        <f>IF('1'!$H$10="-","-      ₽",IF(AND(SUM($W$10:$W$6357)&gt;=200000,AC1175&lt;&gt;"без скидки"),IF(R1175&gt;=100,O1175*0.95*0.95*R1175,O1175*R1175*0.95),IF(SUM($V$10:$V$6357)&gt;=57000,IF(AND(R1175&gt;=100,AC1175&lt;&gt;"без скидки"),O1175*0.95*R1175,O1175*R1175),N1175*R1175)))</f>
        <v>-      ₽</v>
      </c>
      <c r="U1175" s="92" t="str">
        <f>IF('1'!$H$10="-","-      ₽",S1175*N1175)</f>
        <v>-      ₽</v>
      </c>
      <c r="V1175" s="93" t="str">
        <f>IF('1'!$H$10="-","-      ₽",R1175*N1175)</f>
        <v>-      ₽</v>
      </c>
      <c r="W1175" s="93" t="str">
        <f>IF('1'!$H$10="-","-      ₽",R1175*O1175)</f>
        <v>-      ₽</v>
      </c>
      <c r="X1175" s="65" t="s">
        <v>4548</v>
      </c>
      <c r="Y1175" s="66" t="str">
        <f>IF(OR(Q1175="",'1'!$H$10="-"),"-      %",IF(Z1175="только сц",0,IF(SUM($V$685:$V$6357)&gt;=57000,(W1175-T1175)/W1175,0)))</f>
        <v>-      %</v>
      </c>
      <c r="Z1175" s="83" t="s">
        <v>5582</v>
      </c>
      <c r="AA1175" s="51">
        <v>2</v>
      </c>
      <c r="AB1175" s="51">
        <v>0</v>
      </c>
      <c r="AC1175" s="63" t="s">
        <v>3975</v>
      </c>
      <c r="AD1175" s="94" t="str">
        <f>IF(OR(Q1175="",'1'!$H$10="-"),"",IF(Q1175&gt;R1175+S1175,"заказано больше наличия",""))</f>
        <v/>
      </c>
    </row>
    <row r="1176" spans="1:30" s="48" customFormat="1">
      <c r="A1176" s="2"/>
      <c r="B1176" s="57" t="s">
        <v>5147</v>
      </c>
      <c r="C1176" s="49" t="s">
        <v>2537</v>
      </c>
      <c r="D1176" s="49" t="s">
        <v>637</v>
      </c>
      <c r="E1176" s="49">
        <v>2</v>
      </c>
      <c r="F1176" s="49">
        <v>11</v>
      </c>
      <c r="G1176" s="49" t="s">
        <v>2989</v>
      </c>
      <c r="H1176" s="52" t="s">
        <v>52</v>
      </c>
      <c r="I1176" s="50" t="s">
        <v>298</v>
      </c>
      <c r="J1176" s="50"/>
      <c r="K1176" s="90"/>
      <c r="L1176" s="51">
        <v>634</v>
      </c>
      <c r="M1176" s="51">
        <v>559</v>
      </c>
      <c r="N1176" s="82">
        <f>IF('1'!$H$10="-",L1176,L1176)</f>
        <v>634</v>
      </c>
      <c r="O1176" s="82">
        <f>IF(Z1176="только сц",0,IF('1'!$H$10="-",M1176,IF('1'!$H$10="в кассу предприятия",M1176,IF('1'!$H$10="ИП Водакова Т.Ю.",M1176*1.075,"-"))))</f>
        <v>559</v>
      </c>
      <c r="P1176" s="86">
        <v>76</v>
      </c>
      <c r="Q1176" s="47"/>
      <c r="R1176" s="91">
        <f t="shared" si="18"/>
        <v>0</v>
      </c>
      <c r="S1176" s="91" t="str">
        <f>IF('1'!$H$10="-","-      ₽",IF(Z1176="только сц",IF(Q1176&lt;=AA1176,Q1176,AA1176),IF(Q1176&lt;=AB1176,0,IF(Q1176-R1176&lt;=AA1176,Q1176-R1176,AA1176))))</f>
        <v>-      ₽</v>
      </c>
      <c r="T1176" s="92" t="str">
        <f>IF('1'!$H$10="-","-      ₽",IF(AND(SUM($W$10:$W$6357)&gt;=200000,AC1176&lt;&gt;"без скидки"),IF(R1176&gt;=100,O1176*0.95*0.95*R1176,O1176*R1176*0.95),IF(SUM($V$10:$V$6357)&gt;=57000,IF(AND(R1176&gt;=100,AC1176&lt;&gt;"без скидки"),O1176*0.95*R1176,O1176*R1176),N1176*R1176)))</f>
        <v>-      ₽</v>
      </c>
      <c r="U1176" s="92" t="str">
        <f>IF('1'!$H$10="-","-      ₽",S1176*N1176)</f>
        <v>-      ₽</v>
      </c>
      <c r="V1176" s="93" t="str">
        <f>IF('1'!$H$10="-","-      ₽",R1176*N1176)</f>
        <v>-      ₽</v>
      </c>
      <c r="W1176" s="93" t="str">
        <f>IF('1'!$H$10="-","-      ₽",R1176*O1176)</f>
        <v>-      ₽</v>
      </c>
      <c r="X1176" s="65" t="s">
        <v>4992</v>
      </c>
      <c r="Y1176" s="66" t="str">
        <f>IF(OR(Q1176="",'1'!$H$10="-"),"-      %",IF(Z1176="только сц",0,IF(SUM($V$685:$V$6357)&gt;=57000,(W1176-T1176)/W1176,0)))</f>
        <v>-      %</v>
      </c>
      <c r="Z1176" s="83" t="s">
        <v>375</v>
      </c>
      <c r="AA1176" s="51">
        <v>6</v>
      </c>
      <c r="AB1176" s="51">
        <v>70</v>
      </c>
      <c r="AC1176" s="63" t="s">
        <v>375</v>
      </c>
      <c r="AD1176" s="94" t="str">
        <f>IF(OR(Q1176="",'1'!$H$10="-"),"",IF(Q1176&gt;R1176+S1176,"заказано больше наличия",""))</f>
        <v/>
      </c>
    </row>
    <row r="1177" spans="1:30" s="48" customFormat="1">
      <c r="A1177" s="2"/>
      <c r="B1177" s="57" t="s">
        <v>4184</v>
      </c>
      <c r="C1177" s="49" t="s">
        <v>636</v>
      </c>
      <c r="D1177" s="49" t="s">
        <v>637</v>
      </c>
      <c r="E1177" s="49">
        <v>2</v>
      </c>
      <c r="F1177" s="49">
        <v>18</v>
      </c>
      <c r="G1177" s="49" t="s">
        <v>2989</v>
      </c>
      <c r="H1177" s="52" t="s">
        <v>384</v>
      </c>
      <c r="I1177" s="50"/>
      <c r="J1177" s="50"/>
      <c r="K1177" s="90"/>
      <c r="L1177" s="51">
        <v>849</v>
      </c>
      <c r="M1177" s="51">
        <v>749</v>
      </c>
      <c r="N1177" s="82">
        <f>IF('1'!$H$10="-",L1177,L1177)</f>
        <v>849</v>
      </c>
      <c r="O1177" s="82">
        <f>IF(Z1177="только сц",0,IF('1'!$H$10="-",M1177,IF('1'!$H$10="в кассу предприятия",M1177,IF('1'!$H$10="ИП Водакова Т.Ю.",M1177*1.075,"-"))))</f>
        <v>749</v>
      </c>
      <c r="P1177" s="86">
        <v>1</v>
      </c>
      <c r="Q1177" s="47"/>
      <c r="R1177" s="91">
        <f t="shared" si="18"/>
        <v>0</v>
      </c>
      <c r="S1177" s="91" t="str">
        <f>IF('1'!$H$10="-","-      ₽",IF(Z1177="только сц",IF(Q1177&lt;=AA1177,Q1177,AA1177),IF(Q1177&lt;=AB1177,0,IF(Q1177-R1177&lt;=AA1177,Q1177-R1177,AA1177))))</f>
        <v>-      ₽</v>
      </c>
      <c r="T1177" s="92" t="str">
        <f>IF('1'!$H$10="-","-      ₽",IF(AND(SUM($W$10:$W$6357)&gt;=200000,AC1177&lt;&gt;"без скидки"),IF(R1177&gt;=100,O1177*0.95*0.95*R1177,O1177*R1177*0.95),IF(SUM($V$10:$V$6357)&gt;=57000,IF(AND(R1177&gt;=100,AC1177&lt;&gt;"без скидки"),O1177*0.95*R1177,O1177*R1177),N1177*R1177)))</f>
        <v>-      ₽</v>
      </c>
      <c r="U1177" s="92" t="str">
        <f>IF('1'!$H$10="-","-      ₽",S1177*N1177)</f>
        <v>-      ₽</v>
      </c>
      <c r="V1177" s="93" t="str">
        <f>IF('1'!$H$10="-","-      ₽",R1177*N1177)</f>
        <v>-      ₽</v>
      </c>
      <c r="W1177" s="93" t="str">
        <f>IF('1'!$H$10="-","-      ₽",R1177*O1177)</f>
        <v>-      ₽</v>
      </c>
      <c r="X1177" s="65" t="s">
        <v>4548</v>
      </c>
      <c r="Y1177" s="66" t="str">
        <f>IF(OR(Q1177="",'1'!$H$10="-"),"-      %",IF(Z1177="только сц",0,IF(SUM($V$685:$V$6357)&gt;=57000,(W1177-T1177)/W1177,0)))</f>
        <v>-      %</v>
      </c>
      <c r="Z1177" s="83" t="s">
        <v>375</v>
      </c>
      <c r="AA1177" s="51">
        <v>0</v>
      </c>
      <c r="AB1177" s="51">
        <v>1</v>
      </c>
      <c r="AC1177" s="63" t="s">
        <v>3975</v>
      </c>
      <c r="AD1177" s="94" t="str">
        <f>IF(OR(Q1177="",'1'!$H$10="-"),"",IF(Q1177&gt;R1177+S1177,"заказано больше наличия",""))</f>
        <v/>
      </c>
    </row>
    <row r="1178" spans="1:30" s="48" customFormat="1">
      <c r="A1178" s="2"/>
      <c r="B1178" s="57" t="s">
        <v>4312</v>
      </c>
      <c r="C1178" s="49" t="s">
        <v>2537</v>
      </c>
      <c r="D1178" s="49" t="s">
        <v>637</v>
      </c>
      <c r="E1178" s="49">
        <v>2</v>
      </c>
      <c r="F1178" s="49">
        <v>11</v>
      </c>
      <c r="G1178" s="49" t="s">
        <v>4483</v>
      </c>
      <c r="H1178" s="52" t="s">
        <v>52</v>
      </c>
      <c r="I1178" s="50"/>
      <c r="J1178" s="50"/>
      <c r="K1178" s="90"/>
      <c r="L1178" s="51">
        <v>634</v>
      </c>
      <c r="M1178" s="51">
        <v>559</v>
      </c>
      <c r="N1178" s="82">
        <f>IF('1'!$H$10="-",L1178,L1178)</f>
        <v>634</v>
      </c>
      <c r="O1178" s="82">
        <f>IF(Z1178="только сц",0,IF('1'!$H$10="-",M1178,IF('1'!$H$10="в кассу предприятия",M1178,IF('1'!$H$10="ИП Водакова Т.Ю.",M1178*1.075,"-"))))</f>
        <v>0</v>
      </c>
      <c r="P1178" s="86">
        <v>1</v>
      </c>
      <c r="Q1178" s="47"/>
      <c r="R1178" s="91">
        <f t="shared" si="18"/>
        <v>0</v>
      </c>
      <c r="S1178" s="91" t="str">
        <f>IF('1'!$H$10="-","-      ₽",IF(Z1178="только сц",IF(Q1178&lt;=AA1178,Q1178,AA1178),IF(Q1178&lt;=AB1178,0,IF(Q1178-R1178&lt;=AA1178,Q1178-R1178,AA1178))))</f>
        <v>-      ₽</v>
      </c>
      <c r="T1178" s="92" t="str">
        <f>IF('1'!$H$10="-","-      ₽",IF(AND(SUM($W$10:$W$6357)&gt;=200000,AC1178&lt;&gt;"без скидки"),IF(R1178&gt;=100,O1178*0.95*0.95*R1178,O1178*R1178*0.95),IF(SUM($V$10:$V$6357)&gt;=57000,IF(AND(R1178&gt;=100,AC1178&lt;&gt;"без скидки"),O1178*0.95*R1178,O1178*R1178),N1178*R1178)))</f>
        <v>-      ₽</v>
      </c>
      <c r="U1178" s="92" t="str">
        <f>IF('1'!$H$10="-","-      ₽",S1178*N1178)</f>
        <v>-      ₽</v>
      </c>
      <c r="V1178" s="93" t="str">
        <f>IF('1'!$H$10="-","-      ₽",R1178*N1178)</f>
        <v>-      ₽</v>
      </c>
      <c r="W1178" s="93" t="str">
        <f>IF('1'!$H$10="-","-      ₽",R1178*O1178)</f>
        <v>-      ₽</v>
      </c>
      <c r="X1178" s="65" t="s">
        <v>4548</v>
      </c>
      <c r="Y1178" s="66" t="str">
        <f>IF(OR(Q1178="",'1'!$H$10="-"),"-      %",IF(Z1178="только сц",0,IF(SUM($V$685:$V$6357)&gt;=57000,(W1178-T1178)/W1178,0)))</f>
        <v>-      %</v>
      </c>
      <c r="Z1178" s="83" t="s">
        <v>5582</v>
      </c>
      <c r="AA1178" s="51">
        <v>1</v>
      </c>
      <c r="AB1178" s="51">
        <v>0</v>
      </c>
      <c r="AC1178" s="63" t="s">
        <v>375</v>
      </c>
      <c r="AD1178" s="94" t="str">
        <f>IF(OR(Q1178="",'1'!$H$10="-"),"",IF(Q1178&gt;R1178+S1178,"заказано больше наличия",""))</f>
        <v/>
      </c>
    </row>
    <row r="1179" spans="1:30" s="48" customFormat="1">
      <c r="A1179" s="2"/>
      <c r="B1179" s="57" t="s">
        <v>1448</v>
      </c>
      <c r="C1179" s="49" t="s">
        <v>2537</v>
      </c>
      <c r="D1179" s="49" t="s">
        <v>637</v>
      </c>
      <c r="E1179" s="49">
        <v>2</v>
      </c>
      <c r="F1179" s="49">
        <v>24</v>
      </c>
      <c r="G1179" s="49" t="s">
        <v>2990</v>
      </c>
      <c r="H1179" s="52" t="s">
        <v>2991</v>
      </c>
      <c r="I1179" s="50" t="s">
        <v>555</v>
      </c>
      <c r="J1179" s="50"/>
      <c r="K1179" s="90"/>
      <c r="L1179" s="51">
        <v>1558</v>
      </c>
      <c r="M1179" s="51">
        <v>1375</v>
      </c>
      <c r="N1179" s="82">
        <f>IF('1'!$H$10="-",L1179,L1179)</f>
        <v>1558</v>
      </c>
      <c r="O1179" s="82">
        <f>IF(Z1179="только сц",0,IF('1'!$H$10="-",M1179,IF('1'!$H$10="в кассу предприятия",M1179,IF('1'!$H$10="ИП Водакова Т.Ю.",M1179*1.075,"-"))))</f>
        <v>0</v>
      </c>
      <c r="P1179" s="86">
        <v>1</v>
      </c>
      <c r="Q1179" s="47"/>
      <c r="R1179" s="91">
        <f t="shared" si="18"/>
        <v>0</v>
      </c>
      <c r="S1179" s="91" t="str">
        <f>IF('1'!$H$10="-","-      ₽",IF(Z1179="только сц",IF(Q1179&lt;=AA1179,Q1179,AA1179),IF(Q1179&lt;=AB1179,0,IF(Q1179-R1179&lt;=AA1179,Q1179-R1179,AA1179))))</f>
        <v>-      ₽</v>
      </c>
      <c r="T1179" s="92" t="str">
        <f>IF('1'!$H$10="-","-      ₽",IF(AND(SUM($W$10:$W$6357)&gt;=200000,AC1179&lt;&gt;"без скидки"),IF(R1179&gt;=100,O1179*0.95*0.95*R1179,O1179*R1179*0.95),IF(SUM($V$10:$V$6357)&gt;=57000,IF(AND(R1179&gt;=100,AC1179&lt;&gt;"без скидки"),O1179*0.95*R1179,O1179*R1179),N1179*R1179)))</f>
        <v>-      ₽</v>
      </c>
      <c r="U1179" s="92" t="str">
        <f>IF('1'!$H$10="-","-      ₽",S1179*N1179)</f>
        <v>-      ₽</v>
      </c>
      <c r="V1179" s="93" t="str">
        <f>IF('1'!$H$10="-","-      ₽",R1179*N1179)</f>
        <v>-      ₽</v>
      </c>
      <c r="W1179" s="93" t="str">
        <f>IF('1'!$H$10="-","-      ₽",R1179*O1179)</f>
        <v>-      ₽</v>
      </c>
      <c r="X1179" s="65" t="s">
        <v>4548</v>
      </c>
      <c r="Y1179" s="66" t="str">
        <f>IF(OR(Q1179="",'1'!$H$10="-"),"-      %",IF(Z1179="только сц",0,IF(SUM($V$685:$V$6357)&gt;=57000,(W1179-T1179)/W1179,0)))</f>
        <v>-      %</v>
      </c>
      <c r="Z1179" s="83" t="s">
        <v>5582</v>
      </c>
      <c r="AA1179" s="51">
        <v>1</v>
      </c>
      <c r="AB1179" s="51">
        <v>0</v>
      </c>
      <c r="AC1179" s="63" t="s">
        <v>375</v>
      </c>
      <c r="AD1179" s="94" t="str">
        <f>IF(OR(Q1179="",'1'!$H$10="-"),"",IF(Q1179&gt;R1179+S1179,"заказано больше наличия",""))</f>
        <v/>
      </c>
    </row>
    <row r="1180" spans="1:30" s="48" customFormat="1">
      <c r="A1180" s="2"/>
      <c r="B1180" s="57" t="s">
        <v>1449</v>
      </c>
      <c r="C1180" s="49" t="s">
        <v>636</v>
      </c>
      <c r="D1180" s="49" t="s">
        <v>637</v>
      </c>
      <c r="E1180" s="49">
        <v>2</v>
      </c>
      <c r="F1180" s="49">
        <v>11</v>
      </c>
      <c r="G1180" s="49" t="s">
        <v>2992</v>
      </c>
      <c r="H1180" s="52" t="s">
        <v>52</v>
      </c>
      <c r="I1180" s="50"/>
      <c r="J1180" s="50"/>
      <c r="K1180" s="90"/>
      <c r="L1180" s="51">
        <v>747</v>
      </c>
      <c r="M1180" s="51">
        <v>659</v>
      </c>
      <c r="N1180" s="82">
        <f>IF('1'!$H$10="-",L1180,L1180)</f>
        <v>747</v>
      </c>
      <c r="O1180" s="82">
        <f>IF(Z1180="только сц",0,IF('1'!$H$10="-",M1180,IF('1'!$H$10="в кассу предприятия",M1180,IF('1'!$H$10="ИП Водакова Т.Ю.",M1180*1.075,"-"))))</f>
        <v>0</v>
      </c>
      <c r="P1180" s="86">
        <v>1</v>
      </c>
      <c r="Q1180" s="47"/>
      <c r="R1180" s="91">
        <f t="shared" si="18"/>
        <v>0</v>
      </c>
      <c r="S1180" s="91" t="str">
        <f>IF('1'!$H$10="-","-      ₽",IF(Z1180="только сц",IF(Q1180&lt;=AA1180,Q1180,AA1180),IF(Q1180&lt;=AB1180,0,IF(Q1180-R1180&lt;=AA1180,Q1180-R1180,AA1180))))</f>
        <v>-      ₽</v>
      </c>
      <c r="T1180" s="92" t="str">
        <f>IF('1'!$H$10="-","-      ₽",IF(AND(SUM($W$10:$W$6357)&gt;=200000,AC1180&lt;&gt;"без скидки"),IF(R1180&gt;=100,O1180*0.95*0.95*R1180,O1180*R1180*0.95),IF(SUM($V$10:$V$6357)&gt;=57000,IF(AND(R1180&gt;=100,AC1180&lt;&gt;"без скидки"),O1180*0.95*R1180,O1180*R1180),N1180*R1180)))</f>
        <v>-      ₽</v>
      </c>
      <c r="U1180" s="92" t="str">
        <f>IF('1'!$H$10="-","-      ₽",S1180*N1180)</f>
        <v>-      ₽</v>
      </c>
      <c r="V1180" s="93" t="str">
        <f>IF('1'!$H$10="-","-      ₽",R1180*N1180)</f>
        <v>-      ₽</v>
      </c>
      <c r="W1180" s="93" t="str">
        <f>IF('1'!$H$10="-","-      ₽",R1180*O1180)</f>
        <v>-      ₽</v>
      </c>
      <c r="X1180" s="65" t="s">
        <v>4548</v>
      </c>
      <c r="Y1180" s="66" t="str">
        <f>IF(OR(Q1180="",'1'!$H$10="-"),"-      %",IF(Z1180="только сц",0,IF(SUM($V$685:$V$6357)&gt;=57000,(W1180-T1180)/W1180,0)))</f>
        <v>-      %</v>
      </c>
      <c r="Z1180" s="83" t="s">
        <v>5582</v>
      </c>
      <c r="AA1180" s="51">
        <v>1</v>
      </c>
      <c r="AB1180" s="51">
        <v>0</v>
      </c>
      <c r="AC1180" s="63" t="s">
        <v>375</v>
      </c>
      <c r="AD1180" s="94" t="str">
        <f>IF(OR(Q1180="",'1'!$H$10="-"),"",IF(Q1180&gt;R1180+S1180,"заказано больше наличия",""))</f>
        <v/>
      </c>
    </row>
    <row r="1181" spans="1:30" s="48" customFormat="1">
      <c r="A1181" s="2"/>
      <c r="B1181" s="57" t="s">
        <v>1450</v>
      </c>
      <c r="C1181" s="49" t="s">
        <v>636</v>
      </c>
      <c r="D1181" s="49" t="s">
        <v>637</v>
      </c>
      <c r="E1181" s="49">
        <v>2</v>
      </c>
      <c r="F1181" s="49">
        <v>11</v>
      </c>
      <c r="G1181" s="49" t="s">
        <v>2993</v>
      </c>
      <c r="H1181" s="52" t="s">
        <v>52</v>
      </c>
      <c r="I1181" s="50"/>
      <c r="J1181" s="50"/>
      <c r="K1181" s="90"/>
      <c r="L1181" s="51">
        <v>747</v>
      </c>
      <c r="M1181" s="51">
        <v>659</v>
      </c>
      <c r="N1181" s="82">
        <f>IF('1'!$H$10="-",L1181,L1181)</f>
        <v>747</v>
      </c>
      <c r="O1181" s="82">
        <f>IF(Z1181="только сц",0,IF('1'!$H$10="-",M1181,IF('1'!$H$10="в кассу предприятия",M1181,IF('1'!$H$10="ИП Водакова Т.Ю.",M1181*1.075,"-"))))</f>
        <v>659</v>
      </c>
      <c r="P1181" s="86" t="s">
        <v>5583</v>
      </c>
      <c r="Q1181" s="47"/>
      <c r="R1181" s="91">
        <f t="shared" si="18"/>
        <v>0</v>
      </c>
      <c r="S1181" s="91" t="str">
        <f>IF('1'!$H$10="-","-      ₽",IF(Z1181="только сц",IF(Q1181&lt;=AA1181,Q1181,AA1181),IF(Q1181&lt;=AB1181,0,IF(Q1181-R1181&lt;=AA1181,Q1181-R1181,AA1181))))</f>
        <v>-      ₽</v>
      </c>
      <c r="T1181" s="92" t="str">
        <f>IF('1'!$H$10="-","-      ₽",IF(AND(SUM($W$10:$W$6357)&gt;=200000,AC1181&lt;&gt;"без скидки"),IF(R1181&gt;=100,O1181*0.95*0.95*R1181,O1181*R1181*0.95),IF(SUM($V$10:$V$6357)&gt;=57000,IF(AND(R1181&gt;=100,AC1181&lt;&gt;"без скидки"),O1181*0.95*R1181,O1181*R1181),N1181*R1181)))</f>
        <v>-      ₽</v>
      </c>
      <c r="U1181" s="92" t="str">
        <f>IF('1'!$H$10="-","-      ₽",S1181*N1181)</f>
        <v>-      ₽</v>
      </c>
      <c r="V1181" s="93" t="str">
        <f>IF('1'!$H$10="-","-      ₽",R1181*N1181)</f>
        <v>-      ₽</v>
      </c>
      <c r="W1181" s="93" t="str">
        <f>IF('1'!$H$10="-","-      ₽",R1181*O1181)</f>
        <v>-      ₽</v>
      </c>
      <c r="X1181" s="65" t="s">
        <v>4548</v>
      </c>
      <c r="Y1181" s="66" t="str">
        <f>IF(OR(Q1181="",'1'!$H$10="-"),"-      %",IF(Z1181="только сц",0,IF(SUM($V$685:$V$6357)&gt;=57000,(W1181-T1181)/W1181,0)))</f>
        <v>-      %</v>
      </c>
      <c r="Z1181" s="83" t="s">
        <v>375</v>
      </c>
      <c r="AA1181" s="51">
        <v>34</v>
      </c>
      <c r="AB1181" s="51">
        <v>115</v>
      </c>
      <c r="AC1181" s="63" t="s">
        <v>375</v>
      </c>
      <c r="AD1181" s="94" t="str">
        <f>IF(OR(Q1181="",'1'!$H$10="-"),"",IF(Q1181&gt;R1181+S1181,"заказано больше наличия",""))</f>
        <v/>
      </c>
    </row>
    <row r="1182" spans="1:30" s="48" customFormat="1">
      <c r="A1182" s="2"/>
      <c r="B1182" s="57" t="s">
        <v>1451</v>
      </c>
      <c r="C1182" s="49" t="s">
        <v>2537</v>
      </c>
      <c r="D1182" s="49" t="s">
        <v>637</v>
      </c>
      <c r="E1182" s="49">
        <v>2</v>
      </c>
      <c r="F1182" s="49">
        <v>11</v>
      </c>
      <c r="G1182" s="49" t="s">
        <v>2994</v>
      </c>
      <c r="H1182" s="52" t="s">
        <v>52</v>
      </c>
      <c r="I1182" s="50"/>
      <c r="J1182" s="50"/>
      <c r="K1182" s="90"/>
      <c r="L1182" s="51">
        <v>810</v>
      </c>
      <c r="M1182" s="51">
        <v>715</v>
      </c>
      <c r="N1182" s="82">
        <f>IF('1'!$H$10="-",L1182,L1182)</f>
        <v>810</v>
      </c>
      <c r="O1182" s="82">
        <f>IF(Z1182="только сц",0,IF('1'!$H$10="-",M1182,IF('1'!$H$10="в кассу предприятия",M1182,IF('1'!$H$10="ИП Водакова Т.Ю.",M1182*1.075,"-"))))</f>
        <v>0</v>
      </c>
      <c r="P1182" s="86">
        <v>1</v>
      </c>
      <c r="Q1182" s="47"/>
      <c r="R1182" s="91">
        <f t="shared" si="18"/>
        <v>0</v>
      </c>
      <c r="S1182" s="91" t="str">
        <f>IF('1'!$H$10="-","-      ₽",IF(Z1182="только сц",IF(Q1182&lt;=AA1182,Q1182,AA1182),IF(Q1182&lt;=AB1182,0,IF(Q1182-R1182&lt;=AA1182,Q1182-R1182,AA1182))))</f>
        <v>-      ₽</v>
      </c>
      <c r="T1182" s="92" t="str">
        <f>IF('1'!$H$10="-","-      ₽",IF(AND(SUM($W$10:$W$6357)&gt;=200000,AC1182&lt;&gt;"без скидки"),IF(R1182&gt;=100,O1182*0.95*0.95*R1182,O1182*R1182*0.95),IF(SUM($V$10:$V$6357)&gt;=57000,IF(AND(R1182&gt;=100,AC1182&lt;&gt;"без скидки"),O1182*0.95*R1182,O1182*R1182),N1182*R1182)))</f>
        <v>-      ₽</v>
      </c>
      <c r="U1182" s="92" t="str">
        <f>IF('1'!$H$10="-","-      ₽",S1182*N1182)</f>
        <v>-      ₽</v>
      </c>
      <c r="V1182" s="93" t="str">
        <f>IF('1'!$H$10="-","-      ₽",R1182*N1182)</f>
        <v>-      ₽</v>
      </c>
      <c r="W1182" s="93" t="str">
        <f>IF('1'!$H$10="-","-      ₽",R1182*O1182)</f>
        <v>-      ₽</v>
      </c>
      <c r="X1182" s="65" t="s">
        <v>4548</v>
      </c>
      <c r="Y1182" s="66" t="str">
        <f>IF(OR(Q1182="",'1'!$H$10="-"),"-      %",IF(Z1182="только сц",0,IF(SUM($V$685:$V$6357)&gt;=57000,(W1182-T1182)/W1182,0)))</f>
        <v>-      %</v>
      </c>
      <c r="Z1182" s="83" t="s">
        <v>5582</v>
      </c>
      <c r="AA1182" s="51">
        <v>1</v>
      </c>
      <c r="AB1182" s="51">
        <v>0</v>
      </c>
      <c r="AC1182" s="63" t="s">
        <v>375</v>
      </c>
      <c r="AD1182" s="94" t="str">
        <f>IF(OR(Q1182="",'1'!$H$10="-"),"",IF(Q1182&gt;R1182+S1182,"заказано больше наличия",""))</f>
        <v/>
      </c>
    </row>
    <row r="1183" spans="1:30" s="48" customFormat="1">
      <c r="A1183" s="2"/>
      <c r="B1183" s="57" t="s">
        <v>1452</v>
      </c>
      <c r="C1183" s="49" t="s">
        <v>2537</v>
      </c>
      <c r="D1183" s="49" t="s">
        <v>637</v>
      </c>
      <c r="E1183" s="49">
        <v>2</v>
      </c>
      <c r="F1183" s="49">
        <v>18</v>
      </c>
      <c r="G1183" s="49" t="s">
        <v>2994</v>
      </c>
      <c r="H1183" s="52" t="s">
        <v>384</v>
      </c>
      <c r="I1183" s="50" t="s">
        <v>2822</v>
      </c>
      <c r="J1183" s="50"/>
      <c r="K1183" s="90"/>
      <c r="L1183" s="51">
        <v>1116</v>
      </c>
      <c r="M1183" s="51">
        <v>985</v>
      </c>
      <c r="N1183" s="82">
        <f>IF('1'!$H$10="-",L1183,L1183)</f>
        <v>1116</v>
      </c>
      <c r="O1183" s="82">
        <f>IF(Z1183="только сц",0,IF('1'!$H$10="-",M1183,IF('1'!$H$10="в кассу предприятия",M1183,IF('1'!$H$10="ИП Водакова Т.Ю.",M1183*1.075,"-"))))</f>
        <v>0</v>
      </c>
      <c r="P1183" s="86">
        <v>1</v>
      </c>
      <c r="Q1183" s="47"/>
      <c r="R1183" s="91">
        <f t="shared" si="18"/>
        <v>0</v>
      </c>
      <c r="S1183" s="91" t="str">
        <f>IF('1'!$H$10="-","-      ₽",IF(Z1183="только сц",IF(Q1183&lt;=AA1183,Q1183,AA1183),IF(Q1183&lt;=AB1183,0,IF(Q1183-R1183&lt;=AA1183,Q1183-R1183,AA1183))))</f>
        <v>-      ₽</v>
      </c>
      <c r="T1183" s="92" t="str">
        <f>IF('1'!$H$10="-","-      ₽",IF(AND(SUM($W$10:$W$6357)&gt;=200000,AC1183&lt;&gt;"без скидки"),IF(R1183&gt;=100,O1183*0.95*0.95*R1183,O1183*R1183*0.95),IF(SUM($V$10:$V$6357)&gt;=57000,IF(AND(R1183&gt;=100,AC1183&lt;&gt;"без скидки"),O1183*0.95*R1183,O1183*R1183),N1183*R1183)))</f>
        <v>-      ₽</v>
      </c>
      <c r="U1183" s="92" t="str">
        <f>IF('1'!$H$10="-","-      ₽",S1183*N1183)</f>
        <v>-      ₽</v>
      </c>
      <c r="V1183" s="93" t="str">
        <f>IF('1'!$H$10="-","-      ₽",R1183*N1183)</f>
        <v>-      ₽</v>
      </c>
      <c r="W1183" s="93" t="str">
        <f>IF('1'!$H$10="-","-      ₽",R1183*O1183)</f>
        <v>-      ₽</v>
      </c>
      <c r="X1183" s="65" t="s">
        <v>4548</v>
      </c>
      <c r="Y1183" s="66" t="str">
        <f>IF(OR(Q1183="",'1'!$H$10="-"),"-      %",IF(Z1183="только сц",0,IF(SUM($V$685:$V$6357)&gt;=57000,(W1183-T1183)/W1183,0)))</f>
        <v>-      %</v>
      </c>
      <c r="Z1183" s="83" t="s">
        <v>5582</v>
      </c>
      <c r="AA1183" s="51">
        <v>1</v>
      </c>
      <c r="AB1183" s="51">
        <v>0</v>
      </c>
      <c r="AC1183" s="63" t="s">
        <v>375</v>
      </c>
      <c r="AD1183" s="94" t="str">
        <f>IF(OR(Q1183="",'1'!$H$10="-"),"",IF(Q1183&gt;R1183+S1183,"заказано больше наличия",""))</f>
        <v/>
      </c>
    </row>
    <row r="1184" spans="1:30" s="48" customFormat="1">
      <c r="A1184" s="2"/>
      <c r="B1184" s="57" t="s">
        <v>1453</v>
      </c>
      <c r="C1184" s="49" t="s">
        <v>636</v>
      </c>
      <c r="D1184" s="49" t="s">
        <v>637</v>
      </c>
      <c r="E1184" s="49">
        <v>2</v>
      </c>
      <c r="F1184" s="49">
        <v>11</v>
      </c>
      <c r="G1184" s="49" t="s">
        <v>2995</v>
      </c>
      <c r="H1184" s="52" t="s">
        <v>52</v>
      </c>
      <c r="I1184" s="50"/>
      <c r="J1184" s="50"/>
      <c r="K1184" s="90"/>
      <c r="L1184" s="51">
        <v>747</v>
      </c>
      <c r="M1184" s="51">
        <v>659</v>
      </c>
      <c r="N1184" s="82">
        <f>IF('1'!$H$10="-",L1184,L1184)</f>
        <v>747</v>
      </c>
      <c r="O1184" s="82">
        <f>IF(Z1184="только сц",0,IF('1'!$H$10="-",M1184,IF('1'!$H$10="в кассу предприятия",M1184,IF('1'!$H$10="ИП Водакова Т.Ю.",M1184*1.075,"-"))))</f>
        <v>659</v>
      </c>
      <c r="P1184" s="86">
        <v>14</v>
      </c>
      <c r="Q1184" s="47"/>
      <c r="R1184" s="91">
        <f t="shared" si="18"/>
        <v>0</v>
      </c>
      <c r="S1184" s="91" t="str">
        <f>IF('1'!$H$10="-","-      ₽",IF(Z1184="только сц",IF(Q1184&lt;=AA1184,Q1184,AA1184),IF(Q1184&lt;=AB1184,0,IF(Q1184-R1184&lt;=AA1184,Q1184-R1184,AA1184))))</f>
        <v>-      ₽</v>
      </c>
      <c r="T1184" s="92" t="str">
        <f>IF('1'!$H$10="-","-      ₽",IF(AND(SUM($W$10:$W$6357)&gt;=200000,AC1184&lt;&gt;"без скидки"),IF(R1184&gt;=100,O1184*0.95*0.95*R1184,O1184*R1184*0.95),IF(SUM($V$10:$V$6357)&gt;=57000,IF(AND(R1184&gt;=100,AC1184&lt;&gt;"без скидки"),O1184*0.95*R1184,O1184*R1184),N1184*R1184)))</f>
        <v>-      ₽</v>
      </c>
      <c r="U1184" s="92" t="str">
        <f>IF('1'!$H$10="-","-      ₽",S1184*N1184)</f>
        <v>-      ₽</v>
      </c>
      <c r="V1184" s="93" t="str">
        <f>IF('1'!$H$10="-","-      ₽",R1184*N1184)</f>
        <v>-      ₽</v>
      </c>
      <c r="W1184" s="93" t="str">
        <f>IF('1'!$H$10="-","-      ₽",R1184*O1184)</f>
        <v>-      ₽</v>
      </c>
      <c r="X1184" s="65" t="s">
        <v>4548</v>
      </c>
      <c r="Y1184" s="66" t="str">
        <f>IF(OR(Q1184="",'1'!$H$10="-"),"-      %",IF(Z1184="только сц",0,IF(SUM($V$685:$V$6357)&gt;=57000,(W1184-T1184)/W1184,0)))</f>
        <v>-      %</v>
      </c>
      <c r="Z1184" s="83" t="s">
        <v>375</v>
      </c>
      <c r="AA1184" s="51">
        <v>9</v>
      </c>
      <c r="AB1184" s="51">
        <v>5</v>
      </c>
      <c r="AC1184" s="63" t="s">
        <v>375</v>
      </c>
      <c r="AD1184" s="94" t="str">
        <f>IF(OR(Q1184="",'1'!$H$10="-"),"",IF(Q1184&gt;R1184+S1184,"заказано больше наличия",""))</f>
        <v/>
      </c>
    </row>
    <row r="1185" spans="1:30" s="48" customFormat="1">
      <c r="A1185" s="2"/>
      <c r="B1185" s="57" t="s">
        <v>5148</v>
      </c>
      <c r="C1185" s="49" t="s">
        <v>2537</v>
      </c>
      <c r="D1185" s="49" t="s">
        <v>637</v>
      </c>
      <c r="E1185" s="49">
        <v>2</v>
      </c>
      <c r="F1185" s="49">
        <v>6</v>
      </c>
      <c r="G1185" s="49" t="s">
        <v>660</v>
      </c>
      <c r="H1185" s="52" t="s">
        <v>85</v>
      </c>
      <c r="I1185" s="50"/>
      <c r="J1185" s="50"/>
      <c r="K1185" s="90"/>
      <c r="L1185" s="51">
        <v>258</v>
      </c>
      <c r="M1185" s="51">
        <v>228</v>
      </c>
      <c r="N1185" s="82">
        <f>IF('1'!$H$10="-",L1185,L1185)</f>
        <v>258</v>
      </c>
      <c r="O1185" s="82">
        <f>IF(Z1185="только сц",0,IF('1'!$H$10="-",M1185,IF('1'!$H$10="в кассу предприятия",M1185,IF('1'!$H$10="ИП Водакова Т.Ю.",M1185*1.075,"-"))))</f>
        <v>228</v>
      </c>
      <c r="P1185" s="86">
        <v>50</v>
      </c>
      <c r="Q1185" s="47"/>
      <c r="R1185" s="91">
        <f t="shared" si="18"/>
        <v>0</v>
      </c>
      <c r="S1185" s="91" t="str">
        <f>IF('1'!$H$10="-","-      ₽",IF(Z1185="только сц",IF(Q1185&lt;=AA1185,Q1185,AA1185),IF(Q1185&lt;=AB1185,0,IF(Q1185-R1185&lt;=AA1185,Q1185-R1185,AA1185))))</f>
        <v>-      ₽</v>
      </c>
      <c r="T1185" s="92" t="str">
        <f>IF('1'!$H$10="-","-      ₽",IF(AND(SUM($W$10:$W$6357)&gt;=200000,AC1185&lt;&gt;"без скидки"),IF(R1185&gt;=100,O1185*0.95*0.95*R1185,O1185*R1185*0.95),IF(SUM($V$10:$V$6357)&gt;=57000,IF(AND(R1185&gt;=100,AC1185&lt;&gt;"без скидки"),O1185*0.95*R1185,O1185*R1185),N1185*R1185)))</f>
        <v>-      ₽</v>
      </c>
      <c r="U1185" s="92" t="str">
        <f>IF('1'!$H$10="-","-      ₽",S1185*N1185)</f>
        <v>-      ₽</v>
      </c>
      <c r="V1185" s="93" t="str">
        <f>IF('1'!$H$10="-","-      ₽",R1185*N1185)</f>
        <v>-      ₽</v>
      </c>
      <c r="W1185" s="93" t="str">
        <f>IF('1'!$H$10="-","-      ₽",R1185*O1185)</f>
        <v>-      ₽</v>
      </c>
      <c r="X1185" s="65" t="s">
        <v>4991</v>
      </c>
      <c r="Y1185" s="66" t="str">
        <f>IF(OR(Q1185="",'1'!$H$10="-"),"-      %",IF(Z1185="только сц",0,IF(SUM($V$685:$V$6357)&gt;=57000,(W1185-T1185)/W1185,0)))</f>
        <v>-      %</v>
      </c>
      <c r="Z1185" s="83" t="s">
        <v>375</v>
      </c>
      <c r="AA1185" s="51">
        <v>0</v>
      </c>
      <c r="AB1185" s="51">
        <v>50</v>
      </c>
      <c r="AC1185" s="63" t="s">
        <v>375</v>
      </c>
      <c r="AD1185" s="94" t="str">
        <f>IF(OR(Q1185="",'1'!$H$10="-"),"",IF(Q1185&gt;R1185+S1185,"заказано больше наличия",""))</f>
        <v/>
      </c>
    </row>
    <row r="1186" spans="1:30" s="48" customFormat="1">
      <c r="A1186" s="2"/>
      <c r="B1186" s="57" t="s">
        <v>4071</v>
      </c>
      <c r="C1186" s="49" t="s">
        <v>636</v>
      </c>
      <c r="D1186" s="49" t="s">
        <v>637</v>
      </c>
      <c r="E1186" s="49">
        <v>2</v>
      </c>
      <c r="F1186" s="49">
        <v>11</v>
      </c>
      <c r="G1186" s="49" t="s">
        <v>660</v>
      </c>
      <c r="H1186" s="52" t="s">
        <v>52</v>
      </c>
      <c r="I1186" s="50" t="s">
        <v>298</v>
      </c>
      <c r="J1186" s="50"/>
      <c r="K1186" s="90"/>
      <c r="L1186" s="51">
        <v>475</v>
      </c>
      <c r="M1186" s="51">
        <v>419</v>
      </c>
      <c r="N1186" s="82">
        <f>IF('1'!$H$10="-",L1186,L1186)</f>
        <v>475</v>
      </c>
      <c r="O1186" s="82">
        <f>IF(Z1186="только сц",0,IF('1'!$H$10="-",M1186,IF('1'!$H$10="в кассу предприятия",M1186,IF('1'!$H$10="ИП Водакова Т.Ю.",M1186*1.075,"-"))))</f>
        <v>0</v>
      </c>
      <c r="P1186" s="86">
        <v>11</v>
      </c>
      <c r="Q1186" s="47"/>
      <c r="R1186" s="91">
        <f t="shared" si="18"/>
        <v>0</v>
      </c>
      <c r="S1186" s="91" t="str">
        <f>IF('1'!$H$10="-","-      ₽",IF(Z1186="только сц",IF(Q1186&lt;=AA1186,Q1186,AA1186),IF(Q1186&lt;=AB1186,0,IF(Q1186-R1186&lt;=AA1186,Q1186-R1186,AA1186))))</f>
        <v>-      ₽</v>
      </c>
      <c r="T1186" s="92" t="str">
        <f>IF('1'!$H$10="-","-      ₽",IF(AND(SUM($W$10:$W$6357)&gt;=200000,AC1186&lt;&gt;"без скидки"),IF(R1186&gt;=100,O1186*0.95*0.95*R1186,O1186*R1186*0.95),IF(SUM($V$10:$V$6357)&gt;=57000,IF(AND(R1186&gt;=100,AC1186&lt;&gt;"без скидки"),O1186*0.95*R1186,O1186*R1186),N1186*R1186)))</f>
        <v>-      ₽</v>
      </c>
      <c r="U1186" s="92" t="str">
        <f>IF('1'!$H$10="-","-      ₽",S1186*N1186)</f>
        <v>-      ₽</v>
      </c>
      <c r="V1186" s="93" t="str">
        <f>IF('1'!$H$10="-","-      ₽",R1186*N1186)</f>
        <v>-      ₽</v>
      </c>
      <c r="W1186" s="93" t="str">
        <f>IF('1'!$H$10="-","-      ₽",R1186*O1186)</f>
        <v>-      ₽</v>
      </c>
      <c r="X1186" s="65" t="s">
        <v>4548</v>
      </c>
      <c r="Y1186" s="66" t="str">
        <f>IF(OR(Q1186="",'1'!$H$10="-"),"-      %",IF(Z1186="только сц",0,IF(SUM($V$685:$V$6357)&gt;=57000,(W1186-T1186)/W1186,0)))</f>
        <v>-      %</v>
      </c>
      <c r="Z1186" s="83" t="s">
        <v>5582</v>
      </c>
      <c r="AA1186" s="51">
        <v>11</v>
      </c>
      <c r="AB1186" s="51">
        <v>0</v>
      </c>
      <c r="AC1186" s="63" t="s">
        <v>3975</v>
      </c>
      <c r="AD1186" s="94" t="str">
        <f>IF(OR(Q1186="",'1'!$H$10="-"),"",IF(Q1186&gt;R1186+S1186,"заказано больше наличия",""))</f>
        <v/>
      </c>
    </row>
    <row r="1187" spans="1:30" s="48" customFormat="1">
      <c r="A1187" s="2"/>
      <c r="B1187" s="57" t="s">
        <v>5149</v>
      </c>
      <c r="C1187" s="49" t="s">
        <v>2537</v>
      </c>
      <c r="D1187" s="49" t="s">
        <v>637</v>
      </c>
      <c r="E1187" s="49">
        <v>2</v>
      </c>
      <c r="F1187" s="49">
        <v>11</v>
      </c>
      <c r="G1187" s="49" t="s">
        <v>660</v>
      </c>
      <c r="H1187" s="52" t="s">
        <v>52</v>
      </c>
      <c r="I1187" s="50"/>
      <c r="J1187" s="50"/>
      <c r="K1187" s="90"/>
      <c r="L1187" s="51">
        <v>475</v>
      </c>
      <c r="M1187" s="51">
        <v>419</v>
      </c>
      <c r="N1187" s="82">
        <f>IF('1'!$H$10="-",L1187,L1187)</f>
        <v>475</v>
      </c>
      <c r="O1187" s="82">
        <f>IF(Z1187="только сц",0,IF('1'!$H$10="-",M1187,IF('1'!$H$10="в кассу предприятия",M1187,IF('1'!$H$10="ИП Водакова Т.Ю.",M1187*1.075,"-"))))</f>
        <v>419</v>
      </c>
      <c r="P1187" s="86">
        <v>40</v>
      </c>
      <c r="Q1187" s="47"/>
      <c r="R1187" s="91">
        <f t="shared" si="18"/>
        <v>0</v>
      </c>
      <c r="S1187" s="91" t="str">
        <f>IF('1'!$H$10="-","-      ₽",IF(Z1187="только сц",IF(Q1187&lt;=AA1187,Q1187,AA1187),IF(Q1187&lt;=AB1187,0,IF(Q1187-R1187&lt;=AA1187,Q1187-R1187,AA1187))))</f>
        <v>-      ₽</v>
      </c>
      <c r="T1187" s="92" t="str">
        <f>IF('1'!$H$10="-","-      ₽",IF(AND(SUM($W$10:$W$6357)&gt;=200000,AC1187&lt;&gt;"без скидки"),IF(R1187&gt;=100,O1187*0.95*0.95*R1187,O1187*R1187*0.95),IF(SUM($V$10:$V$6357)&gt;=57000,IF(AND(R1187&gt;=100,AC1187&lt;&gt;"без скидки"),O1187*0.95*R1187,O1187*R1187),N1187*R1187)))</f>
        <v>-      ₽</v>
      </c>
      <c r="U1187" s="92" t="str">
        <f>IF('1'!$H$10="-","-      ₽",S1187*N1187)</f>
        <v>-      ₽</v>
      </c>
      <c r="V1187" s="93" t="str">
        <f>IF('1'!$H$10="-","-      ₽",R1187*N1187)</f>
        <v>-      ₽</v>
      </c>
      <c r="W1187" s="93" t="str">
        <f>IF('1'!$H$10="-","-      ₽",R1187*O1187)</f>
        <v>-      ₽</v>
      </c>
      <c r="X1187" s="65" t="s">
        <v>4991</v>
      </c>
      <c r="Y1187" s="66" t="str">
        <f>IF(OR(Q1187="",'1'!$H$10="-"),"-      %",IF(Z1187="только сц",0,IF(SUM($V$685:$V$6357)&gt;=57000,(W1187-T1187)/W1187,0)))</f>
        <v>-      %</v>
      </c>
      <c r="Z1187" s="83" t="s">
        <v>375</v>
      </c>
      <c r="AA1187" s="51">
        <v>0</v>
      </c>
      <c r="AB1187" s="51">
        <v>40</v>
      </c>
      <c r="AC1187" s="63" t="s">
        <v>3975</v>
      </c>
      <c r="AD1187" s="94" t="str">
        <f>IF(OR(Q1187="",'1'!$H$10="-"),"",IF(Q1187&gt;R1187+S1187,"заказано больше наличия",""))</f>
        <v/>
      </c>
    </row>
    <row r="1188" spans="1:30" s="48" customFormat="1">
      <c r="A1188" s="2"/>
      <c r="B1188" s="57" t="s">
        <v>1454</v>
      </c>
      <c r="C1188" s="49" t="s">
        <v>636</v>
      </c>
      <c r="D1188" s="49" t="s">
        <v>637</v>
      </c>
      <c r="E1188" s="49">
        <v>2</v>
      </c>
      <c r="F1188" s="49">
        <v>18</v>
      </c>
      <c r="G1188" s="49" t="s">
        <v>660</v>
      </c>
      <c r="H1188" s="52" t="s">
        <v>384</v>
      </c>
      <c r="I1188" s="50" t="s">
        <v>298</v>
      </c>
      <c r="J1188" s="50"/>
      <c r="K1188" s="90"/>
      <c r="L1188" s="51">
        <v>946</v>
      </c>
      <c r="M1188" s="51">
        <v>835</v>
      </c>
      <c r="N1188" s="82">
        <f>IF('1'!$H$10="-",L1188,L1188)</f>
        <v>946</v>
      </c>
      <c r="O1188" s="82">
        <f>IF(Z1188="только сц",0,IF('1'!$H$10="-",M1188,IF('1'!$H$10="в кассу предприятия",M1188,IF('1'!$H$10="ИП Водакова Т.Ю.",M1188*1.075,"-"))))</f>
        <v>835</v>
      </c>
      <c r="P1188" s="86">
        <v>1</v>
      </c>
      <c r="Q1188" s="47"/>
      <c r="R1188" s="91">
        <f t="shared" si="18"/>
        <v>0</v>
      </c>
      <c r="S1188" s="91" t="str">
        <f>IF('1'!$H$10="-","-      ₽",IF(Z1188="только сц",IF(Q1188&lt;=AA1188,Q1188,AA1188),IF(Q1188&lt;=AB1188,0,IF(Q1188-R1188&lt;=AA1188,Q1188-R1188,AA1188))))</f>
        <v>-      ₽</v>
      </c>
      <c r="T1188" s="92" t="str">
        <f>IF('1'!$H$10="-","-      ₽",IF(AND(SUM($W$10:$W$6357)&gt;=200000,AC1188&lt;&gt;"без скидки"),IF(R1188&gt;=100,O1188*0.95*0.95*R1188,O1188*R1188*0.95),IF(SUM($V$10:$V$6357)&gt;=57000,IF(AND(R1188&gt;=100,AC1188&lt;&gt;"без скидки"),O1188*0.95*R1188,O1188*R1188),N1188*R1188)))</f>
        <v>-      ₽</v>
      </c>
      <c r="U1188" s="92" t="str">
        <f>IF('1'!$H$10="-","-      ₽",S1188*N1188)</f>
        <v>-      ₽</v>
      </c>
      <c r="V1188" s="93" t="str">
        <f>IF('1'!$H$10="-","-      ₽",R1188*N1188)</f>
        <v>-      ₽</v>
      </c>
      <c r="W1188" s="93" t="str">
        <f>IF('1'!$H$10="-","-      ₽",R1188*O1188)</f>
        <v>-      ₽</v>
      </c>
      <c r="X1188" s="65" t="s">
        <v>4548</v>
      </c>
      <c r="Y1188" s="66" t="str">
        <f>IF(OR(Q1188="",'1'!$H$10="-"),"-      %",IF(Z1188="только сц",0,IF(SUM($V$685:$V$6357)&gt;=57000,(W1188-T1188)/W1188,0)))</f>
        <v>-      %</v>
      </c>
      <c r="Z1188" s="83" t="s">
        <v>375</v>
      </c>
      <c r="AA1188" s="51">
        <v>0</v>
      </c>
      <c r="AB1188" s="51">
        <v>1</v>
      </c>
      <c r="AC1188" s="63" t="s">
        <v>3975</v>
      </c>
      <c r="AD1188" s="94" t="str">
        <f>IF(OR(Q1188="",'1'!$H$10="-"),"",IF(Q1188&gt;R1188+S1188,"заказано больше наличия",""))</f>
        <v/>
      </c>
    </row>
    <row r="1189" spans="1:30" s="48" customFormat="1">
      <c r="A1189" s="2"/>
      <c r="B1189" s="57" t="s">
        <v>659</v>
      </c>
      <c r="C1189" s="49" t="s">
        <v>636</v>
      </c>
      <c r="D1189" s="49" t="s">
        <v>637</v>
      </c>
      <c r="E1189" s="49">
        <v>2</v>
      </c>
      <c r="F1189" s="49">
        <v>18</v>
      </c>
      <c r="G1189" s="49" t="s">
        <v>660</v>
      </c>
      <c r="H1189" s="52" t="s">
        <v>384</v>
      </c>
      <c r="I1189" s="50"/>
      <c r="J1189" s="50"/>
      <c r="K1189" s="90"/>
      <c r="L1189" s="51">
        <v>946</v>
      </c>
      <c r="M1189" s="51">
        <v>835</v>
      </c>
      <c r="N1189" s="82">
        <f>IF('1'!$H$10="-",L1189,L1189)</f>
        <v>946</v>
      </c>
      <c r="O1189" s="82">
        <f>IF(Z1189="только сц",0,IF('1'!$H$10="-",M1189,IF('1'!$H$10="в кассу предприятия",M1189,IF('1'!$H$10="ИП Водакова Т.Ю.",M1189*1.075,"-"))))</f>
        <v>835</v>
      </c>
      <c r="P1189" s="86">
        <v>15</v>
      </c>
      <c r="Q1189" s="47"/>
      <c r="R1189" s="91">
        <f t="shared" si="18"/>
        <v>0</v>
      </c>
      <c r="S1189" s="91" t="str">
        <f>IF('1'!$H$10="-","-      ₽",IF(Z1189="только сц",IF(Q1189&lt;=AA1189,Q1189,AA1189),IF(Q1189&lt;=AB1189,0,IF(Q1189-R1189&lt;=AA1189,Q1189-R1189,AA1189))))</f>
        <v>-      ₽</v>
      </c>
      <c r="T1189" s="92" t="str">
        <f>IF('1'!$H$10="-","-      ₽",IF(AND(SUM($W$10:$W$6357)&gt;=200000,AC1189&lt;&gt;"без скидки"),IF(R1189&gt;=100,O1189*0.95*0.95*R1189,O1189*R1189*0.95),IF(SUM($V$10:$V$6357)&gt;=57000,IF(AND(R1189&gt;=100,AC1189&lt;&gt;"без скидки"),O1189*0.95*R1189,O1189*R1189),N1189*R1189)))</f>
        <v>-      ₽</v>
      </c>
      <c r="U1189" s="92" t="str">
        <f>IF('1'!$H$10="-","-      ₽",S1189*N1189)</f>
        <v>-      ₽</v>
      </c>
      <c r="V1189" s="93" t="str">
        <f>IF('1'!$H$10="-","-      ₽",R1189*N1189)</f>
        <v>-      ₽</v>
      </c>
      <c r="W1189" s="93" t="str">
        <f>IF('1'!$H$10="-","-      ₽",R1189*O1189)</f>
        <v>-      ₽</v>
      </c>
      <c r="X1189" s="65" t="s">
        <v>4548</v>
      </c>
      <c r="Y1189" s="66" t="str">
        <f>IF(OR(Q1189="",'1'!$H$10="-"),"-      %",IF(Z1189="только сц",0,IF(SUM($V$685:$V$6357)&gt;=57000,(W1189-T1189)/W1189,0)))</f>
        <v>-      %</v>
      </c>
      <c r="Z1189" s="83" t="s">
        <v>375</v>
      </c>
      <c r="AA1189" s="51">
        <v>5</v>
      </c>
      <c r="AB1189" s="51">
        <v>10</v>
      </c>
      <c r="AC1189" s="63" t="s">
        <v>3975</v>
      </c>
      <c r="AD1189" s="94" t="str">
        <f>IF(OR(Q1189="",'1'!$H$10="-"),"",IF(Q1189&gt;R1189+S1189,"заказано больше наличия",""))</f>
        <v/>
      </c>
    </row>
    <row r="1190" spans="1:30" s="48" customFormat="1">
      <c r="A1190" s="2"/>
      <c r="B1190" s="57" t="s">
        <v>1455</v>
      </c>
      <c r="C1190" s="49" t="s">
        <v>2537</v>
      </c>
      <c r="D1190" s="49" t="s">
        <v>637</v>
      </c>
      <c r="E1190" s="49">
        <v>2</v>
      </c>
      <c r="F1190" s="49">
        <v>26</v>
      </c>
      <c r="G1190" s="49" t="s">
        <v>660</v>
      </c>
      <c r="H1190" s="52" t="s">
        <v>371</v>
      </c>
      <c r="I1190" s="50" t="s">
        <v>401</v>
      </c>
      <c r="J1190" s="50"/>
      <c r="K1190" s="90"/>
      <c r="L1190" s="51">
        <v>1558</v>
      </c>
      <c r="M1190" s="51">
        <v>1375</v>
      </c>
      <c r="N1190" s="82">
        <f>IF('1'!$H$10="-",L1190,L1190)</f>
        <v>1558</v>
      </c>
      <c r="O1190" s="82">
        <f>IF(Z1190="только сц",0,IF('1'!$H$10="-",M1190,IF('1'!$H$10="в кассу предприятия",M1190,IF('1'!$H$10="ИП Водакова Т.Ю.",M1190*1.075,"-"))))</f>
        <v>0</v>
      </c>
      <c r="P1190" s="86">
        <v>2</v>
      </c>
      <c r="Q1190" s="47"/>
      <c r="R1190" s="91">
        <f t="shared" si="18"/>
        <v>0</v>
      </c>
      <c r="S1190" s="91" t="str">
        <f>IF('1'!$H$10="-","-      ₽",IF(Z1190="только сц",IF(Q1190&lt;=AA1190,Q1190,AA1190),IF(Q1190&lt;=AB1190,0,IF(Q1190-R1190&lt;=AA1190,Q1190-R1190,AA1190))))</f>
        <v>-      ₽</v>
      </c>
      <c r="T1190" s="92" t="str">
        <f>IF('1'!$H$10="-","-      ₽",IF(AND(SUM($W$10:$W$6357)&gt;=200000,AC1190&lt;&gt;"без скидки"),IF(R1190&gt;=100,O1190*0.95*0.95*R1190,O1190*R1190*0.95),IF(SUM($V$10:$V$6357)&gt;=57000,IF(AND(R1190&gt;=100,AC1190&lt;&gt;"без скидки"),O1190*0.95*R1190,O1190*R1190),N1190*R1190)))</f>
        <v>-      ₽</v>
      </c>
      <c r="U1190" s="92" t="str">
        <f>IF('1'!$H$10="-","-      ₽",S1190*N1190)</f>
        <v>-      ₽</v>
      </c>
      <c r="V1190" s="93" t="str">
        <f>IF('1'!$H$10="-","-      ₽",R1190*N1190)</f>
        <v>-      ₽</v>
      </c>
      <c r="W1190" s="93" t="str">
        <f>IF('1'!$H$10="-","-      ₽",R1190*O1190)</f>
        <v>-      ₽</v>
      </c>
      <c r="X1190" s="65" t="s">
        <v>4548</v>
      </c>
      <c r="Y1190" s="66" t="str">
        <f>IF(OR(Q1190="",'1'!$H$10="-"),"-      %",IF(Z1190="только сц",0,IF(SUM($V$685:$V$6357)&gt;=57000,(W1190-T1190)/W1190,0)))</f>
        <v>-      %</v>
      </c>
      <c r="Z1190" s="83" t="s">
        <v>5582</v>
      </c>
      <c r="AA1190" s="51">
        <v>2</v>
      </c>
      <c r="AB1190" s="51">
        <v>0</v>
      </c>
      <c r="AC1190" s="63" t="s">
        <v>375</v>
      </c>
      <c r="AD1190" s="94" t="str">
        <f>IF(OR(Q1190="",'1'!$H$10="-"),"",IF(Q1190&gt;R1190+S1190,"заказано больше наличия",""))</f>
        <v/>
      </c>
    </row>
    <row r="1191" spans="1:30" s="48" customFormat="1">
      <c r="A1191" s="2"/>
      <c r="B1191" s="57" t="s">
        <v>5150</v>
      </c>
      <c r="C1191" s="49" t="s">
        <v>2537</v>
      </c>
      <c r="D1191" s="49" t="s">
        <v>637</v>
      </c>
      <c r="E1191" s="49">
        <v>2</v>
      </c>
      <c r="F1191" s="49">
        <v>11</v>
      </c>
      <c r="G1191" s="49" t="s">
        <v>5513</v>
      </c>
      <c r="H1191" s="52" t="s">
        <v>52</v>
      </c>
      <c r="I1191" s="50"/>
      <c r="J1191" s="50"/>
      <c r="K1191" s="90"/>
      <c r="L1191" s="51">
        <v>415</v>
      </c>
      <c r="M1191" s="51">
        <v>366</v>
      </c>
      <c r="N1191" s="82">
        <f>IF('1'!$H$10="-",L1191,L1191)</f>
        <v>415</v>
      </c>
      <c r="O1191" s="82">
        <f>IF(Z1191="только сц",0,IF('1'!$H$10="-",M1191,IF('1'!$H$10="в кассу предприятия",M1191,IF('1'!$H$10="ИП Водакова Т.Ю.",M1191*1.075,"-"))))</f>
        <v>0</v>
      </c>
      <c r="P1191" s="86">
        <v>5</v>
      </c>
      <c r="Q1191" s="47"/>
      <c r="R1191" s="91">
        <f t="shared" si="18"/>
        <v>0</v>
      </c>
      <c r="S1191" s="91" t="str">
        <f>IF('1'!$H$10="-","-      ₽",IF(Z1191="только сц",IF(Q1191&lt;=AA1191,Q1191,AA1191),IF(Q1191&lt;=AB1191,0,IF(Q1191-R1191&lt;=AA1191,Q1191-R1191,AA1191))))</f>
        <v>-      ₽</v>
      </c>
      <c r="T1191" s="92" t="str">
        <f>IF('1'!$H$10="-","-      ₽",IF(AND(SUM($W$10:$W$6357)&gt;=200000,AC1191&lt;&gt;"без скидки"),IF(R1191&gt;=100,O1191*0.95*0.95*R1191,O1191*R1191*0.95),IF(SUM($V$10:$V$6357)&gt;=57000,IF(AND(R1191&gt;=100,AC1191&lt;&gt;"без скидки"),O1191*0.95*R1191,O1191*R1191),N1191*R1191)))</f>
        <v>-      ₽</v>
      </c>
      <c r="U1191" s="92" t="str">
        <f>IF('1'!$H$10="-","-      ₽",S1191*N1191)</f>
        <v>-      ₽</v>
      </c>
      <c r="V1191" s="93" t="str">
        <f>IF('1'!$H$10="-","-      ₽",R1191*N1191)</f>
        <v>-      ₽</v>
      </c>
      <c r="W1191" s="93" t="str">
        <f>IF('1'!$H$10="-","-      ₽",R1191*O1191)</f>
        <v>-      ₽</v>
      </c>
      <c r="X1191" s="65" t="s">
        <v>4548</v>
      </c>
      <c r="Y1191" s="66" t="str">
        <f>IF(OR(Q1191="",'1'!$H$10="-"),"-      %",IF(Z1191="только сц",0,IF(SUM($V$685:$V$6357)&gt;=57000,(W1191-T1191)/W1191,0)))</f>
        <v>-      %</v>
      </c>
      <c r="Z1191" s="83" t="s">
        <v>5582</v>
      </c>
      <c r="AA1191" s="51">
        <v>5</v>
      </c>
      <c r="AB1191" s="51">
        <v>0</v>
      </c>
      <c r="AC1191" s="63" t="s">
        <v>3975</v>
      </c>
      <c r="AD1191" s="94" t="str">
        <f>IF(OR(Q1191="",'1'!$H$10="-"),"",IF(Q1191&gt;R1191+S1191,"заказано больше наличия",""))</f>
        <v/>
      </c>
    </row>
    <row r="1192" spans="1:30" s="48" customFormat="1">
      <c r="A1192" s="2"/>
      <c r="B1192" s="57" t="s">
        <v>661</v>
      </c>
      <c r="C1192" s="49" t="s">
        <v>636</v>
      </c>
      <c r="D1192" s="49" t="s">
        <v>637</v>
      </c>
      <c r="E1192" s="49">
        <v>2</v>
      </c>
      <c r="F1192" s="49">
        <v>11</v>
      </c>
      <c r="G1192" s="49" t="s">
        <v>662</v>
      </c>
      <c r="H1192" s="52" t="s">
        <v>52</v>
      </c>
      <c r="I1192" s="50" t="s">
        <v>298</v>
      </c>
      <c r="J1192" s="50"/>
      <c r="K1192" s="90"/>
      <c r="L1192" s="51">
        <v>731</v>
      </c>
      <c r="M1192" s="51">
        <v>645</v>
      </c>
      <c r="N1192" s="82">
        <f>IF('1'!$H$10="-",L1192,L1192)</f>
        <v>731</v>
      </c>
      <c r="O1192" s="82">
        <f>IF(Z1192="только сц",0,IF('1'!$H$10="-",M1192,IF('1'!$H$10="в кассу предприятия",M1192,IF('1'!$H$10="ИП Водакова Т.Ю.",M1192*1.075,"-"))))</f>
        <v>645</v>
      </c>
      <c r="P1192" s="86" t="s">
        <v>5583</v>
      </c>
      <c r="Q1192" s="47"/>
      <c r="R1192" s="91">
        <f t="shared" si="18"/>
        <v>0</v>
      </c>
      <c r="S1192" s="91" t="str">
        <f>IF('1'!$H$10="-","-      ₽",IF(Z1192="только сц",IF(Q1192&lt;=AA1192,Q1192,AA1192),IF(Q1192&lt;=AB1192,0,IF(Q1192-R1192&lt;=AA1192,Q1192-R1192,AA1192))))</f>
        <v>-      ₽</v>
      </c>
      <c r="T1192" s="92" t="str">
        <f>IF('1'!$H$10="-","-      ₽",IF(AND(SUM($W$10:$W$6357)&gt;=200000,AC1192&lt;&gt;"без скидки"),IF(R1192&gt;=100,O1192*0.95*0.95*R1192,O1192*R1192*0.95),IF(SUM($V$10:$V$6357)&gt;=57000,IF(AND(R1192&gt;=100,AC1192&lt;&gt;"без скидки"),O1192*0.95*R1192,O1192*R1192),N1192*R1192)))</f>
        <v>-      ₽</v>
      </c>
      <c r="U1192" s="92" t="str">
        <f>IF('1'!$H$10="-","-      ₽",S1192*N1192)</f>
        <v>-      ₽</v>
      </c>
      <c r="V1192" s="93" t="str">
        <f>IF('1'!$H$10="-","-      ₽",R1192*N1192)</f>
        <v>-      ₽</v>
      </c>
      <c r="W1192" s="93" t="str">
        <f>IF('1'!$H$10="-","-      ₽",R1192*O1192)</f>
        <v>-      ₽</v>
      </c>
      <c r="X1192" s="65" t="s">
        <v>4992</v>
      </c>
      <c r="Y1192" s="66" t="str">
        <f>IF(OR(Q1192="",'1'!$H$10="-"),"-      %",IF(Z1192="только сц",0,IF(SUM($V$685:$V$6357)&gt;=57000,(W1192-T1192)/W1192,0)))</f>
        <v>-      %</v>
      </c>
      <c r="Z1192" s="83" t="s">
        <v>375</v>
      </c>
      <c r="AA1192" s="51">
        <v>13</v>
      </c>
      <c r="AB1192" s="51">
        <v>497</v>
      </c>
      <c r="AC1192" s="63" t="s">
        <v>375</v>
      </c>
      <c r="AD1192" s="94" t="str">
        <f>IF(OR(Q1192="",'1'!$H$10="-"),"",IF(Q1192&gt;R1192+S1192,"заказано больше наличия",""))</f>
        <v/>
      </c>
    </row>
    <row r="1193" spans="1:30" s="48" customFormat="1">
      <c r="A1193" s="2"/>
      <c r="B1193" s="57" t="s">
        <v>1456</v>
      </c>
      <c r="C1193" s="49" t="s">
        <v>636</v>
      </c>
      <c r="D1193" s="49" t="s">
        <v>637</v>
      </c>
      <c r="E1193" s="49">
        <v>2</v>
      </c>
      <c r="F1193" s="49">
        <v>18</v>
      </c>
      <c r="G1193" s="49" t="s">
        <v>662</v>
      </c>
      <c r="H1193" s="52" t="s">
        <v>384</v>
      </c>
      <c r="I1193" s="50" t="s">
        <v>396</v>
      </c>
      <c r="J1193" s="50"/>
      <c r="K1193" s="90"/>
      <c r="L1193" s="51">
        <v>1558</v>
      </c>
      <c r="M1193" s="51">
        <v>1375</v>
      </c>
      <c r="N1193" s="82">
        <f>IF('1'!$H$10="-",L1193,L1193)</f>
        <v>1558</v>
      </c>
      <c r="O1193" s="82">
        <f>IF(Z1193="только сц",0,IF('1'!$H$10="-",M1193,IF('1'!$H$10="в кассу предприятия",M1193,IF('1'!$H$10="ИП Водакова Т.Ю.",M1193*1.075,"-"))))</f>
        <v>1375</v>
      </c>
      <c r="P1193" s="86">
        <v>21</v>
      </c>
      <c r="Q1193" s="47"/>
      <c r="R1193" s="91">
        <f t="shared" si="18"/>
        <v>0</v>
      </c>
      <c r="S1193" s="91" t="str">
        <f>IF('1'!$H$10="-","-      ₽",IF(Z1193="только сц",IF(Q1193&lt;=AA1193,Q1193,AA1193),IF(Q1193&lt;=AB1193,0,IF(Q1193-R1193&lt;=AA1193,Q1193-R1193,AA1193))))</f>
        <v>-      ₽</v>
      </c>
      <c r="T1193" s="92" t="str">
        <f>IF('1'!$H$10="-","-      ₽",IF(AND(SUM($W$10:$W$6357)&gt;=200000,AC1193&lt;&gt;"без скидки"),IF(R1193&gt;=100,O1193*0.95*0.95*R1193,O1193*R1193*0.95),IF(SUM($V$10:$V$6357)&gt;=57000,IF(AND(R1193&gt;=100,AC1193&lt;&gt;"без скидки"),O1193*0.95*R1193,O1193*R1193),N1193*R1193)))</f>
        <v>-      ₽</v>
      </c>
      <c r="U1193" s="92" t="str">
        <f>IF('1'!$H$10="-","-      ₽",S1193*N1193)</f>
        <v>-      ₽</v>
      </c>
      <c r="V1193" s="93" t="str">
        <f>IF('1'!$H$10="-","-      ₽",R1193*N1193)</f>
        <v>-      ₽</v>
      </c>
      <c r="W1193" s="93" t="str">
        <f>IF('1'!$H$10="-","-      ₽",R1193*O1193)</f>
        <v>-      ₽</v>
      </c>
      <c r="X1193" s="65" t="s">
        <v>4548</v>
      </c>
      <c r="Y1193" s="66" t="str">
        <f>IF(OR(Q1193="",'1'!$H$10="-"),"-      %",IF(Z1193="только сц",0,IF(SUM($V$685:$V$6357)&gt;=57000,(W1193-T1193)/W1193,0)))</f>
        <v>-      %</v>
      </c>
      <c r="Z1193" s="83" t="s">
        <v>375</v>
      </c>
      <c r="AA1193" s="51">
        <v>11</v>
      </c>
      <c r="AB1193" s="51">
        <v>10</v>
      </c>
      <c r="AC1193" s="63" t="s">
        <v>375</v>
      </c>
      <c r="AD1193" s="94" t="str">
        <f>IF(OR(Q1193="",'1'!$H$10="-"),"",IF(Q1193&gt;R1193+S1193,"заказано больше наличия",""))</f>
        <v/>
      </c>
    </row>
    <row r="1194" spans="1:30" s="48" customFormat="1">
      <c r="A1194" s="2"/>
      <c r="B1194" s="57" t="s">
        <v>5151</v>
      </c>
      <c r="C1194" s="49" t="s">
        <v>2537</v>
      </c>
      <c r="D1194" s="49" t="s">
        <v>637</v>
      </c>
      <c r="E1194" s="49">
        <v>2</v>
      </c>
      <c r="F1194" s="49">
        <v>6</v>
      </c>
      <c r="G1194" s="49" t="s">
        <v>2996</v>
      </c>
      <c r="H1194" s="52" t="s">
        <v>85</v>
      </c>
      <c r="I1194" s="50"/>
      <c r="J1194" s="50"/>
      <c r="K1194" s="90"/>
      <c r="L1194" s="51">
        <v>332</v>
      </c>
      <c r="M1194" s="51">
        <v>293</v>
      </c>
      <c r="N1194" s="82">
        <f>IF('1'!$H$10="-",L1194,L1194)</f>
        <v>332</v>
      </c>
      <c r="O1194" s="82">
        <f>IF(Z1194="только сц",0,IF('1'!$H$10="-",M1194,IF('1'!$H$10="в кассу предприятия",M1194,IF('1'!$H$10="ИП Водакова Т.Ю.",M1194*1.075,"-"))))</f>
        <v>293</v>
      </c>
      <c r="P1194" s="86">
        <v>46</v>
      </c>
      <c r="Q1194" s="47"/>
      <c r="R1194" s="91">
        <f t="shared" si="18"/>
        <v>0</v>
      </c>
      <c r="S1194" s="91" t="str">
        <f>IF('1'!$H$10="-","-      ₽",IF(Z1194="только сц",IF(Q1194&lt;=AA1194,Q1194,AA1194),IF(Q1194&lt;=AB1194,0,IF(Q1194-R1194&lt;=AA1194,Q1194-R1194,AA1194))))</f>
        <v>-      ₽</v>
      </c>
      <c r="T1194" s="92" t="str">
        <f>IF('1'!$H$10="-","-      ₽",IF(AND(SUM($W$10:$W$6357)&gt;=200000,AC1194&lt;&gt;"без скидки"),IF(R1194&gt;=100,O1194*0.95*0.95*R1194,O1194*R1194*0.95),IF(SUM($V$10:$V$6357)&gt;=57000,IF(AND(R1194&gt;=100,AC1194&lt;&gt;"без скидки"),O1194*0.95*R1194,O1194*R1194),N1194*R1194)))</f>
        <v>-      ₽</v>
      </c>
      <c r="U1194" s="92" t="str">
        <f>IF('1'!$H$10="-","-      ₽",S1194*N1194)</f>
        <v>-      ₽</v>
      </c>
      <c r="V1194" s="93" t="str">
        <f>IF('1'!$H$10="-","-      ₽",R1194*N1194)</f>
        <v>-      ₽</v>
      </c>
      <c r="W1194" s="93" t="str">
        <f>IF('1'!$H$10="-","-      ₽",R1194*O1194)</f>
        <v>-      ₽</v>
      </c>
      <c r="X1194" s="65" t="s">
        <v>4991</v>
      </c>
      <c r="Y1194" s="66" t="str">
        <f>IF(OR(Q1194="",'1'!$H$10="-"),"-      %",IF(Z1194="только сц",0,IF(SUM($V$685:$V$6357)&gt;=57000,(W1194-T1194)/W1194,0)))</f>
        <v>-      %</v>
      </c>
      <c r="Z1194" s="83" t="s">
        <v>375</v>
      </c>
      <c r="AA1194" s="51">
        <v>0</v>
      </c>
      <c r="AB1194" s="51">
        <v>46</v>
      </c>
      <c r="AC1194" s="63" t="s">
        <v>375</v>
      </c>
      <c r="AD1194" s="94" t="str">
        <f>IF(OR(Q1194="",'1'!$H$10="-"),"",IF(Q1194&gt;R1194+S1194,"заказано больше наличия",""))</f>
        <v/>
      </c>
    </row>
    <row r="1195" spans="1:30" s="48" customFormat="1">
      <c r="A1195" s="2"/>
      <c r="B1195" s="57" t="s">
        <v>1457</v>
      </c>
      <c r="C1195" s="49" t="s">
        <v>2537</v>
      </c>
      <c r="D1195" s="49" t="s">
        <v>637</v>
      </c>
      <c r="E1195" s="49">
        <v>2</v>
      </c>
      <c r="F1195" s="49">
        <v>11</v>
      </c>
      <c r="G1195" s="49" t="s">
        <v>2996</v>
      </c>
      <c r="H1195" s="52" t="s">
        <v>52</v>
      </c>
      <c r="I1195" s="50"/>
      <c r="J1195" s="50"/>
      <c r="K1195" s="90"/>
      <c r="L1195" s="51">
        <v>747</v>
      </c>
      <c r="M1195" s="51">
        <v>659</v>
      </c>
      <c r="N1195" s="82">
        <f>IF('1'!$H$10="-",L1195,L1195)</f>
        <v>747</v>
      </c>
      <c r="O1195" s="82">
        <f>IF(Z1195="только сц",0,IF('1'!$H$10="-",M1195,IF('1'!$H$10="в кассу предприятия",M1195,IF('1'!$H$10="ИП Водакова Т.Ю.",M1195*1.075,"-"))))</f>
        <v>659</v>
      </c>
      <c r="P1195" s="86">
        <v>76</v>
      </c>
      <c r="Q1195" s="47"/>
      <c r="R1195" s="91">
        <f t="shared" si="18"/>
        <v>0</v>
      </c>
      <c r="S1195" s="91" t="str">
        <f>IF('1'!$H$10="-","-      ₽",IF(Z1195="только сц",IF(Q1195&lt;=AA1195,Q1195,AA1195),IF(Q1195&lt;=AB1195,0,IF(Q1195-R1195&lt;=AA1195,Q1195-R1195,AA1195))))</f>
        <v>-      ₽</v>
      </c>
      <c r="T1195" s="92" t="str">
        <f>IF('1'!$H$10="-","-      ₽",IF(AND(SUM($W$10:$W$6357)&gt;=200000,AC1195&lt;&gt;"без скидки"),IF(R1195&gt;=100,O1195*0.95*0.95*R1195,O1195*R1195*0.95),IF(SUM($V$10:$V$6357)&gt;=57000,IF(AND(R1195&gt;=100,AC1195&lt;&gt;"без скидки"),O1195*0.95*R1195,O1195*R1195),N1195*R1195)))</f>
        <v>-      ₽</v>
      </c>
      <c r="U1195" s="92" t="str">
        <f>IF('1'!$H$10="-","-      ₽",S1195*N1195)</f>
        <v>-      ₽</v>
      </c>
      <c r="V1195" s="93" t="str">
        <f>IF('1'!$H$10="-","-      ₽",R1195*N1195)</f>
        <v>-      ₽</v>
      </c>
      <c r="W1195" s="93" t="str">
        <f>IF('1'!$H$10="-","-      ₽",R1195*O1195)</f>
        <v>-      ₽</v>
      </c>
      <c r="X1195" s="65" t="s">
        <v>4992</v>
      </c>
      <c r="Y1195" s="66" t="str">
        <f>IF(OR(Q1195="",'1'!$H$10="-"),"-      %",IF(Z1195="только сц",0,IF(SUM($V$685:$V$6357)&gt;=57000,(W1195-T1195)/W1195,0)))</f>
        <v>-      %</v>
      </c>
      <c r="Z1195" s="83" t="s">
        <v>375</v>
      </c>
      <c r="AA1195" s="51">
        <v>6</v>
      </c>
      <c r="AB1195" s="51">
        <v>70</v>
      </c>
      <c r="AC1195" s="63" t="s">
        <v>375</v>
      </c>
      <c r="AD1195" s="94" t="str">
        <f>IF(OR(Q1195="",'1'!$H$10="-"),"",IF(Q1195&gt;R1195+S1195,"заказано больше наличия",""))</f>
        <v/>
      </c>
    </row>
    <row r="1196" spans="1:30" s="48" customFormat="1">
      <c r="A1196" s="2"/>
      <c r="B1196" s="57" t="s">
        <v>5152</v>
      </c>
      <c r="C1196" s="49" t="s">
        <v>2537</v>
      </c>
      <c r="D1196" s="49" t="s">
        <v>637</v>
      </c>
      <c r="E1196" s="49">
        <v>2</v>
      </c>
      <c r="F1196" s="49">
        <v>6</v>
      </c>
      <c r="G1196" s="49" t="s">
        <v>664</v>
      </c>
      <c r="H1196" s="52" t="s">
        <v>85</v>
      </c>
      <c r="I1196" s="50"/>
      <c r="J1196" s="50"/>
      <c r="K1196" s="90"/>
      <c r="L1196" s="51">
        <v>332</v>
      </c>
      <c r="M1196" s="51">
        <v>293</v>
      </c>
      <c r="N1196" s="82">
        <f>IF('1'!$H$10="-",L1196,L1196)</f>
        <v>332</v>
      </c>
      <c r="O1196" s="82">
        <f>IF(Z1196="только сц",0,IF('1'!$H$10="-",M1196,IF('1'!$H$10="в кассу предприятия",M1196,IF('1'!$H$10="ИП Водакова Т.Ю.",M1196*1.075,"-"))))</f>
        <v>293</v>
      </c>
      <c r="P1196" s="86">
        <v>34</v>
      </c>
      <c r="Q1196" s="47"/>
      <c r="R1196" s="91">
        <f t="shared" si="18"/>
        <v>0</v>
      </c>
      <c r="S1196" s="91" t="str">
        <f>IF('1'!$H$10="-","-      ₽",IF(Z1196="только сц",IF(Q1196&lt;=AA1196,Q1196,AA1196),IF(Q1196&lt;=AB1196,0,IF(Q1196-R1196&lt;=AA1196,Q1196-R1196,AA1196))))</f>
        <v>-      ₽</v>
      </c>
      <c r="T1196" s="92" t="str">
        <f>IF('1'!$H$10="-","-      ₽",IF(AND(SUM($W$10:$W$6357)&gt;=200000,AC1196&lt;&gt;"без скидки"),IF(R1196&gt;=100,O1196*0.95*0.95*R1196,O1196*R1196*0.95),IF(SUM($V$10:$V$6357)&gt;=57000,IF(AND(R1196&gt;=100,AC1196&lt;&gt;"без скидки"),O1196*0.95*R1196,O1196*R1196),N1196*R1196)))</f>
        <v>-      ₽</v>
      </c>
      <c r="U1196" s="92" t="str">
        <f>IF('1'!$H$10="-","-      ₽",S1196*N1196)</f>
        <v>-      ₽</v>
      </c>
      <c r="V1196" s="93" t="str">
        <f>IF('1'!$H$10="-","-      ₽",R1196*N1196)</f>
        <v>-      ₽</v>
      </c>
      <c r="W1196" s="93" t="str">
        <f>IF('1'!$H$10="-","-      ₽",R1196*O1196)</f>
        <v>-      ₽</v>
      </c>
      <c r="X1196" s="65" t="s">
        <v>4548</v>
      </c>
      <c r="Y1196" s="66" t="str">
        <f>IF(OR(Q1196="",'1'!$H$10="-"),"-      %",IF(Z1196="только сц",0,IF(SUM($V$685:$V$6357)&gt;=57000,(W1196-T1196)/W1196,0)))</f>
        <v>-      %</v>
      </c>
      <c r="Z1196" s="83" t="s">
        <v>375</v>
      </c>
      <c r="AA1196" s="51">
        <v>23</v>
      </c>
      <c r="AB1196" s="51">
        <v>11</v>
      </c>
      <c r="AC1196" s="63" t="s">
        <v>375</v>
      </c>
      <c r="AD1196" s="94" t="str">
        <f>IF(OR(Q1196="",'1'!$H$10="-"),"",IF(Q1196&gt;R1196+S1196,"заказано больше наличия",""))</f>
        <v/>
      </c>
    </row>
    <row r="1197" spans="1:30" s="48" customFormat="1">
      <c r="A1197" s="2"/>
      <c r="B1197" s="57" t="s">
        <v>663</v>
      </c>
      <c r="C1197" s="49" t="s">
        <v>636</v>
      </c>
      <c r="D1197" s="49" t="s">
        <v>637</v>
      </c>
      <c r="E1197" s="49">
        <v>2</v>
      </c>
      <c r="F1197" s="49">
        <v>11</v>
      </c>
      <c r="G1197" s="49" t="s">
        <v>664</v>
      </c>
      <c r="H1197" s="52" t="s">
        <v>52</v>
      </c>
      <c r="I1197" s="50" t="s">
        <v>298</v>
      </c>
      <c r="J1197" s="50"/>
      <c r="K1197" s="90"/>
      <c r="L1197" s="51">
        <v>747</v>
      </c>
      <c r="M1197" s="51">
        <v>659</v>
      </c>
      <c r="N1197" s="82">
        <f>IF('1'!$H$10="-",L1197,L1197)</f>
        <v>747</v>
      </c>
      <c r="O1197" s="82">
        <f>IF(Z1197="только сц",0,IF('1'!$H$10="-",M1197,IF('1'!$H$10="в кассу предприятия",M1197,IF('1'!$H$10="ИП Водакова Т.Ю.",M1197*1.075,"-"))))</f>
        <v>659</v>
      </c>
      <c r="P1197" s="86">
        <v>11</v>
      </c>
      <c r="Q1197" s="47"/>
      <c r="R1197" s="91">
        <f t="shared" ref="R1197:R1260" si="19">IF(Q1197&lt;=AB1197,Q1197,AB1197)</f>
        <v>0</v>
      </c>
      <c r="S1197" s="91" t="str">
        <f>IF('1'!$H$10="-","-      ₽",IF(Z1197="только сц",IF(Q1197&lt;=AA1197,Q1197,AA1197),IF(Q1197&lt;=AB1197,0,IF(Q1197-R1197&lt;=AA1197,Q1197-R1197,AA1197))))</f>
        <v>-      ₽</v>
      </c>
      <c r="T1197" s="92" t="str">
        <f>IF('1'!$H$10="-","-      ₽",IF(AND(SUM($W$10:$W$6357)&gt;=200000,AC1197&lt;&gt;"без скидки"),IF(R1197&gt;=100,O1197*0.95*0.95*R1197,O1197*R1197*0.95),IF(SUM($V$10:$V$6357)&gt;=57000,IF(AND(R1197&gt;=100,AC1197&lt;&gt;"без скидки"),O1197*0.95*R1197,O1197*R1197),N1197*R1197)))</f>
        <v>-      ₽</v>
      </c>
      <c r="U1197" s="92" t="str">
        <f>IF('1'!$H$10="-","-      ₽",S1197*N1197)</f>
        <v>-      ₽</v>
      </c>
      <c r="V1197" s="93" t="str">
        <f>IF('1'!$H$10="-","-      ₽",R1197*N1197)</f>
        <v>-      ₽</v>
      </c>
      <c r="W1197" s="93" t="str">
        <f>IF('1'!$H$10="-","-      ₽",R1197*O1197)</f>
        <v>-      ₽</v>
      </c>
      <c r="X1197" s="65" t="s">
        <v>4548</v>
      </c>
      <c r="Y1197" s="66" t="str">
        <f>IF(OR(Q1197="",'1'!$H$10="-"),"-      %",IF(Z1197="только сц",0,IF(SUM($V$685:$V$6357)&gt;=57000,(W1197-T1197)/W1197,0)))</f>
        <v>-      %</v>
      </c>
      <c r="Z1197" s="83" t="s">
        <v>375</v>
      </c>
      <c r="AA1197" s="51">
        <v>0</v>
      </c>
      <c r="AB1197" s="51">
        <v>11</v>
      </c>
      <c r="AC1197" s="63" t="s">
        <v>375</v>
      </c>
      <c r="AD1197" s="94" t="str">
        <f>IF(OR(Q1197="",'1'!$H$10="-"),"",IF(Q1197&gt;R1197+S1197,"заказано больше наличия",""))</f>
        <v/>
      </c>
    </row>
    <row r="1198" spans="1:30" s="48" customFormat="1">
      <c r="A1198" s="2"/>
      <c r="B1198" s="57" t="s">
        <v>5153</v>
      </c>
      <c r="C1198" s="49" t="s">
        <v>2537</v>
      </c>
      <c r="D1198" s="49" t="s">
        <v>637</v>
      </c>
      <c r="E1198" s="49">
        <v>2</v>
      </c>
      <c r="F1198" s="49">
        <v>6</v>
      </c>
      <c r="G1198" s="49" t="s">
        <v>5514</v>
      </c>
      <c r="H1198" s="52" t="s">
        <v>85</v>
      </c>
      <c r="I1198" s="50"/>
      <c r="J1198" s="50"/>
      <c r="K1198" s="90"/>
      <c r="L1198" s="51">
        <v>332</v>
      </c>
      <c r="M1198" s="51">
        <v>293</v>
      </c>
      <c r="N1198" s="82">
        <f>IF('1'!$H$10="-",L1198,L1198)</f>
        <v>332</v>
      </c>
      <c r="O1198" s="82">
        <f>IF(Z1198="только сц",0,IF('1'!$H$10="-",M1198,IF('1'!$H$10="в кассу предприятия",M1198,IF('1'!$H$10="ИП Водакова Т.Ю.",M1198*1.075,"-"))))</f>
        <v>293</v>
      </c>
      <c r="P1198" s="86">
        <v>60</v>
      </c>
      <c r="Q1198" s="47"/>
      <c r="R1198" s="91">
        <f t="shared" si="19"/>
        <v>0</v>
      </c>
      <c r="S1198" s="91" t="str">
        <f>IF('1'!$H$10="-","-      ₽",IF(Z1198="только сц",IF(Q1198&lt;=AA1198,Q1198,AA1198),IF(Q1198&lt;=AB1198,0,IF(Q1198-R1198&lt;=AA1198,Q1198-R1198,AA1198))))</f>
        <v>-      ₽</v>
      </c>
      <c r="T1198" s="92" t="str">
        <f>IF('1'!$H$10="-","-      ₽",IF(AND(SUM($W$10:$W$6357)&gt;=200000,AC1198&lt;&gt;"без скидки"),IF(R1198&gt;=100,O1198*0.95*0.95*R1198,O1198*R1198*0.95),IF(SUM($V$10:$V$6357)&gt;=57000,IF(AND(R1198&gt;=100,AC1198&lt;&gt;"без скидки"),O1198*0.95*R1198,O1198*R1198),N1198*R1198)))</f>
        <v>-      ₽</v>
      </c>
      <c r="U1198" s="92" t="str">
        <f>IF('1'!$H$10="-","-      ₽",S1198*N1198)</f>
        <v>-      ₽</v>
      </c>
      <c r="V1198" s="93" t="str">
        <f>IF('1'!$H$10="-","-      ₽",R1198*N1198)</f>
        <v>-      ₽</v>
      </c>
      <c r="W1198" s="93" t="str">
        <f>IF('1'!$H$10="-","-      ₽",R1198*O1198)</f>
        <v>-      ₽</v>
      </c>
      <c r="X1198" s="65" t="s">
        <v>4991</v>
      </c>
      <c r="Y1198" s="66" t="str">
        <f>IF(OR(Q1198="",'1'!$H$10="-"),"-      %",IF(Z1198="только сц",0,IF(SUM($V$685:$V$6357)&gt;=57000,(W1198-T1198)/W1198,0)))</f>
        <v>-      %</v>
      </c>
      <c r="Z1198" s="83" t="s">
        <v>375</v>
      </c>
      <c r="AA1198" s="51">
        <v>0</v>
      </c>
      <c r="AB1198" s="51">
        <v>60</v>
      </c>
      <c r="AC1198" s="63" t="s">
        <v>3975</v>
      </c>
      <c r="AD1198" s="94" t="str">
        <f>IF(OR(Q1198="",'1'!$H$10="-"),"",IF(Q1198&gt;R1198+S1198,"заказано больше наличия",""))</f>
        <v/>
      </c>
    </row>
    <row r="1199" spans="1:30" s="48" customFormat="1">
      <c r="A1199" s="2"/>
      <c r="B1199" s="57" t="s">
        <v>665</v>
      </c>
      <c r="C1199" s="49" t="s">
        <v>636</v>
      </c>
      <c r="D1199" s="49" t="s">
        <v>637</v>
      </c>
      <c r="E1199" s="49">
        <v>2</v>
      </c>
      <c r="F1199" s="49">
        <v>11</v>
      </c>
      <c r="G1199" s="49" t="s">
        <v>666</v>
      </c>
      <c r="H1199" s="52" t="s">
        <v>52</v>
      </c>
      <c r="I1199" s="50" t="s">
        <v>298</v>
      </c>
      <c r="J1199" s="50"/>
      <c r="K1199" s="90"/>
      <c r="L1199" s="51">
        <v>747</v>
      </c>
      <c r="M1199" s="51">
        <v>659</v>
      </c>
      <c r="N1199" s="82">
        <f>IF('1'!$H$10="-",L1199,L1199)</f>
        <v>747</v>
      </c>
      <c r="O1199" s="82">
        <f>IF(Z1199="только сц",0,IF('1'!$H$10="-",M1199,IF('1'!$H$10="в кассу предприятия",M1199,IF('1'!$H$10="ИП Водакова Т.Ю.",M1199*1.075,"-"))))</f>
        <v>659</v>
      </c>
      <c r="P1199" s="86" t="s">
        <v>5583</v>
      </c>
      <c r="Q1199" s="47"/>
      <c r="R1199" s="91">
        <f t="shared" si="19"/>
        <v>0</v>
      </c>
      <c r="S1199" s="91" t="str">
        <f>IF('1'!$H$10="-","-      ₽",IF(Z1199="только сц",IF(Q1199&lt;=AA1199,Q1199,AA1199),IF(Q1199&lt;=AB1199,0,IF(Q1199-R1199&lt;=AA1199,Q1199-R1199,AA1199))))</f>
        <v>-      ₽</v>
      </c>
      <c r="T1199" s="92" t="str">
        <f>IF('1'!$H$10="-","-      ₽",IF(AND(SUM($W$10:$W$6357)&gt;=200000,AC1199&lt;&gt;"без скидки"),IF(R1199&gt;=100,O1199*0.95*0.95*R1199,O1199*R1199*0.95),IF(SUM($V$10:$V$6357)&gt;=57000,IF(AND(R1199&gt;=100,AC1199&lt;&gt;"без скидки"),O1199*0.95*R1199,O1199*R1199),N1199*R1199)))</f>
        <v>-      ₽</v>
      </c>
      <c r="U1199" s="92" t="str">
        <f>IF('1'!$H$10="-","-      ₽",S1199*N1199)</f>
        <v>-      ₽</v>
      </c>
      <c r="V1199" s="93" t="str">
        <f>IF('1'!$H$10="-","-      ₽",R1199*N1199)</f>
        <v>-      ₽</v>
      </c>
      <c r="W1199" s="93" t="str">
        <f>IF('1'!$H$10="-","-      ₽",R1199*O1199)</f>
        <v>-      ₽</v>
      </c>
      <c r="X1199" s="65" t="s">
        <v>4992</v>
      </c>
      <c r="Y1199" s="66" t="str">
        <f>IF(OR(Q1199="",'1'!$H$10="-"),"-      %",IF(Z1199="только сц",0,IF(SUM($V$685:$V$6357)&gt;=57000,(W1199-T1199)/W1199,0)))</f>
        <v>-      %</v>
      </c>
      <c r="Z1199" s="83" t="s">
        <v>375</v>
      </c>
      <c r="AA1199" s="51">
        <v>14</v>
      </c>
      <c r="AB1199" s="51">
        <v>113</v>
      </c>
      <c r="AC1199" s="63" t="s">
        <v>375</v>
      </c>
      <c r="AD1199" s="94" t="str">
        <f>IF(OR(Q1199="",'1'!$H$10="-"),"",IF(Q1199&gt;R1199+S1199,"заказано больше наличия",""))</f>
        <v/>
      </c>
    </row>
    <row r="1200" spans="1:30" s="48" customFormat="1">
      <c r="A1200" s="2"/>
      <c r="B1200" s="57" t="s">
        <v>1458</v>
      </c>
      <c r="C1200" s="49" t="s">
        <v>636</v>
      </c>
      <c r="D1200" s="49" t="s">
        <v>637</v>
      </c>
      <c r="E1200" s="49">
        <v>2</v>
      </c>
      <c r="F1200" s="49">
        <v>18</v>
      </c>
      <c r="G1200" s="49" t="s">
        <v>666</v>
      </c>
      <c r="H1200" s="52" t="s">
        <v>384</v>
      </c>
      <c r="I1200" s="50"/>
      <c r="J1200" s="50"/>
      <c r="K1200" s="90"/>
      <c r="L1200" s="51">
        <v>1116</v>
      </c>
      <c r="M1200" s="51">
        <v>985</v>
      </c>
      <c r="N1200" s="82">
        <f>IF('1'!$H$10="-",L1200,L1200)</f>
        <v>1116</v>
      </c>
      <c r="O1200" s="82">
        <f>IF(Z1200="только сц",0,IF('1'!$H$10="-",M1200,IF('1'!$H$10="в кассу предприятия",M1200,IF('1'!$H$10="ИП Водакова Т.Ю.",M1200*1.075,"-"))))</f>
        <v>985</v>
      </c>
      <c r="P1200" s="86">
        <v>15</v>
      </c>
      <c r="Q1200" s="47"/>
      <c r="R1200" s="91">
        <f t="shared" si="19"/>
        <v>0</v>
      </c>
      <c r="S1200" s="91" t="str">
        <f>IF('1'!$H$10="-","-      ₽",IF(Z1200="только сц",IF(Q1200&lt;=AA1200,Q1200,AA1200),IF(Q1200&lt;=AB1200,0,IF(Q1200-R1200&lt;=AA1200,Q1200-R1200,AA1200))))</f>
        <v>-      ₽</v>
      </c>
      <c r="T1200" s="92" t="str">
        <f>IF('1'!$H$10="-","-      ₽",IF(AND(SUM($W$10:$W$6357)&gt;=200000,AC1200&lt;&gt;"без скидки"),IF(R1200&gt;=100,O1200*0.95*0.95*R1200,O1200*R1200*0.95),IF(SUM($V$10:$V$6357)&gt;=57000,IF(AND(R1200&gt;=100,AC1200&lt;&gt;"без скидки"),O1200*0.95*R1200,O1200*R1200),N1200*R1200)))</f>
        <v>-      ₽</v>
      </c>
      <c r="U1200" s="92" t="str">
        <f>IF('1'!$H$10="-","-      ₽",S1200*N1200)</f>
        <v>-      ₽</v>
      </c>
      <c r="V1200" s="93" t="str">
        <f>IF('1'!$H$10="-","-      ₽",R1200*N1200)</f>
        <v>-      ₽</v>
      </c>
      <c r="W1200" s="93" t="str">
        <f>IF('1'!$H$10="-","-      ₽",R1200*O1200)</f>
        <v>-      ₽</v>
      </c>
      <c r="X1200" s="65" t="s">
        <v>4548</v>
      </c>
      <c r="Y1200" s="66" t="str">
        <f>IF(OR(Q1200="",'1'!$H$10="-"),"-      %",IF(Z1200="только сц",0,IF(SUM($V$685:$V$6357)&gt;=57000,(W1200-T1200)/W1200,0)))</f>
        <v>-      %</v>
      </c>
      <c r="Z1200" s="83" t="s">
        <v>375</v>
      </c>
      <c r="AA1200" s="51">
        <v>6</v>
      </c>
      <c r="AB1200" s="51">
        <v>9</v>
      </c>
      <c r="AC1200" s="63" t="s">
        <v>3975</v>
      </c>
      <c r="AD1200" s="94" t="str">
        <f>IF(OR(Q1200="",'1'!$H$10="-"),"",IF(Q1200&gt;R1200+S1200,"заказано больше наличия",""))</f>
        <v/>
      </c>
    </row>
    <row r="1201" spans="1:30" s="48" customFormat="1">
      <c r="A1201" s="2"/>
      <c r="B1201" s="57" t="s">
        <v>1459</v>
      </c>
      <c r="C1201" s="49" t="s">
        <v>2537</v>
      </c>
      <c r="D1201" s="49" t="s">
        <v>637</v>
      </c>
      <c r="E1201" s="49">
        <v>2</v>
      </c>
      <c r="F1201" s="49">
        <v>8</v>
      </c>
      <c r="G1201" s="49" t="s">
        <v>668</v>
      </c>
      <c r="H1201" s="52" t="s">
        <v>288</v>
      </c>
      <c r="I1201" s="50" t="s">
        <v>526</v>
      </c>
      <c r="J1201" s="50"/>
      <c r="K1201" s="90"/>
      <c r="L1201" s="51">
        <v>577</v>
      </c>
      <c r="M1201" s="51">
        <v>509</v>
      </c>
      <c r="N1201" s="82">
        <f>IF('1'!$H$10="-",L1201,L1201)</f>
        <v>577</v>
      </c>
      <c r="O1201" s="82">
        <f>IF(Z1201="только сц",0,IF('1'!$H$10="-",M1201,IF('1'!$H$10="в кассу предприятия",M1201,IF('1'!$H$10="ИП Водакова Т.Ю.",M1201*1.075,"-"))))</f>
        <v>0</v>
      </c>
      <c r="P1201" s="86">
        <v>6</v>
      </c>
      <c r="Q1201" s="47"/>
      <c r="R1201" s="91">
        <f t="shared" si="19"/>
        <v>0</v>
      </c>
      <c r="S1201" s="91" t="str">
        <f>IF('1'!$H$10="-","-      ₽",IF(Z1201="только сц",IF(Q1201&lt;=AA1201,Q1201,AA1201),IF(Q1201&lt;=AB1201,0,IF(Q1201-R1201&lt;=AA1201,Q1201-R1201,AA1201))))</f>
        <v>-      ₽</v>
      </c>
      <c r="T1201" s="92" t="str">
        <f>IF('1'!$H$10="-","-      ₽",IF(AND(SUM($W$10:$W$6357)&gt;=200000,AC1201&lt;&gt;"без скидки"),IF(R1201&gt;=100,O1201*0.95*0.95*R1201,O1201*R1201*0.95),IF(SUM($V$10:$V$6357)&gt;=57000,IF(AND(R1201&gt;=100,AC1201&lt;&gt;"без скидки"),O1201*0.95*R1201,O1201*R1201),N1201*R1201)))</f>
        <v>-      ₽</v>
      </c>
      <c r="U1201" s="92" t="str">
        <f>IF('1'!$H$10="-","-      ₽",S1201*N1201)</f>
        <v>-      ₽</v>
      </c>
      <c r="V1201" s="93" t="str">
        <f>IF('1'!$H$10="-","-      ₽",R1201*N1201)</f>
        <v>-      ₽</v>
      </c>
      <c r="W1201" s="93" t="str">
        <f>IF('1'!$H$10="-","-      ₽",R1201*O1201)</f>
        <v>-      ₽</v>
      </c>
      <c r="X1201" s="65" t="s">
        <v>4548</v>
      </c>
      <c r="Y1201" s="66" t="str">
        <f>IF(OR(Q1201="",'1'!$H$10="-"),"-      %",IF(Z1201="только сц",0,IF(SUM($V$685:$V$6357)&gt;=57000,(W1201-T1201)/W1201,0)))</f>
        <v>-      %</v>
      </c>
      <c r="Z1201" s="83" t="s">
        <v>5582</v>
      </c>
      <c r="AA1201" s="51">
        <v>6</v>
      </c>
      <c r="AB1201" s="51">
        <v>0</v>
      </c>
      <c r="AC1201" s="63" t="s">
        <v>3975</v>
      </c>
      <c r="AD1201" s="94" t="str">
        <f>IF(OR(Q1201="",'1'!$H$10="-"),"",IF(Q1201&gt;R1201+S1201,"заказано больше наличия",""))</f>
        <v/>
      </c>
    </row>
    <row r="1202" spans="1:30" s="48" customFormat="1">
      <c r="A1202" s="2"/>
      <c r="B1202" s="57" t="s">
        <v>667</v>
      </c>
      <c r="C1202" s="49" t="s">
        <v>636</v>
      </c>
      <c r="D1202" s="49" t="s">
        <v>637</v>
      </c>
      <c r="E1202" s="49">
        <v>2</v>
      </c>
      <c r="F1202" s="49">
        <v>11</v>
      </c>
      <c r="G1202" s="49" t="s">
        <v>668</v>
      </c>
      <c r="H1202" s="52" t="s">
        <v>52</v>
      </c>
      <c r="I1202" s="50" t="s">
        <v>298</v>
      </c>
      <c r="J1202" s="50"/>
      <c r="K1202" s="90"/>
      <c r="L1202" s="51">
        <v>634</v>
      </c>
      <c r="M1202" s="51">
        <v>559</v>
      </c>
      <c r="N1202" s="82">
        <f>IF('1'!$H$10="-",L1202,L1202)</f>
        <v>634</v>
      </c>
      <c r="O1202" s="82">
        <f>IF(Z1202="только сц",0,IF('1'!$H$10="-",M1202,IF('1'!$H$10="в кассу предприятия",M1202,IF('1'!$H$10="ИП Водакова Т.Ю.",M1202*1.075,"-"))))</f>
        <v>559</v>
      </c>
      <c r="P1202" s="86">
        <v>96</v>
      </c>
      <c r="Q1202" s="47"/>
      <c r="R1202" s="91">
        <f t="shared" si="19"/>
        <v>0</v>
      </c>
      <c r="S1202" s="91" t="str">
        <f>IF('1'!$H$10="-","-      ₽",IF(Z1202="только сц",IF(Q1202&lt;=AA1202,Q1202,AA1202),IF(Q1202&lt;=AB1202,0,IF(Q1202-R1202&lt;=AA1202,Q1202-R1202,AA1202))))</f>
        <v>-      ₽</v>
      </c>
      <c r="T1202" s="92" t="str">
        <f>IF('1'!$H$10="-","-      ₽",IF(AND(SUM($W$10:$W$6357)&gt;=200000,AC1202&lt;&gt;"без скидки"),IF(R1202&gt;=100,O1202*0.95*0.95*R1202,O1202*R1202*0.95),IF(SUM($V$10:$V$6357)&gt;=57000,IF(AND(R1202&gt;=100,AC1202&lt;&gt;"без скидки"),O1202*0.95*R1202,O1202*R1202),N1202*R1202)))</f>
        <v>-      ₽</v>
      </c>
      <c r="U1202" s="92" t="str">
        <f>IF('1'!$H$10="-","-      ₽",S1202*N1202)</f>
        <v>-      ₽</v>
      </c>
      <c r="V1202" s="93" t="str">
        <f>IF('1'!$H$10="-","-      ₽",R1202*N1202)</f>
        <v>-      ₽</v>
      </c>
      <c r="W1202" s="93" t="str">
        <f>IF('1'!$H$10="-","-      ₽",R1202*O1202)</f>
        <v>-      ₽</v>
      </c>
      <c r="X1202" s="65" t="s">
        <v>4992</v>
      </c>
      <c r="Y1202" s="66" t="str">
        <f>IF(OR(Q1202="",'1'!$H$10="-"),"-      %",IF(Z1202="только сц",0,IF(SUM($V$685:$V$6357)&gt;=57000,(W1202-T1202)/W1202,0)))</f>
        <v>-      %</v>
      </c>
      <c r="Z1202" s="83" t="s">
        <v>375</v>
      </c>
      <c r="AA1202" s="51">
        <v>4</v>
      </c>
      <c r="AB1202" s="51">
        <v>92</v>
      </c>
      <c r="AC1202" s="63" t="s">
        <v>3975</v>
      </c>
      <c r="AD1202" s="94" t="str">
        <f>IF(OR(Q1202="",'1'!$H$10="-"),"",IF(Q1202&gt;R1202+S1202,"заказано больше наличия",""))</f>
        <v/>
      </c>
    </row>
    <row r="1203" spans="1:30" s="48" customFormat="1">
      <c r="A1203" s="2"/>
      <c r="B1203" s="57" t="s">
        <v>1460</v>
      </c>
      <c r="C1203" s="49" t="s">
        <v>636</v>
      </c>
      <c r="D1203" s="49" t="s">
        <v>637</v>
      </c>
      <c r="E1203" s="49">
        <v>2</v>
      </c>
      <c r="F1203" s="49">
        <v>11</v>
      </c>
      <c r="G1203" s="49" t="s">
        <v>668</v>
      </c>
      <c r="H1203" s="52" t="s">
        <v>52</v>
      </c>
      <c r="I1203" s="50"/>
      <c r="J1203" s="50"/>
      <c r="K1203" s="90"/>
      <c r="L1203" s="51">
        <v>634</v>
      </c>
      <c r="M1203" s="51">
        <v>559</v>
      </c>
      <c r="N1203" s="82">
        <f>IF('1'!$H$10="-",L1203,L1203)</f>
        <v>634</v>
      </c>
      <c r="O1203" s="82">
        <f>IF(Z1203="только сц",0,IF('1'!$H$10="-",M1203,IF('1'!$H$10="в кассу предприятия",M1203,IF('1'!$H$10="ИП Водакова Т.Ю.",M1203*1.075,"-"))))</f>
        <v>559</v>
      </c>
      <c r="P1203" s="86">
        <v>24</v>
      </c>
      <c r="Q1203" s="47"/>
      <c r="R1203" s="91">
        <f t="shared" si="19"/>
        <v>0</v>
      </c>
      <c r="S1203" s="91" t="str">
        <f>IF('1'!$H$10="-","-      ₽",IF(Z1203="только сц",IF(Q1203&lt;=AA1203,Q1203,AA1203),IF(Q1203&lt;=AB1203,0,IF(Q1203-R1203&lt;=AA1203,Q1203-R1203,AA1203))))</f>
        <v>-      ₽</v>
      </c>
      <c r="T1203" s="92" t="str">
        <f>IF('1'!$H$10="-","-      ₽",IF(AND(SUM($W$10:$W$6357)&gt;=200000,AC1203&lt;&gt;"без скидки"),IF(R1203&gt;=100,O1203*0.95*0.95*R1203,O1203*R1203*0.95),IF(SUM($V$10:$V$6357)&gt;=57000,IF(AND(R1203&gt;=100,AC1203&lt;&gt;"без скидки"),O1203*0.95*R1203,O1203*R1203),N1203*R1203)))</f>
        <v>-      ₽</v>
      </c>
      <c r="U1203" s="92" t="str">
        <f>IF('1'!$H$10="-","-      ₽",S1203*N1203)</f>
        <v>-      ₽</v>
      </c>
      <c r="V1203" s="93" t="str">
        <f>IF('1'!$H$10="-","-      ₽",R1203*N1203)</f>
        <v>-      ₽</v>
      </c>
      <c r="W1203" s="93" t="str">
        <f>IF('1'!$H$10="-","-      ₽",R1203*O1203)</f>
        <v>-      ₽</v>
      </c>
      <c r="X1203" s="65" t="s">
        <v>4548</v>
      </c>
      <c r="Y1203" s="66" t="str">
        <f>IF(OR(Q1203="",'1'!$H$10="-"),"-      %",IF(Z1203="только сц",0,IF(SUM($V$685:$V$6357)&gt;=57000,(W1203-T1203)/W1203,0)))</f>
        <v>-      %</v>
      </c>
      <c r="Z1203" s="83" t="s">
        <v>375</v>
      </c>
      <c r="AA1203" s="51">
        <v>0</v>
      </c>
      <c r="AB1203" s="51">
        <v>24</v>
      </c>
      <c r="AC1203" s="63" t="s">
        <v>375</v>
      </c>
      <c r="AD1203" s="94" t="str">
        <f>IF(OR(Q1203="",'1'!$H$10="-"),"",IF(Q1203&gt;R1203+S1203,"заказано больше наличия",""))</f>
        <v/>
      </c>
    </row>
    <row r="1204" spans="1:30" s="48" customFormat="1">
      <c r="A1204" s="2"/>
      <c r="B1204" s="57" t="s">
        <v>1461</v>
      </c>
      <c r="C1204" s="49" t="s">
        <v>636</v>
      </c>
      <c r="D1204" s="49" t="s">
        <v>637</v>
      </c>
      <c r="E1204" s="49">
        <v>2</v>
      </c>
      <c r="F1204" s="49">
        <v>18</v>
      </c>
      <c r="G1204" s="49" t="s">
        <v>668</v>
      </c>
      <c r="H1204" s="52" t="s">
        <v>384</v>
      </c>
      <c r="I1204" s="50"/>
      <c r="J1204" s="50"/>
      <c r="K1204" s="90"/>
      <c r="L1204" s="51">
        <v>1116</v>
      </c>
      <c r="M1204" s="51">
        <v>985</v>
      </c>
      <c r="N1204" s="82">
        <f>IF('1'!$H$10="-",L1204,L1204)</f>
        <v>1116</v>
      </c>
      <c r="O1204" s="82">
        <f>IF(Z1204="только сц",0,IF('1'!$H$10="-",M1204,IF('1'!$H$10="в кассу предприятия",M1204,IF('1'!$H$10="ИП Водакова Т.Ю.",M1204*1.075,"-"))))</f>
        <v>0</v>
      </c>
      <c r="P1204" s="86">
        <v>4</v>
      </c>
      <c r="Q1204" s="47"/>
      <c r="R1204" s="91">
        <f t="shared" si="19"/>
        <v>0</v>
      </c>
      <c r="S1204" s="91" t="str">
        <f>IF('1'!$H$10="-","-      ₽",IF(Z1204="только сц",IF(Q1204&lt;=AA1204,Q1204,AA1204),IF(Q1204&lt;=AB1204,0,IF(Q1204-R1204&lt;=AA1204,Q1204-R1204,AA1204))))</f>
        <v>-      ₽</v>
      </c>
      <c r="T1204" s="92" t="str">
        <f>IF('1'!$H$10="-","-      ₽",IF(AND(SUM($W$10:$W$6357)&gt;=200000,AC1204&lt;&gt;"без скидки"),IF(R1204&gt;=100,O1204*0.95*0.95*R1204,O1204*R1204*0.95),IF(SUM($V$10:$V$6357)&gt;=57000,IF(AND(R1204&gt;=100,AC1204&lt;&gt;"без скидки"),O1204*0.95*R1204,O1204*R1204),N1204*R1204)))</f>
        <v>-      ₽</v>
      </c>
      <c r="U1204" s="92" t="str">
        <f>IF('1'!$H$10="-","-      ₽",S1204*N1204)</f>
        <v>-      ₽</v>
      </c>
      <c r="V1204" s="93" t="str">
        <f>IF('1'!$H$10="-","-      ₽",R1204*N1204)</f>
        <v>-      ₽</v>
      </c>
      <c r="W1204" s="93" t="str">
        <f>IF('1'!$H$10="-","-      ₽",R1204*O1204)</f>
        <v>-      ₽</v>
      </c>
      <c r="X1204" s="65" t="s">
        <v>4548</v>
      </c>
      <c r="Y1204" s="66" t="str">
        <f>IF(OR(Q1204="",'1'!$H$10="-"),"-      %",IF(Z1204="только сц",0,IF(SUM($V$685:$V$6357)&gt;=57000,(W1204-T1204)/W1204,0)))</f>
        <v>-      %</v>
      </c>
      <c r="Z1204" s="83" t="s">
        <v>5582</v>
      </c>
      <c r="AA1204" s="51">
        <v>4</v>
      </c>
      <c r="AB1204" s="51">
        <v>0</v>
      </c>
      <c r="AC1204" s="63" t="s">
        <v>375</v>
      </c>
      <c r="AD1204" s="94" t="str">
        <f>IF(OR(Q1204="",'1'!$H$10="-"),"",IF(Q1204&gt;R1204+S1204,"заказано больше наличия",""))</f>
        <v/>
      </c>
    </row>
    <row r="1205" spans="1:30" s="48" customFormat="1">
      <c r="A1205" s="2"/>
      <c r="B1205" s="57" t="s">
        <v>5154</v>
      </c>
      <c r="C1205" s="49" t="s">
        <v>2537</v>
      </c>
      <c r="D1205" s="49" t="s">
        <v>637</v>
      </c>
      <c r="E1205" s="49">
        <v>2</v>
      </c>
      <c r="F1205" s="49">
        <v>6</v>
      </c>
      <c r="G1205" s="49" t="s">
        <v>5515</v>
      </c>
      <c r="H1205" s="52" t="s">
        <v>85</v>
      </c>
      <c r="I1205" s="50"/>
      <c r="J1205" s="50"/>
      <c r="K1205" s="90"/>
      <c r="L1205" s="51">
        <v>332</v>
      </c>
      <c r="M1205" s="51">
        <v>293</v>
      </c>
      <c r="N1205" s="82">
        <f>IF('1'!$H$10="-",L1205,L1205)</f>
        <v>332</v>
      </c>
      <c r="O1205" s="82">
        <f>IF(Z1205="только сц",0,IF('1'!$H$10="-",M1205,IF('1'!$H$10="в кассу предприятия",M1205,IF('1'!$H$10="ИП Водакова Т.Ю.",M1205*1.075,"-"))))</f>
        <v>293</v>
      </c>
      <c r="P1205" s="86" t="s">
        <v>5583</v>
      </c>
      <c r="Q1205" s="47"/>
      <c r="R1205" s="91">
        <f t="shared" si="19"/>
        <v>0</v>
      </c>
      <c r="S1205" s="91" t="str">
        <f>IF('1'!$H$10="-","-      ₽",IF(Z1205="только сц",IF(Q1205&lt;=AA1205,Q1205,AA1205),IF(Q1205&lt;=AB1205,0,IF(Q1205-R1205&lt;=AA1205,Q1205-R1205,AA1205))))</f>
        <v>-      ₽</v>
      </c>
      <c r="T1205" s="92" t="str">
        <f>IF('1'!$H$10="-","-      ₽",IF(AND(SUM($W$10:$W$6357)&gt;=200000,AC1205&lt;&gt;"без скидки"),IF(R1205&gt;=100,O1205*0.95*0.95*R1205,O1205*R1205*0.95),IF(SUM($V$10:$V$6357)&gt;=57000,IF(AND(R1205&gt;=100,AC1205&lt;&gt;"без скидки"),O1205*0.95*R1205,O1205*R1205),N1205*R1205)))</f>
        <v>-      ₽</v>
      </c>
      <c r="U1205" s="92" t="str">
        <f>IF('1'!$H$10="-","-      ₽",S1205*N1205)</f>
        <v>-      ₽</v>
      </c>
      <c r="V1205" s="93" t="str">
        <f>IF('1'!$H$10="-","-      ₽",R1205*N1205)</f>
        <v>-      ₽</v>
      </c>
      <c r="W1205" s="93" t="str">
        <f>IF('1'!$H$10="-","-      ₽",R1205*O1205)</f>
        <v>-      ₽</v>
      </c>
      <c r="X1205" s="65" t="s">
        <v>4992</v>
      </c>
      <c r="Y1205" s="66" t="str">
        <f>IF(OR(Q1205="",'1'!$H$10="-"),"-      %",IF(Z1205="только сц",0,IF(SUM($V$685:$V$6357)&gt;=57000,(W1205-T1205)/W1205,0)))</f>
        <v>-      %</v>
      </c>
      <c r="Z1205" s="83" t="s">
        <v>375</v>
      </c>
      <c r="AA1205" s="51">
        <v>0</v>
      </c>
      <c r="AB1205" s="51">
        <v>305</v>
      </c>
      <c r="AC1205" s="63" t="s">
        <v>375</v>
      </c>
      <c r="AD1205" s="94" t="str">
        <f>IF(OR(Q1205="",'1'!$H$10="-"),"",IF(Q1205&gt;R1205+S1205,"заказано больше наличия",""))</f>
        <v/>
      </c>
    </row>
    <row r="1206" spans="1:30" s="48" customFormat="1">
      <c r="A1206" s="2"/>
      <c r="B1206" s="57" t="s">
        <v>5155</v>
      </c>
      <c r="C1206" s="49" t="s">
        <v>2537</v>
      </c>
      <c r="D1206" s="49" t="s">
        <v>637</v>
      </c>
      <c r="E1206" s="49">
        <v>2</v>
      </c>
      <c r="F1206" s="49">
        <v>6</v>
      </c>
      <c r="G1206" s="49" t="s">
        <v>2997</v>
      </c>
      <c r="H1206" s="52" t="s">
        <v>85</v>
      </c>
      <c r="I1206" s="50"/>
      <c r="J1206" s="50"/>
      <c r="K1206" s="90"/>
      <c r="L1206" s="51">
        <v>332</v>
      </c>
      <c r="M1206" s="51">
        <v>293</v>
      </c>
      <c r="N1206" s="82">
        <f>IF('1'!$H$10="-",L1206,L1206)</f>
        <v>332</v>
      </c>
      <c r="O1206" s="82">
        <f>IF(Z1206="только сц",0,IF('1'!$H$10="-",M1206,IF('1'!$H$10="в кассу предприятия",M1206,IF('1'!$H$10="ИП Водакова Т.Ю.",M1206*1.075,"-"))))</f>
        <v>293</v>
      </c>
      <c r="P1206" s="86" t="s">
        <v>5583</v>
      </c>
      <c r="Q1206" s="47"/>
      <c r="R1206" s="91">
        <f t="shared" si="19"/>
        <v>0</v>
      </c>
      <c r="S1206" s="91" t="str">
        <f>IF('1'!$H$10="-","-      ₽",IF(Z1206="только сц",IF(Q1206&lt;=AA1206,Q1206,AA1206),IF(Q1206&lt;=AB1206,0,IF(Q1206-R1206&lt;=AA1206,Q1206-R1206,AA1206))))</f>
        <v>-      ₽</v>
      </c>
      <c r="T1206" s="92" t="str">
        <f>IF('1'!$H$10="-","-      ₽",IF(AND(SUM($W$10:$W$6357)&gt;=200000,AC1206&lt;&gt;"без скидки"),IF(R1206&gt;=100,O1206*0.95*0.95*R1206,O1206*R1206*0.95),IF(SUM($V$10:$V$6357)&gt;=57000,IF(AND(R1206&gt;=100,AC1206&lt;&gt;"без скидки"),O1206*0.95*R1206,O1206*R1206),N1206*R1206)))</f>
        <v>-      ₽</v>
      </c>
      <c r="U1206" s="92" t="str">
        <f>IF('1'!$H$10="-","-      ₽",S1206*N1206)</f>
        <v>-      ₽</v>
      </c>
      <c r="V1206" s="93" t="str">
        <f>IF('1'!$H$10="-","-      ₽",R1206*N1206)</f>
        <v>-      ₽</v>
      </c>
      <c r="W1206" s="93" t="str">
        <f>IF('1'!$H$10="-","-      ₽",R1206*O1206)</f>
        <v>-      ₽</v>
      </c>
      <c r="X1206" s="65" t="s">
        <v>4991</v>
      </c>
      <c r="Y1206" s="66" t="str">
        <f>IF(OR(Q1206="",'1'!$H$10="-"),"-      %",IF(Z1206="только сц",0,IF(SUM($V$685:$V$6357)&gt;=57000,(W1206-T1206)/W1206,0)))</f>
        <v>-      %</v>
      </c>
      <c r="Z1206" s="83" t="s">
        <v>375</v>
      </c>
      <c r="AA1206" s="51">
        <v>0</v>
      </c>
      <c r="AB1206" s="51">
        <v>140</v>
      </c>
      <c r="AC1206" s="63" t="s">
        <v>375</v>
      </c>
      <c r="AD1206" s="94" t="str">
        <f>IF(OR(Q1206="",'1'!$H$10="-"),"",IF(Q1206&gt;R1206+S1206,"заказано больше наличия",""))</f>
        <v/>
      </c>
    </row>
    <row r="1207" spans="1:30" s="48" customFormat="1">
      <c r="A1207" s="2"/>
      <c r="B1207" s="57" t="s">
        <v>1462</v>
      </c>
      <c r="C1207" s="49" t="s">
        <v>636</v>
      </c>
      <c r="D1207" s="49" t="s">
        <v>637</v>
      </c>
      <c r="E1207" s="49">
        <v>2</v>
      </c>
      <c r="F1207" s="49">
        <v>10</v>
      </c>
      <c r="G1207" s="49" t="s">
        <v>2997</v>
      </c>
      <c r="H1207" s="52" t="s">
        <v>768</v>
      </c>
      <c r="I1207" s="50" t="s">
        <v>298</v>
      </c>
      <c r="J1207" s="50"/>
      <c r="K1207" s="90"/>
      <c r="L1207" s="51">
        <v>441</v>
      </c>
      <c r="M1207" s="51">
        <v>389</v>
      </c>
      <c r="N1207" s="82">
        <f>IF('1'!$H$10="-",L1207,L1207)</f>
        <v>441</v>
      </c>
      <c r="O1207" s="82">
        <f>IF(Z1207="только сц",0,IF('1'!$H$10="-",M1207,IF('1'!$H$10="в кассу предприятия",M1207,IF('1'!$H$10="ИП Водакова Т.Ю.",M1207*1.075,"-"))))</f>
        <v>0</v>
      </c>
      <c r="P1207" s="86">
        <v>5</v>
      </c>
      <c r="Q1207" s="47"/>
      <c r="R1207" s="91">
        <f t="shared" si="19"/>
        <v>0</v>
      </c>
      <c r="S1207" s="91" t="str">
        <f>IF('1'!$H$10="-","-      ₽",IF(Z1207="только сц",IF(Q1207&lt;=AA1207,Q1207,AA1207),IF(Q1207&lt;=AB1207,0,IF(Q1207-R1207&lt;=AA1207,Q1207-R1207,AA1207))))</f>
        <v>-      ₽</v>
      </c>
      <c r="T1207" s="92" t="str">
        <f>IF('1'!$H$10="-","-      ₽",IF(AND(SUM($W$10:$W$6357)&gt;=200000,AC1207&lt;&gt;"без скидки"),IF(R1207&gt;=100,O1207*0.95*0.95*R1207,O1207*R1207*0.95),IF(SUM($V$10:$V$6357)&gt;=57000,IF(AND(R1207&gt;=100,AC1207&lt;&gt;"без скидки"),O1207*0.95*R1207,O1207*R1207),N1207*R1207)))</f>
        <v>-      ₽</v>
      </c>
      <c r="U1207" s="92" t="str">
        <f>IF('1'!$H$10="-","-      ₽",S1207*N1207)</f>
        <v>-      ₽</v>
      </c>
      <c r="V1207" s="93" t="str">
        <f>IF('1'!$H$10="-","-      ₽",R1207*N1207)</f>
        <v>-      ₽</v>
      </c>
      <c r="W1207" s="93" t="str">
        <f>IF('1'!$H$10="-","-      ₽",R1207*O1207)</f>
        <v>-      ₽</v>
      </c>
      <c r="X1207" s="65" t="s">
        <v>4548</v>
      </c>
      <c r="Y1207" s="66" t="str">
        <f>IF(OR(Q1207="",'1'!$H$10="-"),"-      %",IF(Z1207="только сц",0,IF(SUM($V$685:$V$6357)&gt;=57000,(W1207-T1207)/W1207,0)))</f>
        <v>-      %</v>
      </c>
      <c r="Z1207" s="83" t="s">
        <v>5582</v>
      </c>
      <c r="AA1207" s="51">
        <v>5</v>
      </c>
      <c r="AB1207" s="51">
        <v>0</v>
      </c>
      <c r="AC1207" s="63" t="s">
        <v>375</v>
      </c>
      <c r="AD1207" s="94" t="str">
        <f>IF(OR(Q1207="",'1'!$H$10="-"),"",IF(Q1207&gt;R1207+S1207,"заказано больше наличия",""))</f>
        <v/>
      </c>
    </row>
    <row r="1208" spans="1:30" s="48" customFormat="1">
      <c r="A1208" s="2"/>
      <c r="B1208" s="57" t="s">
        <v>5156</v>
      </c>
      <c r="C1208" s="49" t="s">
        <v>2537</v>
      </c>
      <c r="D1208" s="49" t="s">
        <v>637</v>
      </c>
      <c r="E1208" s="49">
        <v>2</v>
      </c>
      <c r="F1208" s="49">
        <v>10</v>
      </c>
      <c r="G1208" s="49" t="s">
        <v>2997</v>
      </c>
      <c r="H1208" s="52" t="s">
        <v>768</v>
      </c>
      <c r="I1208" s="50" t="s">
        <v>298</v>
      </c>
      <c r="J1208" s="50"/>
      <c r="K1208" s="90"/>
      <c r="L1208" s="51">
        <v>441</v>
      </c>
      <c r="M1208" s="51">
        <v>389</v>
      </c>
      <c r="N1208" s="82">
        <f>IF('1'!$H$10="-",L1208,L1208)</f>
        <v>441</v>
      </c>
      <c r="O1208" s="82">
        <f>IF(Z1208="только сц",0,IF('1'!$H$10="-",M1208,IF('1'!$H$10="в кассу предприятия",M1208,IF('1'!$H$10="ИП Водакова Т.Ю.",M1208*1.075,"-"))))</f>
        <v>389</v>
      </c>
      <c r="P1208" s="86">
        <v>18</v>
      </c>
      <c r="Q1208" s="47"/>
      <c r="R1208" s="91">
        <f t="shared" si="19"/>
        <v>0</v>
      </c>
      <c r="S1208" s="91" t="str">
        <f>IF('1'!$H$10="-","-      ₽",IF(Z1208="только сц",IF(Q1208&lt;=AA1208,Q1208,AA1208),IF(Q1208&lt;=AB1208,0,IF(Q1208-R1208&lt;=AA1208,Q1208-R1208,AA1208))))</f>
        <v>-      ₽</v>
      </c>
      <c r="T1208" s="92" t="str">
        <f>IF('1'!$H$10="-","-      ₽",IF(AND(SUM($W$10:$W$6357)&gt;=200000,AC1208&lt;&gt;"без скидки"),IF(R1208&gt;=100,O1208*0.95*0.95*R1208,O1208*R1208*0.95),IF(SUM($V$10:$V$6357)&gt;=57000,IF(AND(R1208&gt;=100,AC1208&lt;&gt;"без скидки"),O1208*0.95*R1208,O1208*R1208),N1208*R1208)))</f>
        <v>-      ₽</v>
      </c>
      <c r="U1208" s="92" t="str">
        <f>IF('1'!$H$10="-","-      ₽",S1208*N1208)</f>
        <v>-      ₽</v>
      </c>
      <c r="V1208" s="93" t="str">
        <f>IF('1'!$H$10="-","-      ₽",R1208*N1208)</f>
        <v>-      ₽</v>
      </c>
      <c r="W1208" s="93" t="str">
        <f>IF('1'!$H$10="-","-      ₽",R1208*O1208)</f>
        <v>-      ₽</v>
      </c>
      <c r="X1208" s="65" t="s">
        <v>4992</v>
      </c>
      <c r="Y1208" s="66" t="str">
        <f>IF(OR(Q1208="",'1'!$H$10="-"),"-      %",IF(Z1208="только сц",0,IF(SUM($V$685:$V$6357)&gt;=57000,(W1208-T1208)/W1208,0)))</f>
        <v>-      %</v>
      </c>
      <c r="Z1208" s="83" t="s">
        <v>375</v>
      </c>
      <c r="AA1208" s="51">
        <v>4</v>
      </c>
      <c r="AB1208" s="51">
        <v>14</v>
      </c>
      <c r="AC1208" s="63" t="s">
        <v>375</v>
      </c>
      <c r="AD1208" s="94" t="str">
        <f>IF(OR(Q1208="",'1'!$H$10="-"),"",IF(Q1208&gt;R1208+S1208,"заказано больше наличия",""))</f>
        <v/>
      </c>
    </row>
    <row r="1209" spans="1:30" s="48" customFormat="1">
      <c r="A1209" s="2"/>
      <c r="B1209" s="57" t="s">
        <v>1463</v>
      </c>
      <c r="C1209" s="49" t="s">
        <v>636</v>
      </c>
      <c r="D1209" s="49" t="s">
        <v>637</v>
      </c>
      <c r="E1209" s="49">
        <v>2</v>
      </c>
      <c r="F1209" s="49">
        <v>11</v>
      </c>
      <c r="G1209" s="49" t="s">
        <v>2997</v>
      </c>
      <c r="H1209" s="52" t="s">
        <v>52</v>
      </c>
      <c r="I1209" s="50" t="s">
        <v>387</v>
      </c>
      <c r="J1209" s="50"/>
      <c r="K1209" s="90"/>
      <c r="L1209" s="51">
        <v>441</v>
      </c>
      <c r="M1209" s="51">
        <v>389</v>
      </c>
      <c r="N1209" s="82">
        <f>IF('1'!$H$10="-",L1209,L1209)</f>
        <v>441</v>
      </c>
      <c r="O1209" s="82">
        <f>IF(Z1209="только сц",0,IF('1'!$H$10="-",M1209,IF('1'!$H$10="в кассу предприятия",M1209,IF('1'!$H$10="ИП Водакова Т.Ю.",M1209*1.075,"-"))))</f>
        <v>389</v>
      </c>
      <c r="P1209" s="86">
        <v>46</v>
      </c>
      <c r="Q1209" s="47"/>
      <c r="R1209" s="91">
        <f t="shared" si="19"/>
        <v>0</v>
      </c>
      <c r="S1209" s="91" t="str">
        <f>IF('1'!$H$10="-","-      ₽",IF(Z1209="только сц",IF(Q1209&lt;=AA1209,Q1209,AA1209),IF(Q1209&lt;=AB1209,0,IF(Q1209-R1209&lt;=AA1209,Q1209-R1209,AA1209))))</f>
        <v>-      ₽</v>
      </c>
      <c r="T1209" s="92" t="str">
        <f>IF('1'!$H$10="-","-      ₽",IF(AND(SUM($W$10:$W$6357)&gt;=200000,AC1209&lt;&gt;"без скидки"),IF(R1209&gt;=100,O1209*0.95*0.95*R1209,O1209*R1209*0.95),IF(SUM($V$10:$V$6357)&gt;=57000,IF(AND(R1209&gt;=100,AC1209&lt;&gt;"без скидки"),O1209*0.95*R1209,O1209*R1209),N1209*R1209)))</f>
        <v>-      ₽</v>
      </c>
      <c r="U1209" s="92" t="str">
        <f>IF('1'!$H$10="-","-      ₽",S1209*N1209)</f>
        <v>-      ₽</v>
      </c>
      <c r="V1209" s="93" t="str">
        <f>IF('1'!$H$10="-","-      ₽",R1209*N1209)</f>
        <v>-      ₽</v>
      </c>
      <c r="W1209" s="93" t="str">
        <f>IF('1'!$H$10="-","-      ₽",R1209*O1209)</f>
        <v>-      ₽</v>
      </c>
      <c r="X1209" s="65" t="s">
        <v>4548</v>
      </c>
      <c r="Y1209" s="66" t="str">
        <f>IF(OR(Q1209="",'1'!$H$10="-"),"-      %",IF(Z1209="только сц",0,IF(SUM($V$685:$V$6357)&gt;=57000,(W1209-T1209)/W1209,0)))</f>
        <v>-      %</v>
      </c>
      <c r="Z1209" s="83" t="s">
        <v>375</v>
      </c>
      <c r="AA1209" s="51">
        <v>6</v>
      </c>
      <c r="AB1209" s="51">
        <v>40</v>
      </c>
      <c r="AC1209" s="63" t="s">
        <v>375</v>
      </c>
      <c r="AD1209" s="94" t="str">
        <f>IF(OR(Q1209="",'1'!$H$10="-"),"",IF(Q1209&gt;R1209+S1209,"заказано больше наличия",""))</f>
        <v/>
      </c>
    </row>
    <row r="1210" spans="1:30" s="48" customFormat="1">
      <c r="A1210" s="2"/>
      <c r="B1210" s="57" t="s">
        <v>5157</v>
      </c>
      <c r="C1210" s="49" t="s">
        <v>2537</v>
      </c>
      <c r="D1210" s="49" t="s">
        <v>4421</v>
      </c>
      <c r="E1210" s="49">
        <v>2</v>
      </c>
      <c r="F1210" s="49">
        <v>6</v>
      </c>
      <c r="G1210" s="49" t="s">
        <v>669</v>
      </c>
      <c r="H1210" s="52" t="s">
        <v>85</v>
      </c>
      <c r="I1210" s="50"/>
      <c r="J1210" s="50"/>
      <c r="K1210" s="90"/>
      <c r="L1210" s="51">
        <v>357</v>
      </c>
      <c r="M1210" s="51">
        <v>315</v>
      </c>
      <c r="N1210" s="82">
        <f>IF('1'!$H$10="-",L1210,L1210)</f>
        <v>357</v>
      </c>
      <c r="O1210" s="82">
        <f>IF(Z1210="только сц",0,IF('1'!$H$10="-",M1210,IF('1'!$H$10="в кассу предприятия",M1210,IF('1'!$H$10="ИП Водакова Т.Ю.",M1210*1.075,"-"))))</f>
        <v>0</v>
      </c>
      <c r="P1210" s="86">
        <v>20</v>
      </c>
      <c r="Q1210" s="47"/>
      <c r="R1210" s="91">
        <f t="shared" si="19"/>
        <v>0</v>
      </c>
      <c r="S1210" s="91" t="str">
        <f>IF('1'!$H$10="-","-      ₽",IF(Z1210="только сц",IF(Q1210&lt;=AA1210,Q1210,AA1210),IF(Q1210&lt;=AB1210,0,IF(Q1210-R1210&lt;=AA1210,Q1210-R1210,AA1210))))</f>
        <v>-      ₽</v>
      </c>
      <c r="T1210" s="92" t="str">
        <f>IF('1'!$H$10="-","-      ₽",IF(AND(SUM($W$10:$W$6357)&gt;=200000,AC1210&lt;&gt;"без скидки"),IF(R1210&gt;=100,O1210*0.95*0.95*R1210,O1210*R1210*0.95),IF(SUM($V$10:$V$6357)&gt;=57000,IF(AND(R1210&gt;=100,AC1210&lt;&gt;"без скидки"),O1210*0.95*R1210,O1210*R1210),N1210*R1210)))</f>
        <v>-      ₽</v>
      </c>
      <c r="U1210" s="92" t="str">
        <f>IF('1'!$H$10="-","-      ₽",S1210*N1210)</f>
        <v>-      ₽</v>
      </c>
      <c r="V1210" s="93" t="str">
        <f>IF('1'!$H$10="-","-      ₽",R1210*N1210)</f>
        <v>-      ₽</v>
      </c>
      <c r="W1210" s="93" t="str">
        <f>IF('1'!$H$10="-","-      ₽",R1210*O1210)</f>
        <v>-      ₽</v>
      </c>
      <c r="X1210" s="65" t="s">
        <v>4548</v>
      </c>
      <c r="Y1210" s="66" t="str">
        <f>IF(OR(Q1210="",'1'!$H$10="-"),"-      %",IF(Z1210="только сц",0,IF(SUM($V$685:$V$6357)&gt;=57000,(W1210-T1210)/W1210,0)))</f>
        <v>-      %</v>
      </c>
      <c r="Z1210" s="83" t="s">
        <v>5582</v>
      </c>
      <c r="AA1210" s="51">
        <v>20</v>
      </c>
      <c r="AB1210" s="51">
        <v>0</v>
      </c>
      <c r="AC1210" s="63" t="s">
        <v>3975</v>
      </c>
      <c r="AD1210" s="94" t="str">
        <f>IF(OR(Q1210="",'1'!$H$10="-"),"",IF(Q1210&gt;R1210+S1210,"заказано больше наличия",""))</f>
        <v/>
      </c>
    </row>
    <row r="1211" spans="1:30" s="48" customFormat="1">
      <c r="A1211" s="2"/>
      <c r="B1211" s="57" t="s">
        <v>1464</v>
      </c>
      <c r="C1211" s="49" t="s">
        <v>2537</v>
      </c>
      <c r="D1211" s="49" t="s">
        <v>637</v>
      </c>
      <c r="E1211" s="49">
        <v>2</v>
      </c>
      <c r="F1211" s="49">
        <v>11</v>
      </c>
      <c r="G1211" s="49" t="s">
        <v>669</v>
      </c>
      <c r="H1211" s="52" t="s">
        <v>52</v>
      </c>
      <c r="I1211" s="50" t="s">
        <v>387</v>
      </c>
      <c r="J1211" s="50"/>
      <c r="K1211" s="90"/>
      <c r="L1211" s="51">
        <v>697</v>
      </c>
      <c r="M1211" s="51">
        <v>615</v>
      </c>
      <c r="N1211" s="82">
        <f>IF('1'!$H$10="-",L1211,L1211)</f>
        <v>697</v>
      </c>
      <c r="O1211" s="82">
        <f>IF(Z1211="только сц",0,IF('1'!$H$10="-",M1211,IF('1'!$H$10="в кассу предприятия",M1211,IF('1'!$H$10="ИП Водакова Т.Ю.",M1211*1.075,"-"))))</f>
        <v>0</v>
      </c>
      <c r="P1211" s="86">
        <v>20</v>
      </c>
      <c r="Q1211" s="47"/>
      <c r="R1211" s="91">
        <f t="shared" si="19"/>
        <v>0</v>
      </c>
      <c r="S1211" s="91" t="str">
        <f>IF('1'!$H$10="-","-      ₽",IF(Z1211="только сц",IF(Q1211&lt;=AA1211,Q1211,AA1211),IF(Q1211&lt;=AB1211,0,IF(Q1211-R1211&lt;=AA1211,Q1211-R1211,AA1211))))</f>
        <v>-      ₽</v>
      </c>
      <c r="T1211" s="92" t="str">
        <f>IF('1'!$H$10="-","-      ₽",IF(AND(SUM($W$10:$W$6357)&gt;=200000,AC1211&lt;&gt;"без скидки"),IF(R1211&gt;=100,O1211*0.95*0.95*R1211,O1211*R1211*0.95),IF(SUM($V$10:$V$6357)&gt;=57000,IF(AND(R1211&gt;=100,AC1211&lt;&gt;"без скидки"),O1211*0.95*R1211,O1211*R1211),N1211*R1211)))</f>
        <v>-      ₽</v>
      </c>
      <c r="U1211" s="92" t="str">
        <f>IF('1'!$H$10="-","-      ₽",S1211*N1211)</f>
        <v>-      ₽</v>
      </c>
      <c r="V1211" s="93" t="str">
        <f>IF('1'!$H$10="-","-      ₽",R1211*N1211)</f>
        <v>-      ₽</v>
      </c>
      <c r="W1211" s="93" t="str">
        <f>IF('1'!$H$10="-","-      ₽",R1211*O1211)</f>
        <v>-      ₽</v>
      </c>
      <c r="X1211" s="65" t="s">
        <v>4548</v>
      </c>
      <c r="Y1211" s="66" t="str">
        <f>IF(OR(Q1211="",'1'!$H$10="-"),"-      %",IF(Z1211="только сц",0,IF(SUM($V$685:$V$6357)&gt;=57000,(W1211-T1211)/W1211,0)))</f>
        <v>-      %</v>
      </c>
      <c r="Z1211" s="83" t="s">
        <v>5582</v>
      </c>
      <c r="AA1211" s="51">
        <v>20</v>
      </c>
      <c r="AB1211" s="51">
        <v>0</v>
      </c>
      <c r="AC1211" s="63" t="s">
        <v>375</v>
      </c>
      <c r="AD1211" s="94" t="str">
        <f>IF(OR(Q1211="",'1'!$H$10="-"),"",IF(Q1211&gt;R1211+S1211,"заказано больше наличия",""))</f>
        <v/>
      </c>
    </row>
    <row r="1212" spans="1:30" s="48" customFormat="1">
      <c r="A1212" s="2"/>
      <c r="B1212" s="57" t="s">
        <v>4185</v>
      </c>
      <c r="C1212" s="49" t="s">
        <v>636</v>
      </c>
      <c r="D1212" s="49" t="s">
        <v>637</v>
      </c>
      <c r="E1212" s="49">
        <v>2</v>
      </c>
      <c r="F1212" s="49">
        <v>11</v>
      </c>
      <c r="G1212" s="49" t="s">
        <v>669</v>
      </c>
      <c r="H1212" s="52" t="s">
        <v>52</v>
      </c>
      <c r="I1212" s="50"/>
      <c r="J1212" s="50"/>
      <c r="K1212" s="90"/>
      <c r="L1212" s="51">
        <v>697</v>
      </c>
      <c r="M1212" s="51">
        <v>615</v>
      </c>
      <c r="N1212" s="82">
        <f>IF('1'!$H$10="-",L1212,L1212)</f>
        <v>697</v>
      </c>
      <c r="O1212" s="82">
        <f>IF(Z1212="только сц",0,IF('1'!$H$10="-",M1212,IF('1'!$H$10="в кассу предприятия",M1212,IF('1'!$H$10="ИП Водакова Т.Ю.",M1212*1.075,"-"))))</f>
        <v>615</v>
      </c>
      <c r="P1212" s="86" t="s">
        <v>5583</v>
      </c>
      <c r="Q1212" s="47"/>
      <c r="R1212" s="91">
        <f t="shared" si="19"/>
        <v>0</v>
      </c>
      <c r="S1212" s="91" t="str">
        <f>IF('1'!$H$10="-","-      ₽",IF(Z1212="только сц",IF(Q1212&lt;=AA1212,Q1212,AA1212),IF(Q1212&lt;=AB1212,0,IF(Q1212-R1212&lt;=AA1212,Q1212-R1212,AA1212))))</f>
        <v>-      ₽</v>
      </c>
      <c r="T1212" s="92" t="str">
        <f>IF('1'!$H$10="-","-      ₽",IF(AND(SUM($W$10:$W$6357)&gt;=200000,AC1212&lt;&gt;"без скидки"),IF(R1212&gt;=100,O1212*0.95*0.95*R1212,O1212*R1212*0.95),IF(SUM($V$10:$V$6357)&gt;=57000,IF(AND(R1212&gt;=100,AC1212&lt;&gt;"без скидки"),O1212*0.95*R1212,O1212*R1212),N1212*R1212)))</f>
        <v>-      ₽</v>
      </c>
      <c r="U1212" s="92" t="str">
        <f>IF('1'!$H$10="-","-      ₽",S1212*N1212)</f>
        <v>-      ₽</v>
      </c>
      <c r="V1212" s="93" t="str">
        <f>IF('1'!$H$10="-","-      ₽",R1212*N1212)</f>
        <v>-      ₽</v>
      </c>
      <c r="W1212" s="93" t="str">
        <f>IF('1'!$H$10="-","-      ₽",R1212*O1212)</f>
        <v>-      ₽</v>
      </c>
      <c r="X1212" s="65" t="s">
        <v>4992</v>
      </c>
      <c r="Y1212" s="66" t="str">
        <f>IF(OR(Q1212="",'1'!$H$10="-"),"-      %",IF(Z1212="только сц",0,IF(SUM($V$685:$V$6357)&gt;=57000,(W1212-T1212)/W1212,0)))</f>
        <v>-      %</v>
      </c>
      <c r="Z1212" s="83" t="s">
        <v>375</v>
      </c>
      <c r="AA1212" s="51">
        <v>19</v>
      </c>
      <c r="AB1212" s="51">
        <v>266</v>
      </c>
      <c r="AC1212" s="63" t="s">
        <v>375</v>
      </c>
      <c r="AD1212" s="94" t="str">
        <f>IF(OR(Q1212="",'1'!$H$10="-"),"",IF(Q1212&gt;R1212+S1212,"заказано больше наличия",""))</f>
        <v/>
      </c>
    </row>
    <row r="1213" spans="1:30" s="48" customFormat="1">
      <c r="A1213" s="2"/>
      <c r="B1213" s="57" t="s">
        <v>1465</v>
      </c>
      <c r="C1213" s="49" t="s">
        <v>636</v>
      </c>
      <c r="D1213" s="49" t="s">
        <v>637</v>
      </c>
      <c r="E1213" s="49">
        <v>2</v>
      </c>
      <c r="F1213" s="49">
        <v>18</v>
      </c>
      <c r="G1213" s="49" t="s">
        <v>669</v>
      </c>
      <c r="H1213" s="52" t="s">
        <v>384</v>
      </c>
      <c r="I1213" s="50"/>
      <c r="J1213" s="50"/>
      <c r="K1213" s="90"/>
      <c r="L1213" s="51">
        <v>1116</v>
      </c>
      <c r="M1213" s="51">
        <v>985</v>
      </c>
      <c r="N1213" s="82">
        <f>IF('1'!$H$10="-",L1213,L1213)</f>
        <v>1116</v>
      </c>
      <c r="O1213" s="82">
        <f>IF(Z1213="только сц",0,IF('1'!$H$10="-",M1213,IF('1'!$H$10="в кассу предприятия",M1213,IF('1'!$H$10="ИП Водакова Т.Ю.",M1213*1.075,"-"))))</f>
        <v>985</v>
      </c>
      <c r="P1213" s="86">
        <v>27</v>
      </c>
      <c r="Q1213" s="47"/>
      <c r="R1213" s="91">
        <f t="shared" si="19"/>
        <v>0</v>
      </c>
      <c r="S1213" s="91" t="str">
        <f>IF('1'!$H$10="-","-      ₽",IF(Z1213="только сц",IF(Q1213&lt;=AA1213,Q1213,AA1213),IF(Q1213&lt;=AB1213,0,IF(Q1213-R1213&lt;=AA1213,Q1213-R1213,AA1213))))</f>
        <v>-      ₽</v>
      </c>
      <c r="T1213" s="92" t="str">
        <f>IF('1'!$H$10="-","-      ₽",IF(AND(SUM($W$10:$W$6357)&gt;=200000,AC1213&lt;&gt;"без скидки"),IF(R1213&gt;=100,O1213*0.95*0.95*R1213,O1213*R1213*0.95),IF(SUM($V$10:$V$6357)&gt;=57000,IF(AND(R1213&gt;=100,AC1213&lt;&gt;"без скидки"),O1213*0.95*R1213,O1213*R1213),N1213*R1213)))</f>
        <v>-      ₽</v>
      </c>
      <c r="U1213" s="92" t="str">
        <f>IF('1'!$H$10="-","-      ₽",S1213*N1213)</f>
        <v>-      ₽</v>
      </c>
      <c r="V1213" s="93" t="str">
        <f>IF('1'!$H$10="-","-      ₽",R1213*N1213)</f>
        <v>-      ₽</v>
      </c>
      <c r="W1213" s="93" t="str">
        <f>IF('1'!$H$10="-","-      ₽",R1213*O1213)</f>
        <v>-      ₽</v>
      </c>
      <c r="X1213" s="65" t="s">
        <v>4548</v>
      </c>
      <c r="Y1213" s="66" t="str">
        <f>IF(OR(Q1213="",'1'!$H$10="-"),"-      %",IF(Z1213="только сц",0,IF(SUM($V$685:$V$6357)&gt;=57000,(W1213-T1213)/W1213,0)))</f>
        <v>-      %</v>
      </c>
      <c r="Z1213" s="83" t="s">
        <v>375</v>
      </c>
      <c r="AA1213" s="51">
        <v>7</v>
      </c>
      <c r="AB1213" s="51">
        <v>20</v>
      </c>
      <c r="AC1213" s="63" t="s">
        <v>375</v>
      </c>
      <c r="AD1213" s="94" t="str">
        <f>IF(OR(Q1213="",'1'!$H$10="-"),"",IF(Q1213&gt;R1213+S1213,"заказано больше наличия",""))</f>
        <v/>
      </c>
    </row>
    <row r="1214" spans="1:30" s="48" customFormat="1">
      <c r="A1214" s="2"/>
      <c r="B1214" s="57" t="s">
        <v>5158</v>
      </c>
      <c r="C1214" s="49" t="s">
        <v>2537</v>
      </c>
      <c r="D1214" s="49" t="s">
        <v>637</v>
      </c>
      <c r="E1214" s="49">
        <v>2</v>
      </c>
      <c r="F1214" s="49">
        <v>6</v>
      </c>
      <c r="G1214" s="49" t="s">
        <v>2998</v>
      </c>
      <c r="H1214" s="52" t="s">
        <v>85</v>
      </c>
      <c r="I1214" s="50"/>
      <c r="J1214" s="50"/>
      <c r="K1214" s="90"/>
      <c r="L1214" s="51">
        <v>332</v>
      </c>
      <c r="M1214" s="51">
        <v>293</v>
      </c>
      <c r="N1214" s="82">
        <f>IF('1'!$H$10="-",L1214,L1214)</f>
        <v>332</v>
      </c>
      <c r="O1214" s="82">
        <f>IF(Z1214="только сц",0,IF('1'!$H$10="-",M1214,IF('1'!$H$10="в кассу предприятия",M1214,IF('1'!$H$10="ИП Водакова Т.Ю.",M1214*1.075,"-"))))</f>
        <v>293</v>
      </c>
      <c r="P1214" s="86" t="s">
        <v>5583</v>
      </c>
      <c r="Q1214" s="47"/>
      <c r="R1214" s="91">
        <f t="shared" si="19"/>
        <v>0</v>
      </c>
      <c r="S1214" s="91" t="str">
        <f>IF('1'!$H$10="-","-      ₽",IF(Z1214="только сц",IF(Q1214&lt;=AA1214,Q1214,AA1214),IF(Q1214&lt;=AB1214,0,IF(Q1214-R1214&lt;=AA1214,Q1214-R1214,AA1214))))</f>
        <v>-      ₽</v>
      </c>
      <c r="T1214" s="92" t="str">
        <f>IF('1'!$H$10="-","-      ₽",IF(AND(SUM($W$10:$W$6357)&gt;=200000,AC1214&lt;&gt;"без скидки"),IF(R1214&gt;=100,O1214*0.95*0.95*R1214,O1214*R1214*0.95),IF(SUM($V$10:$V$6357)&gt;=57000,IF(AND(R1214&gt;=100,AC1214&lt;&gt;"без скидки"),O1214*0.95*R1214,O1214*R1214),N1214*R1214)))</f>
        <v>-      ₽</v>
      </c>
      <c r="U1214" s="92" t="str">
        <f>IF('1'!$H$10="-","-      ₽",S1214*N1214)</f>
        <v>-      ₽</v>
      </c>
      <c r="V1214" s="93" t="str">
        <f>IF('1'!$H$10="-","-      ₽",R1214*N1214)</f>
        <v>-      ₽</v>
      </c>
      <c r="W1214" s="93" t="str">
        <f>IF('1'!$H$10="-","-      ₽",R1214*O1214)</f>
        <v>-      ₽</v>
      </c>
      <c r="X1214" s="65" t="s">
        <v>4991</v>
      </c>
      <c r="Y1214" s="66" t="str">
        <f>IF(OR(Q1214="",'1'!$H$10="-"),"-      %",IF(Z1214="только сц",0,IF(SUM($V$685:$V$6357)&gt;=57000,(W1214-T1214)/W1214,0)))</f>
        <v>-      %</v>
      </c>
      <c r="Z1214" s="83" t="s">
        <v>375</v>
      </c>
      <c r="AA1214" s="51">
        <v>0</v>
      </c>
      <c r="AB1214" s="51">
        <v>140</v>
      </c>
      <c r="AC1214" s="63" t="s">
        <v>375</v>
      </c>
      <c r="AD1214" s="94" t="str">
        <f>IF(OR(Q1214="",'1'!$H$10="-"),"",IF(Q1214&gt;R1214+S1214,"заказано больше наличия",""))</f>
        <v/>
      </c>
    </row>
    <row r="1215" spans="1:30" s="48" customFormat="1">
      <c r="A1215" s="2"/>
      <c r="B1215" s="57" t="s">
        <v>1466</v>
      </c>
      <c r="C1215" s="49" t="s">
        <v>2537</v>
      </c>
      <c r="D1215" s="49" t="s">
        <v>637</v>
      </c>
      <c r="E1215" s="49">
        <v>2</v>
      </c>
      <c r="F1215" s="49">
        <v>11</v>
      </c>
      <c r="G1215" s="49" t="s">
        <v>2998</v>
      </c>
      <c r="H1215" s="52" t="s">
        <v>52</v>
      </c>
      <c r="I1215" s="50" t="s">
        <v>298</v>
      </c>
      <c r="J1215" s="50"/>
      <c r="K1215" s="90"/>
      <c r="L1215" s="51">
        <v>441</v>
      </c>
      <c r="M1215" s="51">
        <v>389</v>
      </c>
      <c r="N1215" s="82">
        <f>IF('1'!$H$10="-",L1215,L1215)</f>
        <v>441</v>
      </c>
      <c r="O1215" s="82">
        <f>IF(Z1215="только сц",0,IF('1'!$H$10="-",M1215,IF('1'!$H$10="в кассу предприятия",M1215,IF('1'!$H$10="ИП Водакова Т.Ю.",M1215*1.075,"-"))))</f>
        <v>0</v>
      </c>
      <c r="P1215" s="86">
        <v>4</v>
      </c>
      <c r="Q1215" s="47"/>
      <c r="R1215" s="91">
        <f t="shared" si="19"/>
        <v>0</v>
      </c>
      <c r="S1215" s="91" t="str">
        <f>IF('1'!$H$10="-","-      ₽",IF(Z1215="только сц",IF(Q1215&lt;=AA1215,Q1215,AA1215),IF(Q1215&lt;=AB1215,0,IF(Q1215-R1215&lt;=AA1215,Q1215-R1215,AA1215))))</f>
        <v>-      ₽</v>
      </c>
      <c r="T1215" s="92" t="str">
        <f>IF('1'!$H$10="-","-      ₽",IF(AND(SUM($W$10:$W$6357)&gt;=200000,AC1215&lt;&gt;"без скидки"),IF(R1215&gt;=100,O1215*0.95*0.95*R1215,O1215*R1215*0.95),IF(SUM($V$10:$V$6357)&gt;=57000,IF(AND(R1215&gt;=100,AC1215&lt;&gt;"без скидки"),O1215*0.95*R1215,O1215*R1215),N1215*R1215)))</f>
        <v>-      ₽</v>
      </c>
      <c r="U1215" s="92" t="str">
        <f>IF('1'!$H$10="-","-      ₽",S1215*N1215)</f>
        <v>-      ₽</v>
      </c>
      <c r="V1215" s="93" t="str">
        <f>IF('1'!$H$10="-","-      ₽",R1215*N1215)</f>
        <v>-      ₽</v>
      </c>
      <c r="W1215" s="93" t="str">
        <f>IF('1'!$H$10="-","-      ₽",R1215*O1215)</f>
        <v>-      ₽</v>
      </c>
      <c r="X1215" s="65" t="s">
        <v>4548</v>
      </c>
      <c r="Y1215" s="66" t="str">
        <f>IF(OR(Q1215="",'1'!$H$10="-"),"-      %",IF(Z1215="только сц",0,IF(SUM($V$685:$V$6357)&gt;=57000,(W1215-T1215)/W1215,0)))</f>
        <v>-      %</v>
      </c>
      <c r="Z1215" s="83" t="s">
        <v>5582</v>
      </c>
      <c r="AA1215" s="51">
        <v>4</v>
      </c>
      <c r="AB1215" s="51">
        <v>0</v>
      </c>
      <c r="AC1215" s="63" t="s">
        <v>375</v>
      </c>
      <c r="AD1215" s="94" t="str">
        <f>IF(OR(Q1215="",'1'!$H$10="-"),"",IF(Q1215&gt;R1215+S1215,"заказано больше наличия",""))</f>
        <v/>
      </c>
    </row>
    <row r="1216" spans="1:30" s="48" customFormat="1">
      <c r="A1216" s="2"/>
      <c r="B1216" s="57" t="s">
        <v>5159</v>
      </c>
      <c r="C1216" s="49" t="s">
        <v>2537</v>
      </c>
      <c r="D1216" s="49" t="s">
        <v>637</v>
      </c>
      <c r="E1216" s="49">
        <v>2</v>
      </c>
      <c r="F1216" s="49">
        <v>11</v>
      </c>
      <c r="G1216" s="49" t="s">
        <v>2998</v>
      </c>
      <c r="H1216" s="52" t="s">
        <v>52</v>
      </c>
      <c r="I1216" s="50"/>
      <c r="J1216" s="50"/>
      <c r="K1216" s="90"/>
      <c r="L1216" s="51">
        <v>441</v>
      </c>
      <c r="M1216" s="51">
        <v>389</v>
      </c>
      <c r="N1216" s="82">
        <f>IF('1'!$H$10="-",L1216,L1216)</f>
        <v>441</v>
      </c>
      <c r="O1216" s="82">
        <f>IF(Z1216="только сц",0,IF('1'!$H$10="-",M1216,IF('1'!$H$10="в кассу предприятия",M1216,IF('1'!$H$10="ИП Водакова Т.Ю.",M1216*1.075,"-"))))</f>
        <v>389</v>
      </c>
      <c r="P1216" s="86">
        <v>60</v>
      </c>
      <c r="Q1216" s="47"/>
      <c r="R1216" s="91">
        <f t="shared" si="19"/>
        <v>0</v>
      </c>
      <c r="S1216" s="91" t="str">
        <f>IF('1'!$H$10="-","-      ₽",IF(Z1216="только сц",IF(Q1216&lt;=AA1216,Q1216,AA1216),IF(Q1216&lt;=AB1216,0,IF(Q1216-R1216&lt;=AA1216,Q1216-R1216,AA1216))))</f>
        <v>-      ₽</v>
      </c>
      <c r="T1216" s="92" t="str">
        <f>IF('1'!$H$10="-","-      ₽",IF(AND(SUM($W$10:$W$6357)&gt;=200000,AC1216&lt;&gt;"без скидки"),IF(R1216&gt;=100,O1216*0.95*0.95*R1216,O1216*R1216*0.95),IF(SUM($V$10:$V$6357)&gt;=57000,IF(AND(R1216&gt;=100,AC1216&lt;&gt;"без скидки"),O1216*0.95*R1216,O1216*R1216),N1216*R1216)))</f>
        <v>-      ₽</v>
      </c>
      <c r="U1216" s="92" t="str">
        <f>IF('1'!$H$10="-","-      ₽",S1216*N1216)</f>
        <v>-      ₽</v>
      </c>
      <c r="V1216" s="93" t="str">
        <f>IF('1'!$H$10="-","-      ₽",R1216*N1216)</f>
        <v>-      ₽</v>
      </c>
      <c r="W1216" s="93" t="str">
        <f>IF('1'!$H$10="-","-      ₽",R1216*O1216)</f>
        <v>-      ₽</v>
      </c>
      <c r="X1216" s="65" t="s">
        <v>4991</v>
      </c>
      <c r="Y1216" s="66" t="str">
        <f>IF(OR(Q1216="",'1'!$H$10="-"),"-      %",IF(Z1216="только сц",0,IF(SUM($V$685:$V$6357)&gt;=57000,(W1216-T1216)/W1216,0)))</f>
        <v>-      %</v>
      </c>
      <c r="Z1216" s="83" t="s">
        <v>375</v>
      </c>
      <c r="AA1216" s="51">
        <v>0</v>
      </c>
      <c r="AB1216" s="51">
        <v>60</v>
      </c>
      <c r="AC1216" s="63" t="s">
        <v>375</v>
      </c>
      <c r="AD1216" s="94" t="str">
        <f>IF(OR(Q1216="",'1'!$H$10="-"),"",IF(Q1216&gt;R1216+S1216,"заказано больше наличия",""))</f>
        <v/>
      </c>
    </row>
    <row r="1217" spans="1:30" s="48" customFormat="1">
      <c r="A1217" s="2"/>
      <c r="B1217" s="57" t="s">
        <v>4186</v>
      </c>
      <c r="C1217" s="49" t="s">
        <v>636</v>
      </c>
      <c r="D1217" s="49" t="s">
        <v>637</v>
      </c>
      <c r="E1217" s="49">
        <v>2</v>
      </c>
      <c r="F1217" s="49">
        <v>18</v>
      </c>
      <c r="G1217" s="49" t="s">
        <v>2998</v>
      </c>
      <c r="H1217" s="52" t="s">
        <v>384</v>
      </c>
      <c r="I1217" s="50"/>
      <c r="J1217" s="50"/>
      <c r="K1217" s="90"/>
      <c r="L1217" s="51">
        <v>674</v>
      </c>
      <c r="M1217" s="51">
        <v>595</v>
      </c>
      <c r="N1217" s="82">
        <f>IF('1'!$H$10="-",L1217,L1217)</f>
        <v>674</v>
      </c>
      <c r="O1217" s="82">
        <f>IF(Z1217="только сц",0,IF('1'!$H$10="-",M1217,IF('1'!$H$10="в кассу предприятия",M1217,IF('1'!$H$10="ИП Водакова Т.Ю.",M1217*1.075,"-"))))</f>
        <v>595</v>
      </c>
      <c r="P1217" s="86">
        <v>3</v>
      </c>
      <c r="Q1217" s="47"/>
      <c r="R1217" s="91">
        <f t="shared" si="19"/>
        <v>0</v>
      </c>
      <c r="S1217" s="91" t="str">
        <f>IF('1'!$H$10="-","-      ₽",IF(Z1217="только сц",IF(Q1217&lt;=AA1217,Q1217,AA1217),IF(Q1217&lt;=AB1217,0,IF(Q1217-R1217&lt;=AA1217,Q1217-R1217,AA1217))))</f>
        <v>-      ₽</v>
      </c>
      <c r="T1217" s="92" t="str">
        <f>IF('1'!$H$10="-","-      ₽",IF(AND(SUM($W$10:$W$6357)&gt;=200000,AC1217&lt;&gt;"без скидки"),IF(R1217&gt;=100,O1217*0.95*0.95*R1217,O1217*R1217*0.95),IF(SUM($V$10:$V$6357)&gt;=57000,IF(AND(R1217&gt;=100,AC1217&lt;&gt;"без скидки"),O1217*0.95*R1217,O1217*R1217),N1217*R1217)))</f>
        <v>-      ₽</v>
      </c>
      <c r="U1217" s="92" t="str">
        <f>IF('1'!$H$10="-","-      ₽",S1217*N1217)</f>
        <v>-      ₽</v>
      </c>
      <c r="V1217" s="93" t="str">
        <f>IF('1'!$H$10="-","-      ₽",R1217*N1217)</f>
        <v>-      ₽</v>
      </c>
      <c r="W1217" s="93" t="str">
        <f>IF('1'!$H$10="-","-      ₽",R1217*O1217)</f>
        <v>-      ₽</v>
      </c>
      <c r="X1217" s="65" t="s">
        <v>4548</v>
      </c>
      <c r="Y1217" s="66" t="str">
        <f>IF(OR(Q1217="",'1'!$H$10="-"),"-      %",IF(Z1217="только сц",0,IF(SUM($V$685:$V$6357)&gt;=57000,(W1217-T1217)/W1217,0)))</f>
        <v>-      %</v>
      </c>
      <c r="Z1217" s="83" t="s">
        <v>375</v>
      </c>
      <c r="AA1217" s="51">
        <v>0</v>
      </c>
      <c r="AB1217" s="51">
        <v>3</v>
      </c>
      <c r="AC1217" s="63" t="s">
        <v>375</v>
      </c>
      <c r="AD1217" s="94" t="str">
        <f>IF(OR(Q1217="",'1'!$H$10="-"),"",IF(Q1217&gt;R1217+S1217,"заказано больше наличия",""))</f>
        <v/>
      </c>
    </row>
    <row r="1218" spans="1:30" s="48" customFormat="1">
      <c r="A1218" s="2"/>
      <c r="B1218" s="57" t="s">
        <v>5160</v>
      </c>
      <c r="C1218" s="49" t="s">
        <v>2537</v>
      </c>
      <c r="D1218" s="49" t="s">
        <v>637</v>
      </c>
      <c r="E1218" s="49">
        <v>2</v>
      </c>
      <c r="F1218" s="49">
        <v>6</v>
      </c>
      <c r="G1218" s="49" t="s">
        <v>671</v>
      </c>
      <c r="H1218" s="52" t="s">
        <v>85</v>
      </c>
      <c r="I1218" s="50"/>
      <c r="J1218" s="50"/>
      <c r="K1218" s="90"/>
      <c r="L1218" s="51">
        <v>332</v>
      </c>
      <c r="M1218" s="51">
        <v>293</v>
      </c>
      <c r="N1218" s="82">
        <f>IF('1'!$H$10="-",L1218,L1218)</f>
        <v>332</v>
      </c>
      <c r="O1218" s="82">
        <f>IF(Z1218="только сц",0,IF('1'!$H$10="-",M1218,IF('1'!$H$10="в кассу предприятия",M1218,IF('1'!$H$10="ИП Водакова Т.Ю.",M1218*1.075,"-"))))</f>
        <v>293</v>
      </c>
      <c r="P1218" s="86" t="s">
        <v>5583</v>
      </c>
      <c r="Q1218" s="47"/>
      <c r="R1218" s="91">
        <f t="shared" si="19"/>
        <v>0</v>
      </c>
      <c r="S1218" s="91" t="str">
        <f>IF('1'!$H$10="-","-      ₽",IF(Z1218="только сц",IF(Q1218&lt;=AA1218,Q1218,AA1218),IF(Q1218&lt;=AB1218,0,IF(Q1218-R1218&lt;=AA1218,Q1218-R1218,AA1218))))</f>
        <v>-      ₽</v>
      </c>
      <c r="T1218" s="92" t="str">
        <f>IF('1'!$H$10="-","-      ₽",IF(AND(SUM($W$10:$W$6357)&gt;=200000,AC1218&lt;&gt;"без скидки"),IF(R1218&gt;=100,O1218*0.95*0.95*R1218,O1218*R1218*0.95),IF(SUM($V$10:$V$6357)&gt;=57000,IF(AND(R1218&gt;=100,AC1218&lt;&gt;"без скидки"),O1218*0.95*R1218,O1218*R1218),N1218*R1218)))</f>
        <v>-      ₽</v>
      </c>
      <c r="U1218" s="92" t="str">
        <f>IF('1'!$H$10="-","-      ₽",S1218*N1218)</f>
        <v>-      ₽</v>
      </c>
      <c r="V1218" s="93" t="str">
        <f>IF('1'!$H$10="-","-      ₽",R1218*N1218)</f>
        <v>-      ₽</v>
      </c>
      <c r="W1218" s="93" t="str">
        <f>IF('1'!$H$10="-","-      ₽",R1218*O1218)</f>
        <v>-      ₽</v>
      </c>
      <c r="X1218" s="65" t="s">
        <v>4991</v>
      </c>
      <c r="Y1218" s="66" t="str">
        <f>IF(OR(Q1218="",'1'!$H$10="-"),"-      %",IF(Z1218="только сц",0,IF(SUM($V$685:$V$6357)&gt;=57000,(W1218-T1218)/W1218,0)))</f>
        <v>-      %</v>
      </c>
      <c r="Z1218" s="83" t="s">
        <v>375</v>
      </c>
      <c r="AA1218" s="51">
        <v>0</v>
      </c>
      <c r="AB1218" s="51">
        <v>357</v>
      </c>
      <c r="AC1218" s="63" t="s">
        <v>375</v>
      </c>
      <c r="AD1218" s="94" t="str">
        <f>IF(OR(Q1218="",'1'!$H$10="-"),"",IF(Q1218&gt;R1218+S1218,"заказано больше наличия",""))</f>
        <v/>
      </c>
    </row>
    <row r="1219" spans="1:30" s="48" customFormat="1">
      <c r="A1219" s="2"/>
      <c r="B1219" s="57" t="s">
        <v>4555</v>
      </c>
      <c r="C1219" s="49" t="s">
        <v>2537</v>
      </c>
      <c r="D1219" s="49" t="s">
        <v>637</v>
      </c>
      <c r="E1219" s="49">
        <v>2</v>
      </c>
      <c r="F1219" s="49">
        <v>6</v>
      </c>
      <c r="G1219" s="49" t="s">
        <v>671</v>
      </c>
      <c r="H1219" s="52" t="s">
        <v>85</v>
      </c>
      <c r="I1219" s="50"/>
      <c r="J1219" s="50"/>
      <c r="K1219" s="90"/>
      <c r="L1219" s="51">
        <v>334</v>
      </c>
      <c r="M1219" s="51">
        <v>295</v>
      </c>
      <c r="N1219" s="82">
        <f>IF('1'!$H$10="-",L1219,L1219)</f>
        <v>334</v>
      </c>
      <c r="O1219" s="82">
        <f>IF(Z1219="только сц",0,IF('1'!$H$10="-",M1219,IF('1'!$H$10="в кассу предприятия",M1219,IF('1'!$H$10="ИП Водакова Т.Ю.",M1219*1.075,"-"))))</f>
        <v>0</v>
      </c>
      <c r="P1219" s="86">
        <v>46</v>
      </c>
      <c r="Q1219" s="47"/>
      <c r="R1219" s="91">
        <f t="shared" si="19"/>
        <v>0</v>
      </c>
      <c r="S1219" s="91" t="str">
        <f>IF('1'!$H$10="-","-      ₽",IF(Z1219="только сц",IF(Q1219&lt;=AA1219,Q1219,AA1219),IF(Q1219&lt;=AB1219,0,IF(Q1219-R1219&lt;=AA1219,Q1219-R1219,AA1219))))</f>
        <v>-      ₽</v>
      </c>
      <c r="T1219" s="92" t="str">
        <f>IF('1'!$H$10="-","-      ₽",IF(AND(SUM($W$10:$W$6357)&gt;=200000,AC1219&lt;&gt;"без скидки"),IF(R1219&gt;=100,O1219*0.95*0.95*R1219,O1219*R1219*0.95),IF(SUM($V$10:$V$6357)&gt;=57000,IF(AND(R1219&gt;=100,AC1219&lt;&gt;"без скидки"),O1219*0.95*R1219,O1219*R1219),N1219*R1219)))</f>
        <v>-      ₽</v>
      </c>
      <c r="U1219" s="92" t="str">
        <f>IF('1'!$H$10="-","-      ₽",S1219*N1219)</f>
        <v>-      ₽</v>
      </c>
      <c r="V1219" s="93" t="str">
        <f>IF('1'!$H$10="-","-      ₽",R1219*N1219)</f>
        <v>-      ₽</v>
      </c>
      <c r="W1219" s="93" t="str">
        <f>IF('1'!$H$10="-","-      ₽",R1219*O1219)</f>
        <v>-      ₽</v>
      </c>
      <c r="X1219" s="65" t="s">
        <v>4548</v>
      </c>
      <c r="Y1219" s="66" t="str">
        <f>IF(OR(Q1219="",'1'!$H$10="-"),"-      %",IF(Z1219="только сц",0,IF(SUM($V$685:$V$6357)&gt;=57000,(W1219-T1219)/W1219,0)))</f>
        <v>-      %</v>
      </c>
      <c r="Z1219" s="83" t="s">
        <v>5582</v>
      </c>
      <c r="AA1219" s="51">
        <v>46</v>
      </c>
      <c r="AB1219" s="51">
        <v>0</v>
      </c>
      <c r="AC1219" s="63" t="s">
        <v>3975</v>
      </c>
      <c r="AD1219" s="94" t="str">
        <f>IF(OR(Q1219="",'1'!$H$10="-"),"",IF(Q1219&gt;R1219+S1219,"заказано больше наличия",""))</f>
        <v/>
      </c>
    </row>
    <row r="1220" spans="1:30" s="48" customFormat="1">
      <c r="A1220" s="2"/>
      <c r="B1220" s="57" t="s">
        <v>670</v>
      </c>
      <c r="C1220" s="49" t="s">
        <v>636</v>
      </c>
      <c r="D1220" s="49" t="s">
        <v>637</v>
      </c>
      <c r="E1220" s="49">
        <v>2</v>
      </c>
      <c r="F1220" s="49">
        <v>11</v>
      </c>
      <c r="G1220" s="49" t="s">
        <v>671</v>
      </c>
      <c r="H1220" s="52" t="s">
        <v>52</v>
      </c>
      <c r="I1220" s="50" t="s">
        <v>298</v>
      </c>
      <c r="J1220" s="50"/>
      <c r="K1220" s="90"/>
      <c r="L1220" s="51">
        <v>634</v>
      </c>
      <c r="M1220" s="51">
        <v>559</v>
      </c>
      <c r="N1220" s="82">
        <f>IF('1'!$H$10="-",L1220,L1220)</f>
        <v>634</v>
      </c>
      <c r="O1220" s="82">
        <f>IF(Z1220="только сц",0,IF('1'!$H$10="-",M1220,IF('1'!$H$10="в кассу предприятия",M1220,IF('1'!$H$10="ИП Водакова Т.Ю.",M1220*1.075,"-"))))</f>
        <v>559</v>
      </c>
      <c r="P1220" s="86" t="s">
        <v>5583</v>
      </c>
      <c r="Q1220" s="47"/>
      <c r="R1220" s="91">
        <f t="shared" si="19"/>
        <v>0</v>
      </c>
      <c r="S1220" s="91" t="str">
        <f>IF('1'!$H$10="-","-      ₽",IF(Z1220="только сц",IF(Q1220&lt;=AA1220,Q1220,AA1220),IF(Q1220&lt;=AB1220,0,IF(Q1220-R1220&lt;=AA1220,Q1220-R1220,AA1220))))</f>
        <v>-      ₽</v>
      </c>
      <c r="T1220" s="92" t="str">
        <f>IF('1'!$H$10="-","-      ₽",IF(AND(SUM($W$10:$W$6357)&gt;=200000,AC1220&lt;&gt;"без скидки"),IF(R1220&gt;=100,O1220*0.95*0.95*R1220,O1220*R1220*0.95),IF(SUM($V$10:$V$6357)&gt;=57000,IF(AND(R1220&gt;=100,AC1220&lt;&gt;"без скидки"),O1220*0.95*R1220,O1220*R1220),N1220*R1220)))</f>
        <v>-      ₽</v>
      </c>
      <c r="U1220" s="92" t="str">
        <f>IF('1'!$H$10="-","-      ₽",S1220*N1220)</f>
        <v>-      ₽</v>
      </c>
      <c r="V1220" s="93" t="str">
        <f>IF('1'!$H$10="-","-      ₽",R1220*N1220)</f>
        <v>-      ₽</v>
      </c>
      <c r="W1220" s="93" t="str">
        <f>IF('1'!$H$10="-","-      ₽",R1220*O1220)</f>
        <v>-      ₽</v>
      </c>
      <c r="X1220" s="65" t="s">
        <v>4992</v>
      </c>
      <c r="Y1220" s="66" t="str">
        <f>IF(OR(Q1220="",'1'!$H$10="-"),"-      %",IF(Z1220="только сц",0,IF(SUM($V$685:$V$6357)&gt;=57000,(W1220-T1220)/W1220,0)))</f>
        <v>-      %</v>
      </c>
      <c r="Z1220" s="83" t="s">
        <v>375</v>
      </c>
      <c r="AA1220" s="51">
        <v>0</v>
      </c>
      <c r="AB1220" s="51">
        <v>508</v>
      </c>
      <c r="AC1220" s="63" t="s">
        <v>375</v>
      </c>
      <c r="AD1220" s="94" t="str">
        <f>IF(OR(Q1220="",'1'!$H$10="-"),"",IF(Q1220&gt;R1220+S1220,"заказано больше наличия",""))</f>
        <v/>
      </c>
    </row>
    <row r="1221" spans="1:30" s="48" customFormat="1">
      <c r="A1221" s="2"/>
      <c r="B1221" s="57" t="s">
        <v>672</v>
      </c>
      <c r="C1221" s="49" t="s">
        <v>636</v>
      </c>
      <c r="D1221" s="49" t="s">
        <v>637</v>
      </c>
      <c r="E1221" s="49">
        <v>2</v>
      </c>
      <c r="F1221" s="49">
        <v>18</v>
      </c>
      <c r="G1221" s="49" t="s">
        <v>671</v>
      </c>
      <c r="H1221" s="52" t="s">
        <v>384</v>
      </c>
      <c r="I1221" s="50"/>
      <c r="J1221" s="50"/>
      <c r="K1221" s="90"/>
      <c r="L1221" s="51">
        <v>1116</v>
      </c>
      <c r="M1221" s="51">
        <v>985</v>
      </c>
      <c r="N1221" s="82">
        <f>IF('1'!$H$10="-",L1221,L1221)</f>
        <v>1116</v>
      </c>
      <c r="O1221" s="82">
        <f>IF(Z1221="только сц",0,IF('1'!$H$10="-",M1221,IF('1'!$H$10="в кассу предприятия",M1221,IF('1'!$H$10="ИП Водакова Т.Ю.",M1221*1.075,"-"))))</f>
        <v>985</v>
      </c>
      <c r="P1221" s="86">
        <v>6</v>
      </c>
      <c r="Q1221" s="47"/>
      <c r="R1221" s="91">
        <f t="shared" si="19"/>
        <v>0</v>
      </c>
      <c r="S1221" s="91" t="str">
        <f>IF('1'!$H$10="-","-      ₽",IF(Z1221="только сц",IF(Q1221&lt;=AA1221,Q1221,AA1221),IF(Q1221&lt;=AB1221,0,IF(Q1221-R1221&lt;=AA1221,Q1221-R1221,AA1221))))</f>
        <v>-      ₽</v>
      </c>
      <c r="T1221" s="92" t="str">
        <f>IF('1'!$H$10="-","-      ₽",IF(AND(SUM($W$10:$W$6357)&gt;=200000,AC1221&lt;&gt;"без скидки"),IF(R1221&gt;=100,O1221*0.95*0.95*R1221,O1221*R1221*0.95),IF(SUM($V$10:$V$6357)&gt;=57000,IF(AND(R1221&gt;=100,AC1221&lt;&gt;"без скидки"),O1221*0.95*R1221,O1221*R1221),N1221*R1221)))</f>
        <v>-      ₽</v>
      </c>
      <c r="U1221" s="92" t="str">
        <f>IF('1'!$H$10="-","-      ₽",S1221*N1221)</f>
        <v>-      ₽</v>
      </c>
      <c r="V1221" s="93" t="str">
        <f>IF('1'!$H$10="-","-      ₽",R1221*N1221)</f>
        <v>-      ₽</v>
      </c>
      <c r="W1221" s="93" t="str">
        <f>IF('1'!$H$10="-","-      ₽",R1221*O1221)</f>
        <v>-      ₽</v>
      </c>
      <c r="X1221" s="65" t="s">
        <v>4548</v>
      </c>
      <c r="Y1221" s="66" t="str">
        <f>IF(OR(Q1221="",'1'!$H$10="-"),"-      %",IF(Z1221="только сц",0,IF(SUM($V$685:$V$6357)&gt;=57000,(W1221-T1221)/W1221,0)))</f>
        <v>-      %</v>
      </c>
      <c r="Z1221" s="83" t="s">
        <v>375</v>
      </c>
      <c r="AA1221" s="51">
        <v>0</v>
      </c>
      <c r="AB1221" s="51">
        <v>6</v>
      </c>
      <c r="AC1221" s="63" t="s">
        <v>375</v>
      </c>
      <c r="AD1221" s="94" t="str">
        <f>IF(OR(Q1221="",'1'!$H$10="-"),"",IF(Q1221&gt;R1221+S1221,"заказано больше наличия",""))</f>
        <v/>
      </c>
    </row>
    <row r="1222" spans="1:30" s="48" customFormat="1">
      <c r="A1222" s="2"/>
      <c r="B1222" s="57" t="s">
        <v>1467</v>
      </c>
      <c r="C1222" s="49" t="s">
        <v>636</v>
      </c>
      <c r="D1222" s="49" t="s">
        <v>637</v>
      </c>
      <c r="E1222" s="49">
        <v>2</v>
      </c>
      <c r="F1222" s="49">
        <v>26</v>
      </c>
      <c r="G1222" s="49" t="s">
        <v>2999</v>
      </c>
      <c r="H1222" s="52" t="s">
        <v>371</v>
      </c>
      <c r="I1222" s="50" t="s">
        <v>2814</v>
      </c>
      <c r="J1222" s="50"/>
      <c r="K1222" s="90"/>
      <c r="L1222" s="51">
        <v>1808</v>
      </c>
      <c r="M1222" s="51">
        <v>1595</v>
      </c>
      <c r="N1222" s="82">
        <f>IF('1'!$H$10="-",L1222,L1222)</f>
        <v>1808</v>
      </c>
      <c r="O1222" s="82">
        <f>IF(Z1222="только сц",0,IF('1'!$H$10="-",M1222,IF('1'!$H$10="в кассу предприятия",M1222,IF('1'!$H$10="ИП Водакова Т.Ю.",M1222*1.075,"-"))))</f>
        <v>1595</v>
      </c>
      <c r="P1222" s="86">
        <v>19</v>
      </c>
      <c r="Q1222" s="47"/>
      <c r="R1222" s="91">
        <f t="shared" si="19"/>
        <v>0</v>
      </c>
      <c r="S1222" s="91" t="str">
        <f>IF('1'!$H$10="-","-      ₽",IF(Z1222="только сц",IF(Q1222&lt;=AA1222,Q1222,AA1222),IF(Q1222&lt;=AB1222,0,IF(Q1222-R1222&lt;=AA1222,Q1222-R1222,AA1222))))</f>
        <v>-      ₽</v>
      </c>
      <c r="T1222" s="92" t="str">
        <f>IF('1'!$H$10="-","-      ₽",IF(AND(SUM($W$10:$W$6357)&gt;=200000,AC1222&lt;&gt;"без скидки"),IF(R1222&gt;=100,O1222*0.95*0.95*R1222,O1222*R1222*0.95),IF(SUM($V$10:$V$6357)&gt;=57000,IF(AND(R1222&gt;=100,AC1222&lt;&gt;"без скидки"),O1222*0.95*R1222,O1222*R1222),N1222*R1222)))</f>
        <v>-      ₽</v>
      </c>
      <c r="U1222" s="92" t="str">
        <f>IF('1'!$H$10="-","-      ₽",S1222*N1222)</f>
        <v>-      ₽</v>
      </c>
      <c r="V1222" s="93" t="str">
        <f>IF('1'!$H$10="-","-      ₽",R1222*N1222)</f>
        <v>-      ₽</v>
      </c>
      <c r="W1222" s="93" t="str">
        <f>IF('1'!$H$10="-","-      ₽",R1222*O1222)</f>
        <v>-      ₽</v>
      </c>
      <c r="X1222" s="65" t="s">
        <v>4548</v>
      </c>
      <c r="Y1222" s="66" t="str">
        <f>IF(OR(Q1222="",'1'!$H$10="-"),"-      %",IF(Z1222="только сц",0,IF(SUM($V$685:$V$6357)&gt;=57000,(W1222-T1222)/W1222,0)))</f>
        <v>-      %</v>
      </c>
      <c r="Z1222" s="83" t="s">
        <v>375</v>
      </c>
      <c r="AA1222" s="51">
        <v>3</v>
      </c>
      <c r="AB1222" s="51">
        <v>16</v>
      </c>
      <c r="AC1222" s="63" t="s">
        <v>375</v>
      </c>
      <c r="AD1222" s="94" t="str">
        <f>IF(OR(Q1222="",'1'!$H$10="-"),"",IF(Q1222&gt;R1222+S1222,"заказано больше наличия",""))</f>
        <v/>
      </c>
    </row>
    <row r="1223" spans="1:30" s="48" customFormat="1">
      <c r="A1223" s="2"/>
      <c r="B1223" s="57" t="s">
        <v>5161</v>
      </c>
      <c r="C1223" s="49" t="s">
        <v>2537</v>
      </c>
      <c r="D1223" s="49" t="s">
        <v>637</v>
      </c>
      <c r="E1223" s="49">
        <v>2</v>
      </c>
      <c r="F1223" s="49">
        <v>6</v>
      </c>
      <c r="G1223" s="49" t="s">
        <v>3000</v>
      </c>
      <c r="H1223" s="52" t="s">
        <v>85</v>
      </c>
      <c r="I1223" s="50"/>
      <c r="J1223" s="50"/>
      <c r="K1223" s="90"/>
      <c r="L1223" s="51">
        <v>332</v>
      </c>
      <c r="M1223" s="51">
        <v>293</v>
      </c>
      <c r="N1223" s="82">
        <f>IF('1'!$H$10="-",L1223,L1223)</f>
        <v>332</v>
      </c>
      <c r="O1223" s="82">
        <f>IF(Z1223="только сц",0,IF('1'!$H$10="-",M1223,IF('1'!$H$10="в кассу предприятия",M1223,IF('1'!$H$10="ИП Водакова Т.Ю.",M1223*1.075,"-"))))</f>
        <v>293</v>
      </c>
      <c r="P1223" s="86">
        <v>46</v>
      </c>
      <c r="Q1223" s="47"/>
      <c r="R1223" s="91">
        <f t="shared" si="19"/>
        <v>0</v>
      </c>
      <c r="S1223" s="91" t="str">
        <f>IF('1'!$H$10="-","-      ₽",IF(Z1223="только сц",IF(Q1223&lt;=AA1223,Q1223,AA1223),IF(Q1223&lt;=AB1223,0,IF(Q1223-R1223&lt;=AA1223,Q1223-R1223,AA1223))))</f>
        <v>-      ₽</v>
      </c>
      <c r="T1223" s="92" t="str">
        <f>IF('1'!$H$10="-","-      ₽",IF(AND(SUM($W$10:$W$6357)&gt;=200000,AC1223&lt;&gt;"без скидки"),IF(R1223&gt;=100,O1223*0.95*0.95*R1223,O1223*R1223*0.95),IF(SUM($V$10:$V$6357)&gt;=57000,IF(AND(R1223&gt;=100,AC1223&lt;&gt;"без скидки"),O1223*0.95*R1223,O1223*R1223),N1223*R1223)))</f>
        <v>-      ₽</v>
      </c>
      <c r="U1223" s="92" t="str">
        <f>IF('1'!$H$10="-","-      ₽",S1223*N1223)</f>
        <v>-      ₽</v>
      </c>
      <c r="V1223" s="93" t="str">
        <f>IF('1'!$H$10="-","-      ₽",R1223*N1223)</f>
        <v>-      ₽</v>
      </c>
      <c r="W1223" s="93" t="str">
        <f>IF('1'!$H$10="-","-      ₽",R1223*O1223)</f>
        <v>-      ₽</v>
      </c>
      <c r="X1223" s="65" t="s">
        <v>4992</v>
      </c>
      <c r="Y1223" s="66" t="str">
        <f>IF(OR(Q1223="",'1'!$H$10="-"),"-      %",IF(Z1223="только сц",0,IF(SUM($V$685:$V$6357)&gt;=57000,(W1223-T1223)/W1223,0)))</f>
        <v>-      %</v>
      </c>
      <c r="Z1223" s="83" t="s">
        <v>375</v>
      </c>
      <c r="AA1223" s="51">
        <v>6</v>
      </c>
      <c r="AB1223" s="51">
        <v>40</v>
      </c>
      <c r="AC1223" s="63" t="s">
        <v>375</v>
      </c>
      <c r="AD1223" s="94" t="str">
        <f>IF(OR(Q1223="",'1'!$H$10="-"),"",IF(Q1223&gt;R1223+S1223,"заказано больше наличия",""))</f>
        <v/>
      </c>
    </row>
    <row r="1224" spans="1:30" s="48" customFormat="1">
      <c r="A1224" s="2"/>
      <c r="B1224" s="57" t="s">
        <v>1468</v>
      </c>
      <c r="C1224" s="49" t="s">
        <v>636</v>
      </c>
      <c r="D1224" s="49" t="s">
        <v>637</v>
      </c>
      <c r="E1224" s="49">
        <v>2</v>
      </c>
      <c r="F1224" s="49">
        <v>11</v>
      </c>
      <c r="G1224" s="49" t="s">
        <v>3000</v>
      </c>
      <c r="H1224" s="52" t="s">
        <v>52</v>
      </c>
      <c r="I1224" s="50"/>
      <c r="J1224" s="50"/>
      <c r="K1224" s="90"/>
      <c r="L1224" s="51">
        <v>634</v>
      </c>
      <c r="M1224" s="51">
        <v>559</v>
      </c>
      <c r="N1224" s="82">
        <f>IF('1'!$H$10="-",L1224,L1224)</f>
        <v>634</v>
      </c>
      <c r="O1224" s="82">
        <f>IF(Z1224="только сц",0,IF('1'!$H$10="-",M1224,IF('1'!$H$10="в кассу предприятия",M1224,IF('1'!$H$10="ИП Водакова Т.Ю.",M1224*1.075,"-"))))</f>
        <v>559</v>
      </c>
      <c r="P1224" s="86">
        <v>43</v>
      </c>
      <c r="Q1224" s="47"/>
      <c r="R1224" s="91">
        <f t="shared" si="19"/>
        <v>0</v>
      </c>
      <c r="S1224" s="91" t="str">
        <f>IF('1'!$H$10="-","-      ₽",IF(Z1224="только сц",IF(Q1224&lt;=AA1224,Q1224,AA1224),IF(Q1224&lt;=AB1224,0,IF(Q1224-R1224&lt;=AA1224,Q1224-R1224,AA1224))))</f>
        <v>-      ₽</v>
      </c>
      <c r="T1224" s="92" t="str">
        <f>IF('1'!$H$10="-","-      ₽",IF(AND(SUM($W$10:$W$6357)&gt;=200000,AC1224&lt;&gt;"без скидки"),IF(R1224&gt;=100,O1224*0.95*0.95*R1224,O1224*R1224*0.95),IF(SUM($V$10:$V$6357)&gt;=57000,IF(AND(R1224&gt;=100,AC1224&lt;&gt;"без скидки"),O1224*0.95*R1224,O1224*R1224),N1224*R1224)))</f>
        <v>-      ₽</v>
      </c>
      <c r="U1224" s="92" t="str">
        <f>IF('1'!$H$10="-","-      ₽",S1224*N1224)</f>
        <v>-      ₽</v>
      </c>
      <c r="V1224" s="93" t="str">
        <f>IF('1'!$H$10="-","-      ₽",R1224*N1224)</f>
        <v>-      ₽</v>
      </c>
      <c r="W1224" s="93" t="str">
        <f>IF('1'!$H$10="-","-      ₽",R1224*O1224)</f>
        <v>-      ₽</v>
      </c>
      <c r="X1224" s="65" t="s">
        <v>4992</v>
      </c>
      <c r="Y1224" s="66" t="str">
        <f>IF(OR(Q1224="",'1'!$H$10="-"),"-      %",IF(Z1224="только сц",0,IF(SUM($V$685:$V$6357)&gt;=57000,(W1224-T1224)/W1224,0)))</f>
        <v>-      %</v>
      </c>
      <c r="Z1224" s="83" t="s">
        <v>375</v>
      </c>
      <c r="AA1224" s="51">
        <v>21</v>
      </c>
      <c r="AB1224" s="51">
        <v>22</v>
      </c>
      <c r="AC1224" s="63" t="s">
        <v>3975</v>
      </c>
      <c r="AD1224" s="94" t="str">
        <f>IF(OR(Q1224="",'1'!$H$10="-"),"",IF(Q1224&gt;R1224+S1224,"заказано больше наличия",""))</f>
        <v/>
      </c>
    </row>
    <row r="1225" spans="1:30" s="48" customFormat="1">
      <c r="A1225" s="2"/>
      <c r="B1225" s="57" t="s">
        <v>5162</v>
      </c>
      <c r="C1225" s="49" t="s">
        <v>2537</v>
      </c>
      <c r="D1225" s="49" t="s">
        <v>637</v>
      </c>
      <c r="E1225" s="49">
        <v>2</v>
      </c>
      <c r="F1225" s="49">
        <v>6</v>
      </c>
      <c r="G1225" s="49" t="s">
        <v>3001</v>
      </c>
      <c r="H1225" s="52" t="s">
        <v>85</v>
      </c>
      <c r="I1225" s="50"/>
      <c r="J1225" s="50"/>
      <c r="K1225" s="90"/>
      <c r="L1225" s="51">
        <v>398</v>
      </c>
      <c r="M1225" s="51">
        <v>351</v>
      </c>
      <c r="N1225" s="82">
        <f>IF('1'!$H$10="-",L1225,L1225)</f>
        <v>398</v>
      </c>
      <c r="O1225" s="82">
        <f>IF(Z1225="только сц",0,IF('1'!$H$10="-",M1225,IF('1'!$H$10="в кассу предприятия",M1225,IF('1'!$H$10="ИП Водакова Т.Ю.",M1225*1.075,"-"))))</f>
        <v>351</v>
      </c>
      <c r="P1225" s="86">
        <v>85</v>
      </c>
      <c r="Q1225" s="47"/>
      <c r="R1225" s="91">
        <f t="shared" si="19"/>
        <v>0</v>
      </c>
      <c r="S1225" s="91" t="str">
        <f>IF('1'!$H$10="-","-      ₽",IF(Z1225="только сц",IF(Q1225&lt;=AA1225,Q1225,AA1225),IF(Q1225&lt;=AB1225,0,IF(Q1225-R1225&lt;=AA1225,Q1225-R1225,AA1225))))</f>
        <v>-      ₽</v>
      </c>
      <c r="T1225" s="92" t="str">
        <f>IF('1'!$H$10="-","-      ₽",IF(AND(SUM($W$10:$W$6357)&gt;=200000,AC1225&lt;&gt;"без скидки"),IF(R1225&gt;=100,O1225*0.95*0.95*R1225,O1225*R1225*0.95),IF(SUM($V$10:$V$6357)&gt;=57000,IF(AND(R1225&gt;=100,AC1225&lt;&gt;"без скидки"),O1225*0.95*R1225,O1225*R1225),N1225*R1225)))</f>
        <v>-      ₽</v>
      </c>
      <c r="U1225" s="92" t="str">
        <f>IF('1'!$H$10="-","-      ₽",S1225*N1225)</f>
        <v>-      ₽</v>
      </c>
      <c r="V1225" s="93" t="str">
        <f>IF('1'!$H$10="-","-      ₽",R1225*N1225)</f>
        <v>-      ₽</v>
      </c>
      <c r="W1225" s="93" t="str">
        <f>IF('1'!$H$10="-","-      ₽",R1225*O1225)</f>
        <v>-      ₽</v>
      </c>
      <c r="X1225" s="65" t="s">
        <v>4992</v>
      </c>
      <c r="Y1225" s="66" t="str">
        <f>IF(OR(Q1225="",'1'!$H$10="-"),"-      %",IF(Z1225="только сц",0,IF(SUM($V$685:$V$6357)&gt;=57000,(W1225-T1225)/W1225,0)))</f>
        <v>-      %</v>
      </c>
      <c r="Z1225" s="83" t="s">
        <v>375</v>
      </c>
      <c r="AA1225" s="51">
        <v>79</v>
      </c>
      <c r="AB1225" s="51">
        <v>6</v>
      </c>
      <c r="AC1225" s="63" t="s">
        <v>3975</v>
      </c>
      <c r="AD1225" s="94" t="str">
        <f>IF(OR(Q1225="",'1'!$H$10="-"),"",IF(Q1225&gt;R1225+S1225,"заказано больше наличия",""))</f>
        <v/>
      </c>
    </row>
    <row r="1226" spans="1:30" s="48" customFormat="1">
      <c r="A1226" s="2"/>
      <c r="B1226" s="57" t="s">
        <v>1469</v>
      </c>
      <c r="C1226" s="49" t="s">
        <v>636</v>
      </c>
      <c r="D1226" s="49" t="s">
        <v>637</v>
      </c>
      <c r="E1226" s="49">
        <v>2</v>
      </c>
      <c r="F1226" s="49">
        <v>11</v>
      </c>
      <c r="G1226" s="49" t="s">
        <v>3001</v>
      </c>
      <c r="H1226" s="52" t="s">
        <v>52</v>
      </c>
      <c r="I1226" s="50"/>
      <c r="J1226" s="50"/>
      <c r="K1226" s="90"/>
      <c r="L1226" s="51">
        <v>634</v>
      </c>
      <c r="M1226" s="51">
        <v>559</v>
      </c>
      <c r="N1226" s="82">
        <f>IF('1'!$H$10="-",L1226,L1226)</f>
        <v>634</v>
      </c>
      <c r="O1226" s="82">
        <f>IF(Z1226="только сц",0,IF('1'!$H$10="-",M1226,IF('1'!$H$10="в кассу предприятия",M1226,IF('1'!$H$10="ИП Водакова Т.Ю.",M1226*1.075,"-"))))</f>
        <v>559</v>
      </c>
      <c r="P1226" s="86">
        <v>47</v>
      </c>
      <c r="Q1226" s="47"/>
      <c r="R1226" s="91">
        <f t="shared" si="19"/>
        <v>0</v>
      </c>
      <c r="S1226" s="91" t="str">
        <f>IF('1'!$H$10="-","-      ₽",IF(Z1226="только сц",IF(Q1226&lt;=AA1226,Q1226,AA1226),IF(Q1226&lt;=AB1226,0,IF(Q1226-R1226&lt;=AA1226,Q1226-R1226,AA1226))))</f>
        <v>-      ₽</v>
      </c>
      <c r="T1226" s="92" t="str">
        <f>IF('1'!$H$10="-","-      ₽",IF(AND(SUM($W$10:$W$6357)&gt;=200000,AC1226&lt;&gt;"без скидки"),IF(R1226&gt;=100,O1226*0.95*0.95*R1226,O1226*R1226*0.95),IF(SUM($V$10:$V$6357)&gt;=57000,IF(AND(R1226&gt;=100,AC1226&lt;&gt;"без скидки"),O1226*0.95*R1226,O1226*R1226),N1226*R1226)))</f>
        <v>-      ₽</v>
      </c>
      <c r="U1226" s="92" t="str">
        <f>IF('1'!$H$10="-","-      ₽",S1226*N1226)</f>
        <v>-      ₽</v>
      </c>
      <c r="V1226" s="93" t="str">
        <f>IF('1'!$H$10="-","-      ₽",R1226*N1226)</f>
        <v>-      ₽</v>
      </c>
      <c r="W1226" s="93" t="str">
        <f>IF('1'!$H$10="-","-      ₽",R1226*O1226)</f>
        <v>-      ₽</v>
      </c>
      <c r="X1226" s="65" t="s">
        <v>4992</v>
      </c>
      <c r="Y1226" s="66" t="str">
        <f>IF(OR(Q1226="",'1'!$H$10="-"),"-      %",IF(Z1226="только сц",0,IF(SUM($V$685:$V$6357)&gt;=57000,(W1226-T1226)/W1226,0)))</f>
        <v>-      %</v>
      </c>
      <c r="Z1226" s="83" t="s">
        <v>375</v>
      </c>
      <c r="AA1226" s="51">
        <v>7</v>
      </c>
      <c r="AB1226" s="51">
        <v>40</v>
      </c>
      <c r="AC1226" s="63" t="s">
        <v>375</v>
      </c>
      <c r="AD1226" s="94" t="str">
        <f>IF(OR(Q1226="",'1'!$H$10="-"),"",IF(Q1226&gt;R1226+S1226,"заказано больше наличия",""))</f>
        <v/>
      </c>
    </row>
    <row r="1227" spans="1:30" s="48" customFormat="1">
      <c r="A1227" s="2"/>
      <c r="B1227" s="57" t="s">
        <v>5163</v>
      </c>
      <c r="C1227" s="49" t="s">
        <v>2537</v>
      </c>
      <c r="D1227" s="49" t="s">
        <v>637</v>
      </c>
      <c r="E1227" s="49">
        <v>2</v>
      </c>
      <c r="F1227" s="49">
        <v>11</v>
      </c>
      <c r="G1227" s="49" t="s">
        <v>3001</v>
      </c>
      <c r="H1227" s="52" t="s">
        <v>52</v>
      </c>
      <c r="I1227" s="50"/>
      <c r="J1227" s="50"/>
      <c r="K1227" s="90"/>
      <c r="L1227" s="51">
        <v>634</v>
      </c>
      <c r="M1227" s="51">
        <v>559</v>
      </c>
      <c r="N1227" s="82">
        <f>IF('1'!$H$10="-",L1227,L1227)</f>
        <v>634</v>
      </c>
      <c r="O1227" s="82">
        <f>IF(Z1227="только сц",0,IF('1'!$H$10="-",M1227,IF('1'!$H$10="в кассу предприятия",M1227,IF('1'!$H$10="ИП Водакова Т.Ю.",M1227*1.075,"-"))))</f>
        <v>0</v>
      </c>
      <c r="P1227" s="86">
        <v>9</v>
      </c>
      <c r="Q1227" s="47"/>
      <c r="R1227" s="91">
        <f t="shared" si="19"/>
        <v>0</v>
      </c>
      <c r="S1227" s="91" t="str">
        <f>IF('1'!$H$10="-","-      ₽",IF(Z1227="только сц",IF(Q1227&lt;=AA1227,Q1227,AA1227),IF(Q1227&lt;=AB1227,0,IF(Q1227-R1227&lt;=AA1227,Q1227-R1227,AA1227))))</f>
        <v>-      ₽</v>
      </c>
      <c r="T1227" s="92" t="str">
        <f>IF('1'!$H$10="-","-      ₽",IF(AND(SUM($W$10:$W$6357)&gt;=200000,AC1227&lt;&gt;"без скидки"),IF(R1227&gt;=100,O1227*0.95*0.95*R1227,O1227*R1227*0.95),IF(SUM($V$10:$V$6357)&gt;=57000,IF(AND(R1227&gt;=100,AC1227&lt;&gt;"без скидки"),O1227*0.95*R1227,O1227*R1227),N1227*R1227)))</f>
        <v>-      ₽</v>
      </c>
      <c r="U1227" s="92" t="str">
        <f>IF('1'!$H$10="-","-      ₽",S1227*N1227)</f>
        <v>-      ₽</v>
      </c>
      <c r="V1227" s="93" t="str">
        <f>IF('1'!$H$10="-","-      ₽",R1227*N1227)</f>
        <v>-      ₽</v>
      </c>
      <c r="W1227" s="93" t="str">
        <f>IF('1'!$H$10="-","-      ₽",R1227*O1227)</f>
        <v>-      ₽</v>
      </c>
      <c r="X1227" s="65" t="s">
        <v>4548</v>
      </c>
      <c r="Y1227" s="66" t="str">
        <f>IF(OR(Q1227="",'1'!$H$10="-"),"-      %",IF(Z1227="только сц",0,IF(SUM($V$685:$V$6357)&gt;=57000,(W1227-T1227)/W1227,0)))</f>
        <v>-      %</v>
      </c>
      <c r="Z1227" s="83" t="s">
        <v>5582</v>
      </c>
      <c r="AA1227" s="51">
        <v>9</v>
      </c>
      <c r="AB1227" s="51">
        <v>0</v>
      </c>
      <c r="AC1227" s="63" t="s">
        <v>375</v>
      </c>
      <c r="AD1227" s="94" t="str">
        <f>IF(OR(Q1227="",'1'!$H$10="-"),"",IF(Q1227&gt;R1227+S1227,"заказано больше наличия",""))</f>
        <v/>
      </c>
    </row>
    <row r="1228" spans="1:30" s="48" customFormat="1">
      <c r="A1228" s="2"/>
      <c r="B1228" s="57" t="s">
        <v>4187</v>
      </c>
      <c r="C1228" s="49" t="s">
        <v>636</v>
      </c>
      <c r="D1228" s="49" t="s">
        <v>637</v>
      </c>
      <c r="E1228" s="49">
        <v>2</v>
      </c>
      <c r="F1228" s="49">
        <v>18</v>
      </c>
      <c r="G1228" s="49" t="s">
        <v>3001</v>
      </c>
      <c r="H1228" s="52" t="s">
        <v>384</v>
      </c>
      <c r="I1228" s="50"/>
      <c r="J1228" s="50"/>
      <c r="K1228" s="90"/>
      <c r="L1228" s="51">
        <v>1116</v>
      </c>
      <c r="M1228" s="51">
        <v>985</v>
      </c>
      <c r="N1228" s="82">
        <f>IF('1'!$H$10="-",L1228,L1228)</f>
        <v>1116</v>
      </c>
      <c r="O1228" s="82">
        <f>IF(Z1228="только сц",0,IF('1'!$H$10="-",M1228,IF('1'!$H$10="в кассу предприятия",M1228,IF('1'!$H$10="ИП Водакова Т.Ю.",M1228*1.075,"-"))))</f>
        <v>0</v>
      </c>
      <c r="P1228" s="86">
        <v>3</v>
      </c>
      <c r="Q1228" s="47"/>
      <c r="R1228" s="91">
        <f t="shared" si="19"/>
        <v>0</v>
      </c>
      <c r="S1228" s="91" t="str">
        <f>IF('1'!$H$10="-","-      ₽",IF(Z1228="только сц",IF(Q1228&lt;=AA1228,Q1228,AA1228),IF(Q1228&lt;=AB1228,0,IF(Q1228-R1228&lt;=AA1228,Q1228-R1228,AA1228))))</f>
        <v>-      ₽</v>
      </c>
      <c r="T1228" s="92" t="str">
        <f>IF('1'!$H$10="-","-      ₽",IF(AND(SUM($W$10:$W$6357)&gt;=200000,AC1228&lt;&gt;"без скидки"),IF(R1228&gt;=100,O1228*0.95*0.95*R1228,O1228*R1228*0.95),IF(SUM($V$10:$V$6357)&gt;=57000,IF(AND(R1228&gt;=100,AC1228&lt;&gt;"без скидки"),O1228*0.95*R1228,O1228*R1228),N1228*R1228)))</f>
        <v>-      ₽</v>
      </c>
      <c r="U1228" s="92" t="str">
        <f>IF('1'!$H$10="-","-      ₽",S1228*N1228)</f>
        <v>-      ₽</v>
      </c>
      <c r="V1228" s="93" t="str">
        <f>IF('1'!$H$10="-","-      ₽",R1228*N1228)</f>
        <v>-      ₽</v>
      </c>
      <c r="W1228" s="93" t="str">
        <f>IF('1'!$H$10="-","-      ₽",R1228*O1228)</f>
        <v>-      ₽</v>
      </c>
      <c r="X1228" s="65" t="s">
        <v>4548</v>
      </c>
      <c r="Y1228" s="66" t="str">
        <f>IF(OR(Q1228="",'1'!$H$10="-"),"-      %",IF(Z1228="только сц",0,IF(SUM($V$685:$V$6357)&gt;=57000,(W1228-T1228)/W1228,0)))</f>
        <v>-      %</v>
      </c>
      <c r="Z1228" s="83" t="s">
        <v>5582</v>
      </c>
      <c r="AA1228" s="51">
        <v>3</v>
      </c>
      <c r="AB1228" s="51">
        <v>0</v>
      </c>
      <c r="AC1228" s="63" t="s">
        <v>3975</v>
      </c>
      <c r="AD1228" s="94" t="str">
        <f>IF(OR(Q1228="",'1'!$H$10="-"),"",IF(Q1228&gt;R1228+S1228,"заказано больше наличия",""))</f>
        <v/>
      </c>
    </row>
    <row r="1229" spans="1:30" s="48" customFormat="1">
      <c r="A1229" s="2"/>
      <c r="B1229" s="57" t="s">
        <v>1470</v>
      </c>
      <c r="C1229" s="49" t="s">
        <v>3850</v>
      </c>
      <c r="D1229" s="49" t="s">
        <v>3851</v>
      </c>
      <c r="E1229" s="49">
        <v>2</v>
      </c>
      <c r="F1229" s="49">
        <v>18</v>
      </c>
      <c r="G1229" s="49" t="s">
        <v>3002</v>
      </c>
      <c r="H1229" s="52" t="s">
        <v>384</v>
      </c>
      <c r="I1229" s="50" t="s">
        <v>298</v>
      </c>
      <c r="J1229" s="50"/>
      <c r="K1229" s="90"/>
      <c r="L1229" s="51">
        <v>860</v>
      </c>
      <c r="M1229" s="51">
        <v>759</v>
      </c>
      <c r="N1229" s="82">
        <f>IF('1'!$H$10="-",L1229,L1229)</f>
        <v>860</v>
      </c>
      <c r="O1229" s="82">
        <f>IF(Z1229="только сц",0,IF('1'!$H$10="-",M1229,IF('1'!$H$10="в кассу предприятия",M1229,IF('1'!$H$10="ИП Водакова Т.Ю.",M1229*1.075,"-"))))</f>
        <v>0</v>
      </c>
      <c r="P1229" s="86">
        <v>3</v>
      </c>
      <c r="Q1229" s="47"/>
      <c r="R1229" s="91">
        <f t="shared" si="19"/>
        <v>0</v>
      </c>
      <c r="S1229" s="91" t="str">
        <f>IF('1'!$H$10="-","-      ₽",IF(Z1229="только сц",IF(Q1229&lt;=AA1229,Q1229,AA1229),IF(Q1229&lt;=AB1229,0,IF(Q1229-R1229&lt;=AA1229,Q1229-R1229,AA1229))))</f>
        <v>-      ₽</v>
      </c>
      <c r="T1229" s="92" t="str">
        <f>IF('1'!$H$10="-","-      ₽",IF(AND(SUM($W$10:$W$6357)&gt;=200000,AC1229&lt;&gt;"без скидки"),IF(R1229&gt;=100,O1229*0.95*0.95*R1229,O1229*R1229*0.95),IF(SUM($V$10:$V$6357)&gt;=57000,IF(AND(R1229&gt;=100,AC1229&lt;&gt;"без скидки"),O1229*0.95*R1229,O1229*R1229),N1229*R1229)))</f>
        <v>-      ₽</v>
      </c>
      <c r="U1229" s="92" t="str">
        <f>IF('1'!$H$10="-","-      ₽",S1229*N1229)</f>
        <v>-      ₽</v>
      </c>
      <c r="V1229" s="93" t="str">
        <f>IF('1'!$H$10="-","-      ₽",R1229*N1229)</f>
        <v>-      ₽</v>
      </c>
      <c r="W1229" s="93" t="str">
        <f>IF('1'!$H$10="-","-      ₽",R1229*O1229)</f>
        <v>-      ₽</v>
      </c>
      <c r="X1229" s="65" t="s">
        <v>4548</v>
      </c>
      <c r="Y1229" s="66" t="str">
        <f>IF(OR(Q1229="",'1'!$H$10="-"),"-      %",IF(Z1229="только сц",0,IF(SUM($V$685:$V$6357)&gt;=57000,(W1229-T1229)/W1229,0)))</f>
        <v>-      %</v>
      </c>
      <c r="Z1229" s="83" t="s">
        <v>5582</v>
      </c>
      <c r="AA1229" s="51">
        <v>3</v>
      </c>
      <c r="AB1229" s="51">
        <v>0</v>
      </c>
      <c r="AC1229" s="63" t="s">
        <v>375</v>
      </c>
      <c r="AD1229" s="94" t="str">
        <f>IF(OR(Q1229="",'1'!$H$10="-"),"",IF(Q1229&gt;R1229+S1229,"заказано больше наличия",""))</f>
        <v/>
      </c>
    </row>
    <row r="1230" spans="1:30" s="48" customFormat="1">
      <c r="A1230" s="2"/>
      <c r="B1230" s="57" t="s">
        <v>5164</v>
      </c>
      <c r="C1230" s="49" t="s">
        <v>5370</v>
      </c>
      <c r="D1230" s="49" t="s">
        <v>5371</v>
      </c>
      <c r="E1230" s="49">
        <v>2</v>
      </c>
      <c r="F1230" s="49">
        <v>11</v>
      </c>
      <c r="G1230" s="49" t="s">
        <v>1090</v>
      </c>
      <c r="H1230" s="52" t="s">
        <v>52</v>
      </c>
      <c r="I1230" s="50" t="s">
        <v>387</v>
      </c>
      <c r="J1230" s="50"/>
      <c r="K1230" s="90"/>
      <c r="L1230" s="51">
        <v>1013</v>
      </c>
      <c r="M1230" s="51">
        <v>894</v>
      </c>
      <c r="N1230" s="82">
        <f>IF('1'!$H$10="-",L1230,L1230)</f>
        <v>1013</v>
      </c>
      <c r="O1230" s="82">
        <f>IF(Z1230="только сц",0,IF('1'!$H$10="-",M1230,IF('1'!$H$10="в кассу предприятия",M1230,IF('1'!$H$10="ИП Водакова Т.Ю.",M1230*1.075,"-"))))</f>
        <v>894</v>
      </c>
      <c r="P1230" s="86">
        <v>20</v>
      </c>
      <c r="Q1230" s="47"/>
      <c r="R1230" s="91">
        <f t="shared" si="19"/>
        <v>0</v>
      </c>
      <c r="S1230" s="91" t="str">
        <f>IF('1'!$H$10="-","-      ₽",IF(Z1230="только сц",IF(Q1230&lt;=AA1230,Q1230,AA1230),IF(Q1230&lt;=AB1230,0,IF(Q1230-R1230&lt;=AA1230,Q1230-R1230,AA1230))))</f>
        <v>-      ₽</v>
      </c>
      <c r="T1230" s="92" t="str">
        <f>IF('1'!$H$10="-","-      ₽",IF(AND(SUM($W$10:$W$6357)&gt;=200000,AC1230&lt;&gt;"без скидки"),IF(R1230&gt;=100,O1230*0.95*0.95*R1230,O1230*R1230*0.95),IF(SUM($V$10:$V$6357)&gt;=57000,IF(AND(R1230&gt;=100,AC1230&lt;&gt;"без скидки"),O1230*0.95*R1230,O1230*R1230),N1230*R1230)))</f>
        <v>-      ₽</v>
      </c>
      <c r="U1230" s="92" t="str">
        <f>IF('1'!$H$10="-","-      ₽",S1230*N1230)</f>
        <v>-      ₽</v>
      </c>
      <c r="V1230" s="93" t="str">
        <f>IF('1'!$H$10="-","-      ₽",R1230*N1230)</f>
        <v>-      ₽</v>
      </c>
      <c r="W1230" s="93" t="str">
        <f>IF('1'!$H$10="-","-      ₽",R1230*O1230)</f>
        <v>-      ₽</v>
      </c>
      <c r="X1230" s="65" t="s">
        <v>4548</v>
      </c>
      <c r="Y1230" s="66" t="str">
        <f>IF(OR(Q1230="",'1'!$H$10="-"),"-      %",IF(Z1230="только сц",0,IF(SUM($V$685:$V$6357)&gt;=57000,(W1230-T1230)/W1230,0)))</f>
        <v>-      %</v>
      </c>
      <c r="Z1230" s="83" t="s">
        <v>375</v>
      </c>
      <c r="AA1230" s="51">
        <v>0</v>
      </c>
      <c r="AB1230" s="51">
        <v>20</v>
      </c>
      <c r="AC1230" s="63" t="s">
        <v>375</v>
      </c>
      <c r="AD1230" s="94" t="str">
        <f>IF(OR(Q1230="",'1'!$H$10="-"),"",IF(Q1230&gt;R1230+S1230,"заказано больше наличия",""))</f>
        <v/>
      </c>
    </row>
    <row r="1231" spans="1:30" s="48" customFormat="1">
      <c r="A1231" s="2"/>
      <c r="B1231" s="57" t="s">
        <v>5165</v>
      </c>
      <c r="C1231" s="49" t="s">
        <v>5372</v>
      </c>
      <c r="D1231" s="49" t="s">
        <v>5373</v>
      </c>
      <c r="E1231" s="49">
        <v>2</v>
      </c>
      <c r="F1231" s="49">
        <v>11</v>
      </c>
      <c r="G1231" s="49" t="s">
        <v>375</v>
      </c>
      <c r="H1231" s="52" t="s">
        <v>52</v>
      </c>
      <c r="I1231" s="50" t="s">
        <v>387</v>
      </c>
      <c r="J1231" s="50"/>
      <c r="K1231" s="90"/>
      <c r="L1231" s="51">
        <v>869</v>
      </c>
      <c r="M1231" s="51">
        <v>767</v>
      </c>
      <c r="N1231" s="82">
        <f>IF('1'!$H$10="-",L1231,L1231)</f>
        <v>869</v>
      </c>
      <c r="O1231" s="82">
        <f>IF(Z1231="только сц",0,IF('1'!$H$10="-",M1231,IF('1'!$H$10="в кассу предприятия",M1231,IF('1'!$H$10="ИП Водакова Т.Ю.",M1231*1.075,"-"))))</f>
        <v>767</v>
      </c>
      <c r="P1231" s="86">
        <v>10</v>
      </c>
      <c r="Q1231" s="47"/>
      <c r="R1231" s="91">
        <f t="shared" si="19"/>
        <v>0</v>
      </c>
      <c r="S1231" s="91" t="str">
        <f>IF('1'!$H$10="-","-      ₽",IF(Z1231="только сц",IF(Q1231&lt;=AA1231,Q1231,AA1231),IF(Q1231&lt;=AB1231,0,IF(Q1231-R1231&lt;=AA1231,Q1231-R1231,AA1231))))</f>
        <v>-      ₽</v>
      </c>
      <c r="T1231" s="92" t="str">
        <f>IF('1'!$H$10="-","-      ₽",IF(AND(SUM($W$10:$W$6357)&gt;=200000,AC1231&lt;&gt;"без скидки"),IF(R1231&gt;=100,O1231*0.95*0.95*R1231,O1231*R1231*0.95),IF(SUM($V$10:$V$6357)&gt;=57000,IF(AND(R1231&gt;=100,AC1231&lt;&gt;"без скидки"),O1231*0.95*R1231,O1231*R1231),N1231*R1231)))</f>
        <v>-      ₽</v>
      </c>
      <c r="U1231" s="92" t="str">
        <f>IF('1'!$H$10="-","-      ₽",S1231*N1231)</f>
        <v>-      ₽</v>
      </c>
      <c r="V1231" s="93" t="str">
        <f>IF('1'!$H$10="-","-      ₽",R1231*N1231)</f>
        <v>-      ₽</v>
      </c>
      <c r="W1231" s="93" t="str">
        <f>IF('1'!$H$10="-","-      ₽",R1231*O1231)</f>
        <v>-      ₽</v>
      </c>
      <c r="X1231" s="65" t="s">
        <v>4548</v>
      </c>
      <c r="Y1231" s="66" t="str">
        <f>IF(OR(Q1231="",'1'!$H$10="-"),"-      %",IF(Z1231="только сц",0,IF(SUM($V$685:$V$6357)&gt;=57000,(W1231-T1231)/W1231,0)))</f>
        <v>-      %</v>
      </c>
      <c r="Z1231" s="83" t="s">
        <v>375</v>
      </c>
      <c r="AA1231" s="51">
        <v>0</v>
      </c>
      <c r="AB1231" s="51">
        <v>10</v>
      </c>
      <c r="AC1231" s="63" t="s">
        <v>375</v>
      </c>
      <c r="AD1231" s="94" t="str">
        <f>IF(OR(Q1231="",'1'!$H$10="-"),"",IF(Q1231&gt;R1231+S1231,"заказано больше наличия",""))</f>
        <v/>
      </c>
    </row>
    <row r="1232" spans="1:30" s="48" customFormat="1">
      <c r="A1232" s="2"/>
      <c r="B1232" s="57" t="s">
        <v>5166</v>
      </c>
      <c r="C1232" s="49" t="s">
        <v>5374</v>
      </c>
      <c r="D1232" s="49" t="s">
        <v>5375</v>
      </c>
      <c r="E1232" s="49">
        <v>2</v>
      </c>
      <c r="F1232" s="49">
        <v>11</v>
      </c>
      <c r="G1232" s="49" t="s">
        <v>375</v>
      </c>
      <c r="H1232" s="52" t="s">
        <v>52</v>
      </c>
      <c r="I1232" s="50"/>
      <c r="J1232" s="50"/>
      <c r="K1232" s="90"/>
      <c r="L1232" s="51">
        <v>580</v>
      </c>
      <c r="M1232" s="51">
        <v>512</v>
      </c>
      <c r="N1232" s="82">
        <f>IF('1'!$H$10="-",L1232,L1232)</f>
        <v>580</v>
      </c>
      <c r="O1232" s="82">
        <f>IF(Z1232="только сц",0,IF('1'!$H$10="-",M1232,IF('1'!$H$10="в кассу предприятия",M1232,IF('1'!$H$10="ИП Водакова Т.Ю.",M1232*1.075,"-"))))</f>
        <v>512</v>
      </c>
      <c r="P1232" s="86">
        <v>50</v>
      </c>
      <c r="Q1232" s="47"/>
      <c r="R1232" s="91">
        <f t="shared" si="19"/>
        <v>0</v>
      </c>
      <c r="S1232" s="91" t="str">
        <f>IF('1'!$H$10="-","-      ₽",IF(Z1232="только сц",IF(Q1232&lt;=AA1232,Q1232,AA1232),IF(Q1232&lt;=AB1232,0,IF(Q1232-R1232&lt;=AA1232,Q1232-R1232,AA1232))))</f>
        <v>-      ₽</v>
      </c>
      <c r="T1232" s="92" t="str">
        <f>IF('1'!$H$10="-","-      ₽",IF(AND(SUM($W$10:$W$6357)&gt;=200000,AC1232&lt;&gt;"без скидки"),IF(R1232&gt;=100,O1232*0.95*0.95*R1232,O1232*R1232*0.95),IF(SUM($V$10:$V$6357)&gt;=57000,IF(AND(R1232&gt;=100,AC1232&lt;&gt;"без скидки"),O1232*0.95*R1232,O1232*R1232),N1232*R1232)))</f>
        <v>-      ₽</v>
      </c>
      <c r="U1232" s="92" t="str">
        <f>IF('1'!$H$10="-","-      ₽",S1232*N1232)</f>
        <v>-      ₽</v>
      </c>
      <c r="V1232" s="93" t="str">
        <f>IF('1'!$H$10="-","-      ₽",R1232*N1232)</f>
        <v>-      ₽</v>
      </c>
      <c r="W1232" s="93" t="str">
        <f>IF('1'!$H$10="-","-      ₽",R1232*O1232)</f>
        <v>-      ₽</v>
      </c>
      <c r="X1232" s="65" t="s">
        <v>4991</v>
      </c>
      <c r="Y1232" s="66" t="str">
        <f>IF(OR(Q1232="",'1'!$H$10="-"),"-      %",IF(Z1232="только сц",0,IF(SUM($V$685:$V$6357)&gt;=57000,(W1232-T1232)/W1232,0)))</f>
        <v>-      %</v>
      </c>
      <c r="Z1232" s="83" t="s">
        <v>375</v>
      </c>
      <c r="AA1232" s="51">
        <v>0</v>
      </c>
      <c r="AB1232" s="51">
        <v>50</v>
      </c>
      <c r="AC1232" s="63" t="s">
        <v>375</v>
      </c>
      <c r="AD1232" s="94" t="str">
        <f>IF(OR(Q1232="",'1'!$H$10="-"),"",IF(Q1232&gt;R1232+S1232,"заказано больше наличия",""))</f>
        <v/>
      </c>
    </row>
    <row r="1233" spans="1:30" s="48" customFormat="1">
      <c r="A1233" s="2"/>
      <c r="B1233" s="57" t="s">
        <v>1471</v>
      </c>
      <c r="C1233" s="49" t="s">
        <v>3852</v>
      </c>
      <c r="D1233" s="49" t="s">
        <v>3853</v>
      </c>
      <c r="E1233" s="49">
        <v>2</v>
      </c>
      <c r="F1233" s="49">
        <v>8</v>
      </c>
      <c r="G1233" s="49" t="s">
        <v>3003</v>
      </c>
      <c r="H1233" s="52" t="s">
        <v>288</v>
      </c>
      <c r="I1233" s="50"/>
      <c r="J1233" s="50"/>
      <c r="K1233" s="90"/>
      <c r="L1233" s="51">
        <v>1894</v>
      </c>
      <c r="M1233" s="51">
        <v>1671</v>
      </c>
      <c r="N1233" s="82">
        <f>IF('1'!$H$10="-",L1233,L1233)</f>
        <v>1894</v>
      </c>
      <c r="O1233" s="82">
        <f>IF(Z1233="только сц",0,IF('1'!$H$10="-",M1233,IF('1'!$H$10="в кассу предприятия",M1233,IF('1'!$H$10="ИП Водакова Т.Ю.",M1233*1.075,"-"))))</f>
        <v>0</v>
      </c>
      <c r="P1233" s="86">
        <v>6</v>
      </c>
      <c r="Q1233" s="47"/>
      <c r="R1233" s="91">
        <f t="shared" si="19"/>
        <v>0</v>
      </c>
      <c r="S1233" s="91" t="str">
        <f>IF('1'!$H$10="-","-      ₽",IF(Z1233="только сц",IF(Q1233&lt;=AA1233,Q1233,AA1233),IF(Q1233&lt;=AB1233,0,IF(Q1233-R1233&lt;=AA1233,Q1233-R1233,AA1233))))</f>
        <v>-      ₽</v>
      </c>
      <c r="T1233" s="92" t="str">
        <f>IF('1'!$H$10="-","-      ₽",IF(AND(SUM($W$10:$W$6357)&gt;=200000,AC1233&lt;&gt;"без скидки"),IF(R1233&gt;=100,O1233*0.95*0.95*R1233,O1233*R1233*0.95),IF(SUM($V$10:$V$6357)&gt;=57000,IF(AND(R1233&gt;=100,AC1233&lt;&gt;"без скидки"),O1233*0.95*R1233,O1233*R1233),N1233*R1233)))</f>
        <v>-      ₽</v>
      </c>
      <c r="U1233" s="92" t="str">
        <f>IF('1'!$H$10="-","-      ₽",S1233*N1233)</f>
        <v>-      ₽</v>
      </c>
      <c r="V1233" s="93" t="str">
        <f>IF('1'!$H$10="-","-      ₽",R1233*N1233)</f>
        <v>-      ₽</v>
      </c>
      <c r="W1233" s="93" t="str">
        <f>IF('1'!$H$10="-","-      ₽",R1233*O1233)</f>
        <v>-      ₽</v>
      </c>
      <c r="X1233" s="65" t="s">
        <v>4548</v>
      </c>
      <c r="Y1233" s="66" t="str">
        <f>IF(OR(Q1233="",'1'!$H$10="-"),"-      %",IF(Z1233="только сц",0,IF(SUM($V$685:$V$6357)&gt;=57000,(W1233-T1233)/W1233,0)))</f>
        <v>-      %</v>
      </c>
      <c r="Z1233" s="83" t="s">
        <v>5582</v>
      </c>
      <c r="AA1233" s="51">
        <v>6</v>
      </c>
      <c r="AB1233" s="51">
        <v>0</v>
      </c>
      <c r="AC1233" s="63" t="s">
        <v>375</v>
      </c>
      <c r="AD1233" s="94" t="str">
        <f>IF(OR(Q1233="",'1'!$H$10="-"),"",IF(Q1233&gt;R1233+S1233,"заказано больше наличия",""))</f>
        <v/>
      </c>
    </row>
    <row r="1234" spans="1:30" s="48" customFormat="1">
      <c r="A1234" s="2"/>
      <c r="B1234" s="57" t="s">
        <v>5167</v>
      </c>
      <c r="C1234" s="49" t="s">
        <v>5376</v>
      </c>
      <c r="D1234" s="49" t="s">
        <v>5377</v>
      </c>
      <c r="E1234" s="49">
        <v>2</v>
      </c>
      <c r="F1234" s="49">
        <v>11</v>
      </c>
      <c r="G1234" s="49"/>
      <c r="H1234" s="52" t="s">
        <v>52</v>
      </c>
      <c r="I1234" s="50" t="s">
        <v>387</v>
      </c>
      <c r="J1234" s="50"/>
      <c r="K1234" s="90"/>
      <c r="L1234" s="51">
        <v>277</v>
      </c>
      <c r="M1234" s="51">
        <v>244</v>
      </c>
      <c r="N1234" s="82">
        <f>IF('1'!$H$10="-",L1234,L1234)</f>
        <v>277</v>
      </c>
      <c r="O1234" s="82">
        <f>IF(Z1234="только сц",0,IF('1'!$H$10="-",M1234,IF('1'!$H$10="в кассу предприятия",M1234,IF('1'!$H$10="ИП Водакова Т.Ю.",M1234*1.075,"-"))))</f>
        <v>0</v>
      </c>
      <c r="P1234" s="86">
        <v>3</v>
      </c>
      <c r="Q1234" s="47"/>
      <c r="R1234" s="91">
        <f t="shared" si="19"/>
        <v>0</v>
      </c>
      <c r="S1234" s="91" t="str">
        <f>IF('1'!$H$10="-","-      ₽",IF(Z1234="только сц",IF(Q1234&lt;=AA1234,Q1234,AA1234),IF(Q1234&lt;=AB1234,0,IF(Q1234-R1234&lt;=AA1234,Q1234-R1234,AA1234))))</f>
        <v>-      ₽</v>
      </c>
      <c r="T1234" s="92" t="str">
        <f>IF('1'!$H$10="-","-      ₽",IF(AND(SUM($W$10:$W$6357)&gt;=200000,AC1234&lt;&gt;"без скидки"),IF(R1234&gt;=100,O1234*0.95*0.95*R1234,O1234*R1234*0.95),IF(SUM($V$10:$V$6357)&gt;=57000,IF(AND(R1234&gt;=100,AC1234&lt;&gt;"без скидки"),O1234*0.95*R1234,O1234*R1234),N1234*R1234)))</f>
        <v>-      ₽</v>
      </c>
      <c r="U1234" s="92" t="str">
        <f>IF('1'!$H$10="-","-      ₽",S1234*N1234)</f>
        <v>-      ₽</v>
      </c>
      <c r="V1234" s="93" t="str">
        <f>IF('1'!$H$10="-","-      ₽",R1234*N1234)</f>
        <v>-      ₽</v>
      </c>
      <c r="W1234" s="93" t="str">
        <f>IF('1'!$H$10="-","-      ₽",R1234*O1234)</f>
        <v>-      ₽</v>
      </c>
      <c r="X1234" s="65" t="s">
        <v>4548</v>
      </c>
      <c r="Y1234" s="66" t="str">
        <f>IF(OR(Q1234="",'1'!$H$10="-"),"-      %",IF(Z1234="только сц",0,IF(SUM($V$685:$V$6357)&gt;=57000,(W1234-T1234)/W1234,0)))</f>
        <v>-      %</v>
      </c>
      <c r="Z1234" s="83" t="s">
        <v>5582</v>
      </c>
      <c r="AA1234" s="51">
        <v>3</v>
      </c>
      <c r="AB1234" s="51">
        <v>0</v>
      </c>
      <c r="AC1234" s="63" t="s">
        <v>375</v>
      </c>
      <c r="AD1234" s="94" t="str">
        <f>IF(OR(Q1234="",'1'!$H$10="-"),"",IF(Q1234&gt;R1234+S1234,"заказано больше наличия",""))</f>
        <v/>
      </c>
    </row>
    <row r="1235" spans="1:30" s="48" customFormat="1">
      <c r="A1235" s="2"/>
      <c r="B1235" s="57" t="s">
        <v>4556</v>
      </c>
      <c r="C1235" s="49" t="s">
        <v>3854</v>
      </c>
      <c r="D1235" s="49" t="s">
        <v>675</v>
      </c>
      <c r="E1235" s="49">
        <v>2</v>
      </c>
      <c r="F1235" s="49">
        <v>6</v>
      </c>
      <c r="G1235" s="49" t="s">
        <v>4659</v>
      </c>
      <c r="H1235" s="52" t="s">
        <v>85</v>
      </c>
      <c r="I1235" s="50"/>
      <c r="J1235" s="50"/>
      <c r="K1235" s="90"/>
      <c r="L1235" s="51">
        <v>244</v>
      </c>
      <c r="M1235" s="51">
        <v>215</v>
      </c>
      <c r="N1235" s="82">
        <f>IF('1'!$H$10="-",L1235,L1235)</f>
        <v>244</v>
      </c>
      <c r="O1235" s="82">
        <f>IF(Z1235="только сц",0,IF('1'!$H$10="-",M1235,IF('1'!$H$10="в кассу предприятия",M1235,IF('1'!$H$10="ИП Водакова Т.Ю.",M1235*1.075,"-"))))</f>
        <v>0</v>
      </c>
      <c r="P1235" s="86">
        <v>27</v>
      </c>
      <c r="Q1235" s="47"/>
      <c r="R1235" s="91">
        <f t="shared" si="19"/>
        <v>0</v>
      </c>
      <c r="S1235" s="91" t="str">
        <f>IF('1'!$H$10="-","-      ₽",IF(Z1235="только сц",IF(Q1235&lt;=AA1235,Q1235,AA1235),IF(Q1235&lt;=AB1235,0,IF(Q1235-R1235&lt;=AA1235,Q1235-R1235,AA1235))))</f>
        <v>-      ₽</v>
      </c>
      <c r="T1235" s="92" t="str">
        <f>IF('1'!$H$10="-","-      ₽",IF(AND(SUM($W$10:$W$6357)&gt;=200000,AC1235&lt;&gt;"без скидки"),IF(R1235&gt;=100,O1235*0.95*0.95*R1235,O1235*R1235*0.95),IF(SUM($V$10:$V$6357)&gt;=57000,IF(AND(R1235&gt;=100,AC1235&lt;&gt;"без скидки"),O1235*0.95*R1235,O1235*R1235),N1235*R1235)))</f>
        <v>-      ₽</v>
      </c>
      <c r="U1235" s="92" t="str">
        <f>IF('1'!$H$10="-","-      ₽",S1235*N1235)</f>
        <v>-      ₽</v>
      </c>
      <c r="V1235" s="93" t="str">
        <f>IF('1'!$H$10="-","-      ₽",R1235*N1235)</f>
        <v>-      ₽</v>
      </c>
      <c r="W1235" s="93" t="str">
        <f>IF('1'!$H$10="-","-      ₽",R1235*O1235)</f>
        <v>-      ₽</v>
      </c>
      <c r="X1235" s="65" t="s">
        <v>4548</v>
      </c>
      <c r="Y1235" s="66" t="str">
        <f>IF(OR(Q1235="",'1'!$H$10="-"),"-      %",IF(Z1235="только сц",0,IF(SUM($V$685:$V$6357)&gt;=57000,(W1235-T1235)/W1235,0)))</f>
        <v>-      %</v>
      </c>
      <c r="Z1235" s="83" t="s">
        <v>5582</v>
      </c>
      <c r="AA1235" s="51">
        <v>27</v>
      </c>
      <c r="AB1235" s="51">
        <v>0</v>
      </c>
      <c r="AC1235" s="63" t="s">
        <v>375</v>
      </c>
      <c r="AD1235" s="94" t="str">
        <f>IF(OR(Q1235="",'1'!$H$10="-"),"",IF(Q1235&gt;R1235+S1235,"заказано больше наличия",""))</f>
        <v/>
      </c>
    </row>
    <row r="1236" spans="1:30" s="48" customFormat="1">
      <c r="A1236" s="2"/>
      <c r="B1236" s="57" t="s">
        <v>5168</v>
      </c>
      <c r="C1236" s="49" t="s">
        <v>3854</v>
      </c>
      <c r="D1236" s="49" t="s">
        <v>675</v>
      </c>
      <c r="E1236" s="49">
        <v>2</v>
      </c>
      <c r="F1236" s="49">
        <v>11</v>
      </c>
      <c r="G1236" s="49" t="s">
        <v>4659</v>
      </c>
      <c r="H1236" s="52" t="s">
        <v>52</v>
      </c>
      <c r="I1236" s="50"/>
      <c r="J1236" s="50"/>
      <c r="K1236" s="90"/>
      <c r="L1236" s="51">
        <v>368</v>
      </c>
      <c r="M1236" s="51">
        <v>325</v>
      </c>
      <c r="N1236" s="82">
        <f>IF('1'!$H$10="-",L1236,L1236)</f>
        <v>368</v>
      </c>
      <c r="O1236" s="82">
        <f>IF(Z1236="только сц",0,IF('1'!$H$10="-",M1236,IF('1'!$H$10="в кассу предприятия",M1236,IF('1'!$H$10="ИП Водакова Т.Ю.",M1236*1.075,"-"))))</f>
        <v>325</v>
      </c>
      <c r="P1236" s="86" t="s">
        <v>5583</v>
      </c>
      <c r="Q1236" s="47"/>
      <c r="R1236" s="91">
        <f t="shared" si="19"/>
        <v>0</v>
      </c>
      <c r="S1236" s="91" t="str">
        <f>IF('1'!$H$10="-","-      ₽",IF(Z1236="только сц",IF(Q1236&lt;=AA1236,Q1236,AA1236),IF(Q1236&lt;=AB1236,0,IF(Q1236-R1236&lt;=AA1236,Q1236-R1236,AA1236))))</f>
        <v>-      ₽</v>
      </c>
      <c r="T1236" s="92" t="str">
        <f>IF('1'!$H$10="-","-      ₽",IF(AND(SUM($W$10:$W$6357)&gt;=200000,AC1236&lt;&gt;"без скидки"),IF(R1236&gt;=100,O1236*0.95*0.95*R1236,O1236*R1236*0.95),IF(SUM($V$10:$V$6357)&gt;=57000,IF(AND(R1236&gt;=100,AC1236&lt;&gt;"без скидки"),O1236*0.95*R1236,O1236*R1236),N1236*R1236)))</f>
        <v>-      ₽</v>
      </c>
      <c r="U1236" s="92" t="str">
        <f>IF('1'!$H$10="-","-      ₽",S1236*N1236)</f>
        <v>-      ₽</v>
      </c>
      <c r="V1236" s="93" t="str">
        <f>IF('1'!$H$10="-","-      ₽",R1236*N1236)</f>
        <v>-      ₽</v>
      </c>
      <c r="W1236" s="93" t="str">
        <f>IF('1'!$H$10="-","-      ₽",R1236*O1236)</f>
        <v>-      ₽</v>
      </c>
      <c r="X1236" s="65" t="s">
        <v>4991</v>
      </c>
      <c r="Y1236" s="66" t="str">
        <f>IF(OR(Q1236="",'1'!$H$10="-"),"-      %",IF(Z1236="только сц",0,IF(SUM($V$685:$V$6357)&gt;=57000,(W1236-T1236)/W1236,0)))</f>
        <v>-      %</v>
      </c>
      <c r="Z1236" s="83" t="s">
        <v>375</v>
      </c>
      <c r="AA1236" s="51">
        <v>0</v>
      </c>
      <c r="AB1236" s="51">
        <v>152</v>
      </c>
      <c r="AC1236" s="63" t="s">
        <v>3975</v>
      </c>
      <c r="AD1236" s="94" t="str">
        <f>IF(OR(Q1236="",'1'!$H$10="-"),"",IF(Q1236&gt;R1236+S1236,"заказано больше наличия",""))</f>
        <v/>
      </c>
    </row>
    <row r="1237" spans="1:30" s="48" customFormat="1">
      <c r="A1237" s="2"/>
      <c r="B1237" s="57" t="s">
        <v>1472</v>
      </c>
      <c r="C1237" s="49" t="s">
        <v>674</v>
      </c>
      <c r="D1237" s="49" t="s">
        <v>675</v>
      </c>
      <c r="E1237" s="49">
        <v>2</v>
      </c>
      <c r="F1237" s="49">
        <v>11</v>
      </c>
      <c r="G1237" s="49" t="s">
        <v>400</v>
      </c>
      <c r="H1237" s="52" t="s">
        <v>52</v>
      </c>
      <c r="I1237" s="50" t="s">
        <v>298</v>
      </c>
      <c r="J1237" s="50"/>
      <c r="K1237" s="90"/>
      <c r="L1237" s="51">
        <v>300</v>
      </c>
      <c r="M1237" s="51">
        <v>265</v>
      </c>
      <c r="N1237" s="82">
        <f>IF('1'!$H$10="-",L1237,L1237)</f>
        <v>300</v>
      </c>
      <c r="O1237" s="82">
        <f>IF(Z1237="только сц",0,IF('1'!$H$10="-",M1237,IF('1'!$H$10="в кассу предприятия",M1237,IF('1'!$H$10="ИП Водакова Т.Ю.",M1237*1.075,"-"))))</f>
        <v>0</v>
      </c>
      <c r="P1237" s="86">
        <v>12</v>
      </c>
      <c r="Q1237" s="47"/>
      <c r="R1237" s="91">
        <f t="shared" si="19"/>
        <v>0</v>
      </c>
      <c r="S1237" s="91" t="str">
        <f>IF('1'!$H$10="-","-      ₽",IF(Z1237="только сц",IF(Q1237&lt;=AA1237,Q1237,AA1237),IF(Q1237&lt;=AB1237,0,IF(Q1237-R1237&lt;=AA1237,Q1237-R1237,AA1237))))</f>
        <v>-      ₽</v>
      </c>
      <c r="T1237" s="92" t="str">
        <f>IF('1'!$H$10="-","-      ₽",IF(AND(SUM($W$10:$W$6357)&gt;=200000,AC1237&lt;&gt;"без скидки"),IF(R1237&gt;=100,O1237*0.95*0.95*R1237,O1237*R1237*0.95),IF(SUM($V$10:$V$6357)&gt;=57000,IF(AND(R1237&gt;=100,AC1237&lt;&gt;"без скидки"),O1237*0.95*R1237,O1237*R1237),N1237*R1237)))</f>
        <v>-      ₽</v>
      </c>
      <c r="U1237" s="92" t="str">
        <f>IF('1'!$H$10="-","-      ₽",S1237*N1237)</f>
        <v>-      ₽</v>
      </c>
      <c r="V1237" s="93" t="str">
        <f>IF('1'!$H$10="-","-      ₽",R1237*N1237)</f>
        <v>-      ₽</v>
      </c>
      <c r="W1237" s="93" t="str">
        <f>IF('1'!$H$10="-","-      ₽",R1237*O1237)</f>
        <v>-      ₽</v>
      </c>
      <c r="X1237" s="65" t="s">
        <v>4548</v>
      </c>
      <c r="Y1237" s="66" t="str">
        <f>IF(OR(Q1237="",'1'!$H$10="-"),"-      %",IF(Z1237="только сц",0,IF(SUM($V$685:$V$6357)&gt;=57000,(W1237-T1237)/W1237,0)))</f>
        <v>-      %</v>
      </c>
      <c r="Z1237" s="83" t="s">
        <v>5582</v>
      </c>
      <c r="AA1237" s="51">
        <v>12</v>
      </c>
      <c r="AB1237" s="51">
        <v>0</v>
      </c>
      <c r="AC1237" s="63" t="s">
        <v>375</v>
      </c>
      <c r="AD1237" s="94" t="str">
        <f>IF(OR(Q1237="",'1'!$H$10="-"),"",IF(Q1237&gt;R1237+S1237,"заказано больше наличия",""))</f>
        <v/>
      </c>
    </row>
    <row r="1238" spans="1:30" s="48" customFormat="1">
      <c r="A1238" s="2"/>
      <c r="B1238" s="57" t="s">
        <v>4557</v>
      </c>
      <c r="C1238" s="49" t="s">
        <v>3854</v>
      </c>
      <c r="D1238" s="49" t="s">
        <v>675</v>
      </c>
      <c r="E1238" s="49">
        <v>2</v>
      </c>
      <c r="F1238" s="49">
        <v>6</v>
      </c>
      <c r="G1238" s="49" t="s">
        <v>2925</v>
      </c>
      <c r="H1238" s="52" t="s">
        <v>85</v>
      </c>
      <c r="I1238" s="50"/>
      <c r="J1238" s="50"/>
      <c r="K1238" s="90"/>
      <c r="L1238" s="51">
        <v>244</v>
      </c>
      <c r="M1238" s="51">
        <v>215</v>
      </c>
      <c r="N1238" s="82">
        <f>IF('1'!$H$10="-",L1238,L1238)</f>
        <v>244</v>
      </c>
      <c r="O1238" s="82">
        <f>IF(Z1238="только сц",0,IF('1'!$H$10="-",M1238,IF('1'!$H$10="в кассу предприятия",M1238,IF('1'!$H$10="ИП Водакова Т.Ю.",M1238*1.075,"-"))))</f>
        <v>0</v>
      </c>
      <c r="P1238" s="86">
        <v>9</v>
      </c>
      <c r="Q1238" s="47"/>
      <c r="R1238" s="91">
        <f t="shared" si="19"/>
        <v>0</v>
      </c>
      <c r="S1238" s="91" t="str">
        <f>IF('1'!$H$10="-","-      ₽",IF(Z1238="только сц",IF(Q1238&lt;=AA1238,Q1238,AA1238),IF(Q1238&lt;=AB1238,0,IF(Q1238-R1238&lt;=AA1238,Q1238-R1238,AA1238))))</f>
        <v>-      ₽</v>
      </c>
      <c r="T1238" s="92" t="str">
        <f>IF('1'!$H$10="-","-      ₽",IF(AND(SUM($W$10:$W$6357)&gt;=200000,AC1238&lt;&gt;"без скидки"),IF(R1238&gt;=100,O1238*0.95*0.95*R1238,O1238*R1238*0.95),IF(SUM($V$10:$V$6357)&gt;=57000,IF(AND(R1238&gt;=100,AC1238&lt;&gt;"без скидки"),O1238*0.95*R1238,O1238*R1238),N1238*R1238)))</f>
        <v>-      ₽</v>
      </c>
      <c r="U1238" s="92" t="str">
        <f>IF('1'!$H$10="-","-      ₽",S1238*N1238)</f>
        <v>-      ₽</v>
      </c>
      <c r="V1238" s="93" t="str">
        <f>IF('1'!$H$10="-","-      ₽",R1238*N1238)</f>
        <v>-      ₽</v>
      </c>
      <c r="W1238" s="93" t="str">
        <f>IF('1'!$H$10="-","-      ₽",R1238*O1238)</f>
        <v>-      ₽</v>
      </c>
      <c r="X1238" s="65" t="s">
        <v>4548</v>
      </c>
      <c r="Y1238" s="66" t="str">
        <f>IF(OR(Q1238="",'1'!$H$10="-"),"-      %",IF(Z1238="только сц",0,IF(SUM($V$685:$V$6357)&gt;=57000,(W1238-T1238)/W1238,0)))</f>
        <v>-      %</v>
      </c>
      <c r="Z1238" s="83" t="s">
        <v>5582</v>
      </c>
      <c r="AA1238" s="51">
        <v>9</v>
      </c>
      <c r="AB1238" s="51">
        <v>0</v>
      </c>
      <c r="AC1238" s="63" t="s">
        <v>375</v>
      </c>
      <c r="AD1238" s="94" t="str">
        <f>IF(OR(Q1238="",'1'!$H$10="-"),"",IF(Q1238&gt;R1238+S1238,"заказано больше наличия",""))</f>
        <v/>
      </c>
    </row>
    <row r="1239" spans="1:30" s="48" customFormat="1">
      <c r="A1239" s="2"/>
      <c r="B1239" s="57" t="s">
        <v>5169</v>
      </c>
      <c r="C1239" s="49" t="s">
        <v>3854</v>
      </c>
      <c r="D1239" s="49" t="s">
        <v>675</v>
      </c>
      <c r="E1239" s="49">
        <v>2</v>
      </c>
      <c r="F1239" s="49">
        <v>11</v>
      </c>
      <c r="G1239" s="49" t="s">
        <v>2925</v>
      </c>
      <c r="H1239" s="52" t="s">
        <v>52</v>
      </c>
      <c r="I1239" s="50" t="s">
        <v>298</v>
      </c>
      <c r="J1239" s="50"/>
      <c r="K1239" s="90"/>
      <c r="L1239" s="51">
        <v>580</v>
      </c>
      <c r="M1239" s="51">
        <v>512</v>
      </c>
      <c r="N1239" s="82">
        <f>IF('1'!$H$10="-",L1239,L1239)</f>
        <v>580</v>
      </c>
      <c r="O1239" s="82">
        <f>IF(Z1239="только сц",0,IF('1'!$H$10="-",M1239,IF('1'!$H$10="в кассу предприятия",M1239,IF('1'!$H$10="ИП Водакова Т.Ю.",M1239*1.075,"-"))))</f>
        <v>512</v>
      </c>
      <c r="P1239" s="86" t="s">
        <v>5583</v>
      </c>
      <c r="Q1239" s="47"/>
      <c r="R1239" s="91">
        <f t="shared" si="19"/>
        <v>0</v>
      </c>
      <c r="S1239" s="91" t="str">
        <f>IF('1'!$H$10="-","-      ₽",IF(Z1239="только сц",IF(Q1239&lt;=AA1239,Q1239,AA1239),IF(Q1239&lt;=AB1239,0,IF(Q1239-R1239&lt;=AA1239,Q1239-R1239,AA1239))))</f>
        <v>-      ₽</v>
      </c>
      <c r="T1239" s="92" t="str">
        <f>IF('1'!$H$10="-","-      ₽",IF(AND(SUM($W$10:$W$6357)&gt;=200000,AC1239&lt;&gt;"без скидки"),IF(R1239&gt;=100,O1239*0.95*0.95*R1239,O1239*R1239*0.95),IF(SUM($V$10:$V$6357)&gt;=57000,IF(AND(R1239&gt;=100,AC1239&lt;&gt;"без скидки"),O1239*0.95*R1239,O1239*R1239),N1239*R1239)))</f>
        <v>-      ₽</v>
      </c>
      <c r="U1239" s="92" t="str">
        <f>IF('1'!$H$10="-","-      ₽",S1239*N1239)</f>
        <v>-      ₽</v>
      </c>
      <c r="V1239" s="93" t="str">
        <f>IF('1'!$H$10="-","-      ₽",R1239*N1239)</f>
        <v>-      ₽</v>
      </c>
      <c r="W1239" s="93" t="str">
        <f>IF('1'!$H$10="-","-      ₽",R1239*O1239)</f>
        <v>-      ₽</v>
      </c>
      <c r="X1239" s="65" t="s">
        <v>4991</v>
      </c>
      <c r="Y1239" s="66" t="str">
        <f>IF(OR(Q1239="",'1'!$H$10="-"),"-      %",IF(Z1239="только сц",0,IF(SUM($V$685:$V$6357)&gt;=57000,(W1239-T1239)/W1239,0)))</f>
        <v>-      %</v>
      </c>
      <c r="Z1239" s="83" t="s">
        <v>375</v>
      </c>
      <c r="AA1239" s="51">
        <v>0</v>
      </c>
      <c r="AB1239" s="51">
        <v>354</v>
      </c>
      <c r="AC1239" s="63" t="s">
        <v>375</v>
      </c>
      <c r="AD1239" s="94" t="str">
        <f>IF(OR(Q1239="",'1'!$H$10="-"),"",IF(Q1239&gt;R1239+S1239,"заказано больше наличия",""))</f>
        <v/>
      </c>
    </row>
    <row r="1240" spans="1:30" s="48" customFormat="1">
      <c r="A1240" s="2"/>
      <c r="B1240" s="57" t="s">
        <v>5170</v>
      </c>
      <c r="C1240" s="49" t="s">
        <v>3854</v>
      </c>
      <c r="D1240" s="49" t="s">
        <v>675</v>
      </c>
      <c r="E1240" s="49">
        <v>2</v>
      </c>
      <c r="F1240" s="49">
        <v>18</v>
      </c>
      <c r="G1240" s="49" t="s">
        <v>2925</v>
      </c>
      <c r="H1240" s="52" t="s">
        <v>384</v>
      </c>
      <c r="I1240" s="50" t="s">
        <v>555</v>
      </c>
      <c r="J1240" s="50"/>
      <c r="K1240" s="90"/>
      <c r="L1240" s="51">
        <v>957</v>
      </c>
      <c r="M1240" s="51">
        <v>844</v>
      </c>
      <c r="N1240" s="82">
        <f>IF('1'!$H$10="-",L1240,L1240)</f>
        <v>957</v>
      </c>
      <c r="O1240" s="82">
        <f>IF(Z1240="только сц",0,IF('1'!$H$10="-",M1240,IF('1'!$H$10="в кассу предприятия",M1240,IF('1'!$H$10="ИП Водакова Т.Ю.",M1240*1.075,"-"))))</f>
        <v>844</v>
      </c>
      <c r="P1240" s="86" t="s">
        <v>5583</v>
      </c>
      <c r="Q1240" s="47"/>
      <c r="R1240" s="91">
        <f t="shared" si="19"/>
        <v>0</v>
      </c>
      <c r="S1240" s="91" t="str">
        <f>IF('1'!$H$10="-","-      ₽",IF(Z1240="только сц",IF(Q1240&lt;=AA1240,Q1240,AA1240),IF(Q1240&lt;=AB1240,0,IF(Q1240-R1240&lt;=AA1240,Q1240-R1240,AA1240))))</f>
        <v>-      ₽</v>
      </c>
      <c r="T1240" s="92" t="str">
        <f>IF('1'!$H$10="-","-      ₽",IF(AND(SUM($W$10:$W$6357)&gt;=200000,AC1240&lt;&gt;"без скидки"),IF(R1240&gt;=100,O1240*0.95*0.95*R1240,O1240*R1240*0.95),IF(SUM($V$10:$V$6357)&gt;=57000,IF(AND(R1240&gt;=100,AC1240&lt;&gt;"без скидки"),O1240*0.95*R1240,O1240*R1240),N1240*R1240)))</f>
        <v>-      ₽</v>
      </c>
      <c r="U1240" s="92" t="str">
        <f>IF('1'!$H$10="-","-      ₽",S1240*N1240)</f>
        <v>-      ₽</v>
      </c>
      <c r="V1240" s="93" t="str">
        <f>IF('1'!$H$10="-","-      ₽",R1240*N1240)</f>
        <v>-      ₽</v>
      </c>
      <c r="W1240" s="93" t="str">
        <f>IF('1'!$H$10="-","-      ₽",R1240*O1240)</f>
        <v>-      ₽</v>
      </c>
      <c r="X1240" s="65" t="s">
        <v>4991</v>
      </c>
      <c r="Y1240" s="66" t="str">
        <f>IF(OR(Q1240="",'1'!$H$10="-"),"-      %",IF(Z1240="только сц",0,IF(SUM($V$685:$V$6357)&gt;=57000,(W1240-T1240)/W1240,0)))</f>
        <v>-      %</v>
      </c>
      <c r="Z1240" s="83" t="s">
        <v>375</v>
      </c>
      <c r="AA1240" s="51">
        <v>0</v>
      </c>
      <c r="AB1240" s="51">
        <v>235</v>
      </c>
      <c r="AC1240" s="63" t="s">
        <v>375</v>
      </c>
      <c r="AD1240" s="94" t="str">
        <f>IF(OR(Q1240="",'1'!$H$10="-"),"",IF(Q1240&gt;R1240+S1240,"заказано больше наличия",""))</f>
        <v/>
      </c>
    </row>
    <row r="1241" spans="1:30" s="48" customFormat="1">
      <c r="A1241" s="2"/>
      <c r="B1241" s="57" t="s">
        <v>1473</v>
      </c>
      <c r="C1241" s="49" t="s">
        <v>3854</v>
      </c>
      <c r="D1241" s="49" t="s">
        <v>675</v>
      </c>
      <c r="E1241" s="49">
        <v>2</v>
      </c>
      <c r="F1241" s="49">
        <v>8</v>
      </c>
      <c r="G1241" s="49" t="s">
        <v>676</v>
      </c>
      <c r="H1241" s="52" t="s">
        <v>288</v>
      </c>
      <c r="I1241" s="50"/>
      <c r="J1241" s="50"/>
      <c r="K1241" s="90"/>
      <c r="L1241" s="51">
        <v>323</v>
      </c>
      <c r="M1241" s="51">
        <v>285</v>
      </c>
      <c r="N1241" s="82">
        <f>IF('1'!$H$10="-",L1241,L1241)</f>
        <v>323</v>
      </c>
      <c r="O1241" s="82">
        <f>IF(Z1241="только сц",0,IF('1'!$H$10="-",M1241,IF('1'!$H$10="в кассу предприятия",M1241,IF('1'!$H$10="ИП Водакова Т.Ю.",M1241*1.075,"-"))))</f>
        <v>0</v>
      </c>
      <c r="P1241" s="86">
        <v>1</v>
      </c>
      <c r="Q1241" s="47"/>
      <c r="R1241" s="91">
        <f t="shared" si="19"/>
        <v>0</v>
      </c>
      <c r="S1241" s="91" t="str">
        <f>IF('1'!$H$10="-","-      ₽",IF(Z1241="только сц",IF(Q1241&lt;=AA1241,Q1241,AA1241),IF(Q1241&lt;=AB1241,0,IF(Q1241-R1241&lt;=AA1241,Q1241-R1241,AA1241))))</f>
        <v>-      ₽</v>
      </c>
      <c r="T1241" s="92" t="str">
        <f>IF('1'!$H$10="-","-      ₽",IF(AND(SUM($W$10:$W$6357)&gt;=200000,AC1241&lt;&gt;"без скидки"),IF(R1241&gt;=100,O1241*0.95*0.95*R1241,O1241*R1241*0.95),IF(SUM($V$10:$V$6357)&gt;=57000,IF(AND(R1241&gt;=100,AC1241&lt;&gt;"без скидки"),O1241*0.95*R1241,O1241*R1241),N1241*R1241)))</f>
        <v>-      ₽</v>
      </c>
      <c r="U1241" s="92" t="str">
        <f>IF('1'!$H$10="-","-      ₽",S1241*N1241)</f>
        <v>-      ₽</v>
      </c>
      <c r="V1241" s="93" t="str">
        <f>IF('1'!$H$10="-","-      ₽",R1241*N1241)</f>
        <v>-      ₽</v>
      </c>
      <c r="W1241" s="93" t="str">
        <f>IF('1'!$H$10="-","-      ₽",R1241*O1241)</f>
        <v>-      ₽</v>
      </c>
      <c r="X1241" s="65" t="s">
        <v>4548</v>
      </c>
      <c r="Y1241" s="66" t="str">
        <f>IF(OR(Q1241="",'1'!$H$10="-"),"-      %",IF(Z1241="только сц",0,IF(SUM($V$685:$V$6357)&gt;=57000,(W1241-T1241)/W1241,0)))</f>
        <v>-      %</v>
      </c>
      <c r="Z1241" s="83" t="s">
        <v>5582</v>
      </c>
      <c r="AA1241" s="51">
        <v>1</v>
      </c>
      <c r="AB1241" s="51">
        <v>0</v>
      </c>
      <c r="AC1241" s="63" t="s">
        <v>3975</v>
      </c>
      <c r="AD1241" s="94" t="str">
        <f>IF(OR(Q1241="",'1'!$H$10="-"),"",IF(Q1241&gt;R1241+S1241,"заказано больше наличия",""))</f>
        <v/>
      </c>
    </row>
    <row r="1242" spans="1:30" s="48" customFormat="1">
      <c r="A1242" s="2"/>
      <c r="B1242" s="57" t="s">
        <v>673</v>
      </c>
      <c r="C1242" s="49" t="s">
        <v>674</v>
      </c>
      <c r="D1242" s="49" t="s">
        <v>675</v>
      </c>
      <c r="E1242" s="49">
        <v>2</v>
      </c>
      <c r="F1242" s="49">
        <v>11</v>
      </c>
      <c r="G1242" s="49" t="s">
        <v>676</v>
      </c>
      <c r="H1242" s="52" t="s">
        <v>52</v>
      </c>
      <c r="I1242" s="50" t="s">
        <v>298</v>
      </c>
      <c r="J1242" s="50"/>
      <c r="K1242" s="90"/>
      <c r="L1242" s="51">
        <v>323</v>
      </c>
      <c r="M1242" s="51">
        <v>285</v>
      </c>
      <c r="N1242" s="82">
        <f>IF('1'!$H$10="-",L1242,L1242)</f>
        <v>323</v>
      </c>
      <c r="O1242" s="82">
        <f>IF(Z1242="только сц",0,IF('1'!$H$10="-",M1242,IF('1'!$H$10="в кассу предприятия",M1242,IF('1'!$H$10="ИП Водакова Т.Ю.",M1242*1.075,"-"))))</f>
        <v>285</v>
      </c>
      <c r="P1242" s="86" t="s">
        <v>5583</v>
      </c>
      <c r="Q1242" s="47"/>
      <c r="R1242" s="91">
        <f t="shared" si="19"/>
        <v>0</v>
      </c>
      <c r="S1242" s="91" t="str">
        <f>IF('1'!$H$10="-","-      ₽",IF(Z1242="только сц",IF(Q1242&lt;=AA1242,Q1242,AA1242),IF(Q1242&lt;=AB1242,0,IF(Q1242-R1242&lt;=AA1242,Q1242-R1242,AA1242))))</f>
        <v>-      ₽</v>
      </c>
      <c r="T1242" s="92" t="str">
        <f>IF('1'!$H$10="-","-      ₽",IF(AND(SUM($W$10:$W$6357)&gt;=200000,AC1242&lt;&gt;"без скидки"),IF(R1242&gt;=100,O1242*0.95*0.95*R1242,O1242*R1242*0.95),IF(SUM($V$10:$V$6357)&gt;=57000,IF(AND(R1242&gt;=100,AC1242&lt;&gt;"без скидки"),O1242*0.95*R1242,O1242*R1242),N1242*R1242)))</f>
        <v>-      ₽</v>
      </c>
      <c r="U1242" s="92" t="str">
        <f>IF('1'!$H$10="-","-      ₽",S1242*N1242)</f>
        <v>-      ₽</v>
      </c>
      <c r="V1242" s="93" t="str">
        <f>IF('1'!$H$10="-","-      ₽",R1242*N1242)</f>
        <v>-      ₽</v>
      </c>
      <c r="W1242" s="93" t="str">
        <f>IF('1'!$H$10="-","-      ₽",R1242*O1242)</f>
        <v>-      ₽</v>
      </c>
      <c r="X1242" s="65" t="s">
        <v>4992</v>
      </c>
      <c r="Y1242" s="66" t="str">
        <f>IF(OR(Q1242="",'1'!$H$10="-"),"-      %",IF(Z1242="только сц",0,IF(SUM($V$685:$V$6357)&gt;=57000,(W1242-T1242)/W1242,0)))</f>
        <v>-      %</v>
      </c>
      <c r="Z1242" s="83" t="s">
        <v>375</v>
      </c>
      <c r="AA1242" s="51">
        <v>65</v>
      </c>
      <c r="AB1242" s="51">
        <v>189</v>
      </c>
      <c r="AC1242" s="63" t="s">
        <v>3975</v>
      </c>
      <c r="AD1242" s="94" t="str">
        <f>IF(OR(Q1242="",'1'!$H$10="-"),"",IF(Q1242&gt;R1242+S1242,"заказано больше наличия",""))</f>
        <v/>
      </c>
    </row>
    <row r="1243" spans="1:30" s="48" customFormat="1">
      <c r="A1243" s="2"/>
      <c r="B1243" s="57" t="s">
        <v>1474</v>
      </c>
      <c r="C1243" s="49" t="s">
        <v>674</v>
      </c>
      <c r="D1243" s="49" t="s">
        <v>675</v>
      </c>
      <c r="E1243" s="49">
        <v>2</v>
      </c>
      <c r="F1243" s="49">
        <v>11</v>
      </c>
      <c r="G1243" s="49" t="s">
        <v>678</v>
      </c>
      <c r="H1243" s="52" t="s">
        <v>52</v>
      </c>
      <c r="I1243" s="50" t="s">
        <v>298</v>
      </c>
      <c r="J1243" s="50"/>
      <c r="K1243" s="90"/>
      <c r="L1243" s="51">
        <v>300</v>
      </c>
      <c r="M1243" s="51">
        <v>265</v>
      </c>
      <c r="N1243" s="82">
        <f>IF('1'!$H$10="-",L1243,L1243)</f>
        <v>300</v>
      </c>
      <c r="O1243" s="82">
        <f>IF(Z1243="только сц",0,IF('1'!$H$10="-",M1243,IF('1'!$H$10="в кассу предприятия",M1243,IF('1'!$H$10="ИП Водакова Т.Ю.",M1243*1.075,"-"))))</f>
        <v>265</v>
      </c>
      <c r="P1243" s="86" t="s">
        <v>5583</v>
      </c>
      <c r="Q1243" s="47"/>
      <c r="R1243" s="91">
        <f t="shared" si="19"/>
        <v>0</v>
      </c>
      <c r="S1243" s="91" t="str">
        <f>IF('1'!$H$10="-","-      ₽",IF(Z1243="только сц",IF(Q1243&lt;=AA1243,Q1243,AA1243),IF(Q1243&lt;=AB1243,0,IF(Q1243-R1243&lt;=AA1243,Q1243-R1243,AA1243))))</f>
        <v>-      ₽</v>
      </c>
      <c r="T1243" s="92" t="str">
        <f>IF('1'!$H$10="-","-      ₽",IF(AND(SUM($W$10:$W$6357)&gt;=200000,AC1243&lt;&gt;"без скидки"),IF(R1243&gt;=100,O1243*0.95*0.95*R1243,O1243*R1243*0.95),IF(SUM($V$10:$V$6357)&gt;=57000,IF(AND(R1243&gt;=100,AC1243&lt;&gt;"без скидки"),O1243*0.95*R1243,O1243*R1243),N1243*R1243)))</f>
        <v>-      ₽</v>
      </c>
      <c r="U1243" s="92" t="str">
        <f>IF('1'!$H$10="-","-      ₽",S1243*N1243)</f>
        <v>-      ₽</v>
      </c>
      <c r="V1243" s="93" t="str">
        <f>IF('1'!$H$10="-","-      ₽",R1243*N1243)</f>
        <v>-      ₽</v>
      </c>
      <c r="W1243" s="93" t="str">
        <f>IF('1'!$H$10="-","-      ₽",R1243*O1243)</f>
        <v>-      ₽</v>
      </c>
      <c r="X1243" s="65" t="s">
        <v>4992</v>
      </c>
      <c r="Y1243" s="66" t="str">
        <f>IF(OR(Q1243="",'1'!$H$10="-"),"-      %",IF(Z1243="только сц",0,IF(SUM($V$685:$V$6357)&gt;=57000,(W1243-T1243)/W1243,0)))</f>
        <v>-      %</v>
      </c>
      <c r="Z1243" s="83" t="s">
        <v>375</v>
      </c>
      <c r="AA1243" s="51">
        <v>16</v>
      </c>
      <c r="AB1243" s="51">
        <v>593</v>
      </c>
      <c r="AC1243" s="63" t="s">
        <v>375</v>
      </c>
      <c r="AD1243" s="94" t="str">
        <f>IF(OR(Q1243="",'1'!$H$10="-"),"",IF(Q1243&gt;R1243+S1243,"заказано больше наличия",""))</f>
        <v/>
      </c>
    </row>
    <row r="1244" spans="1:30" s="48" customFormat="1">
      <c r="A1244" s="2"/>
      <c r="B1244" s="57" t="s">
        <v>677</v>
      </c>
      <c r="C1244" s="49" t="s">
        <v>674</v>
      </c>
      <c r="D1244" s="49" t="s">
        <v>675</v>
      </c>
      <c r="E1244" s="49">
        <v>2</v>
      </c>
      <c r="F1244" s="49">
        <v>11</v>
      </c>
      <c r="G1244" s="49" t="s">
        <v>678</v>
      </c>
      <c r="H1244" s="52" t="s">
        <v>52</v>
      </c>
      <c r="I1244" s="50"/>
      <c r="J1244" s="50"/>
      <c r="K1244" s="90"/>
      <c r="L1244" s="51">
        <v>300</v>
      </c>
      <c r="M1244" s="51">
        <v>265</v>
      </c>
      <c r="N1244" s="82">
        <f>IF('1'!$H$10="-",L1244,L1244)</f>
        <v>300</v>
      </c>
      <c r="O1244" s="82">
        <f>IF(Z1244="только сц",0,IF('1'!$H$10="-",M1244,IF('1'!$H$10="в кассу предприятия",M1244,IF('1'!$H$10="ИП Водакова Т.Ю.",M1244*1.075,"-"))))</f>
        <v>265</v>
      </c>
      <c r="P1244" s="86" t="s">
        <v>5583</v>
      </c>
      <c r="Q1244" s="47"/>
      <c r="R1244" s="91">
        <f t="shared" si="19"/>
        <v>0</v>
      </c>
      <c r="S1244" s="91" t="str">
        <f>IF('1'!$H$10="-","-      ₽",IF(Z1244="только сц",IF(Q1244&lt;=AA1244,Q1244,AA1244),IF(Q1244&lt;=AB1244,0,IF(Q1244-R1244&lt;=AA1244,Q1244-R1244,AA1244))))</f>
        <v>-      ₽</v>
      </c>
      <c r="T1244" s="92" t="str">
        <f>IF('1'!$H$10="-","-      ₽",IF(AND(SUM($W$10:$W$6357)&gt;=200000,AC1244&lt;&gt;"без скидки"),IF(R1244&gt;=100,O1244*0.95*0.95*R1244,O1244*R1244*0.95),IF(SUM($V$10:$V$6357)&gt;=57000,IF(AND(R1244&gt;=100,AC1244&lt;&gt;"без скидки"),O1244*0.95*R1244,O1244*R1244),N1244*R1244)))</f>
        <v>-      ₽</v>
      </c>
      <c r="U1244" s="92" t="str">
        <f>IF('1'!$H$10="-","-      ₽",S1244*N1244)</f>
        <v>-      ₽</v>
      </c>
      <c r="V1244" s="93" t="str">
        <f>IF('1'!$H$10="-","-      ₽",R1244*N1244)</f>
        <v>-      ₽</v>
      </c>
      <c r="W1244" s="93" t="str">
        <f>IF('1'!$H$10="-","-      ₽",R1244*O1244)</f>
        <v>-      ₽</v>
      </c>
      <c r="X1244" s="65" t="s">
        <v>4992</v>
      </c>
      <c r="Y1244" s="66" t="str">
        <f>IF(OR(Q1244="",'1'!$H$10="-"),"-      %",IF(Z1244="только сц",0,IF(SUM($V$685:$V$6357)&gt;=57000,(W1244-T1244)/W1244,0)))</f>
        <v>-      %</v>
      </c>
      <c r="Z1244" s="83" t="s">
        <v>375</v>
      </c>
      <c r="AA1244" s="51">
        <v>18</v>
      </c>
      <c r="AB1244" s="51">
        <v>453</v>
      </c>
      <c r="AC1244" s="63" t="s">
        <v>3975</v>
      </c>
      <c r="AD1244" s="94" t="str">
        <f>IF(OR(Q1244="",'1'!$H$10="-"),"",IF(Q1244&gt;R1244+S1244,"заказано больше наличия",""))</f>
        <v/>
      </c>
    </row>
    <row r="1245" spans="1:30" s="48" customFormat="1">
      <c r="A1245" s="2"/>
      <c r="B1245" s="57" t="s">
        <v>1475</v>
      </c>
      <c r="C1245" s="49" t="s">
        <v>674</v>
      </c>
      <c r="D1245" s="49" t="s">
        <v>675</v>
      </c>
      <c r="E1245" s="49">
        <v>2</v>
      </c>
      <c r="F1245" s="49">
        <v>11</v>
      </c>
      <c r="G1245" s="49" t="s">
        <v>3004</v>
      </c>
      <c r="H1245" s="52" t="s">
        <v>52</v>
      </c>
      <c r="I1245" s="50" t="s">
        <v>298</v>
      </c>
      <c r="J1245" s="50"/>
      <c r="K1245" s="90"/>
      <c r="L1245" s="51">
        <v>300</v>
      </c>
      <c r="M1245" s="51">
        <v>265</v>
      </c>
      <c r="N1245" s="82">
        <f>IF('1'!$H$10="-",L1245,L1245)</f>
        <v>300</v>
      </c>
      <c r="O1245" s="82">
        <f>IF(Z1245="только сц",0,IF('1'!$H$10="-",M1245,IF('1'!$H$10="в кассу предприятия",M1245,IF('1'!$H$10="ИП Водакова Т.Ю.",M1245*1.075,"-"))))</f>
        <v>265</v>
      </c>
      <c r="P1245" s="86" t="s">
        <v>5583</v>
      </c>
      <c r="Q1245" s="47"/>
      <c r="R1245" s="91">
        <f t="shared" si="19"/>
        <v>0</v>
      </c>
      <c r="S1245" s="91" t="str">
        <f>IF('1'!$H$10="-","-      ₽",IF(Z1245="только сц",IF(Q1245&lt;=AA1245,Q1245,AA1245),IF(Q1245&lt;=AB1245,0,IF(Q1245-R1245&lt;=AA1245,Q1245-R1245,AA1245))))</f>
        <v>-      ₽</v>
      </c>
      <c r="T1245" s="92" t="str">
        <f>IF('1'!$H$10="-","-      ₽",IF(AND(SUM($W$10:$W$6357)&gt;=200000,AC1245&lt;&gt;"без скидки"),IF(R1245&gt;=100,O1245*0.95*0.95*R1245,O1245*R1245*0.95),IF(SUM($V$10:$V$6357)&gt;=57000,IF(AND(R1245&gt;=100,AC1245&lt;&gt;"без скидки"),O1245*0.95*R1245,O1245*R1245),N1245*R1245)))</f>
        <v>-      ₽</v>
      </c>
      <c r="U1245" s="92" t="str">
        <f>IF('1'!$H$10="-","-      ₽",S1245*N1245)</f>
        <v>-      ₽</v>
      </c>
      <c r="V1245" s="93" t="str">
        <f>IF('1'!$H$10="-","-      ₽",R1245*N1245)</f>
        <v>-      ₽</v>
      </c>
      <c r="W1245" s="93" t="str">
        <f>IF('1'!$H$10="-","-      ₽",R1245*O1245)</f>
        <v>-      ₽</v>
      </c>
      <c r="X1245" s="65" t="s">
        <v>4992</v>
      </c>
      <c r="Y1245" s="66" t="str">
        <f>IF(OR(Q1245="",'1'!$H$10="-"),"-      %",IF(Z1245="только сц",0,IF(SUM($V$685:$V$6357)&gt;=57000,(W1245-T1245)/W1245,0)))</f>
        <v>-      %</v>
      </c>
      <c r="Z1245" s="83" t="s">
        <v>375</v>
      </c>
      <c r="AA1245" s="51">
        <v>5</v>
      </c>
      <c r="AB1245" s="51">
        <v>118</v>
      </c>
      <c r="AC1245" s="63" t="s">
        <v>375</v>
      </c>
      <c r="AD1245" s="94" t="str">
        <f>IF(OR(Q1245="",'1'!$H$10="-"),"",IF(Q1245&gt;R1245+S1245,"заказано больше наличия",""))</f>
        <v/>
      </c>
    </row>
    <row r="1246" spans="1:30" s="48" customFormat="1">
      <c r="A1246" s="2"/>
      <c r="B1246" s="57" t="s">
        <v>4072</v>
      </c>
      <c r="C1246" s="49" t="s">
        <v>3854</v>
      </c>
      <c r="D1246" s="49" t="s">
        <v>675</v>
      </c>
      <c r="E1246" s="49">
        <v>2</v>
      </c>
      <c r="F1246" s="49">
        <v>11</v>
      </c>
      <c r="G1246" s="49" t="s">
        <v>3004</v>
      </c>
      <c r="H1246" s="52" t="s">
        <v>52</v>
      </c>
      <c r="I1246" s="50"/>
      <c r="J1246" s="50"/>
      <c r="K1246" s="90"/>
      <c r="L1246" s="51">
        <v>300</v>
      </c>
      <c r="M1246" s="51">
        <v>265</v>
      </c>
      <c r="N1246" s="82">
        <f>IF('1'!$H$10="-",L1246,L1246)</f>
        <v>300</v>
      </c>
      <c r="O1246" s="82">
        <f>IF(Z1246="только сц",0,IF('1'!$H$10="-",M1246,IF('1'!$H$10="в кассу предприятия",M1246,IF('1'!$H$10="ИП Водакова Т.Ю.",M1246*1.075,"-"))))</f>
        <v>265</v>
      </c>
      <c r="P1246" s="86">
        <v>10</v>
      </c>
      <c r="Q1246" s="47"/>
      <c r="R1246" s="91">
        <f t="shared" si="19"/>
        <v>0</v>
      </c>
      <c r="S1246" s="91" t="str">
        <f>IF('1'!$H$10="-","-      ₽",IF(Z1246="только сц",IF(Q1246&lt;=AA1246,Q1246,AA1246),IF(Q1246&lt;=AB1246,0,IF(Q1246-R1246&lt;=AA1246,Q1246-R1246,AA1246))))</f>
        <v>-      ₽</v>
      </c>
      <c r="T1246" s="92" t="str">
        <f>IF('1'!$H$10="-","-      ₽",IF(AND(SUM($W$10:$W$6357)&gt;=200000,AC1246&lt;&gt;"без скидки"),IF(R1246&gt;=100,O1246*0.95*0.95*R1246,O1246*R1246*0.95),IF(SUM($V$10:$V$6357)&gt;=57000,IF(AND(R1246&gt;=100,AC1246&lt;&gt;"без скидки"),O1246*0.95*R1246,O1246*R1246),N1246*R1246)))</f>
        <v>-      ₽</v>
      </c>
      <c r="U1246" s="92" t="str">
        <f>IF('1'!$H$10="-","-      ₽",S1246*N1246)</f>
        <v>-      ₽</v>
      </c>
      <c r="V1246" s="93" t="str">
        <f>IF('1'!$H$10="-","-      ₽",R1246*N1246)</f>
        <v>-      ₽</v>
      </c>
      <c r="W1246" s="93" t="str">
        <f>IF('1'!$H$10="-","-      ₽",R1246*O1246)</f>
        <v>-      ₽</v>
      </c>
      <c r="X1246" s="65" t="s">
        <v>4548</v>
      </c>
      <c r="Y1246" s="66" t="str">
        <f>IF(OR(Q1246="",'1'!$H$10="-"),"-      %",IF(Z1246="только сц",0,IF(SUM($V$685:$V$6357)&gt;=57000,(W1246-T1246)/W1246,0)))</f>
        <v>-      %</v>
      </c>
      <c r="Z1246" s="83" t="s">
        <v>375</v>
      </c>
      <c r="AA1246" s="51">
        <v>0</v>
      </c>
      <c r="AB1246" s="51">
        <v>10</v>
      </c>
      <c r="AC1246" s="63" t="s">
        <v>3975</v>
      </c>
      <c r="AD1246" s="94" t="str">
        <f>IF(OR(Q1246="",'1'!$H$10="-"),"",IF(Q1246&gt;R1246+S1246,"заказано больше наличия",""))</f>
        <v/>
      </c>
    </row>
    <row r="1247" spans="1:30" s="48" customFormat="1">
      <c r="A1247" s="2"/>
      <c r="B1247" s="57" t="s">
        <v>4188</v>
      </c>
      <c r="C1247" s="49" t="s">
        <v>3854</v>
      </c>
      <c r="D1247" s="49" t="s">
        <v>675</v>
      </c>
      <c r="E1247" s="49">
        <v>2</v>
      </c>
      <c r="F1247" s="49">
        <v>11</v>
      </c>
      <c r="G1247" s="49" t="s">
        <v>3005</v>
      </c>
      <c r="H1247" s="52" t="s">
        <v>52</v>
      </c>
      <c r="I1247" s="50" t="s">
        <v>298</v>
      </c>
      <c r="J1247" s="50"/>
      <c r="K1247" s="90"/>
      <c r="L1247" s="51">
        <v>300</v>
      </c>
      <c r="M1247" s="51">
        <v>265</v>
      </c>
      <c r="N1247" s="82">
        <f>IF('1'!$H$10="-",L1247,L1247)</f>
        <v>300</v>
      </c>
      <c r="O1247" s="82">
        <f>IF(Z1247="только сц",0,IF('1'!$H$10="-",M1247,IF('1'!$H$10="в кассу предприятия",M1247,IF('1'!$H$10="ИП Водакова Т.Ю.",M1247*1.075,"-"))))</f>
        <v>265</v>
      </c>
      <c r="P1247" s="86" t="s">
        <v>5583</v>
      </c>
      <c r="Q1247" s="47"/>
      <c r="R1247" s="91">
        <f t="shared" si="19"/>
        <v>0</v>
      </c>
      <c r="S1247" s="91" t="str">
        <f>IF('1'!$H$10="-","-      ₽",IF(Z1247="только сц",IF(Q1247&lt;=AA1247,Q1247,AA1247),IF(Q1247&lt;=AB1247,0,IF(Q1247-R1247&lt;=AA1247,Q1247-R1247,AA1247))))</f>
        <v>-      ₽</v>
      </c>
      <c r="T1247" s="92" t="str">
        <f>IF('1'!$H$10="-","-      ₽",IF(AND(SUM($W$10:$W$6357)&gt;=200000,AC1247&lt;&gt;"без скидки"),IF(R1247&gt;=100,O1247*0.95*0.95*R1247,O1247*R1247*0.95),IF(SUM($V$10:$V$6357)&gt;=57000,IF(AND(R1247&gt;=100,AC1247&lt;&gt;"без скидки"),O1247*0.95*R1247,O1247*R1247),N1247*R1247)))</f>
        <v>-      ₽</v>
      </c>
      <c r="U1247" s="92" t="str">
        <f>IF('1'!$H$10="-","-      ₽",S1247*N1247)</f>
        <v>-      ₽</v>
      </c>
      <c r="V1247" s="93" t="str">
        <f>IF('1'!$H$10="-","-      ₽",R1247*N1247)</f>
        <v>-      ₽</v>
      </c>
      <c r="W1247" s="93" t="str">
        <f>IF('1'!$H$10="-","-      ₽",R1247*O1247)</f>
        <v>-      ₽</v>
      </c>
      <c r="X1247" s="65" t="s">
        <v>4992</v>
      </c>
      <c r="Y1247" s="66" t="str">
        <f>IF(OR(Q1247="",'1'!$H$10="-"),"-      %",IF(Z1247="только сц",0,IF(SUM($V$685:$V$6357)&gt;=57000,(W1247-T1247)/W1247,0)))</f>
        <v>-      %</v>
      </c>
      <c r="Z1247" s="83" t="s">
        <v>375</v>
      </c>
      <c r="AA1247" s="51">
        <v>0</v>
      </c>
      <c r="AB1247" s="51">
        <v>875</v>
      </c>
      <c r="AC1247" s="63" t="s">
        <v>3975</v>
      </c>
      <c r="AD1247" s="94" t="str">
        <f>IF(OR(Q1247="",'1'!$H$10="-"),"",IF(Q1247&gt;R1247+S1247,"заказано больше наличия",""))</f>
        <v/>
      </c>
    </row>
    <row r="1248" spans="1:30" s="48" customFormat="1">
      <c r="A1248" s="2"/>
      <c r="B1248" s="57" t="s">
        <v>1476</v>
      </c>
      <c r="C1248" s="49" t="s">
        <v>3854</v>
      </c>
      <c r="D1248" s="49" t="s">
        <v>675</v>
      </c>
      <c r="E1248" s="49">
        <v>2</v>
      </c>
      <c r="F1248" s="49">
        <v>11</v>
      </c>
      <c r="G1248" s="49" t="s">
        <v>3005</v>
      </c>
      <c r="H1248" s="52" t="s">
        <v>52</v>
      </c>
      <c r="I1248" s="50"/>
      <c r="J1248" s="50"/>
      <c r="K1248" s="90"/>
      <c r="L1248" s="51">
        <v>300</v>
      </c>
      <c r="M1248" s="51">
        <v>265</v>
      </c>
      <c r="N1248" s="82">
        <f>IF('1'!$H$10="-",L1248,L1248)</f>
        <v>300</v>
      </c>
      <c r="O1248" s="82">
        <f>IF(Z1248="только сц",0,IF('1'!$H$10="-",M1248,IF('1'!$H$10="в кассу предприятия",M1248,IF('1'!$H$10="ИП Водакова Т.Ю.",M1248*1.075,"-"))))</f>
        <v>0</v>
      </c>
      <c r="P1248" s="86">
        <v>14</v>
      </c>
      <c r="Q1248" s="47"/>
      <c r="R1248" s="91">
        <f t="shared" si="19"/>
        <v>0</v>
      </c>
      <c r="S1248" s="91" t="str">
        <f>IF('1'!$H$10="-","-      ₽",IF(Z1248="только сц",IF(Q1248&lt;=AA1248,Q1248,AA1248),IF(Q1248&lt;=AB1248,0,IF(Q1248-R1248&lt;=AA1248,Q1248-R1248,AA1248))))</f>
        <v>-      ₽</v>
      </c>
      <c r="T1248" s="92" t="str">
        <f>IF('1'!$H$10="-","-      ₽",IF(AND(SUM($W$10:$W$6357)&gt;=200000,AC1248&lt;&gt;"без скидки"),IF(R1248&gt;=100,O1248*0.95*0.95*R1248,O1248*R1248*0.95),IF(SUM($V$10:$V$6357)&gt;=57000,IF(AND(R1248&gt;=100,AC1248&lt;&gt;"без скидки"),O1248*0.95*R1248,O1248*R1248),N1248*R1248)))</f>
        <v>-      ₽</v>
      </c>
      <c r="U1248" s="92" t="str">
        <f>IF('1'!$H$10="-","-      ₽",S1248*N1248)</f>
        <v>-      ₽</v>
      </c>
      <c r="V1248" s="93" t="str">
        <f>IF('1'!$H$10="-","-      ₽",R1248*N1248)</f>
        <v>-      ₽</v>
      </c>
      <c r="W1248" s="93" t="str">
        <f>IF('1'!$H$10="-","-      ₽",R1248*O1248)</f>
        <v>-      ₽</v>
      </c>
      <c r="X1248" s="65" t="s">
        <v>4548</v>
      </c>
      <c r="Y1248" s="66" t="str">
        <f>IF(OR(Q1248="",'1'!$H$10="-"),"-      %",IF(Z1248="только сц",0,IF(SUM($V$685:$V$6357)&gt;=57000,(W1248-T1248)/W1248,0)))</f>
        <v>-      %</v>
      </c>
      <c r="Z1248" s="83" t="s">
        <v>5582</v>
      </c>
      <c r="AA1248" s="51">
        <v>14</v>
      </c>
      <c r="AB1248" s="51">
        <v>0</v>
      </c>
      <c r="AC1248" s="63" t="s">
        <v>375</v>
      </c>
      <c r="AD1248" s="94" t="str">
        <f>IF(OR(Q1248="",'1'!$H$10="-"),"",IF(Q1248&gt;R1248+S1248,"заказано больше наличия",""))</f>
        <v/>
      </c>
    </row>
    <row r="1249" spans="1:30" s="48" customFormat="1">
      <c r="A1249" s="2"/>
      <c r="B1249" s="57" t="s">
        <v>3992</v>
      </c>
      <c r="C1249" s="49" t="s">
        <v>674</v>
      </c>
      <c r="D1249" s="49" t="s">
        <v>675</v>
      </c>
      <c r="E1249" s="49">
        <v>2</v>
      </c>
      <c r="F1249" s="49">
        <v>11</v>
      </c>
      <c r="G1249" s="49"/>
      <c r="H1249" s="52" t="s">
        <v>52</v>
      </c>
      <c r="I1249" s="50" t="s">
        <v>298</v>
      </c>
      <c r="J1249" s="50"/>
      <c r="K1249" s="90"/>
      <c r="L1249" s="51">
        <v>300</v>
      </c>
      <c r="M1249" s="51">
        <v>265</v>
      </c>
      <c r="N1249" s="82">
        <f>IF('1'!$H$10="-",L1249,L1249)</f>
        <v>300</v>
      </c>
      <c r="O1249" s="82">
        <f>IF(Z1249="только сц",0,IF('1'!$H$10="-",M1249,IF('1'!$H$10="в кассу предприятия",M1249,IF('1'!$H$10="ИП Водакова Т.Ю.",M1249*1.075,"-"))))</f>
        <v>265</v>
      </c>
      <c r="P1249" s="86" t="s">
        <v>5583</v>
      </c>
      <c r="Q1249" s="47"/>
      <c r="R1249" s="91">
        <f t="shared" si="19"/>
        <v>0</v>
      </c>
      <c r="S1249" s="91" t="str">
        <f>IF('1'!$H$10="-","-      ₽",IF(Z1249="только сц",IF(Q1249&lt;=AA1249,Q1249,AA1249),IF(Q1249&lt;=AB1249,0,IF(Q1249-R1249&lt;=AA1249,Q1249-R1249,AA1249))))</f>
        <v>-      ₽</v>
      </c>
      <c r="T1249" s="92" t="str">
        <f>IF('1'!$H$10="-","-      ₽",IF(AND(SUM($W$10:$W$6357)&gt;=200000,AC1249&lt;&gt;"без скидки"),IF(R1249&gt;=100,O1249*0.95*0.95*R1249,O1249*R1249*0.95),IF(SUM($V$10:$V$6357)&gt;=57000,IF(AND(R1249&gt;=100,AC1249&lt;&gt;"без скидки"),O1249*0.95*R1249,O1249*R1249),N1249*R1249)))</f>
        <v>-      ₽</v>
      </c>
      <c r="U1249" s="92" t="str">
        <f>IF('1'!$H$10="-","-      ₽",S1249*N1249)</f>
        <v>-      ₽</v>
      </c>
      <c r="V1249" s="93" t="str">
        <f>IF('1'!$H$10="-","-      ₽",R1249*N1249)</f>
        <v>-      ₽</v>
      </c>
      <c r="W1249" s="93" t="str">
        <f>IF('1'!$H$10="-","-      ₽",R1249*O1249)</f>
        <v>-      ₽</v>
      </c>
      <c r="X1249" s="65" t="s">
        <v>4992</v>
      </c>
      <c r="Y1249" s="66" t="str">
        <f>IF(OR(Q1249="",'1'!$H$10="-"),"-      %",IF(Z1249="только сц",0,IF(SUM($V$685:$V$6357)&gt;=57000,(W1249-T1249)/W1249,0)))</f>
        <v>-      %</v>
      </c>
      <c r="Z1249" s="83" t="s">
        <v>375</v>
      </c>
      <c r="AA1249" s="51">
        <v>1</v>
      </c>
      <c r="AB1249" s="51">
        <v>993</v>
      </c>
      <c r="AC1249" s="63" t="s">
        <v>375</v>
      </c>
      <c r="AD1249" s="94" t="str">
        <f>IF(OR(Q1249="",'1'!$H$10="-"),"",IF(Q1249&gt;R1249+S1249,"заказано больше наличия",""))</f>
        <v/>
      </c>
    </row>
    <row r="1250" spans="1:30" s="48" customFormat="1">
      <c r="A1250" s="2"/>
      <c r="B1250" s="57" t="s">
        <v>4558</v>
      </c>
      <c r="C1250" s="49" t="s">
        <v>3854</v>
      </c>
      <c r="D1250" s="49" t="s">
        <v>675</v>
      </c>
      <c r="E1250" s="49">
        <v>2</v>
      </c>
      <c r="F1250" s="49">
        <v>11</v>
      </c>
      <c r="G1250" s="49"/>
      <c r="H1250" s="52" t="s">
        <v>52</v>
      </c>
      <c r="I1250" s="50" t="s">
        <v>298</v>
      </c>
      <c r="J1250" s="50"/>
      <c r="K1250" s="90"/>
      <c r="L1250" s="51">
        <v>300</v>
      </c>
      <c r="M1250" s="51">
        <v>265</v>
      </c>
      <c r="N1250" s="82">
        <f>IF('1'!$H$10="-",L1250,L1250)</f>
        <v>300</v>
      </c>
      <c r="O1250" s="82">
        <f>IF(Z1250="только сц",0,IF('1'!$H$10="-",M1250,IF('1'!$H$10="в кассу предприятия",M1250,IF('1'!$H$10="ИП Водакова Т.Ю.",M1250*1.075,"-"))))</f>
        <v>265</v>
      </c>
      <c r="P1250" s="86">
        <v>20</v>
      </c>
      <c r="Q1250" s="47"/>
      <c r="R1250" s="91">
        <f t="shared" si="19"/>
        <v>0</v>
      </c>
      <c r="S1250" s="91" t="str">
        <f>IF('1'!$H$10="-","-      ₽",IF(Z1250="только сц",IF(Q1250&lt;=AA1250,Q1250,AA1250),IF(Q1250&lt;=AB1250,0,IF(Q1250-R1250&lt;=AA1250,Q1250-R1250,AA1250))))</f>
        <v>-      ₽</v>
      </c>
      <c r="T1250" s="92" t="str">
        <f>IF('1'!$H$10="-","-      ₽",IF(AND(SUM($W$10:$W$6357)&gt;=200000,AC1250&lt;&gt;"без скидки"),IF(R1250&gt;=100,O1250*0.95*0.95*R1250,O1250*R1250*0.95),IF(SUM($V$10:$V$6357)&gt;=57000,IF(AND(R1250&gt;=100,AC1250&lt;&gt;"без скидки"),O1250*0.95*R1250,O1250*R1250),N1250*R1250)))</f>
        <v>-      ₽</v>
      </c>
      <c r="U1250" s="92" t="str">
        <f>IF('1'!$H$10="-","-      ₽",S1250*N1250)</f>
        <v>-      ₽</v>
      </c>
      <c r="V1250" s="93" t="str">
        <f>IF('1'!$H$10="-","-      ₽",R1250*N1250)</f>
        <v>-      ₽</v>
      </c>
      <c r="W1250" s="93" t="str">
        <f>IF('1'!$H$10="-","-      ₽",R1250*O1250)</f>
        <v>-      ₽</v>
      </c>
      <c r="X1250" s="65" t="s">
        <v>4548</v>
      </c>
      <c r="Y1250" s="66" t="str">
        <f>IF(OR(Q1250="",'1'!$H$10="-"),"-      %",IF(Z1250="только сц",0,IF(SUM($V$685:$V$6357)&gt;=57000,(W1250-T1250)/W1250,0)))</f>
        <v>-      %</v>
      </c>
      <c r="Z1250" s="83" t="s">
        <v>375</v>
      </c>
      <c r="AA1250" s="51">
        <v>0</v>
      </c>
      <c r="AB1250" s="51">
        <v>20</v>
      </c>
      <c r="AC1250" s="63" t="s">
        <v>375</v>
      </c>
      <c r="AD1250" s="94" t="str">
        <f>IF(OR(Q1250="",'1'!$H$10="-"),"",IF(Q1250&gt;R1250+S1250,"заказано больше наличия",""))</f>
        <v/>
      </c>
    </row>
    <row r="1251" spans="1:30" s="48" customFormat="1">
      <c r="A1251" s="2"/>
      <c r="B1251" s="57" t="s">
        <v>5171</v>
      </c>
      <c r="C1251" s="49" t="s">
        <v>3854</v>
      </c>
      <c r="D1251" s="49" t="s">
        <v>5378</v>
      </c>
      <c r="E1251" s="49">
        <v>2</v>
      </c>
      <c r="F1251" s="49">
        <v>11</v>
      </c>
      <c r="G1251" s="49" t="s">
        <v>5516</v>
      </c>
      <c r="H1251" s="52" t="s">
        <v>52</v>
      </c>
      <c r="I1251" s="50"/>
      <c r="J1251" s="50"/>
      <c r="K1251" s="90"/>
      <c r="L1251" s="51">
        <v>617</v>
      </c>
      <c r="M1251" s="51">
        <v>544</v>
      </c>
      <c r="N1251" s="82">
        <f>IF('1'!$H$10="-",L1251,L1251)</f>
        <v>617</v>
      </c>
      <c r="O1251" s="82">
        <f>IF(Z1251="только сц",0,IF('1'!$H$10="-",M1251,IF('1'!$H$10="в кассу предприятия",M1251,IF('1'!$H$10="ИП Водакова Т.Ю.",M1251*1.075,"-"))))</f>
        <v>544</v>
      </c>
      <c r="P1251" s="86">
        <v>28</v>
      </c>
      <c r="Q1251" s="47"/>
      <c r="R1251" s="91">
        <f t="shared" si="19"/>
        <v>0</v>
      </c>
      <c r="S1251" s="91" t="str">
        <f>IF('1'!$H$10="-","-      ₽",IF(Z1251="только сц",IF(Q1251&lt;=AA1251,Q1251,AA1251),IF(Q1251&lt;=AB1251,0,IF(Q1251-R1251&lt;=AA1251,Q1251-R1251,AA1251))))</f>
        <v>-      ₽</v>
      </c>
      <c r="T1251" s="92" t="str">
        <f>IF('1'!$H$10="-","-      ₽",IF(AND(SUM($W$10:$W$6357)&gt;=200000,AC1251&lt;&gt;"без скидки"),IF(R1251&gt;=100,O1251*0.95*0.95*R1251,O1251*R1251*0.95),IF(SUM($V$10:$V$6357)&gt;=57000,IF(AND(R1251&gt;=100,AC1251&lt;&gt;"без скидки"),O1251*0.95*R1251,O1251*R1251),N1251*R1251)))</f>
        <v>-      ₽</v>
      </c>
      <c r="U1251" s="92" t="str">
        <f>IF('1'!$H$10="-","-      ₽",S1251*N1251)</f>
        <v>-      ₽</v>
      </c>
      <c r="V1251" s="93" t="str">
        <f>IF('1'!$H$10="-","-      ₽",R1251*N1251)</f>
        <v>-      ₽</v>
      </c>
      <c r="W1251" s="93" t="str">
        <f>IF('1'!$H$10="-","-      ₽",R1251*O1251)</f>
        <v>-      ₽</v>
      </c>
      <c r="X1251" s="65" t="s">
        <v>4991</v>
      </c>
      <c r="Y1251" s="66" t="str">
        <f>IF(OR(Q1251="",'1'!$H$10="-"),"-      %",IF(Z1251="только сц",0,IF(SUM($V$685:$V$6357)&gt;=57000,(W1251-T1251)/W1251,0)))</f>
        <v>-      %</v>
      </c>
      <c r="Z1251" s="83" t="s">
        <v>375</v>
      </c>
      <c r="AA1251" s="51">
        <v>0</v>
      </c>
      <c r="AB1251" s="51">
        <v>28</v>
      </c>
      <c r="AC1251" s="63" t="s">
        <v>3975</v>
      </c>
      <c r="AD1251" s="94" t="str">
        <f>IF(OR(Q1251="",'1'!$H$10="-"),"",IF(Q1251&gt;R1251+S1251,"заказано больше наличия",""))</f>
        <v/>
      </c>
    </row>
    <row r="1252" spans="1:30" s="48" customFormat="1">
      <c r="A1252" s="2"/>
      <c r="B1252" s="57" t="s">
        <v>1477</v>
      </c>
      <c r="C1252" s="49" t="s">
        <v>3855</v>
      </c>
      <c r="D1252" s="49" t="s">
        <v>3856</v>
      </c>
      <c r="E1252" s="49">
        <v>2</v>
      </c>
      <c r="F1252" s="49">
        <v>11</v>
      </c>
      <c r="G1252" s="49" t="s">
        <v>3006</v>
      </c>
      <c r="H1252" s="52" t="s">
        <v>52</v>
      </c>
      <c r="I1252" s="50" t="s">
        <v>387</v>
      </c>
      <c r="J1252" s="50"/>
      <c r="K1252" s="90"/>
      <c r="L1252" s="51">
        <v>822</v>
      </c>
      <c r="M1252" s="51">
        <v>725</v>
      </c>
      <c r="N1252" s="82">
        <f>IF('1'!$H$10="-",L1252,L1252)</f>
        <v>822</v>
      </c>
      <c r="O1252" s="82">
        <f>IF(Z1252="только сц",0,IF('1'!$H$10="-",M1252,IF('1'!$H$10="в кассу предприятия",M1252,IF('1'!$H$10="ИП Водакова Т.Ю.",M1252*1.075,"-"))))</f>
        <v>0</v>
      </c>
      <c r="P1252" s="86">
        <v>10</v>
      </c>
      <c r="Q1252" s="47"/>
      <c r="R1252" s="91">
        <f t="shared" si="19"/>
        <v>0</v>
      </c>
      <c r="S1252" s="91" t="str">
        <f>IF('1'!$H$10="-","-      ₽",IF(Z1252="только сц",IF(Q1252&lt;=AA1252,Q1252,AA1252),IF(Q1252&lt;=AB1252,0,IF(Q1252-R1252&lt;=AA1252,Q1252-R1252,AA1252))))</f>
        <v>-      ₽</v>
      </c>
      <c r="T1252" s="92" t="str">
        <f>IF('1'!$H$10="-","-      ₽",IF(AND(SUM($W$10:$W$6357)&gt;=200000,AC1252&lt;&gt;"без скидки"),IF(R1252&gt;=100,O1252*0.95*0.95*R1252,O1252*R1252*0.95),IF(SUM($V$10:$V$6357)&gt;=57000,IF(AND(R1252&gt;=100,AC1252&lt;&gt;"без скидки"),O1252*0.95*R1252,O1252*R1252),N1252*R1252)))</f>
        <v>-      ₽</v>
      </c>
      <c r="U1252" s="92" t="str">
        <f>IF('1'!$H$10="-","-      ₽",S1252*N1252)</f>
        <v>-      ₽</v>
      </c>
      <c r="V1252" s="93" t="str">
        <f>IF('1'!$H$10="-","-      ₽",R1252*N1252)</f>
        <v>-      ₽</v>
      </c>
      <c r="W1252" s="93" t="str">
        <f>IF('1'!$H$10="-","-      ₽",R1252*O1252)</f>
        <v>-      ₽</v>
      </c>
      <c r="X1252" s="65" t="s">
        <v>4548</v>
      </c>
      <c r="Y1252" s="66" t="str">
        <f>IF(OR(Q1252="",'1'!$H$10="-"),"-      %",IF(Z1252="только сц",0,IF(SUM($V$685:$V$6357)&gt;=57000,(W1252-T1252)/W1252,0)))</f>
        <v>-      %</v>
      </c>
      <c r="Z1252" s="83" t="s">
        <v>5582</v>
      </c>
      <c r="AA1252" s="51">
        <v>10</v>
      </c>
      <c r="AB1252" s="51">
        <v>0</v>
      </c>
      <c r="AC1252" s="63" t="s">
        <v>375</v>
      </c>
      <c r="AD1252" s="94" t="str">
        <f>IF(OR(Q1252="",'1'!$H$10="-"),"",IF(Q1252&gt;R1252+S1252,"заказано больше наличия",""))</f>
        <v/>
      </c>
    </row>
    <row r="1253" spans="1:30" s="48" customFormat="1">
      <c r="A1253" s="2"/>
      <c r="B1253" s="57" t="s">
        <v>1478</v>
      </c>
      <c r="C1253" s="49" t="s">
        <v>3855</v>
      </c>
      <c r="D1253" s="49" t="s">
        <v>3856</v>
      </c>
      <c r="E1253" s="49">
        <v>2</v>
      </c>
      <c r="F1253" s="49">
        <v>8</v>
      </c>
      <c r="G1253" s="49"/>
      <c r="H1253" s="52" t="s">
        <v>288</v>
      </c>
      <c r="I1253" s="50"/>
      <c r="J1253" s="50"/>
      <c r="K1253" s="90"/>
      <c r="L1253" s="51">
        <v>282</v>
      </c>
      <c r="M1253" s="51">
        <v>249</v>
      </c>
      <c r="N1253" s="82">
        <f>IF('1'!$H$10="-",L1253,L1253)</f>
        <v>282</v>
      </c>
      <c r="O1253" s="82">
        <f>IF(Z1253="только сц",0,IF('1'!$H$10="-",M1253,IF('1'!$H$10="в кассу предприятия",M1253,IF('1'!$H$10="ИП Водакова Т.Ю.",M1253*1.075,"-"))))</f>
        <v>0</v>
      </c>
      <c r="P1253" s="86">
        <v>24</v>
      </c>
      <c r="Q1253" s="47"/>
      <c r="R1253" s="91">
        <f t="shared" si="19"/>
        <v>0</v>
      </c>
      <c r="S1253" s="91" t="str">
        <f>IF('1'!$H$10="-","-      ₽",IF(Z1253="только сц",IF(Q1253&lt;=AA1253,Q1253,AA1253),IF(Q1253&lt;=AB1253,0,IF(Q1253-R1253&lt;=AA1253,Q1253-R1253,AA1253))))</f>
        <v>-      ₽</v>
      </c>
      <c r="T1253" s="92" t="str">
        <f>IF('1'!$H$10="-","-      ₽",IF(AND(SUM($W$10:$W$6357)&gt;=200000,AC1253&lt;&gt;"без скидки"),IF(R1253&gt;=100,O1253*0.95*0.95*R1253,O1253*R1253*0.95),IF(SUM($V$10:$V$6357)&gt;=57000,IF(AND(R1253&gt;=100,AC1253&lt;&gt;"без скидки"),O1253*0.95*R1253,O1253*R1253),N1253*R1253)))</f>
        <v>-      ₽</v>
      </c>
      <c r="U1253" s="92" t="str">
        <f>IF('1'!$H$10="-","-      ₽",S1253*N1253)</f>
        <v>-      ₽</v>
      </c>
      <c r="V1253" s="93" t="str">
        <f>IF('1'!$H$10="-","-      ₽",R1253*N1253)</f>
        <v>-      ₽</v>
      </c>
      <c r="W1253" s="93" t="str">
        <f>IF('1'!$H$10="-","-      ₽",R1253*O1253)</f>
        <v>-      ₽</v>
      </c>
      <c r="X1253" s="65" t="s">
        <v>4548</v>
      </c>
      <c r="Y1253" s="66" t="str">
        <f>IF(OR(Q1253="",'1'!$H$10="-"),"-      %",IF(Z1253="только сц",0,IF(SUM($V$685:$V$6357)&gt;=57000,(W1253-T1253)/W1253,0)))</f>
        <v>-      %</v>
      </c>
      <c r="Z1253" s="83" t="s">
        <v>5582</v>
      </c>
      <c r="AA1253" s="51">
        <v>24</v>
      </c>
      <c r="AB1253" s="51">
        <v>0</v>
      </c>
      <c r="AC1253" s="63" t="s">
        <v>3975</v>
      </c>
      <c r="AD1253" s="94" t="str">
        <f>IF(OR(Q1253="",'1'!$H$10="-"),"",IF(Q1253&gt;R1253+S1253,"заказано больше наличия",""))</f>
        <v/>
      </c>
    </row>
    <row r="1254" spans="1:30" s="48" customFormat="1">
      <c r="A1254" s="2"/>
      <c r="B1254" s="57" t="s">
        <v>1479</v>
      </c>
      <c r="C1254" s="49" t="s">
        <v>3857</v>
      </c>
      <c r="D1254" s="49" t="s">
        <v>681</v>
      </c>
      <c r="E1254" s="49">
        <v>2</v>
      </c>
      <c r="F1254" s="49">
        <v>8</v>
      </c>
      <c r="G1254" s="49" t="s">
        <v>682</v>
      </c>
      <c r="H1254" s="52" t="s">
        <v>288</v>
      </c>
      <c r="I1254" s="50"/>
      <c r="J1254" s="50"/>
      <c r="K1254" s="90"/>
      <c r="L1254" s="51">
        <v>282</v>
      </c>
      <c r="M1254" s="51">
        <v>249</v>
      </c>
      <c r="N1254" s="82">
        <f>IF('1'!$H$10="-",L1254,L1254)</f>
        <v>282</v>
      </c>
      <c r="O1254" s="82">
        <f>IF(Z1254="только сц",0,IF('1'!$H$10="-",M1254,IF('1'!$H$10="в кассу предприятия",M1254,IF('1'!$H$10="ИП Водакова Т.Ю.",M1254*1.075,"-"))))</f>
        <v>0</v>
      </c>
      <c r="P1254" s="86">
        <v>21</v>
      </c>
      <c r="Q1254" s="47"/>
      <c r="R1254" s="91">
        <f t="shared" si="19"/>
        <v>0</v>
      </c>
      <c r="S1254" s="91" t="str">
        <f>IF('1'!$H$10="-","-      ₽",IF(Z1254="только сц",IF(Q1254&lt;=AA1254,Q1254,AA1254),IF(Q1254&lt;=AB1254,0,IF(Q1254-R1254&lt;=AA1254,Q1254-R1254,AA1254))))</f>
        <v>-      ₽</v>
      </c>
      <c r="T1254" s="92" t="str">
        <f>IF('1'!$H$10="-","-      ₽",IF(AND(SUM($W$10:$W$6357)&gt;=200000,AC1254&lt;&gt;"без скидки"),IF(R1254&gt;=100,O1254*0.95*0.95*R1254,O1254*R1254*0.95),IF(SUM($V$10:$V$6357)&gt;=57000,IF(AND(R1254&gt;=100,AC1254&lt;&gt;"без скидки"),O1254*0.95*R1254,O1254*R1254),N1254*R1254)))</f>
        <v>-      ₽</v>
      </c>
      <c r="U1254" s="92" t="str">
        <f>IF('1'!$H$10="-","-      ₽",S1254*N1254)</f>
        <v>-      ₽</v>
      </c>
      <c r="V1254" s="93" t="str">
        <f>IF('1'!$H$10="-","-      ₽",R1254*N1254)</f>
        <v>-      ₽</v>
      </c>
      <c r="W1254" s="93" t="str">
        <f>IF('1'!$H$10="-","-      ₽",R1254*O1254)</f>
        <v>-      ₽</v>
      </c>
      <c r="X1254" s="65" t="s">
        <v>4548</v>
      </c>
      <c r="Y1254" s="66" t="str">
        <f>IF(OR(Q1254="",'1'!$H$10="-"),"-      %",IF(Z1254="только сц",0,IF(SUM($V$685:$V$6357)&gt;=57000,(W1254-T1254)/W1254,0)))</f>
        <v>-      %</v>
      </c>
      <c r="Z1254" s="83" t="s">
        <v>5582</v>
      </c>
      <c r="AA1254" s="51">
        <v>21</v>
      </c>
      <c r="AB1254" s="51">
        <v>0</v>
      </c>
      <c r="AC1254" s="63" t="s">
        <v>3975</v>
      </c>
      <c r="AD1254" s="94" t="str">
        <f>IF(OR(Q1254="",'1'!$H$10="-"),"",IF(Q1254&gt;R1254+S1254,"заказано больше наличия",""))</f>
        <v/>
      </c>
    </row>
    <row r="1255" spans="1:30" s="48" customFormat="1">
      <c r="A1255" s="2"/>
      <c r="B1255" s="57" t="s">
        <v>5172</v>
      </c>
      <c r="C1255" s="49" t="s">
        <v>680</v>
      </c>
      <c r="D1255" s="49" t="s">
        <v>681</v>
      </c>
      <c r="E1255" s="49">
        <v>2</v>
      </c>
      <c r="F1255" s="49">
        <v>11</v>
      </c>
      <c r="G1255" s="49" t="s">
        <v>682</v>
      </c>
      <c r="H1255" s="52" t="s">
        <v>52</v>
      </c>
      <c r="I1255" s="50" t="s">
        <v>298</v>
      </c>
      <c r="J1255" s="50"/>
      <c r="K1255" s="90"/>
      <c r="L1255" s="51">
        <v>282</v>
      </c>
      <c r="M1255" s="51">
        <v>249</v>
      </c>
      <c r="N1255" s="82">
        <f>IF('1'!$H$10="-",L1255,L1255)</f>
        <v>282</v>
      </c>
      <c r="O1255" s="82">
        <f>IF(Z1255="только сц",0,IF('1'!$H$10="-",M1255,IF('1'!$H$10="в кассу предприятия",M1255,IF('1'!$H$10="ИП Водакова Т.Ю.",M1255*1.075,"-"))))</f>
        <v>249</v>
      </c>
      <c r="P1255" s="86" t="s">
        <v>5583</v>
      </c>
      <c r="Q1255" s="47"/>
      <c r="R1255" s="91">
        <f t="shared" si="19"/>
        <v>0</v>
      </c>
      <c r="S1255" s="91" t="str">
        <f>IF('1'!$H$10="-","-      ₽",IF(Z1255="только сц",IF(Q1255&lt;=AA1255,Q1255,AA1255),IF(Q1255&lt;=AB1255,0,IF(Q1255-R1255&lt;=AA1255,Q1255-R1255,AA1255))))</f>
        <v>-      ₽</v>
      </c>
      <c r="T1255" s="92" t="str">
        <f>IF('1'!$H$10="-","-      ₽",IF(AND(SUM($W$10:$W$6357)&gt;=200000,AC1255&lt;&gt;"без скидки"),IF(R1255&gt;=100,O1255*0.95*0.95*R1255,O1255*R1255*0.95),IF(SUM($V$10:$V$6357)&gt;=57000,IF(AND(R1255&gt;=100,AC1255&lt;&gt;"без скидки"),O1255*0.95*R1255,O1255*R1255),N1255*R1255)))</f>
        <v>-      ₽</v>
      </c>
      <c r="U1255" s="92" t="str">
        <f>IF('1'!$H$10="-","-      ₽",S1255*N1255)</f>
        <v>-      ₽</v>
      </c>
      <c r="V1255" s="93" t="str">
        <f>IF('1'!$H$10="-","-      ₽",R1255*N1255)</f>
        <v>-      ₽</v>
      </c>
      <c r="W1255" s="93" t="str">
        <f>IF('1'!$H$10="-","-      ₽",R1255*O1255)</f>
        <v>-      ₽</v>
      </c>
      <c r="X1255" s="65" t="s">
        <v>4991</v>
      </c>
      <c r="Y1255" s="66" t="str">
        <f>IF(OR(Q1255="",'1'!$H$10="-"),"-      %",IF(Z1255="только сц",0,IF(SUM($V$685:$V$6357)&gt;=57000,(W1255-T1255)/W1255,0)))</f>
        <v>-      %</v>
      </c>
      <c r="Z1255" s="83" t="s">
        <v>375</v>
      </c>
      <c r="AA1255" s="51">
        <v>0</v>
      </c>
      <c r="AB1255" s="51">
        <v>703</v>
      </c>
      <c r="AC1255" s="63" t="s">
        <v>375</v>
      </c>
      <c r="AD1255" s="94" t="str">
        <f>IF(OR(Q1255="",'1'!$H$10="-"),"",IF(Q1255&gt;R1255+S1255,"заказано больше наличия",""))</f>
        <v/>
      </c>
    </row>
    <row r="1256" spans="1:30" s="48" customFormat="1">
      <c r="A1256" s="2"/>
      <c r="B1256" s="57" t="s">
        <v>679</v>
      </c>
      <c r="C1256" s="49" t="s">
        <v>680</v>
      </c>
      <c r="D1256" s="49" t="s">
        <v>681</v>
      </c>
      <c r="E1256" s="49">
        <v>2</v>
      </c>
      <c r="F1256" s="49">
        <v>11</v>
      </c>
      <c r="G1256" s="49" t="s">
        <v>682</v>
      </c>
      <c r="H1256" s="52" t="s">
        <v>52</v>
      </c>
      <c r="I1256" s="50"/>
      <c r="J1256" s="50"/>
      <c r="K1256" s="90"/>
      <c r="L1256" s="51">
        <v>282</v>
      </c>
      <c r="M1256" s="51">
        <v>249</v>
      </c>
      <c r="N1256" s="82">
        <f>IF('1'!$H$10="-",L1256,L1256)</f>
        <v>282</v>
      </c>
      <c r="O1256" s="82">
        <f>IF(Z1256="только сц",0,IF('1'!$H$10="-",M1256,IF('1'!$H$10="в кассу предприятия",M1256,IF('1'!$H$10="ИП Водакова Т.Ю.",M1256*1.075,"-"))))</f>
        <v>249</v>
      </c>
      <c r="P1256" s="86" t="s">
        <v>5583</v>
      </c>
      <c r="Q1256" s="47"/>
      <c r="R1256" s="91">
        <f t="shared" si="19"/>
        <v>0</v>
      </c>
      <c r="S1256" s="91" t="str">
        <f>IF('1'!$H$10="-","-      ₽",IF(Z1256="только сц",IF(Q1256&lt;=AA1256,Q1256,AA1256),IF(Q1256&lt;=AB1256,0,IF(Q1256-R1256&lt;=AA1256,Q1256-R1256,AA1256))))</f>
        <v>-      ₽</v>
      </c>
      <c r="T1256" s="92" t="str">
        <f>IF('1'!$H$10="-","-      ₽",IF(AND(SUM($W$10:$W$6357)&gt;=200000,AC1256&lt;&gt;"без скидки"),IF(R1256&gt;=100,O1256*0.95*0.95*R1256,O1256*R1256*0.95),IF(SUM($V$10:$V$6357)&gt;=57000,IF(AND(R1256&gt;=100,AC1256&lt;&gt;"без скидки"),O1256*0.95*R1256,O1256*R1256),N1256*R1256)))</f>
        <v>-      ₽</v>
      </c>
      <c r="U1256" s="92" t="str">
        <f>IF('1'!$H$10="-","-      ₽",S1256*N1256)</f>
        <v>-      ₽</v>
      </c>
      <c r="V1256" s="93" t="str">
        <f>IF('1'!$H$10="-","-      ₽",R1256*N1256)</f>
        <v>-      ₽</v>
      </c>
      <c r="W1256" s="93" t="str">
        <f>IF('1'!$H$10="-","-      ₽",R1256*O1256)</f>
        <v>-      ₽</v>
      </c>
      <c r="X1256" s="65" t="s">
        <v>4992</v>
      </c>
      <c r="Y1256" s="66" t="str">
        <f>IF(OR(Q1256="",'1'!$H$10="-"),"-      %",IF(Z1256="только сц",0,IF(SUM($V$685:$V$6357)&gt;=57000,(W1256-T1256)/W1256,0)))</f>
        <v>-      %</v>
      </c>
      <c r="Z1256" s="83" t="s">
        <v>375</v>
      </c>
      <c r="AA1256" s="51">
        <v>0</v>
      </c>
      <c r="AB1256" s="51">
        <v>241</v>
      </c>
      <c r="AC1256" s="63" t="s">
        <v>375</v>
      </c>
      <c r="AD1256" s="94" t="str">
        <f>IF(OR(Q1256="",'1'!$H$10="-"),"",IF(Q1256&gt;R1256+S1256,"заказано больше наличия",""))</f>
        <v/>
      </c>
    </row>
    <row r="1257" spans="1:30" s="48" customFormat="1">
      <c r="A1257" s="2"/>
      <c r="B1257" s="57" t="s">
        <v>5173</v>
      </c>
      <c r="C1257" s="49" t="s">
        <v>3857</v>
      </c>
      <c r="D1257" s="49" t="s">
        <v>681</v>
      </c>
      <c r="E1257" s="49">
        <v>2</v>
      </c>
      <c r="F1257" s="49">
        <v>18</v>
      </c>
      <c r="G1257" s="49" t="s">
        <v>682</v>
      </c>
      <c r="H1257" s="52" t="s">
        <v>384</v>
      </c>
      <c r="I1257" s="50" t="s">
        <v>555</v>
      </c>
      <c r="J1257" s="50"/>
      <c r="K1257" s="90"/>
      <c r="L1257" s="51">
        <v>534</v>
      </c>
      <c r="M1257" s="51">
        <v>471</v>
      </c>
      <c r="N1257" s="82">
        <f>IF('1'!$H$10="-",L1257,L1257)</f>
        <v>534</v>
      </c>
      <c r="O1257" s="82">
        <f>IF(Z1257="только сц",0,IF('1'!$H$10="-",M1257,IF('1'!$H$10="в кассу предприятия",M1257,IF('1'!$H$10="ИП Водакова Т.Ю.",M1257*1.075,"-"))))</f>
        <v>471</v>
      </c>
      <c r="P1257" s="86">
        <v>80</v>
      </c>
      <c r="Q1257" s="47"/>
      <c r="R1257" s="91">
        <f t="shared" si="19"/>
        <v>0</v>
      </c>
      <c r="S1257" s="91" t="str">
        <f>IF('1'!$H$10="-","-      ₽",IF(Z1257="только сц",IF(Q1257&lt;=AA1257,Q1257,AA1257),IF(Q1257&lt;=AB1257,0,IF(Q1257-R1257&lt;=AA1257,Q1257-R1257,AA1257))))</f>
        <v>-      ₽</v>
      </c>
      <c r="T1257" s="92" t="str">
        <f>IF('1'!$H$10="-","-      ₽",IF(AND(SUM($W$10:$W$6357)&gt;=200000,AC1257&lt;&gt;"без скидки"),IF(R1257&gt;=100,O1257*0.95*0.95*R1257,O1257*R1257*0.95),IF(SUM($V$10:$V$6357)&gt;=57000,IF(AND(R1257&gt;=100,AC1257&lt;&gt;"без скидки"),O1257*0.95*R1257,O1257*R1257),N1257*R1257)))</f>
        <v>-      ₽</v>
      </c>
      <c r="U1257" s="92" t="str">
        <f>IF('1'!$H$10="-","-      ₽",S1257*N1257)</f>
        <v>-      ₽</v>
      </c>
      <c r="V1257" s="93" t="str">
        <f>IF('1'!$H$10="-","-      ₽",R1257*N1257)</f>
        <v>-      ₽</v>
      </c>
      <c r="W1257" s="93" t="str">
        <f>IF('1'!$H$10="-","-      ₽",R1257*O1257)</f>
        <v>-      ₽</v>
      </c>
      <c r="X1257" s="65" t="s">
        <v>4991</v>
      </c>
      <c r="Y1257" s="66" t="str">
        <f>IF(OR(Q1257="",'1'!$H$10="-"),"-      %",IF(Z1257="только сц",0,IF(SUM($V$685:$V$6357)&gt;=57000,(W1257-T1257)/W1257,0)))</f>
        <v>-      %</v>
      </c>
      <c r="Z1257" s="83" t="s">
        <v>375</v>
      </c>
      <c r="AA1257" s="51">
        <v>0</v>
      </c>
      <c r="AB1257" s="51">
        <v>80</v>
      </c>
      <c r="AC1257" s="63" t="s">
        <v>375</v>
      </c>
      <c r="AD1257" s="94" t="str">
        <f>IF(OR(Q1257="",'1'!$H$10="-"),"",IF(Q1257&gt;R1257+S1257,"заказано больше наличия",""))</f>
        <v/>
      </c>
    </row>
    <row r="1258" spans="1:30" s="48" customFormat="1">
      <c r="A1258" s="2"/>
      <c r="B1258" s="57" t="s">
        <v>1480</v>
      </c>
      <c r="C1258" s="49" t="s">
        <v>3858</v>
      </c>
      <c r="D1258" s="49" t="s">
        <v>3859</v>
      </c>
      <c r="E1258" s="49">
        <v>2</v>
      </c>
      <c r="F1258" s="49">
        <v>8</v>
      </c>
      <c r="G1258" s="49" t="s">
        <v>3007</v>
      </c>
      <c r="H1258" s="52" t="s">
        <v>288</v>
      </c>
      <c r="I1258" s="50" t="s">
        <v>392</v>
      </c>
      <c r="J1258" s="50"/>
      <c r="K1258" s="90"/>
      <c r="L1258" s="51">
        <v>341</v>
      </c>
      <c r="M1258" s="51">
        <v>301</v>
      </c>
      <c r="N1258" s="82">
        <f>IF('1'!$H$10="-",L1258,L1258)</f>
        <v>341</v>
      </c>
      <c r="O1258" s="82">
        <f>IF(Z1258="только сц",0,IF('1'!$H$10="-",M1258,IF('1'!$H$10="в кассу предприятия",M1258,IF('1'!$H$10="ИП Водакова Т.Ю.",M1258*1.075,"-"))))</f>
        <v>0</v>
      </c>
      <c r="P1258" s="86">
        <v>2</v>
      </c>
      <c r="Q1258" s="47"/>
      <c r="R1258" s="91">
        <f t="shared" si="19"/>
        <v>0</v>
      </c>
      <c r="S1258" s="91" t="str">
        <f>IF('1'!$H$10="-","-      ₽",IF(Z1258="только сц",IF(Q1258&lt;=AA1258,Q1258,AA1258),IF(Q1258&lt;=AB1258,0,IF(Q1258-R1258&lt;=AA1258,Q1258-R1258,AA1258))))</f>
        <v>-      ₽</v>
      </c>
      <c r="T1258" s="92" t="str">
        <f>IF('1'!$H$10="-","-      ₽",IF(AND(SUM($W$10:$W$6357)&gt;=200000,AC1258&lt;&gt;"без скидки"),IF(R1258&gt;=100,O1258*0.95*0.95*R1258,O1258*R1258*0.95),IF(SUM($V$10:$V$6357)&gt;=57000,IF(AND(R1258&gt;=100,AC1258&lt;&gt;"без скидки"),O1258*0.95*R1258,O1258*R1258),N1258*R1258)))</f>
        <v>-      ₽</v>
      </c>
      <c r="U1258" s="92" t="str">
        <f>IF('1'!$H$10="-","-      ₽",S1258*N1258)</f>
        <v>-      ₽</v>
      </c>
      <c r="V1258" s="93" t="str">
        <f>IF('1'!$H$10="-","-      ₽",R1258*N1258)</f>
        <v>-      ₽</v>
      </c>
      <c r="W1258" s="93" t="str">
        <f>IF('1'!$H$10="-","-      ₽",R1258*O1258)</f>
        <v>-      ₽</v>
      </c>
      <c r="X1258" s="65" t="s">
        <v>4548</v>
      </c>
      <c r="Y1258" s="66" t="str">
        <f>IF(OR(Q1258="",'1'!$H$10="-"),"-      %",IF(Z1258="только сц",0,IF(SUM($V$685:$V$6357)&gt;=57000,(W1258-T1258)/W1258,0)))</f>
        <v>-      %</v>
      </c>
      <c r="Z1258" s="83" t="s">
        <v>5582</v>
      </c>
      <c r="AA1258" s="51">
        <v>2</v>
      </c>
      <c r="AB1258" s="51">
        <v>0</v>
      </c>
      <c r="AC1258" s="63" t="s">
        <v>375</v>
      </c>
      <c r="AD1258" s="94" t="str">
        <f>IF(OR(Q1258="",'1'!$H$10="-"),"",IF(Q1258&gt;R1258+S1258,"заказано больше наличия",""))</f>
        <v/>
      </c>
    </row>
    <row r="1259" spans="1:30" s="48" customFormat="1">
      <c r="A1259" s="2"/>
      <c r="B1259" s="57" t="s">
        <v>1481</v>
      </c>
      <c r="C1259" s="49" t="s">
        <v>2538</v>
      </c>
      <c r="D1259" s="49" t="s">
        <v>2539</v>
      </c>
      <c r="E1259" s="49">
        <v>2</v>
      </c>
      <c r="F1259" s="49">
        <v>6</v>
      </c>
      <c r="G1259" s="49" t="s">
        <v>3008</v>
      </c>
      <c r="H1259" s="52" t="s">
        <v>85</v>
      </c>
      <c r="I1259" s="50"/>
      <c r="J1259" s="50"/>
      <c r="K1259" s="90"/>
      <c r="L1259" s="51">
        <v>312</v>
      </c>
      <c r="M1259" s="51">
        <v>275</v>
      </c>
      <c r="N1259" s="82">
        <f>IF('1'!$H$10="-",L1259,L1259)</f>
        <v>312</v>
      </c>
      <c r="O1259" s="82">
        <f>IF(Z1259="только сц",0,IF('1'!$H$10="-",M1259,IF('1'!$H$10="в кассу предприятия",M1259,IF('1'!$H$10="ИП Водакова Т.Ю.",M1259*1.075,"-"))))</f>
        <v>275</v>
      </c>
      <c r="P1259" s="86">
        <v>10</v>
      </c>
      <c r="Q1259" s="47"/>
      <c r="R1259" s="91">
        <f t="shared" si="19"/>
        <v>0</v>
      </c>
      <c r="S1259" s="91" t="str">
        <f>IF('1'!$H$10="-","-      ₽",IF(Z1259="только сц",IF(Q1259&lt;=AA1259,Q1259,AA1259),IF(Q1259&lt;=AB1259,0,IF(Q1259-R1259&lt;=AA1259,Q1259-R1259,AA1259))))</f>
        <v>-      ₽</v>
      </c>
      <c r="T1259" s="92" t="str">
        <f>IF('1'!$H$10="-","-      ₽",IF(AND(SUM($W$10:$W$6357)&gt;=200000,AC1259&lt;&gt;"без скидки"),IF(R1259&gt;=100,O1259*0.95*0.95*R1259,O1259*R1259*0.95),IF(SUM($V$10:$V$6357)&gt;=57000,IF(AND(R1259&gt;=100,AC1259&lt;&gt;"без скидки"),O1259*0.95*R1259,O1259*R1259),N1259*R1259)))</f>
        <v>-      ₽</v>
      </c>
      <c r="U1259" s="92" t="str">
        <f>IF('1'!$H$10="-","-      ₽",S1259*N1259)</f>
        <v>-      ₽</v>
      </c>
      <c r="V1259" s="93" t="str">
        <f>IF('1'!$H$10="-","-      ₽",R1259*N1259)</f>
        <v>-      ₽</v>
      </c>
      <c r="W1259" s="93" t="str">
        <f>IF('1'!$H$10="-","-      ₽",R1259*O1259)</f>
        <v>-      ₽</v>
      </c>
      <c r="X1259" s="65" t="s">
        <v>4548</v>
      </c>
      <c r="Y1259" s="66" t="str">
        <f>IF(OR(Q1259="",'1'!$H$10="-"),"-      %",IF(Z1259="только сц",0,IF(SUM($V$685:$V$6357)&gt;=57000,(W1259-T1259)/W1259,0)))</f>
        <v>-      %</v>
      </c>
      <c r="Z1259" s="83" t="s">
        <v>375</v>
      </c>
      <c r="AA1259" s="51">
        <v>0</v>
      </c>
      <c r="AB1259" s="51">
        <v>10</v>
      </c>
      <c r="AC1259" s="63" t="s">
        <v>3975</v>
      </c>
      <c r="AD1259" s="94" t="str">
        <f>IF(OR(Q1259="",'1'!$H$10="-"),"",IF(Q1259&gt;R1259+S1259,"заказано больше наличия",""))</f>
        <v/>
      </c>
    </row>
    <row r="1260" spans="1:30" s="48" customFormat="1">
      <c r="A1260" s="2"/>
      <c r="B1260" s="57" t="s">
        <v>683</v>
      </c>
      <c r="C1260" s="49" t="s">
        <v>684</v>
      </c>
      <c r="D1260" s="49" t="s">
        <v>685</v>
      </c>
      <c r="E1260" s="49">
        <v>2</v>
      </c>
      <c r="F1260" s="49">
        <v>11</v>
      </c>
      <c r="G1260" s="49"/>
      <c r="H1260" s="52" t="s">
        <v>52</v>
      </c>
      <c r="I1260" s="50" t="s">
        <v>298</v>
      </c>
      <c r="J1260" s="50"/>
      <c r="K1260" s="90"/>
      <c r="L1260" s="51">
        <v>278</v>
      </c>
      <c r="M1260" s="51">
        <v>245</v>
      </c>
      <c r="N1260" s="82">
        <f>IF('1'!$H$10="-",L1260,L1260)</f>
        <v>278</v>
      </c>
      <c r="O1260" s="82">
        <f>IF(Z1260="только сц",0,IF('1'!$H$10="-",M1260,IF('1'!$H$10="в кассу предприятия",M1260,IF('1'!$H$10="ИП Водакова Т.Ю.",M1260*1.075,"-"))))</f>
        <v>245</v>
      </c>
      <c r="P1260" s="86" t="s">
        <v>5583</v>
      </c>
      <c r="Q1260" s="47"/>
      <c r="R1260" s="91">
        <f t="shared" si="19"/>
        <v>0</v>
      </c>
      <c r="S1260" s="91" t="str">
        <f>IF('1'!$H$10="-","-      ₽",IF(Z1260="только сц",IF(Q1260&lt;=AA1260,Q1260,AA1260),IF(Q1260&lt;=AB1260,0,IF(Q1260-R1260&lt;=AA1260,Q1260-R1260,AA1260))))</f>
        <v>-      ₽</v>
      </c>
      <c r="T1260" s="92" t="str">
        <f>IF('1'!$H$10="-","-      ₽",IF(AND(SUM($W$10:$W$6357)&gt;=200000,AC1260&lt;&gt;"без скидки"),IF(R1260&gt;=100,O1260*0.95*0.95*R1260,O1260*R1260*0.95),IF(SUM($V$10:$V$6357)&gt;=57000,IF(AND(R1260&gt;=100,AC1260&lt;&gt;"без скидки"),O1260*0.95*R1260,O1260*R1260),N1260*R1260)))</f>
        <v>-      ₽</v>
      </c>
      <c r="U1260" s="92" t="str">
        <f>IF('1'!$H$10="-","-      ₽",S1260*N1260)</f>
        <v>-      ₽</v>
      </c>
      <c r="V1260" s="93" t="str">
        <f>IF('1'!$H$10="-","-      ₽",R1260*N1260)</f>
        <v>-      ₽</v>
      </c>
      <c r="W1260" s="93" t="str">
        <f>IF('1'!$H$10="-","-      ₽",R1260*O1260)</f>
        <v>-      ₽</v>
      </c>
      <c r="X1260" s="65" t="s">
        <v>4992</v>
      </c>
      <c r="Y1260" s="66" t="str">
        <f>IF(OR(Q1260="",'1'!$H$10="-"),"-      %",IF(Z1260="только сц",0,IF(SUM($V$685:$V$6357)&gt;=57000,(W1260-T1260)/W1260,0)))</f>
        <v>-      %</v>
      </c>
      <c r="Z1260" s="83" t="s">
        <v>375</v>
      </c>
      <c r="AA1260" s="51">
        <v>21</v>
      </c>
      <c r="AB1260" s="51">
        <v>1040</v>
      </c>
      <c r="AC1260" s="63" t="s">
        <v>375</v>
      </c>
      <c r="AD1260" s="94" t="str">
        <f>IF(OR(Q1260="",'1'!$H$10="-"),"",IF(Q1260&gt;R1260+S1260,"заказано больше наличия",""))</f>
        <v/>
      </c>
    </row>
    <row r="1261" spans="1:30" s="48" customFormat="1">
      <c r="A1261" s="2"/>
      <c r="B1261" s="57" t="s">
        <v>1482</v>
      </c>
      <c r="C1261" s="49" t="s">
        <v>684</v>
      </c>
      <c r="D1261" s="49" t="s">
        <v>685</v>
      </c>
      <c r="E1261" s="49">
        <v>2</v>
      </c>
      <c r="F1261" s="49">
        <v>11</v>
      </c>
      <c r="G1261" s="49"/>
      <c r="H1261" s="52" t="s">
        <v>52</v>
      </c>
      <c r="I1261" s="50"/>
      <c r="J1261" s="50"/>
      <c r="K1261" s="90"/>
      <c r="L1261" s="51">
        <v>278</v>
      </c>
      <c r="M1261" s="51">
        <v>245</v>
      </c>
      <c r="N1261" s="82">
        <f>IF('1'!$H$10="-",L1261,L1261)</f>
        <v>278</v>
      </c>
      <c r="O1261" s="82">
        <f>IF(Z1261="только сц",0,IF('1'!$H$10="-",M1261,IF('1'!$H$10="в кассу предприятия",M1261,IF('1'!$H$10="ИП Водакова Т.Ю.",M1261*1.075,"-"))))</f>
        <v>245</v>
      </c>
      <c r="P1261" s="86" t="s">
        <v>5583</v>
      </c>
      <c r="Q1261" s="47"/>
      <c r="R1261" s="91">
        <f t="shared" ref="R1261:R1324" si="20">IF(Q1261&lt;=AB1261,Q1261,AB1261)</f>
        <v>0</v>
      </c>
      <c r="S1261" s="91" t="str">
        <f>IF('1'!$H$10="-","-      ₽",IF(Z1261="только сц",IF(Q1261&lt;=AA1261,Q1261,AA1261),IF(Q1261&lt;=AB1261,0,IF(Q1261-R1261&lt;=AA1261,Q1261-R1261,AA1261))))</f>
        <v>-      ₽</v>
      </c>
      <c r="T1261" s="92" t="str">
        <f>IF('1'!$H$10="-","-      ₽",IF(AND(SUM($W$10:$W$6357)&gt;=200000,AC1261&lt;&gt;"без скидки"),IF(R1261&gt;=100,O1261*0.95*0.95*R1261,O1261*R1261*0.95),IF(SUM($V$10:$V$6357)&gt;=57000,IF(AND(R1261&gt;=100,AC1261&lt;&gt;"без скидки"),O1261*0.95*R1261,O1261*R1261),N1261*R1261)))</f>
        <v>-      ₽</v>
      </c>
      <c r="U1261" s="92" t="str">
        <f>IF('1'!$H$10="-","-      ₽",S1261*N1261)</f>
        <v>-      ₽</v>
      </c>
      <c r="V1261" s="93" t="str">
        <f>IF('1'!$H$10="-","-      ₽",R1261*N1261)</f>
        <v>-      ₽</v>
      </c>
      <c r="W1261" s="93" t="str">
        <f>IF('1'!$H$10="-","-      ₽",R1261*O1261)</f>
        <v>-      ₽</v>
      </c>
      <c r="X1261" s="65" t="s">
        <v>4992</v>
      </c>
      <c r="Y1261" s="66" t="str">
        <f>IF(OR(Q1261="",'1'!$H$10="-"),"-      %",IF(Z1261="только сц",0,IF(SUM($V$685:$V$6357)&gt;=57000,(W1261-T1261)/W1261,0)))</f>
        <v>-      %</v>
      </c>
      <c r="Z1261" s="83" t="s">
        <v>375</v>
      </c>
      <c r="AA1261" s="51">
        <v>0</v>
      </c>
      <c r="AB1261" s="51">
        <v>351</v>
      </c>
      <c r="AC1261" s="63" t="s">
        <v>3975</v>
      </c>
      <c r="AD1261" s="94" t="str">
        <f>IF(OR(Q1261="",'1'!$H$10="-"),"",IF(Q1261&gt;R1261+S1261,"заказано больше наличия",""))</f>
        <v/>
      </c>
    </row>
    <row r="1262" spans="1:30" s="48" customFormat="1">
      <c r="A1262" s="2"/>
      <c r="B1262" s="57" t="s">
        <v>686</v>
      </c>
      <c r="C1262" s="49" t="s">
        <v>687</v>
      </c>
      <c r="D1262" s="49" t="s">
        <v>688</v>
      </c>
      <c r="E1262" s="49">
        <v>2</v>
      </c>
      <c r="F1262" s="49">
        <v>6</v>
      </c>
      <c r="G1262" s="49"/>
      <c r="H1262" s="52" t="s">
        <v>85</v>
      </c>
      <c r="I1262" s="50"/>
      <c r="J1262" s="50"/>
      <c r="K1262" s="90"/>
      <c r="L1262" s="51">
        <v>350</v>
      </c>
      <c r="M1262" s="51">
        <v>309</v>
      </c>
      <c r="N1262" s="82">
        <f>IF('1'!$H$10="-",L1262,L1262)</f>
        <v>350</v>
      </c>
      <c r="O1262" s="82">
        <f>IF(Z1262="только сц",0,IF('1'!$H$10="-",M1262,IF('1'!$H$10="в кассу предприятия",M1262,IF('1'!$H$10="ИП Водакова Т.Ю.",M1262*1.075,"-"))))</f>
        <v>0</v>
      </c>
      <c r="P1262" s="86">
        <v>11</v>
      </c>
      <c r="Q1262" s="47"/>
      <c r="R1262" s="91">
        <f t="shared" si="20"/>
        <v>0</v>
      </c>
      <c r="S1262" s="91" t="str">
        <f>IF('1'!$H$10="-","-      ₽",IF(Z1262="только сц",IF(Q1262&lt;=AA1262,Q1262,AA1262),IF(Q1262&lt;=AB1262,0,IF(Q1262-R1262&lt;=AA1262,Q1262-R1262,AA1262))))</f>
        <v>-      ₽</v>
      </c>
      <c r="T1262" s="92" t="str">
        <f>IF('1'!$H$10="-","-      ₽",IF(AND(SUM($W$10:$W$6357)&gt;=200000,AC1262&lt;&gt;"без скидки"),IF(R1262&gt;=100,O1262*0.95*0.95*R1262,O1262*R1262*0.95),IF(SUM($V$10:$V$6357)&gt;=57000,IF(AND(R1262&gt;=100,AC1262&lt;&gt;"без скидки"),O1262*0.95*R1262,O1262*R1262),N1262*R1262)))</f>
        <v>-      ₽</v>
      </c>
      <c r="U1262" s="92" t="str">
        <f>IF('1'!$H$10="-","-      ₽",S1262*N1262)</f>
        <v>-      ₽</v>
      </c>
      <c r="V1262" s="93" t="str">
        <f>IF('1'!$H$10="-","-      ₽",R1262*N1262)</f>
        <v>-      ₽</v>
      </c>
      <c r="W1262" s="93" t="str">
        <f>IF('1'!$H$10="-","-      ₽",R1262*O1262)</f>
        <v>-      ₽</v>
      </c>
      <c r="X1262" s="65" t="s">
        <v>4548</v>
      </c>
      <c r="Y1262" s="66" t="str">
        <f>IF(OR(Q1262="",'1'!$H$10="-"),"-      %",IF(Z1262="только сц",0,IF(SUM($V$685:$V$6357)&gt;=57000,(W1262-T1262)/W1262,0)))</f>
        <v>-      %</v>
      </c>
      <c r="Z1262" s="83" t="s">
        <v>5582</v>
      </c>
      <c r="AA1262" s="51">
        <v>11</v>
      </c>
      <c r="AB1262" s="51">
        <v>0</v>
      </c>
      <c r="AC1262" s="63" t="s">
        <v>375</v>
      </c>
      <c r="AD1262" s="94" t="str">
        <f>IF(OR(Q1262="",'1'!$H$10="-"),"",IF(Q1262&gt;R1262+S1262,"заказано больше наличия",""))</f>
        <v/>
      </c>
    </row>
    <row r="1263" spans="1:30" s="48" customFormat="1">
      <c r="A1263" s="2"/>
      <c r="B1263" s="57" t="s">
        <v>5174</v>
      </c>
      <c r="C1263" s="49" t="s">
        <v>4629</v>
      </c>
      <c r="D1263" s="49" t="s">
        <v>2566</v>
      </c>
      <c r="E1263" s="49">
        <v>2</v>
      </c>
      <c r="F1263" s="49">
        <v>6</v>
      </c>
      <c r="G1263" s="49" t="s">
        <v>4660</v>
      </c>
      <c r="H1263" s="52" t="s">
        <v>85</v>
      </c>
      <c r="I1263" s="50"/>
      <c r="J1263" s="50"/>
      <c r="K1263" s="90"/>
      <c r="L1263" s="51">
        <v>255</v>
      </c>
      <c r="M1263" s="51">
        <v>225</v>
      </c>
      <c r="N1263" s="82">
        <f>IF('1'!$H$10="-",L1263,L1263)</f>
        <v>255</v>
      </c>
      <c r="O1263" s="82">
        <f>IF(Z1263="только сц",0,IF('1'!$H$10="-",M1263,IF('1'!$H$10="в кассу предприятия",M1263,IF('1'!$H$10="ИП Водакова Т.Ю.",M1263*1.075,"-"))))</f>
        <v>225</v>
      </c>
      <c r="P1263" s="86" t="s">
        <v>5583</v>
      </c>
      <c r="Q1263" s="47"/>
      <c r="R1263" s="91">
        <f t="shared" si="20"/>
        <v>0</v>
      </c>
      <c r="S1263" s="91" t="str">
        <f>IF('1'!$H$10="-","-      ₽",IF(Z1263="только сц",IF(Q1263&lt;=AA1263,Q1263,AA1263),IF(Q1263&lt;=AB1263,0,IF(Q1263-R1263&lt;=AA1263,Q1263-R1263,AA1263))))</f>
        <v>-      ₽</v>
      </c>
      <c r="T1263" s="92" t="str">
        <f>IF('1'!$H$10="-","-      ₽",IF(AND(SUM($W$10:$W$6357)&gt;=200000,AC1263&lt;&gt;"без скидки"),IF(R1263&gt;=100,O1263*0.95*0.95*R1263,O1263*R1263*0.95),IF(SUM($V$10:$V$6357)&gt;=57000,IF(AND(R1263&gt;=100,AC1263&lt;&gt;"без скидки"),O1263*0.95*R1263,O1263*R1263),N1263*R1263)))</f>
        <v>-      ₽</v>
      </c>
      <c r="U1263" s="92" t="str">
        <f>IF('1'!$H$10="-","-      ₽",S1263*N1263)</f>
        <v>-      ₽</v>
      </c>
      <c r="V1263" s="93" t="str">
        <f>IF('1'!$H$10="-","-      ₽",R1263*N1263)</f>
        <v>-      ₽</v>
      </c>
      <c r="W1263" s="93" t="str">
        <f>IF('1'!$H$10="-","-      ₽",R1263*O1263)</f>
        <v>-      ₽</v>
      </c>
      <c r="X1263" s="65" t="s">
        <v>4991</v>
      </c>
      <c r="Y1263" s="66" t="str">
        <f>IF(OR(Q1263="",'1'!$H$10="-"),"-      %",IF(Z1263="только сц",0,IF(SUM($V$685:$V$6357)&gt;=57000,(W1263-T1263)/W1263,0)))</f>
        <v>-      %</v>
      </c>
      <c r="Z1263" s="83" t="s">
        <v>375</v>
      </c>
      <c r="AA1263" s="51">
        <v>0</v>
      </c>
      <c r="AB1263" s="51">
        <v>470</v>
      </c>
      <c r="AC1263" s="63" t="s">
        <v>3975</v>
      </c>
      <c r="AD1263" s="94" t="str">
        <f>IF(OR(Q1263="",'1'!$H$10="-"),"",IF(Q1263&gt;R1263+S1263,"заказано больше наличия",""))</f>
        <v/>
      </c>
    </row>
    <row r="1264" spans="1:30" s="48" customFormat="1">
      <c r="A1264" s="2"/>
      <c r="B1264" s="57" t="s">
        <v>1483</v>
      </c>
      <c r="C1264" s="49" t="s">
        <v>2540</v>
      </c>
      <c r="D1264" s="49" t="s">
        <v>2541</v>
      </c>
      <c r="E1264" s="49">
        <v>2</v>
      </c>
      <c r="F1264" s="49">
        <v>11</v>
      </c>
      <c r="G1264" s="49" t="s">
        <v>3009</v>
      </c>
      <c r="H1264" s="52" t="s">
        <v>52</v>
      </c>
      <c r="I1264" s="50" t="s">
        <v>555</v>
      </c>
      <c r="J1264" s="50"/>
      <c r="K1264" s="90"/>
      <c r="L1264" s="51">
        <v>300</v>
      </c>
      <c r="M1264" s="51">
        <v>265</v>
      </c>
      <c r="N1264" s="82">
        <f>IF('1'!$H$10="-",L1264,L1264)</f>
        <v>300</v>
      </c>
      <c r="O1264" s="82">
        <f>IF(Z1264="только сц",0,IF('1'!$H$10="-",M1264,IF('1'!$H$10="в кассу предприятия",M1264,IF('1'!$H$10="ИП Водакова Т.Ю.",M1264*1.075,"-"))))</f>
        <v>265</v>
      </c>
      <c r="P1264" s="86">
        <v>2</v>
      </c>
      <c r="Q1264" s="47"/>
      <c r="R1264" s="91">
        <f t="shared" si="20"/>
        <v>0</v>
      </c>
      <c r="S1264" s="91" t="str">
        <f>IF('1'!$H$10="-","-      ₽",IF(Z1264="только сц",IF(Q1264&lt;=AA1264,Q1264,AA1264),IF(Q1264&lt;=AB1264,0,IF(Q1264-R1264&lt;=AA1264,Q1264-R1264,AA1264))))</f>
        <v>-      ₽</v>
      </c>
      <c r="T1264" s="92" t="str">
        <f>IF('1'!$H$10="-","-      ₽",IF(AND(SUM($W$10:$W$6357)&gt;=200000,AC1264&lt;&gt;"без скидки"),IF(R1264&gt;=100,O1264*0.95*0.95*R1264,O1264*R1264*0.95),IF(SUM($V$10:$V$6357)&gt;=57000,IF(AND(R1264&gt;=100,AC1264&lt;&gt;"без скидки"),O1264*0.95*R1264,O1264*R1264),N1264*R1264)))</f>
        <v>-      ₽</v>
      </c>
      <c r="U1264" s="92" t="str">
        <f>IF('1'!$H$10="-","-      ₽",S1264*N1264)</f>
        <v>-      ₽</v>
      </c>
      <c r="V1264" s="93" t="str">
        <f>IF('1'!$H$10="-","-      ₽",R1264*N1264)</f>
        <v>-      ₽</v>
      </c>
      <c r="W1264" s="93" t="str">
        <f>IF('1'!$H$10="-","-      ₽",R1264*O1264)</f>
        <v>-      ₽</v>
      </c>
      <c r="X1264" s="65" t="s">
        <v>4548</v>
      </c>
      <c r="Y1264" s="66" t="str">
        <f>IF(OR(Q1264="",'1'!$H$10="-"),"-      %",IF(Z1264="только сц",0,IF(SUM($V$685:$V$6357)&gt;=57000,(W1264-T1264)/W1264,0)))</f>
        <v>-      %</v>
      </c>
      <c r="Z1264" s="83" t="s">
        <v>375</v>
      </c>
      <c r="AA1264" s="51">
        <v>0</v>
      </c>
      <c r="AB1264" s="51">
        <v>2</v>
      </c>
      <c r="AC1264" s="63" t="s">
        <v>375</v>
      </c>
      <c r="AD1264" s="94" t="str">
        <f>IF(OR(Q1264="",'1'!$H$10="-"),"",IF(Q1264&gt;R1264+S1264,"заказано больше наличия",""))</f>
        <v/>
      </c>
    </row>
    <row r="1265" spans="1:30" s="48" customFormat="1">
      <c r="A1265" s="2"/>
      <c r="B1265" s="57" t="s">
        <v>1484</v>
      </c>
      <c r="C1265" s="49" t="s">
        <v>2542</v>
      </c>
      <c r="D1265" s="49" t="s">
        <v>2543</v>
      </c>
      <c r="E1265" s="49">
        <v>2</v>
      </c>
      <c r="F1265" s="49">
        <v>8</v>
      </c>
      <c r="G1265" s="49" t="s">
        <v>3010</v>
      </c>
      <c r="H1265" s="52" t="s">
        <v>288</v>
      </c>
      <c r="I1265" s="50" t="s">
        <v>396</v>
      </c>
      <c r="J1265" s="50"/>
      <c r="K1265" s="90"/>
      <c r="L1265" s="51">
        <v>765</v>
      </c>
      <c r="M1265" s="51">
        <v>675</v>
      </c>
      <c r="N1265" s="82">
        <f>IF('1'!$H$10="-",L1265,L1265)</f>
        <v>765</v>
      </c>
      <c r="O1265" s="82">
        <f>IF(Z1265="только сц",0,IF('1'!$H$10="-",M1265,IF('1'!$H$10="в кассу предприятия",M1265,IF('1'!$H$10="ИП Водакова Т.Ю.",M1265*1.075,"-"))))</f>
        <v>0</v>
      </c>
      <c r="P1265" s="86">
        <v>4</v>
      </c>
      <c r="Q1265" s="47"/>
      <c r="R1265" s="91">
        <f t="shared" si="20"/>
        <v>0</v>
      </c>
      <c r="S1265" s="91" t="str">
        <f>IF('1'!$H$10="-","-      ₽",IF(Z1265="только сц",IF(Q1265&lt;=AA1265,Q1265,AA1265),IF(Q1265&lt;=AB1265,0,IF(Q1265-R1265&lt;=AA1265,Q1265-R1265,AA1265))))</f>
        <v>-      ₽</v>
      </c>
      <c r="T1265" s="92" t="str">
        <f>IF('1'!$H$10="-","-      ₽",IF(AND(SUM($W$10:$W$6357)&gt;=200000,AC1265&lt;&gt;"без скидки"),IF(R1265&gt;=100,O1265*0.95*0.95*R1265,O1265*R1265*0.95),IF(SUM($V$10:$V$6357)&gt;=57000,IF(AND(R1265&gt;=100,AC1265&lt;&gt;"без скидки"),O1265*0.95*R1265,O1265*R1265),N1265*R1265)))</f>
        <v>-      ₽</v>
      </c>
      <c r="U1265" s="92" t="str">
        <f>IF('1'!$H$10="-","-      ₽",S1265*N1265)</f>
        <v>-      ₽</v>
      </c>
      <c r="V1265" s="93" t="str">
        <f>IF('1'!$H$10="-","-      ₽",R1265*N1265)</f>
        <v>-      ₽</v>
      </c>
      <c r="W1265" s="93" t="str">
        <f>IF('1'!$H$10="-","-      ₽",R1265*O1265)</f>
        <v>-      ₽</v>
      </c>
      <c r="X1265" s="65" t="s">
        <v>4548</v>
      </c>
      <c r="Y1265" s="66" t="str">
        <f>IF(OR(Q1265="",'1'!$H$10="-"),"-      %",IF(Z1265="только сц",0,IF(SUM($V$685:$V$6357)&gt;=57000,(W1265-T1265)/W1265,0)))</f>
        <v>-      %</v>
      </c>
      <c r="Z1265" s="83" t="s">
        <v>5582</v>
      </c>
      <c r="AA1265" s="51">
        <v>4</v>
      </c>
      <c r="AB1265" s="51">
        <v>0</v>
      </c>
      <c r="AC1265" s="63" t="s">
        <v>3975</v>
      </c>
      <c r="AD1265" s="94" t="str">
        <f>IF(OR(Q1265="",'1'!$H$10="-"),"",IF(Q1265&gt;R1265+S1265,"заказано больше наличия",""))</f>
        <v/>
      </c>
    </row>
    <row r="1266" spans="1:30" s="48" customFormat="1">
      <c r="A1266" s="2"/>
      <c r="B1266" s="57" t="s">
        <v>1485</v>
      </c>
      <c r="C1266" s="49" t="s">
        <v>3860</v>
      </c>
      <c r="D1266" s="49" t="s">
        <v>2543</v>
      </c>
      <c r="E1266" s="49">
        <v>2</v>
      </c>
      <c r="F1266" s="49">
        <v>8</v>
      </c>
      <c r="G1266" s="49"/>
      <c r="H1266" s="52" t="s">
        <v>288</v>
      </c>
      <c r="I1266" s="50" t="s">
        <v>526</v>
      </c>
      <c r="J1266" s="50"/>
      <c r="K1266" s="90"/>
      <c r="L1266" s="51">
        <v>282</v>
      </c>
      <c r="M1266" s="51">
        <v>249</v>
      </c>
      <c r="N1266" s="82">
        <f>IF('1'!$H$10="-",L1266,L1266)</f>
        <v>282</v>
      </c>
      <c r="O1266" s="82">
        <f>IF(Z1266="только сц",0,IF('1'!$H$10="-",M1266,IF('1'!$H$10="в кассу предприятия",M1266,IF('1'!$H$10="ИП Водакова Т.Ю.",M1266*1.075,"-"))))</f>
        <v>0</v>
      </c>
      <c r="P1266" s="86">
        <v>10</v>
      </c>
      <c r="Q1266" s="47"/>
      <c r="R1266" s="91">
        <f t="shared" si="20"/>
        <v>0</v>
      </c>
      <c r="S1266" s="91" t="str">
        <f>IF('1'!$H$10="-","-      ₽",IF(Z1266="только сц",IF(Q1266&lt;=AA1266,Q1266,AA1266),IF(Q1266&lt;=AB1266,0,IF(Q1266-R1266&lt;=AA1266,Q1266-R1266,AA1266))))</f>
        <v>-      ₽</v>
      </c>
      <c r="T1266" s="92" t="str">
        <f>IF('1'!$H$10="-","-      ₽",IF(AND(SUM($W$10:$W$6357)&gt;=200000,AC1266&lt;&gt;"без скидки"),IF(R1266&gt;=100,O1266*0.95*0.95*R1266,O1266*R1266*0.95),IF(SUM($V$10:$V$6357)&gt;=57000,IF(AND(R1266&gt;=100,AC1266&lt;&gt;"без скидки"),O1266*0.95*R1266,O1266*R1266),N1266*R1266)))</f>
        <v>-      ₽</v>
      </c>
      <c r="U1266" s="92" t="str">
        <f>IF('1'!$H$10="-","-      ₽",S1266*N1266)</f>
        <v>-      ₽</v>
      </c>
      <c r="V1266" s="93" t="str">
        <f>IF('1'!$H$10="-","-      ₽",R1266*N1266)</f>
        <v>-      ₽</v>
      </c>
      <c r="W1266" s="93" t="str">
        <f>IF('1'!$H$10="-","-      ₽",R1266*O1266)</f>
        <v>-      ₽</v>
      </c>
      <c r="X1266" s="65" t="s">
        <v>4548</v>
      </c>
      <c r="Y1266" s="66" t="str">
        <f>IF(OR(Q1266="",'1'!$H$10="-"),"-      %",IF(Z1266="только сц",0,IF(SUM($V$685:$V$6357)&gt;=57000,(W1266-T1266)/W1266,0)))</f>
        <v>-      %</v>
      </c>
      <c r="Z1266" s="83" t="s">
        <v>5582</v>
      </c>
      <c r="AA1266" s="51">
        <v>10</v>
      </c>
      <c r="AB1266" s="51">
        <v>0</v>
      </c>
      <c r="AC1266" s="63" t="s">
        <v>3975</v>
      </c>
      <c r="AD1266" s="94" t="str">
        <f>IF(OR(Q1266="",'1'!$H$10="-"),"",IF(Q1266&gt;R1266+S1266,"заказано больше наличия",""))</f>
        <v/>
      </c>
    </row>
    <row r="1267" spans="1:30" s="48" customFormat="1">
      <c r="A1267" s="2"/>
      <c r="B1267" s="57" t="s">
        <v>3993</v>
      </c>
      <c r="C1267" s="49" t="s">
        <v>2542</v>
      </c>
      <c r="D1267" s="49" t="s">
        <v>2543</v>
      </c>
      <c r="E1267" s="49">
        <v>2</v>
      </c>
      <c r="F1267" s="49">
        <v>8</v>
      </c>
      <c r="G1267" s="49"/>
      <c r="H1267" s="52" t="s">
        <v>288</v>
      </c>
      <c r="I1267" s="50" t="s">
        <v>366</v>
      </c>
      <c r="J1267" s="50"/>
      <c r="K1267" s="90"/>
      <c r="L1267" s="51">
        <v>282</v>
      </c>
      <c r="M1267" s="51">
        <v>249</v>
      </c>
      <c r="N1267" s="82">
        <f>IF('1'!$H$10="-",L1267,L1267)</f>
        <v>282</v>
      </c>
      <c r="O1267" s="82">
        <f>IF(Z1267="только сц",0,IF('1'!$H$10="-",M1267,IF('1'!$H$10="в кассу предприятия",M1267,IF('1'!$H$10="ИП Водакова Т.Ю.",M1267*1.075,"-"))))</f>
        <v>249</v>
      </c>
      <c r="P1267" s="86">
        <v>2</v>
      </c>
      <c r="Q1267" s="47"/>
      <c r="R1267" s="91">
        <f t="shared" si="20"/>
        <v>0</v>
      </c>
      <c r="S1267" s="91" t="str">
        <f>IF('1'!$H$10="-","-      ₽",IF(Z1267="только сц",IF(Q1267&lt;=AA1267,Q1267,AA1267),IF(Q1267&lt;=AB1267,0,IF(Q1267-R1267&lt;=AA1267,Q1267-R1267,AA1267))))</f>
        <v>-      ₽</v>
      </c>
      <c r="T1267" s="92" t="str">
        <f>IF('1'!$H$10="-","-      ₽",IF(AND(SUM($W$10:$W$6357)&gt;=200000,AC1267&lt;&gt;"без скидки"),IF(R1267&gt;=100,O1267*0.95*0.95*R1267,O1267*R1267*0.95),IF(SUM($V$10:$V$6357)&gt;=57000,IF(AND(R1267&gt;=100,AC1267&lt;&gt;"без скидки"),O1267*0.95*R1267,O1267*R1267),N1267*R1267)))</f>
        <v>-      ₽</v>
      </c>
      <c r="U1267" s="92" t="str">
        <f>IF('1'!$H$10="-","-      ₽",S1267*N1267)</f>
        <v>-      ₽</v>
      </c>
      <c r="V1267" s="93" t="str">
        <f>IF('1'!$H$10="-","-      ₽",R1267*N1267)</f>
        <v>-      ₽</v>
      </c>
      <c r="W1267" s="93" t="str">
        <f>IF('1'!$H$10="-","-      ₽",R1267*O1267)</f>
        <v>-      ₽</v>
      </c>
      <c r="X1267" s="65" t="s">
        <v>4548</v>
      </c>
      <c r="Y1267" s="66" t="str">
        <f>IF(OR(Q1267="",'1'!$H$10="-"),"-      %",IF(Z1267="только сц",0,IF(SUM($V$685:$V$6357)&gt;=57000,(W1267-T1267)/W1267,0)))</f>
        <v>-      %</v>
      </c>
      <c r="Z1267" s="83" t="s">
        <v>375</v>
      </c>
      <c r="AA1267" s="51">
        <v>0</v>
      </c>
      <c r="AB1267" s="51">
        <v>2</v>
      </c>
      <c r="AC1267" s="63" t="s">
        <v>375</v>
      </c>
      <c r="AD1267" s="94" t="str">
        <f>IF(OR(Q1267="",'1'!$H$10="-"),"",IF(Q1267&gt;R1267+S1267,"заказано больше наличия",""))</f>
        <v/>
      </c>
    </row>
    <row r="1268" spans="1:30" s="48" customFormat="1">
      <c r="A1268" s="2"/>
      <c r="B1268" s="57" t="s">
        <v>1486</v>
      </c>
      <c r="C1268" s="49" t="s">
        <v>194</v>
      </c>
      <c r="D1268" s="49" t="s">
        <v>195</v>
      </c>
      <c r="E1268" s="49">
        <v>2</v>
      </c>
      <c r="F1268" s="49">
        <v>8</v>
      </c>
      <c r="G1268" s="49" t="s">
        <v>3011</v>
      </c>
      <c r="H1268" s="52" t="s">
        <v>288</v>
      </c>
      <c r="I1268" s="50" t="s">
        <v>396</v>
      </c>
      <c r="J1268" s="50"/>
      <c r="K1268" s="90"/>
      <c r="L1268" s="51">
        <v>486</v>
      </c>
      <c r="M1268" s="51">
        <v>429</v>
      </c>
      <c r="N1268" s="82">
        <f>IF('1'!$H$10="-",L1268,L1268)</f>
        <v>486</v>
      </c>
      <c r="O1268" s="82">
        <f>IF(Z1268="только сц",0,IF('1'!$H$10="-",M1268,IF('1'!$H$10="в кассу предприятия",M1268,IF('1'!$H$10="ИП Водакова Т.Ю.",M1268*1.075,"-"))))</f>
        <v>0</v>
      </c>
      <c r="P1268" s="86">
        <v>3</v>
      </c>
      <c r="Q1268" s="47"/>
      <c r="R1268" s="91">
        <f t="shared" si="20"/>
        <v>0</v>
      </c>
      <c r="S1268" s="91" t="str">
        <f>IF('1'!$H$10="-","-      ₽",IF(Z1268="только сц",IF(Q1268&lt;=AA1268,Q1268,AA1268),IF(Q1268&lt;=AB1268,0,IF(Q1268-R1268&lt;=AA1268,Q1268-R1268,AA1268))))</f>
        <v>-      ₽</v>
      </c>
      <c r="T1268" s="92" t="str">
        <f>IF('1'!$H$10="-","-      ₽",IF(AND(SUM($W$10:$W$6357)&gt;=200000,AC1268&lt;&gt;"без скидки"),IF(R1268&gt;=100,O1268*0.95*0.95*R1268,O1268*R1268*0.95),IF(SUM($V$10:$V$6357)&gt;=57000,IF(AND(R1268&gt;=100,AC1268&lt;&gt;"без скидки"),O1268*0.95*R1268,O1268*R1268),N1268*R1268)))</f>
        <v>-      ₽</v>
      </c>
      <c r="U1268" s="92" t="str">
        <f>IF('1'!$H$10="-","-      ₽",S1268*N1268)</f>
        <v>-      ₽</v>
      </c>
      <c r="V1268" s="93" t="str">
        <f>IF('1'!$H$10="-","-      ₽",R1268*N1268)</f>
        <v>-      ₽</v>
      </c>
      <c r="W1268" s="93" t="str">
        <f>IF('1'!$H$10="-","-      ₽",R1268*O1268)</f>
        <v>-      ₽</v>
      </c>
      <c r="X1268" s="65" t="s">
        <v>4548</v>
      </c>
      <c r="Y1268" s="66" t="str">
        <f>IF(OR(Q1268="",'1'!$H$10="-"),"-      %",IF(Z1268="только сц",0,IF(SUM($V$685:$V$6357)&gt;=57000,(W1268-T1268)/W1268,0)))</f>
        <v>-      %</v>
      </c>
      <c r="Z1268" s="83" t="s">
        <v>5582</v>
      </c>
      <c r="AA1268" s="51">
        <v>3</v>
      </c>
      <c r="AB1268" s="51">
        <v>0</v>
      </c>
      <c r="AC1268" s="63" t="s">
        <v>375</v>
      </c>
      <c r="AD1268" s="94" t="str">
        <f>IF(OR(Q1268="",'1'!$H$10="-"),"",IF(Q1268&gt;R1268+S1268,"заказано больше наличия",""))</f>
        <v/>
      </c>
    </row>
    <row r="1269" spans="1:30" s="48" customFormat="1">
      <c r="A1269" s="2"/>
      <c r="B1269" s="57" t="s">
        <v>1487</v>
      </c>
      <c r="C1269" s="49" t="s">
        <v>690</v>
      </c>
      <c r="D1269" s="49" t="s">
        <v>195</v>
      </c>
      <c r="E1269" s="49">
        <v>2</v>
      </c>
      <c r="F1269" s="49">
        <v>7</v>
      </c>
      <c r="G1269" s="49" t="s">
        <v>691</v>
      </c>
      <c r="H1269" s="52" t="s">
        <v>525</v>
      </c>
      <c r="I1269" s="50" t="s">
        <v>379</v>
      </c>
      <c r="J1269" s="50"/>
      <c r="K1269" s="90"/>
      <c r="L1269" s="51">
        <v>992</v>
      </c>
      <c r="M1269" s="51">
        <v>875</v>
      </c>
      <c r="N1269" s="82">
        <f>IF('1'!$H$10="-",L1269,L1269)</f>
        <v>992</v>
      </c>
      <c r="O1269" s="82">
        <f>IF(Z1269="только сц",0,IF('1'!$H$10="-",M1269,IF('1'!$H$10="в кассу предприятия",M1269,IF('1'!$H$10="ИП Водакова Т.Ю.",M1269*1.075,"-"))))</f>
        <v>875</v>
      </c>
      <c r="P1269" s="86">
        <v>20</v>
      </c>
      <c r="Q1269" s="47"/>
      <c r="R1269" s="91">
        <f t="shared" si="20"/>
        <v>0</v>
      </c>
      <c r="S1269" s="91" t="str">
        <f>IF('1'!$H$10="-","-      ₽",IF(Z1269="только сц",IF(Q1269&lt;=AA1269,Q1269,AA1269),IF(Q1269&lt;=AB1269,0,IF(Q1269-R1269&lt;=AA1269,Q1269-R1269,AA1269))))</f>
        <v>-      ₽</v>
      </c>
      <c r="T1269" s="92" t="str">
        <f>IF('1'!$H$10="-","-      ₽",IF(AND(SUM($W$10:$W$6357)&gt;=200000,AC1269&lt;&gt;"без скидки"),IF(R1269&gt;=100,O1269*0.95*0.95*R1269,O1269*R1269*0.95),IF(SUM($V$10:$V$6357)&gt;=57000,IF(AND(R1269&gt;=100,AC1269&lt;&gt;"без скидки"),O1269*0.95*R1269,O1269*R1269),N1269*R1269)))</f>
        <v>-      ₽</v>
      </c>
      <c r="U1269" s="92" t="str">
        <f>IF('1'!$H$10="-","-      ₽",S1269*N1269)</f>
        <v>-      ₽</v>
      </c>
      <c r="V1269" s="93" t="str">
        <f>IF('1'!$H$10="-","-      ₽",R1269*N1269)</f>
        <v>-      ₽</v>
      </c>
      <c r="W1269" s="93" t="str">
        <f>IF('1'!$H$10="-","-      ₽",R1269*O1269)</f>
        <v>-      ₽</v>
      </c>
      <c r="X1269" s="65" t="s">
        <v>4548</v>
      </c>
      <c r="Y1269" s="66" t="str">
        <f>IF(OR(Q1269="",'1'!$H$10="-"),"-      %",IF(Z1269="только сц",0,IF(SUM($V$685:$V$6357)&gt;=57000,(W1269-T1269)/W1269,0)))</f>
        <v>-      %</v>
      </c>
      <c r="Z1269" s="83" t="s">
        <v>375</v>
      </c>
      <c r="AA1269" s="51">
        <v>0</v>
      </c>
      <c r="AB1269" s="51">
        <v>20</v>
      </c>
      <c r="AC1269" s="63" t="s">
        <v>375</v>
      </c>
      <c r="AD1269" s="94" t="str">
        <f>IF(OR(Q1269="",'1'!$H$10="-"),"",IF(Q1269&gt;R1269+S1269,"заказано больше наличия",""))</f>
        <v/>
      </c>
    </row>
    <row r="1270" spans="1:30" s="48" customFormat="1">
      <c r="A1270" s="2"/>
      <c r="B1270" s="57" t="s">
        <v>689</v>
      </c>
      <c r="C1270" s="49" t="s">
        <v>690</v>
      </c>
      <c r="D1270" s="49" t="s">
        <v>195</v>
      </c>
      <c r="E1270" s="49">
        <v>2</v>
      </c>
      <c r="F1270" s="49">
        <v>11</v>
      </c>
      <c r="G1270" s="49" t="s">
        <v>691</v>
      </c>
      <c r="H1270" s="52" t="s">
        <v>52</v>
      </c>
      <c r="I1270" s="50" t="s">
        <v>298</v>
      </c>
      <c r="J1270" s="50"/>
      <c r="K1270" s="90"/>
      <c r="L1270" s="51">
        <v>357</v>
      </c>
      <c r="M1270" s="51">
        <v>315</v>
      </c>
      <c r="N1270" s="82">
        <f>IF('1'!$H$10="-",L1270,L1270)</f>
        <v>357</v>
      </c>
      <c r="O1270" s="82">
        <f>IF(Z1270="только сц",0,IF('1'!$H$10="-",M1270,IF('1'!$H$10="в кассу предприятия",M1270,IF('1'!$H$10="ИП Водакова Т.Ю.",M1270*1.075,"-"))))</f>
        <v>315</v>
      </c>
      <c r="P1270" s="86" t="s">
        <v>5583</v>
      </c>
      <c r="Q1270" s="47"/>
      <c r="R1270" s="91">
        <f t="shared" si="20"/>
        <v>0</v>
      </c>
      <c r="S1270" s="91" t="str">
        <f>IF('1'!$H$10="-","-      ₽",IF(Z1270="только сц",IF(Q1270&lt;=AA1270,Q1270,AA1270),IF(Q1270&lt;=AB1270,0,IF(Q1270-R1270&lt;=AA1270,Q1270-R1270,AA1270))))</f>
        <v>-      ₽</v>
      </c>
      <c r="T1270" s="92" t="str">
        <f>IF('1'!$H$10="-","-      ₽",IF(AND(SUM($W$10:$W$6357)&gt;=200000,AC1270&lt;&gt;"без скидки"),IF(R1270&gt;=100,O1270*0.95*0.95*R1270,O1270*R1270*0.95),IF(SUM($V$10:$V$6357)&gt;=57000,IF(AND(R1270&gt;=100,AC1270&lt;&gt;"без скидки"),O1270*0.95*R1270,O1270*R1270),N1270*R1270)))</f>
        <v>-      ₽</v>
      </c>
      <c r="U1270" s="92" t="str">
        <f>IF('1'!$H$10="-","-      ₽",S1270*N1270)</f>
        <v>-      ₽</v>
      </c>
      <c r="V1270" s="93" t="str">
        <f>IF('1'!$H$10="-","-      ₽",R1270*N1270)</f>
        <v>-      ₽</v>
      </c>
      <c r="W1270" s="93" t="str">
        <f>IF('1'!$H$10="-","-      ₽",R1270*O1270)</f>
        <v>-      ₽</v>
      </c>
      <c r="X1270" s="65" t="s">
        <v>4992</v>
      </c>
      <c r="Y1270" s="66" t="str">
        <f>IF(OR(Q1270="",'1'!$H$10="-"),"-      %",IF(Z1270="только сц",0,IF(SUM($V$685:$V$6357)&gt;=57000,(W1270-T1270)/W1270,0)))</f>
        <v>-      %</v>
      </c>
      <c r="Z1270" s="83" t="s">
        <v>375</v>
      </c>
      <c r="AA1270" s="51">
        <v>4</v>
      </c>
      <c r="AB1270" s="51">
        <v>309</v>
      </c>
      <c r="AC1270" s="63" t="s">
        <v>3975</v>
      </c>
      <c r="AD1270" s="94" t="str">
        <f>IF(OR(Q1270="",'1'!$H$10="-"),"",IF(Q1270&gt;R1270+S1270,"заказано больше наличия",""))</f>
        <v/>
      </c>
    </row>
    <row r="1271" spans="1:30" s="48" customFormat="1">
      <c r="A1271" s="2"/>
      <c r="B1271" s="57" t="s">
        <v>4073</v>
      </c>
      <c r="C1271" s="49" t="s">
        <v>194</v>
      </c>
      <c r="D1271" s="49" t="s">
        <v>195</v>
      </c>
      <c r="E1271" s="49">
        <v>2</v>
      </c>
      <c r="F1271" s="49">
        <v>10</v>
      </c>
      <c r="G1271" s="49" t="s">
        <v>4133</v>
      </c>
      <c r="H1271" s="52" t="s">
        <v>768</v>
      </c>
      <c r="I1271" s="50" t="s">
        <v>555</v>
      </c>
      <c r="J1271" s="50"/>
      <c r="K1271" s="90"/>
      <c r="L1271" s="51">
        <v>357</v>
      </c>
      <c r="M1271" s="51">
        <v>315</v>
      </c>
      <c r="N1271" s="82">
        <f>IF('1'!$H$10="-",L1271,L1271)</f>
        <v>357</v>
      </c>
      <c r="O1271" s="82">
        <f>IF(Z1271="только сц",0,IF('1'!$H$10="-",M1271,IF('1'!$H$10="в кассу предприятия",M1271,IF('1'!$H$10="ИП Водакова Т.Ю.",M1271*1.075,"-"))))</f>
        <v>315</v>
      </c>
      <c r="P1271" s="86">
        <v>3</v>
      </c>
      <c r="Q1271" s="47"/>
      <c r="R1271" s="91">
        <f t="shared" si="20"/>
        <v>0</v>
      </c>
      <c r="S1271" s="91" t="str">
        <f>IF('1'!$H$10="-","-      ₽",IF(Z1271="только сц",IF(Q1271&lt;=AA1271,Q1271,AA1271),IF(Q1271&lt;=AB1271,0,IF(Q1271-R1271&lt;=AA1271,Q1271-R1271,AA1271))))</f>
        <v>-      ₽</v>
      </c>
      <c r="T1271" s="92" t="str">
        <f>IF('1'!$H$10="-","-      ₽",IF(AND(SUM($W$10:$W$6357)&gt;=200000,AC1271&lt;&gt;"без скидки"),IF(R1271&gt;=100,O1271*0.95*0.95*R1271,O1271*R1271*0.95),IF(SUM($V$10:$V$6357)&gt;=57000,IF(AND(R1271&gt;=100,AC1271&lt;&gt;"без скидки"),O1271*0.95*R1271,O1271*R1271),N1271*R1271)))</f>
        <v>-      ₽</v>
      </c>
      <c r="U1271" s="92" t="str">
        <f>IF('1'!$H$10="-","-      ₽",S1271*N1271)</f>
        <v>-      ₽</v>
      </c>
      <c r="V1271" s="93" t="str">
        <f>IF('1'!$H$10="-","-      ₽",R1271*N1271)</f>
        <v>-      ₽</v>
      </c>
      <c r="W1271" s="93" t="str">
        <f>IF('1'!$H$10="-","-      ₽",R1271*O1271)</f>
        <v>-      ₽</v>
      </c>
      <c r="X1271" s="65" t="s">
        <v>4548</v>
      </c>
      <c r="Y1271" s="66" t="str">
        <f>IF(OR(Q1271="",'1'!$H$10="-"),"-      %",IF(Z1271="только сц",0,IF(SUM($V$685:$V$6357)&gt;=57000,(W1271-T1271)/W1271,0)))</f>
        <v>-      %</v>
      </c>
      <c r="Z1271" s="83" t="s">
        <v>375</v>
      </c>
      <c r="AA1271" s="51">
        <v>2</v>
      </c>
      <c r="AB1271" s="51">
        <v>1</v>
      </c>
      <c r="AC1271" s="63" t="s">
        <v>375</v>
      </c>
      <c r="AD1271" s="94" t="str">
        <f>IF(OR(Q1271="",'1'!$H$10="-"),"",IF(Q1271&gt;R1271+S1271,"заказано больше наличия",""))</f>
        <v/>
      </c>
    </row>
    <row r="1272" spans="1:30" s="48" customFormat="1">
      <c r="A1272" s="2"/>
      <c r="B1272" s="57" t="s">
        <v>1488</v>
      </c>
      <c r="C1272" s="49" t="s">
        <v>690</v>
      </c>
      <c r="D1272" s="49" t="s">
        <v>195</v>
      </c>
      <c r="E1272" s="49">
        <v>2</v>
      </c>
      <c r="F1272" s="49">
        <v>8</v>
      </c>
      <c r="G1272" s="49"/>
      <c r="H1272" s="52" t="s">
        <v>288</v>
      </c>
      <c r="I1272" s="50"/>
      <c r="J1272" s="50"/>
      <c r="K1272" s="90"/>
      <c r="L1272" s="51">
        <v>266</v>
      </c>
      <c r="M1272" s="51">
        <v>235</v>
      </c>
      <c r="N1272" s="82">
        <f>IF('1'!$H$10="-",L1272,L1272)</f>
        <v>266</v>
      </c>
      <c r="O1272" s="82">
        <f>IF(Z1272="только сц",0,IF('1'!$H$10="-",M1272,IF('1'!$H$10="в кассу предприятия",M1272,IF('1'!$H$10="ИП Водакова Т.Ю.",M1272*1.075,"-"))))</f>
        <v>235</v>
      </c>
      <c r="P1272" s="86" t="s">
        <v>5583</v>
      </c>
      <c r="Q1272" s="47"/>
      <c r="R1272" s="91">
        <f t="shared" si="20"/>
        <v>0</v>
      </c>
      <c r="S1272" s="91" t="str">
        <f>IF('1'!$H$10="-","-      ₽",IF(Z1272="только сц",IF(Q1272&lt;=AA1272,Q1272,AA1272),IF(Q1272&lt;=AB1272,0,IF(Q1272-R1272&lt;=AA1272,Q1272-R1272,AA1272))))</f>
        <v>-      ₽</v>
      </c>
      <c r="T1272" s="92" t="str">
        <f>IF('1'!$H$10="-","-      ₽",IF(AND(SUM($W$10:$W$6357)&gt;=200000,AC1272&lt;&gt;"без скидки"),IF(R1272&gt;=100,O1272*0.95*0.95*R1272,O1272*R1272*0.95),IF(SUM($V$10:$V$6357)&gt;=57000,IF(AND(R1272&gt;=100,AC1272&lt;&gt;"без скидки"),O1272*0.95*R1272,O1272*R1272),N1272*R1272)))</f>
        <v>-      ₽</v>
      </c>
      <c r="U1272" s="92" t="str">
        <f>IF('1'!$H$10="-","-      ₽",S1272*N1272)</f>
        <v>-      ₽</v>
      </c>
      <c r="V1272" s="93" t="str">
        <f>IF('1'!$H$10="-","-      ₽",R1272*N1272)</f>
        <v>-      ₽</v>
      </c>
      <c r="W1272" s="93" t="str">
        <f>IF('1'!$H$10="-","-      ₽",R1272*O1272)</f>
        <v>-      ₽</v>
      </c>
      <c r="X1272" s="65" t="s">
        <v>4548</v>
      </c>
      <c r="Y1272" s="66" t="str">
        <f>IF(OR(Q1272="",'1'!$H$10="-"),"-      %",IF(Z1272="только сц",0,IF(SUM($V$685:$V$6357)&gt;=57000,(W1272-T1272)/W1272,0)))</f>
        <v>-      %</v>
      </c>
      <c r="Z1272" s="83" t="s">
        <v>375</v>
      </c>
      <c r="AA1272" s="51">
        <v>0</v>
      </c>
      <c r="AB1272" s="51">
        <v>178</v>
      </c>
      <c r="AC1272" s="63" t="s">
        <v>3975</v>
      </c>
      <c r="AD1272" s="94" t="str">
        <f>IF(OR(Q1272="",'1'!$H$10="-"),"",IF(Q1272&gt;R1272+S1272,"заказано больше наличия",""))</f>
        <v/>
      </c>
    </row>
    <row r="1273" spans="1:30" s="48" customFormat="1">
      <c r="A1273" s="2"/>
      <c r="B1273" s="57" t="s">
        <v>692</v>
      </c>
      <c r="C1273" s="49" t="s">
        <v>690</v>
      </c>
      <c r="D1273" s="49" t="s">
        <v>195</v>
      </c>
      <c r="E1273" s="49">
        <v>2</v>
      </c>
      <c r="F1273" s="49">
        <v>11</v>
      </c>
      <c r="G1273" s="49"/>
      <c r="H1273" s="52" t="s">
        <v>52</v>
      </c>
      <c r="I1273" s="50" t="s">
        <v>298</v>
      </c>
      <c r="J1273" s="50"/>
      <c r="K1273" s="90"/>
      <c r="L1273" s="51">
        <v>266</v>
      </c>
      <c r="M1273" s="51">
        <v>235</v>
      </c>
      <c r="N1273" s="82">
        <f>IF('1'!$H$10="-",L1273,L1273)</f>
        <v>266</v>
      </c>
      <c r="O1273" s="82">
        <f>IF(Z1273="только сц",0,IF('1'!$H$10="-",M1273,IF('1'!$H$10="в кассу предприятия",M1273,IF('1'!$H$10="ИП Водакова Т.Ю.",M1273*1.075,"-"))))</f>
        <v>235</v>
      </c>
      <c r="P1273" s="86" t="s">
        <v>5583</v>
      </c>
      <c r="Q1273" s="47"/>
      <c r="R1273" s="91">
        <f t="shared" si="20"/>
        <v>0</v>
      </c>
      <c r="S1273" s="91" t="str">
        <f>IF('1'!$H$10="-","-      ₽",IF(Z1273="только сц",IF(Q1273&lt;=AA1273,Q1273,AA1273),IF(Q1273&lt;=AB1273,0,IF(Q1273-R1273&lt;=AA1273,Q1273-R1273,AA1273))))</f>
        <v>-      ₽</v>
      </c>
      <c r="T1273" s="92" t="str">
        <f>IF('1'!$H$10="-","-      ₽",IF(AND(SUM($W$10:$W$6357)&gt;=200000,AC1273&lt;&gt;"без скидки"),IF(R1273&gt;=100,O1273*0.95*0.95*R1273,O1273*R1273*0.95),IF(SUM($V$10:$V$6357)&gt;=57000,IF(AND(R1273&gt;=100,AC1273&lt;&gt;"без скидки"),O1273*0.95*R1273,O1273*R1273),N1273*R1273)))</f>
        <v>-      ₽</v>
      </c>
      <c r="U1273" s="92" t="str">
        <f>IF('1'!$H$10="-","-      ₽",S1273*N1273)</f>
        <v>-      ₽</v>
      </c>
      <c r="V1273" s="93" t="str">
        <f>IF('1'!$H$10="-","-      ₽",R1273*N1273)</f>
        <v>-      ₽</v>
      </c>
      <c r="W1273" s="93" t="str">
        <f>IF('1'!$H$10="-","-      ₽",R1273*O1273)</f>
        <v>-      ₽</v>
      </c>
      <c r="X1273" s="65" t="s">
        <v>4992</v>
      </c>
      <c r="Y1273" s="66" t="str">
        <f>IF(OR(Q1273="",'1'!$H$10="-"),"-      %",IF(Z1273="только сц",0,IF(SUM($V$685:$V$6357)&gt;=57000,(W1273-T1273)/W1273,0)))</f>
        <v>-      %</v>
      </c>
      <c r="Z1273" s="83" t="s">
        <v>375</v>
      </c>
      <c r="AA1273" s="51">
        <v>15</v>
      </c>
      <c r="AB1273" s="51">
        <v>1024</v>
      </c>
      <c r="AC1273" s="63" t="s">
        <v>3975</v>
      </c>
      <c r="AD1273" s="94" t="str">
        <f>IF(OR(Q1273="",'1'!$H$10="-"),"",IF(Q1273&gt;R1273+S1273,"заказано больше наличия",""))</f>
        <v/>
      </c>
    </row>
    <row r="1274" spans="1:30" s="48" customFormat="1">
      <c r="A1274" s="2"/>
      <c r="B1274" s="57" t="s">
        <v>3994</v>
      </c>
      <c r="C1274" s="49" t="s">
        <v>4020</v>
      </c>
      <c r="D1274" s="49" t="s">
        <v>4021</v>
      </c>
      <c r="E1274" s="49">
        <v>2</v>
      </c>
      <c r="F1274" s="49">
        <v>5</v>
      </c>
      <c r="G1274" s="49" t="s">
        <v>980</v>
      </c>
      <c r="H1274" s="52" t="s">
        <v>78</v>
      </c>
      <c r="I1274" s="50" t="s">
        <v>385</v>
      </c>
      <c r="J1274" s="50" t="s">
        <v>374</v>
      </c>
      <c r="K1274" s="90"/>
      <c r="L1274" s="51">
        <v>492</v>
      </c>
      <c r="M1274" s="51">
        <v>434</v>
      </c>
      <c r="N1274" s="82">
        <f>IF('1'!$H$10="-",L1274,L1274)</f>
        <v>492</v>
      </c>
      <c r="O1274" s="82">
        <f>IF(Z1274="только сц",0,IF('1'!$H$10="-",M1274,IF('1'!$H$10="в кассу предприятия",M1274,IF('1'!$H$10="ИП Водакова Т.Ю.",M1274*1.075,"-"))))</f>
        <v>434</v>
      </c>
      <c r="P1274" s="86">
        <v>14</v>
      </c>
      <c r="Q1274" s="47"/>
      <c r="R1274" s="91">
        <f t="shared" si="20"/>
        <v>0</v>
      </c>
      <c r="S1274" s="91" t="str">
        <f>IF('1'!$H$10="-","-      ₽",IF(Z1274="только сц",IF(Q1274&lt;=AA1274,Q1274,AA1274),IF(Q1274&lt;=AB1274,0,IF(Q1274-R1274&lt;=AA1274,Q1274-R1274,AA1274))))</f>
        <v>-      ₽</v>
      </c>
      <c r="T1274" s="92" t="str">
        <f>IF('1'!$H$10="-","-      ₽",IF(AND(SUM($W$10:$W$6357)&gt;=200000,AC1274&lt;&gt;"без скидки"),IF(R1274&gt;=100,O1274*0.95*0.95*R1274,O1274*R1274*0.95),IF(SUM($V$10:$V$6357)&gt;=57000,IF(AND(R1274&gt;=100,AC1274&lt;&gt;"без скидки"),O1274*0.95*R1274,O1274*R1274),N1274*R1274)))</f>
        <v>-      ₽</v>
      </c>
      <c r="U1274" s="92" t="str">
        <f>IF('1'!$H$10="-","-      ₽",S1274*N1274)</f>
        <v>-      ₽</v>
      </c>
      <c r="V1274" s="93" t="str">
        <f>IF('1'!$H$10="-","-      ₽",R1274*N1274)</f>
        <v>-      ₽</v>
      </c>
      <c r="W1274" s="93" t="str">
        <f>IF('1'!$H$10="-","-      ₽",R1274*O1274)</f>
        <v>-      ₽</v>
      </c>
      <c r="X1274" s="65" t="s">
        <v>4548</v>
      </c>
      <c r="Y1274" s="66" t="str">
        <f>IF(OR(Q1274="",'1'!$H$10="-"),"-      %",IF(Z1274="только сц",0,IF(SUM($V$685:$V$6357)&gt;=57000,(W1274-T1274)/W1274,0)))</f>
        <v>-      %</v>
      </c>
      <c r="Z1274" s="83" t="s">
        <v>375</v>
      </c>
      <c r="AA1274" s="51">
        <v>0</v>
      </c>
      <c r="AB1274" s="51">
        <v>14</v>
      </c>
      <c r="AC1274" s="63" t="s">
        <v>375</v>
      </c>
      <c r="AD1274" s="94" t="str">
        <f>IF(OR(Q1274="",'1'!$H$10="-"),"",IF(Q1274&gt;R1274+S1274,"заказано больше наличия",""))</f>
        <v/>
      </c>
    </row>
    <row r="1275" spans="1:30" s="48" customFormat="1">
      <c r="A1275" s="2"/>
      <c r="B1275" s="57" t="s">
        <v>5175</v>
      </c>
      <c r="C1275" s="49" t="s">
        <v>5379</v>
      </c>
      <c r="D1275" s="49" t="s">
        <v>695</v>
      </c>
      <c r="E1275" s="49">
        <v>2</v>
      </c>
      <c r="F1275" s="49">
        <v>18</v>
      </c>
      <c r="G1275" s="49" t="s">
        <v>375</v>
      </c>
      <c r="H1275" s="52" t="s">
        <v>384</v>
      </c>
      <c r="I1275" s="50" t="s">
        <v>372</v>
      </c>
      <c r="J1275" s="50"/>
      <c r="K1275" s="90"/>
      <c r="L1275" s="51">
        <v>572</v>
      </c>
      <c r="M1275" s="51">
        <v>505</v>
      </c>
      <c r="N1275" s="82">
        <f>IF('1'!$H$10="-",L1275,L1275)</f>
        <v>572</v>
      </c>
      <c r="O1275" s="82">
        <f>IF(Z1275="только сц",0,IF('1'!$H$10="-",M1275,IF('1'!$H$10="в кассу предприятия",M1275,IF('1'!$H$10="ИП Водакова Т.Ю.",M1275*1.075,"-"))))</f>
        <v>505</v>
      </c>
      <c r="P1275" s="86" t="s">
        <v>5583</v>
      </c>
      <c r="Q1275" s="47"/>
      <c r="R1275" s="91">
        <f t="shared" si="20"/>
        <v>0</v>
      </c>
      <c r="S1275" s="91" t="str">
        <f>IF('1'!$H$10="-","-      ₽",IF(Z1275="только сц",IF(Q1275&lt;=AA1275,Q1275,AA1275),IF(Q1275&lt;=AB1275,0,IF(Q1275-R1275&lt;=AA1275,Q1275-R1275,AA1275))))</f>
        <v>-      ₽</v>
      </c>
      <c r="T1275" s="92" t="str">
        <f>IF('1'!$H$10="-","-      ₽",IF(AND(SUM($W$10:$W$6357)&gt;=200000,AC1275&lt;&gt;"без скидки"),IF(R1275&gt;=100,O1275*0.95*0.95*R1275,O1275*R1275*0.95),IF(SUM($V$10:$V$6357)&gt;=57000,IF(AND(R1275&gt;=100,AC1275&lt;&gt;"без скидки"),O1275*0.95*R1275,O1275*R1275),N1275*R1275)))</f>
        <v>-      ₽</v>
      </c>
      <c r="U1275" s="92" t="str">
        <f>IF('1'!$H$10="-","-      ₽",S1275*N1275)</f>
        <v>-      ₽</v>
      </c>
      <c r="V1275" s="93" t="str">
        <f>IF('1'!$H$10="-","-      ₽",R1275*N1275)</f>
        <v>-      ₽</v>
      </c>
      <c r="W1275" s="93" t="str">
        <f>IF('1'!$H$10="-","-      ₽",R1275*O1275)</f>
        <v>-      ₽</v>
      </c>
      <c r="X1275" s="65" t="s">
        <v>4991</v>
      </c>
      <c r="Y1275" s="66" t="str">
        <f>IF(OR(Q1275="",'1'!$H$10="-"),"-      %",IF(Z1275="только сц",0,IF(SUM($V$685:$V$6357)&gt;=57000,(W1275-T1275)/W1275,0)))</f>
        <v>-      %</v>
      </c>
      <c r="Z1275" s="83" t="s">
        <v>375</v>
      </c>
      <c r="AA1275" s="51">
        <v>0</v>
      </c>
      <c r="AB1275" s="51">
        <v>1310</v>
      </c>
      <c r="AC1275" s="63" t="s">
        <v>375</v>
      </c>
      <c r="AD1275" s="94" t="str">
        <f>IF(OR(Q1275="",'1'!$H$10="-"),"",IF(Q1275&gt;R1275+S1275,"заказано больше наличия",""))</f>
        <v/>
      </c>
    </row>
    <row r="1276" spans="1:30" s="48" customFormat="1">
      <c r="A1276" s="2"/>
      <c r="B1276" s="57" t="s">
        <v>5176</v>
      </c>
      <c r="C1276" s="49" t="s">
        <v>5379</v>
      </c>
      <c r="D1276" s="49" t="s">
        <v>695</v>
      </c>
      <c r="E1276" s="49">
        <v>2</v>
      </c>
      <c r="F1276" s="49">
        <v>23</v>
      </c>
      <c r="G1276" s="49" t="s">
        <v>375</v>
      </c>
      <c r="H1276" s="52" t="s">
        <v>29</v>
      </c>
      <c r="I1276" s="50"/>
      <c r="J1276" s="50"/>
      <c r="K1276" s="90"/>
      <c r="L1276" s="51">
        <v>607</v>
      </c>
      <c r="M1276" s="51">
        <v>536</v>
      </c>
      <c r="N1276" s="82">
        <f>IF('1'!$H$10="-",L1276,L1276)</f>
        <v>607</v>
      </c>
      <c r="O1276" s="82">
        <f>IF(Z1276="только сц",0,IF('1'!$H$10="-",M1276,IF('1'!$H$10="в кассу предприятия",M1276,IF('1'!$H$10="ИП Водакова Т.Ю.",M1276*1.075,"-"))))</f>
        <v>536</v>
      </c>
      <c r="P1276" s="86" t="s">
        <v>5583</v>
      </c>
      <c r="Q1276" s="47"/>
      <c r="R1276" s="91">
        <f t="shared" si="20"/>
        <v>0</v>
      </c>
      <c r="S1276" s="91" t="str">
        <f>IF('1'!$H$10="-","-      ₽",IF(Z1276="только сц",IF(Q1276&lt;=AA1276,Q1276,AA1276),IF(Q1276&lt;=AB1276,0,IF(Q1276-R1276&lt;=AA1276,Q1276-R1276,AA1276))))</f>
        <v>-      ₽</v>
      </c>
      <c r="T1276" s="92" t="str">
        <f>IF('1'!$H$10="-","-      ₽",IF(AND(SUM($W$10:$W$6357)&gt;=200000,AC1276&lt;&gt;"без скидки"),IF(R1276&gt;=100,O1276*0.95*0.95*R1276,O1276*R1276*0.95),IF(SUM($V$10:$V$6357)&gt;=57000,IF(AND(R1276&gt;=100,AC1276&lt;&gt;"без скидки"),O1276*0.95*R1276,O1276*R1276),N1276*R1276)))</f>
        <v>-      ₽</v>
      </c>
      <c r="U1276" s="92" t="str">
        <f>IF('1'!$H$10="-","-      ₽",S1276*N1276)</f>
        <v>-      ₽</v>
      </c>
      <c r="V1276" s="93" t="str">
        <f>IF('1'!$H$10="-","-      ₽",R1276*N1276)</f>
        <v>-      ₽</v>
      </c>
      <c r="W1276" s="93" t="str">
        <f>IF('1'!$H$10="-","-      ₽",R1276*O1276)</f>
        <v>-      ₽</v>
      </c>
      <c r="X1276" s="65" t="s">
        <v>4991</v>
      </c>
      <c r="Y1276" s="66" t="str">
        <f>IF(OR(Q1276="",'1'!$H$10="-"),"-      %",IF(Z1276="только сц",0,IF(SUM($V$685:$V$6357)&gt;=57000,(W1276-T1276)/W1276,0)))</f>
        <v>-      %</v>
      </c>
      <c r="Z1276" s="83" t="s">
        <v>375</v>
      </c>
      <c r="AA1276" s="51">
        <v>0</v>
      </c>
      <c r="AB1276" s="51">
        <v>265</v>
      </c>
      <c r="AC1276" s="63" t="s">
        <v>3975</v>
      </c>
      <c r="AD1276" s="94" t="str">
        <f>IF(OR(Q1276="",'1'!$H$10="-"),"",IF(Q1276&gt;R1276+S1276,"заказано больше наличия",""))</f>
        <v/>
      </c>
    </row>
    <row r="1277" spans="1:30" s="48" customFormat="1">
      <c r="A1277" s="2"/>
      <c r="B1277" s="57" t="s">
        <v>693</v>
      </c>
      <c r="C1277" s="49" t="s">
        <v>694</v>
      </c>
      <c r="D1277" s="49" t="s">
        <v>695</v>
      </c>
      <c r="E1277" s="49">
        <v>2</v>
      </c>
      <c r="F1277" s="49">
        <v>8</v>
      </c>
      <c r="G1277" s="49"/>
      <c r="H1277" s="52" t="s">
        <v>288</v>
      </c>
      <c r="I1277" s="50" t="s">
        <v>298</v>
      </c>
      <c r="J1277" s="50"/>
      <c r="K1277" s="90"/>
      <c r="L1277" s="51">
        <v>255</v>
      </c>
      <c r="M1277" s="51">
        <v>225</v>
      </c>
      <c r="N1277" s="82">
        <f>IF('1'!$H$10="-",L1277,L1277)</f>
        <v>255</v>
      </c>
      <c r="O1277" s="82">
        <f>IF(Z1277="только сц",0,IF('1'!$H$10="-",M1277,IF('1'!$H$10="в кассу предприятия",M1277,IF('1'!$H$10="ИП Водакова Т.Ю.",M1277*1.075,"-"))))</f>
        <v>225</v>
      </c>
      <c r="P1277" s="86">
        <v>69</v>
      </c>
      <c r="Q1277" s="47"/>
      <c r="R1277" s="91">
        <f t="shared" si="20"/>
        <v>0</v>
      </c>
      <c r="S1277" s="91" t="str">
        <f>IF('1'!$H$10="-","-      ₽",IF(Z1277="только сц",IF(Q1277&lt;=AA1277,Q1277,AA1277),IF(Q1277&lt;=AB1277,0,IF(Q1277-R1277&lt;=AA1277,Q1277-R1277,AA1277))))</f>
        <v>-      ₽</v>
      </c>
      <c r="T1277" s="92" t="str">
        <f>IF('1'!$H$10="-","-      ₽",IF(AND(SUM($W$10:$W$6357)&gt;=200000,AC1277&lt;&gt;"без скидки"),IF(R1277&gt;=100,O1277*0.95*0.95*R1277,O1277*R1277*0.95),IF(SUM($V$10:$V$6357)&gt;=57000,IF(AND(R1277&gt;=100,AC1277&lt;&gt;"без скидки"),O1277*0.95*R1277,O1277*R1277),N1277*R1277)))</f>
        <v>-      ₽</v>
      </c>
      <c r="U1277" s="92" t="str">
        <f>IF('1'!$H$10="-","-      ₽",S1277*N1277)</f>
        <v>-      ₽</v>
      </c>
      <c r="V1277" s="93" t="str">
        <f>IF('1'!$H$10="-","-      ₽",R1277*N1277)</f>
        <v>-      ₽</v>
      </c>
      <c r="W1277" s="93" t="str">
        <f>IF('1'!$H$10="-","-      ₽",R1277*O1277)</f>
        <v>-      ₽</v>
      </c>
      <c r="X1277" s="65" t="s">
        <v>4548</v>
      </c>
      <c r="Y1277" s="66" t="str">
        <f>IF(OR(Q1277="",'1'!$H$10="-"),"-      %",IF(Z1277="только сц",0,IF(SUM($V$685:$V$6357)&gt;=57000,(W1277-T1277)/W1277,0)))</f>
        <v>-      %</v>
      </c>
      <c r="Z1277" s="83" t="s">
        <v>375</v>
      </c>
      <c r="AA1277" s="51">
        <v>47</v>
      </c>
      <c r="AB1277" s="51">
        <v>22</v>
      </c>
      <c r="AC1277" s="63" t="s">
        <v>375</v>
      </c>
      <c r="AD1277" s="94" t="str">
        <f>IF(OR(Q1277="",'1'!$H$10="-"),"",IF(Q1277&gt;R1277+S1277,"заказано больше наличия",""))</f>
        <v/>
      </c>
    </row>
    <row r="1278" spans="1:30" s="48" customFormat="1">
      <c r="A1278" s="2"/>
      <c r="B1278" s="57" t="s">
        <v>1489</v>
      </c>
      <c r="C1278" s="49" t="s">
        <v>694</v>
      </c>
      <c r="D1278" s="49" t="s">
        <v>695</v>
      </c>
      <c r="E1278" s="49">
        <v>2</v>
      </c>
      <c r="F1278" s="49">
        <v>11</v>
      </c>
      <c r="G1278" s="49"/>
      <c r="H1278" s="52" t="s">
        <v>52</v>
      </c>
      <c r="I1278" s="50" t="s">
        <v>392</v>
      </c>
      <c r="J1278" s="50"/>
      <c r="K1278" s="90"/>
      <c r="L1278" s="51">
        <v>255</v>
      </c>
      <c r="M1278" s="51">
        <v>225</v>
      </c>
      <c r="N1278" s="82">
        <f>IF('1'!$H$10="-",L1278,L1278)</f>
        <v>255</v>
      </c>
      <c r="O1278" s="82">
        <f>IF(Z1278="только сц",0,IF('1'!$H$10="-",M1278,IF('1'!$H$10="в кассу предприятия",M1278,IF('1'!$H$10="ИП Водакова Т.Ю.",M1278*1.075,"-"))))</f>
        <v>225</v>
      </c>
      <c r="P1278" s="86">
        <v>38</v>
      </c>
      <c r="Q1278" s="47"/>
      <c r="R1278" s="91">
        <f t="shared" si="20"/>
        <v>0</v>
      </c>
      <c r="S1278" s="91" t="str">
        <f>IF('1'!$H$10="-","-      ₽",IF(Z1278="только сц",IF(Q1278&lt;=AA1278,Q1278,AA1278),IF(Q1278&lt;=AB1278,0,IF(Q1278-R1278&lt;=AA1278,Q1278-R1278,AA1278))))</f>
        <v>-      ₽</v>
      </c>
      <c r="T1278" s="92" t="str">
        <f>IF('1'!$H$10="-","-      ₽",IF(AND(SUM($W$10:$W$6357)&gt;=200000,AC1278&lt;&gt;"без скидки"),IF(R1278&gt;=100,O1278*0.95*0.95*R1278,O1278*R1278*0.95),IF(SUM($V$10:$V$6357)&gt;=57000,IF(AND(R1278&gt;=100,AC1278&lt;&gt;"без скидки"),O1278*0.95*R1278,O1278*R1278),N1278*R1278)))</f>
        <v>-      ₽</v>
      </c>
      <c r="U1278" s="92" t="str">
        <f>IF('1'!$H$10="-","-      ₽",S1278*N1278)</f>
        <v>-      ₽</v>
      </c>
      <c r="V1278" s="93" t="str">
        <f>IF('1'!$H$10="-","-      ₽",R1278*N1278)</f>
        <v>-      ₽</v>
      </c>
      <c r="W1278" s="93" t="str">
        <f>IF('1'!$H$10="-","-      ₽",R1278*O1278)</f>
        <v>-      ₽</v>
      </c>
      <c r="X1278" s="65" t="s">
        <v>4548</v>
      </c>
      <c r="Y1278" s="66" t="str">
        <f>IF(OR(Q1278="",'1'!$H$10="-"),"-      %",IF(Z1278="только сц",0,IF(SUM($V$685:$V$6357)&gt;=57000,(W1278-T1278)/W1278,0)))</f>
        <v>-      %</v>
      </c>
      <c r="Z1278" s="83" t="s">
        <v>375</v>
      </c>
      <c r="AA1278" s="51">
        <v>8</v>
      </c>
      <c r="AB1278" s="51">
        <v>30</v>
      </c>
      <c r="AC1278" s="63" t="s">
        <v>375</v>
      </c>
      <c r="AD1278" s="94" t="str">
        <f>IF(OR(Q1278="",'1'!$H$10="-"),"",IF(Q1278&gt;R1278+S1278,"заказано больше наличия",""))</f>
        <v/>
      </c>
    </row>
    <row r="1279" spans="1:30" s="48" customFormat="1">
      <c r="A1279" s="2"/>
      <c r="B1279" s="57" t="s">
        <v>1490</v>
      </c>
      <c r="C1279" s="49" t="s">
        <v>694</v>
      </c>
      <c r="D1279" s="49" t="s">
        <v>695</v>
      </c>
      <c r="E1279" s="49">
        <v>2</v>
      </c>
      <c r="F1279" s="49">
        <v>18</v>
      </c>
      <c r="G1279" s="49"/>
      <c r="H1279" s="52" t="s">
        <v>384</v>
      </c>
      <c r="I1279" s="50" t="s">
        <v>434</v>
      </c>
      <c r="J1279" s="50"/>
      <c r="K1279" s="90"/>
      <c r="L1279" s="51">
        <v>368</v>
      </c>
      <c r="M1279" s="51">
        <v>325</v>
      </c>
      <c r="N1279" s="82">
        <f>IF('1'!$H$10="-",L1279,L1279)</f>
        <v>368</v>
      </c>
      <c r="O1279" s="82">
        <f>IF(Z1279="только сц",0,IF('1'!$H$10="-",M1279,IF('1'!$H$10="в кассу предприятия",M1279,IF('1'!$H$10="ИП Водакова Т.Ю.",M1279*1.075,"-"))))</f>
        <v>0</v>
      </c>
      <c r="P1279" s="86">
        <v>7</v>
      </c>
      <c r="Q1279" s="47"/>
      <c r="R1279" s="91">
        <f t="shared" si="20"/>
        <v>0</v>
      </c>
      <c r="S1279" s="91" t="str">
        <f>IF('1'!$H$10="-","-      ₽",IF(Z1279="только сц",IF(Q1279&lt;=AA1279,Q1279,AA1279),IF(Q1279&lt;=AB1279,0,IF(Q1279-R1279&lt;=AA1279,Q1279-R1279,AA1279))))</f>
        <v>-      ₽</v>
      </c>
      <c r="T1279" s="92" t="str">
        <f>IF('1'!$H$10="-","-      ₽",IF(AND(SUM($W$10:$W$6357)&gt;=200000,AC1279&lt;&gt;"без скидки"),IF(R1279&gt;=100,O1279*0.95*0.95*R1279,O1279*R1279*0.95),IF(SUM($V$10:$V$6357)&gt;=57000,IF(AND(R1279&gt;=100,AC1279&lt;&gt;"без скидки"),O1279*0.95*R1279,O1279*R1279),N1279*R1279)))</f>
        <v>-      ₽</v>
      </c>
      <c r="U1279" s="92" t="str">
        <f>IF('1'!$H$10="-","-      ₽",S1279*N1279)</f>
        <v>-      ₽</v>
      </c>
      <c r="V1279" s="93" t="str">
        <f>IF('1'!$H$10="-","-      ₽",R1279*N1279)</f>
        <v>-      ₽</v>
      </c>
      <c r="W1279" s="93" t="str">
        <f>IF('1'!$H$10="-","-      ₽",R1279*O1279)</f>
        <v>-      ₽</v>
      </c>
      <c r="X1279" s="65" t="s">
        <v>4548</v>
      </c>
      <c r="Y1279" s="66" t="str">
        <f>IF(OR(Q1279="",'1'!$H$10="-"),"-      %",IF(Z1279="только сц",0,IF(SUM($V$685:$V$6357)&gt;=57000,(W1279-T1279)/W1279,0)))</f>
        <v>-      %</v>
      </c>
      <c r="Z1279" s="83" t="s">
        <v>5582</v>
      </c>
      <c r="AA1279" s="51">
        <v>7</v>
      </c>
      <c r="AB1279" s="51">
        <v>0</v>
      </c>
      <c r="AC1279" s="63" t="s">
        <v>3975</v>
      </c>
      <c r="AD1279" s="94" t="str">
        <f>IF(OR(Q1279="",'1'!$H$10="-"),"",IF(Q1279&gt;R1279+S1279,"заказано больше наличия",""))</f>
        <v/>
      </c>
    </row>
    <row r="1280" spans="1:30" s="48" customFormat="1">
      <c r="A1280" s="2"/>
      <c r="B1280" s="57" t="s">
        <v>1491</v>
      </c>
      <c r="C1280" s="49" t="s">
        <v>694</v>
      </c>
      <c r="D1280" s="49" t="s">
        <v>695</v>
      </c>
      <c r="E1280" s="49">
        <v>2</v>
      </c>
      <c r="F1280" s="49">
        <v>24</v>
      </c>
      <c r="G1280" s="49"/>
      <c r="H1280" s="52" t="s">
        <v>373</v>
      </c>
      <c r="I1280" s="50"/>
      <c r="J1280" s="50"/>
      <c r="K1280" s="90"/>
      <c r="L1280" s="51">
        <v>697</v>
      </c>
      <c r="M1280" s="51">
        <v>615</v>
      </c>
      <c r="N1280" s="82">
        <f>IF('1'!$H$10="-",L1280,L1280)</f>
        <v>697</v>
      </c>
      <c r="O1280" s="82">
        <f>IF(Z1280="только сц",0,IF('1'!$H$10="-",M1280,IF('1'!$H$10="в кассу предприятия",M1280,IF('1'!$H$10="ИП Водакова Т.Ю.",M1280*1.075,"-"))))</f>
        <v>615</v>
      </c>
      <c r="P1280" s="86">
        <v>70</v>
      </c>
      <c r="Q1280" s="47"/>
      <c r="R1280" s="91">
        <f t="shared" si="20"/>
        <v>0</v>
      </c>
      <c r="S1280" s="91" t="str">
        <f>IF('1'!$H$10="-","-      ₽",IF(Z1280="только сц",IF(Q1280&lt;=AA1280,Q1280,AA1280),IF(Q1280&lt;=AB1280,0,IF(Q1280-R1280&lt;=AA1280,Q1280-R1280,AA1280))))</f>
        <v>-      ₽</v>
      </c>
      <c r="T1280" s="92" t="str">
        <f>IF('1'!$H$10="-","-      ₽",IF(AND(SUM($W$10:$W$6357)&gt;=200000,AC1280&lt;&gt;"без скидки"),IF(R1280&gt;=100,O1280*0.95*0.95*R1280,O1280*R1280*0.95),IF(SUM($V$10:$V$6357)&gt;=57000,IF(AND(R1280&gt;=100,AC1280&lt;&gt;"без скидки"),O1280*0.95*R1280,O1280*R1280),N1280*R1280)))</f>
        <v>-      ₽</v>
      </c>
      <c r="U1280" s="92" t="str">
        <f>IF('1'!$H$10="-","-      ₽",S1280*N1280)</f>
        <v>-      ₽</v>
      </c>
      <c r="V1280" s="93" t="str">
        <f>IF('1'!$H$10="-","-      ₽",R1280*N1280)</f>
        <v>-      ₽</v>
      </c>
      <c r="W1280" s="93" t="str">
        <f>IF('1'!$H$10="-","-      ₽",R1280*O1280)</f>
        <v>-      ₽</v>
      </c>
      <c r="X1280" s="65" t="s">
        <v>4548</v>
      </c>
      <c r="Y1280" s="66" t="str">
        <f>IF(OR(Q1280="",'1'!$H$10="-"),"-      %",IF(Z1280="только сц",0,IF(SUM($V$685:$V$6357)&gt;=57000,(W1280-T1280)/W1280,0)))</f>
        <v>-      %</v>
      </c>
      <c r="Z1280" s="83" t="s">
        <v>375</v>
      </c>
      <c r="AA1280" s="51">
        <v>0</v>
      </c>
      <c r="AB1280" s="51">
        <v>70</v>
      </c>
      <c r="AC1280" s="63" t="s">
        <v>3975</v>
      </c>
      <c r="AD1280" s="94" t="str">
        <f>IF(OR(Q1280="",'1'!$H$10="-"),"",IF(Q1280&gt;R1280+S1280,"заказано больше наличия",""))</f>
        <v/>
      </c>
    </row>
    <row r="1281" spans="1:30" s="48" customFormat="1">
      <c r="A1281" s="2"/>
      <c r="B1281" s="57" t="s">
        <v>697</v>
      </c>
      <c r="C1281" s="49" t="s">
        <v>698</v>
      </c>
      <c r="D1281" s="49" t="s">
        <v>699</v>
      </c>
      <c r="E1281" s="49">
        <v>2</v>
      </c>
      <c r="F1281" s="49">
        <v>6</v>
      </c>
      <c r="G1281" s="49"/>
      <c r="H1281" s="52" t="s">
        <v>85</v>
      </c>
      <c r="I1281" s="50"/>
      <c r="J1281" s="50"/>
      <c r="K1281" s="90"/>
      <c r="L1281" s="51">
        <v>368</v>
      </c>
      <c r="M1281" s="51">
        <v>325</v>
      </c>
      <c r="N1281" s="82">
        <f>IF('1'!$H$10="-",L1281,L1281)</f>
        <v>368</v>
      </c>
      <c r="O1281" s="82">
        <f>IF(Z1281="только сц",0,IF('1'!$H$10="-",M1281,IF('1'!$H$10="в кассу предприятия",M1281,IF('1'!$H$10="ИП Водакова Т.Ю.",M1281*1.075,"-"))))</f>
        <v>325</v>
      </c>
      <c r="P1281" s="86">
        <v>7</v>
      </c>
      <c r="Q1281" s="47"/>
      <c r="R1281" s="91">
        <f t="shared" si="20"/>
        <v>0</v>
      </c>
      <c r="S1281" s="91" t="str">
        <f>IF('1'!$H$10="-","-      ₽",IF(Z1281="только сц",IF(Q1281&lt;=AA1281,Q1281,AA1281),IF(Q1281&lt;=AB1281,0,IF(Q1281-R1281&lt;=AA1281,Q1281-R1281,AA1281))))</f>
        <v>-      ₽</v>
      </c>
      <c r="T1281" s="92" t="str">
        <f>IF('1'!$H$10="-","-      ₽",IF(AND(SUM($W$10:$W$6357)&gt;=200000,AC1281&lt;&gt;"без скидки"),IF(R1281&gt;=100,O1281*0.95*0.95*R1281,O1281*R1281*0.95),IF(SUM($V$10:$V$6357)&gt;=57000,IF(AND(R1281&gt;=100,AC1281&lt;&gt;"без скидки"),O1281*0.95*R1281,O1281*R1281),N1281*R1281)))</f>
        <v>-      ₽</v>
      </c>
      <c r="U1281" s="92" t="str">
        <f>IF('1'!$H$10="-","-      ₽",S1281*N1281)</f>
        <v>-      ₽</v>
      </c>
      <c r="V1281" s="93" t="str">
        <f>IF('1'!$H$10="-","-      ₽",R1281*N1281)</f>
        <v>-      ₽</v>
      </c>
      <c r="W1281" s="93" t="str">
        <f>IF('1'!$H$10="-","-      ₽",R1281*O1281)</f>
        <v>-      ₽</v>
      </c>
      <c r="X1281" s="65" t="s">
        <v>4548</v>
      </c>
      <c r="Y1281" s="66" t="str">
        <f>IF(OR(Q1281="",'1'!$H$10="-"),"-      %",IF(Z1281="только сц",0,IF(SUM($V$685:$V$6357)&gt;=57000,(W1281-T1281)/W1281,0)))</f>
        <v>-      %</v>
      </c>
      <c r="Z1281" s="83" t="s">
        <v>375</v>
      </c>
      <c r="AA1281" s="51">
        <v>6</v>
      </c>
      <c r="AB1281" s="51">
        <v>1</v>
      </c>
      <c r="AC1281" s="63" t="s">
        <v>375</v>
      </c>
      <c r="AD1281" s="94" t="str">
        <f>IF(OR(Q1281="",'1'!$H$10="-"),"",IF(Q1281&gt;R1281+S1281,"заказано больше наличия",""))</f>
        <v/>
      </c>
    </row>
    <row r="1282" spans="1:30" s="48" customFormat="1">
      <c r="A1282" s="2"/>
      <c r="B1282" s="57" t="s">
        <v>1492</v>
      </c>
      <c r="C1282" s="49" t="s">
        <v>698</v>
      </c>
      <c r="D1282" s="49" t="s">
        <v>699</v>
      </c>
      <c r="E1282" s="49">
        <v>2</v>
      </c>
      <c r="F1282" s="49">
        <v>11</v>
      </c>
      <c r="G1282" s="49"/>
      <c r="H1282" s="52" t="s">
        <v>52</v>
      </c>
      <c r="I1282" s="50" t="s">
        <v>396</v>
      </c>
      <c r="J1282" s="50"/>
      <c r="K1282" s="90"/>
      <c r="L1282" s="51">
        <v>334</v>
      </c>
      <c r="M1282" s="51">
        <v>295</v>
      </c>
      <c r="N1282" s="82">
        <f>IF('1'!$H$10="-",L1282,L1282)</f>
        <v>334</v>
      </c>
      <c r="O1282" s="82">
        <f>IF(Z1282="только сц",0,IF('1'!$H$10="-",M1282,IF('1'!$H$10="в кассу предприятия",M1282,IF('1'!$H$10="ИП Водакова Т.Ю.",M1282*1.075,"-"))))</f>
        <v>0</v>
      </c>
      <c r="P1282" s="86">
        <v>11</v>
      </c>
      <c r="Q1282" s="47"/>
      <c r="R1282" s="91">
        <f t="shared" si="20"/>
        <v>0</v>
      </c>
      <c r="S1282" s="91" t="str">
        <f>IF('1'!$H$10="-","-      ₽",IF(Z1282="только сц",IF(Q1282&lt;=AA1282,Q1282,AA1282),IF(Q1282&lt;=AB1282,0,IF(Q1282-R1282&lt;=AA1282,Q1282-R1282,AA1282))))</f>
        <v>-      ₽</v>
      </c>
      <c r="T1282" s="92" t="str">
        <f>IF('1'!$H$10="-","-      ₽",IF(AND(SUM($W$10:$W$6357)&gt;=200000,AC1282&lt;&gt;"без скидки"),IF(R1282&gt;=100,O1282*0.95*0.95*R1282,O1282*R1282*0.95),IF(SUM($V$10:$V$6357)&gt;=57000,IF(AND(R1282&gt;=100,AC1282&lt;&gt;"без скидки"),O1282*0.95*R1282,O1282*R1282),N1282*R1282)))</f>
        <v>-      ₽</v>
      </c>
      <c r="U1282" s="92" t="str">
        <f>IF('1'!$H$10="-","-      ₽",S1282*N1282)</f>
        <v>-      ₽</v>
      </c>
      <c r="V1282" s="93" t="str">
        <f>IF('1'!$H$10="-","-      ₽",R1282*N1282)</f>
        <v>-      ₽</v>
      </c>
      <c r="W1282" s="93" t="str">
        <f>IF('1'!$H$10="-","-      ₽",R1282*O1282)</f>
        <v>-      ₽</v>
      </c>
      <c r="X1282" s="65" t="s">
        <v>4548</v>
      </c>
      <c r="Y1282" s="66" t="str">
        <f>IF(OR(Q1282="",'1'!$H$10="-"),"-      %",IF(Z1282="только сц",0,IF(SUM($V$685:$V$6357)&gt;=57000,(W1282-T1282)/W1282,0)))</f>
        <v>-      %</v>
      </c>
      <c r="Z1282" s="83" t="s">
        <v>5582</v>
      </c>
      <c r="AA1282" s="51">
        <v>11</v>
      </c>
      <c r="AB1282" s="51">
        <v>0</v>
      </c>
      <c r="AC1282" s="63" t="s">
        <v>375</v>
      </c>
      <c r="AD1282" s="94" t="str">
        <f>IF(OR(Q1282="",'1'!$H$10="-"),"",IF(Q1282&gt;R1282+S1282,"заказано больше наличия",""))</f>
        <v/>
      </c>
    </row>
    <row r="1283" spans="1:30" s="48" customFormat="1">
      <c r="A1283" s="2"/>
      <c r="B1283" s="57" t="s">
        <v>4189</v>
      </c>
      <c r="C1283" s="49" t="s">
        <v>4241</v>
      </c>
      <c r="D1283" s="49" t="s">
        <v>4242</v>
      </c>
      <c r="E1283" s="49">
        <v>2</v>
      </c>
      <c r="F1283" s="49">
        <v>6</v>
      </c>
      <c r="G1283" s="49" t="s">
        <v>4251</v>
      </c>
      <c r="H1283" s="52" t="s">
        <v>85</v>
      </c>
      <c r="I1283" s="50"/>
      <c r="J1283" s="50"/>
      <c r="K1283" s="90"/>
      <c r="L1283" s="51">
        <v>239</v>
      </c>
      <c r="M1283" s="51">
        <v>211</v>
      </c>
      <c r="N1283" s="82">
        <f>IF('1'!$H$10="-",L1283,L1283)</f>
        <v>239</v>
      </c>
      <c r="O1283" s="82">
        <f>IF(Z1283="только сц",0,IF('1'!$H$10="-",M1283,IF('1'!$H$10="в кассу предприятия",M1283,IF('1'!$H$10="ИП Водакова Т.Ю.",M1283*1.075,"-"))))</f>
        <v>211</v>
      </c>
      <c r="P1283" s="86">
        <v>2</v>
      </c>
      <c r="Q1283" s="47"/>
      <c r="R1283" s="91">
        <f t="shared" si="20"/>
        <v>0</v>
      </c>
      <c r="S1283" s="91" t="str">
        <f>IF('1'!$H$10="-","-      ₽",IF(Z1283="только сц",IF(Q1283&lt;=AA1283,Q1283,AA1283),IF(Q1283&lt;=AB1283,0,IF(Q1283-R1283&lt;=AA1283,Q1283-R1283,AA1283))))</f>
        <v>-      ₽</v>
      </c>
      <c r="T1283" s="92" t="str">
        <f>IF('1'!$H$10="-","-      ₽",IF(AND(SUM($W$10:$W$6357)&gt;=200000,AC1283&lt;&gt;"без скидки"),IF(R1283&gt;=100,O1283*0.95*0.95*R1283,O1283*R1283*0.95),IF(SUM($V$10:$V$6357)&gt;=57000,IF(AND(R1283&gt;=100,AC1283&lt;&gt;"без скидки"),O1283*0.95*R1283,O1283*R1283),N1283*R1283)))</f>
        <v>-      ₽</v>
      </c>
      <c r="U1283" s="92" t="str">
        <f>IF('1'!$H$10="-","-      ₽",S1283*N1283)</f>
        <v>-      ₽</v>
      </c>
      <c r="V1283" s="93" t="str">
        <f>IF('1'!$H$10="-","-      ₽",R1283*N1283)</f>
        <v>-      ₽</v>
      </c>
      <c r="W1283" s="93" t="str">
        <f>IF('1'!$H$10="-","-      ₽",R1283*O1283)</f>
        <v>-      ₽</v>
      </c>
      <c r="X1283" s="65" t="s">
        <v>4548</v>
      </c>
      <c r="Y1283" s="66" t="str">
        <f>IF(OR(Q1283="",'1'!$H$10="-"),"-      %",IF(Z1283="только сц",0,IF(SUM($V$685:$V$6357)&gt;=57000,(W1283-T1283)/W1283,0)))</f>
        <v>-      %</v>
      </c>
      <c r="Z1283" s="83" t="s">
        <v>375</v>
      </c>
      <c r="AA1283" s="51">
        <v>0</v>
      </c>
      <c r="AB1283" s="51">
        <v>2</v>
      </c>
      <c r="AC1283" s="63" t="s">
        <v>375</v>
      </c>
      <c r="AD1283" s="94" t="str">
        <f>IF(OR(Q1283="",'1'!$H$10="-"),"",IF(Q1283&gt;R1283+S1283,"заказано больше наличия",""))</f>
        <v/>
      </c>
    </row>
    <row r="1284" spans="1:30" s="48" customFormat="1">
      <c r="A1284" s="2"/>
      <c r="B1284" s="57" t="s">
        <v>1493</v>
      </c>
      <c r="C1284" s="49" t="s">
        <v>2544</v>
      </c>
      <c r="D1284" s="49" t="s">
        <v>701</v>
      </c>
      <c r="E1284" s="49">
        <v>2</v>
      </c>
      <c r="F1284" s="49">
        <v>5</v>
      </c>
      <c r="G1284" s="49" t="s">
        <v>702</v>
      </c>
      <c r="H1284" s="52" t="s">
        <v>3012</v>
      </c>
      <c r="I1284" s="50" t="s">
        <v>374</v>
      </c>
      <c r="J1284" s="50"/>
      <c r="K1284" s="90"/>
      <c r="L1284" s="51">
        <v>262</v>
      </c>
      <c r="M1284" s="51">
        <v>231</v>
      </c>
      <c r="N1284" s="82">
        <f>IF('1'!$H$10="-",L1284,L1284)</f>
        <v>262</v>
      </c>
      <c r="O1284" s="82">
        <f>IF(Z1284="только сц",0,IF('1'!$H$10="-",M1284,IF('1'!$H$10="в кассу предприятия",M1284,IF('1'!$H$10="ИП Водакова Т.Ю.",M1284*1.075,"-"))))</f>
        <v>0</v>
      </c>
      <c r="P1284" s="86">
        <v>7</v>
      </c>
      <c r="Q1284" s="47"/>
      <c r="R1284" s="91">
        <f t="shared" si="20"/>
        <v>0</v>
      </c>
      <c r="S1284" s="91" t="str">
        <f>IF('1'!$H$10="-","-      ₽",IF(Z1284="только сц",IF(Q1284&lt;=AA1284,Q1284,AA1284),IF(Q1284&lt;=AB1284,0,IF(Q1284-R1284&lt;=AA1284,Q1284-R1284,AA1284))))</f>
        <v>-      ₽</v>
      </c>
      <c r="T1284" s="92" t="str">
        <f>IF('1'!$H$10="-","-      ₽",IF(AND(SUM($W$10:$W$6357)&gt;=200000,AC1284&lt;&gt;"без скидки"),IF(R1284&gt;=100,O1284*0.95*0.95*R1284,O1284*R1284*0.95),IF(SUM($V$10:$V$6357)&gt;=57000,IF(AND(R1284&gt;=100,AC1284&lt;&gt;"без скидки"),O1284*0.95*R1284,O1284*R1284),N1284*R1284)))</f>
        <v>-      ₽</v>
      </c>
      <c r="U1284" s="92" t="str">
        <f>IF('1'!$H$10="-","-      ₽",S1284*N1284)</f>
        <v>-      ₽</v>
      </c>
      <c r="V1284" s="93" t="str">
        <f>IF('1'!$H$10="-","-      ₽",R1284*N1284)</f>
        <v>-      ₽</v>
      </c>
      <c r="W1284" s="93" t="str">
        <f>IF('1'!$H$10="-","-      ₽",R1284*O1284)</f>
        <v>-      ₽</v>
      </c>
      <c r="X1284" s="65" t="s">
        <v>4548</v>
      </c>
      <c r="Y1284" s="66" t="str">
        <f>IF(OR(Q1284="",'1'!$H$10="-"),"-      %",IF(Z1284="только сц",0,IF(SUM($V$685:$V$6357)&gt;=57000,(W1284-T1284)/W1284,0)))</f>
        <v>-      %</v>
      </c>
      <c r="Z1284" s="83" t="s">
        <v>5582</v>
      </c>
      <c r="AA1284" s="51">
        <v>7</v>
      </c>
      <c r="AB1284" s="51">
        <v>0</v>
      </c>
      <c r="AC1284" s="63" t="s">
        <v>375</v>
      </c>
      <c r="AD1284" s="94" t="str">
        <f>IF(OR(Q1284="",'1'!$H$10="-"),"",IF(Q1284&gt;R1284+S1284,"заказано больше наличия",""))</f>
        <v/>
      </c>
    </row>
    <row r="1285" spans="1:30" s="48" customFormat="1">
      <c r="A1285" s="2"/>
      <c r="B1285" s="57" t="s">
        <v>1494</v>
      </c>
      <c r="C1285" s="49" t="s">
        <v>700</v>
      </c>
      <c r="D1285" s="49" t="s">
        <v>701</v>
      </c>
      <c r="E1285" s="49">
        <v>2</v>
      </c>
      <c r="F1285" s="49">
        <v>6</v>
      </c>
      <c r="G1285" s="49" t="s">
        <v>702</v>
      </c>
      <c r="H1285" s="52" t="s">
        <v>85</v>
      </c>
      <c r="I1285" s="50"/>
      <c r="J1285" s="50"/>
      <c r="K1285" s="90"/>
      <c r="L1285" s="51">
        <v>262</v>
      </c>
      <c r="M1285" s="51">
        <v>231</v>
      </c>
      <c r="N1285" s="82">
        <f>IF('1'!$H$10="-",L1285,L1285)</f>
        <v>262</v>
      </c>
      <c r="O1285" s="82">
        <f>IF(Z1285="только сц",0,IF('1'!$H$10="-",M1285,IF('1'!$H$10="в кассу предприятия",M1285,IF('1'!$H$10="ИП Водакова Т.Ю.",M1285*1.075,"-"))))</f>
        <v>231</v>
      </c>
      <c r="P1285" s="86" t="s">
        <v>5583</v>
      </c>
      <c r="Q1285" s="47"/>
      <c r="R1285" s="91">
        <f t="shared" si="20"/>
        <v>0</v>
      </c>
      <c r="S1285" s="91" t="str">
        <f>IF('1'!$H$10="-","-      ₽",IF(Z1285="только сц",IF(Q1285&lt;=AA1285,Q1285,AA1285),IF(Q1285&lt;=AB1285,0,IF(Q1285-R1285&lt;=AA1285,Q1285-R1285,AA1285))))</f>
        <v>-      ₽</v>
      </c>
      <c r="T1285" s="92" t="str">
        <f>IF('1'!$H$10="-","-      ₽",IF(AND(SUM($W$10:$W$6357)&gt;=200000,AC1285&lt;&gt;"без скидки"),IF(R1285&gt;=100,O1285*0.95*0.95*R1285,O1285*R1285*0.95),IF(SUM($V$10:$V$6357)&gt;=57000,IF(AND(R1285&gt;=100,AC1285&lt;&gt;"без скидки"),O1285*0.95*R1285,O1285*R1285),N1285*R1285)))</f>
        <v>-      ₽</v>
      </c>
      <c r="U1285" s="92" t="str">
        <f>IF('1'!$H$10="-","-      ₽",S1285*N1285)</f>
        <v>-      ₽</v>
      </c>
      <c r="V1285" s="93" t="str">
        <f>IF('1'!$H$10="-","-      ₽",R1285*N1285)</f>
        <v>-      ₽</v>
      </c>
      <c r="W1285" s="93" t="str">
        <f>IF('1'!$H$10="-","-      ₽",R1285*O1285)</f>
        <v>-      ₽</v>
      </c>
      <c r="X1285" s="65" t="s">
        <v>4992</v>
      </c>
      <c r="Y1285" s="66" t="str">
        <f>IF(OR(Q1285="",'1'!$H$10="-"),"-      %",IF(Z1285="только сц",0,IF(SUM($V$685:$V$6357)&gt;=57000,(W1285-T1285)/W1285,0)))</f>
        <v>-      %</v>
      </c>
      <c r="Z1285" s="83" t="s">
        <v>375</v>
      </c>
      <c r="AA1285" s="51">
        <v>0</v>
      </c>
      <c r="AB1285" s="51">
        <v>224</v>
      </c>
      <c r="AC1285" s="63" t="s">
        <v>3975</v>
      </c>
      <c r="AD1285" s="94" t="str">
        <f>IF(OR(Q1285="",'1'!$H$10="-"),"",IF(Q1285&gt;R1285+S1285,"заказано больше наличия",""))</f>
        <v/>
      </c>
    </row>
    <row r="1286" spans="1:30" s="48" customFormat="1">
      <c r="A1286" s="2"/>
      <c r="B1286" s="57" t="s">
        <v>1495</v>
      </c>
      <c r="C1286" s="49" t="s">
        <v>2544</v>
      </c>
      <c r="D1286" s="49" t="s">
        <v>701</v>
      </c>
      <c r="E1286" s="49">
        <v>2</v>
      </c>
      <c r="F1286" s="49">
        <v>8</v>
      </c>
      <c r="G1286" s="49" t="s">
        <v>702</v>
      </c>
      <c r="H1286" s="52" t="s">
        <v>288</v>
      </c>
      <c r="I1286" s="50" t="s">
        <v>2800</v>
      </c>
      <c r="J1286" s="50"/>
      <c r="K1286" s="90"/>
      <c r="L1286" s="51">
        <v>262</v>
      </c>
      <c r="M1286" s="51">
        <v>231</v>
      </c>
      <c r="N1286" s="82">
        <f>IF('1'!$H$10="-",L1286,L1286)</f>
        <v>262</v>
      </c>
      <c r="O1286" s="82">
        <f>IF(Z1286="только сц",0,IF('1'!$H$10="-",M1286,IF('1'!$H$10="в кассу предприятия",M1286,IF('1'!$H$10="ИП Водакова Т.Ю.",M1286*1.075,"-"))))</f>
        <v>0</v>
      </c>
      <c r="P1286" s="86">
        <v>13</v>
      </c>
      <c r="Q1286" s="47"/>
      <c r="R1286" s="91">
        <f t="shared" si="20"/>
        <v>0</v>
      </c>
      <c r="S1286" s="91" t="str">
        <f>IF('1'!$H$10="-","-      ₽",IF(Z1286="только сц",IF(Q1286&lt;=AA1286,Q1286,AA1286),IF(Q1286&lt;=AB1286,0,IF(Q1286-R1286&lt;=AA1286,Q1286-R1286,AA1286))))</f>
        <v>-      ₽</v>
      </c>
      <c r="T1286" s="92" t="str">
        <f>IF('1'!$H$10="-","-      ₽",IF(AND(SUM($W$10:$W$6357)&gt;=200000,AC1286&lt;&gt;"без скидки"),IF(R1286&gt;=100,O1286*0.95*0.95*R1286,O1286*R1286*0.95),IF(SUM($V$10:$V$6357)&gt;=57000,IF(AND(R1286&gt;=100,AC1286&lt;&gt;"без скидки"),O1286*0.95*R1286,O1286*R1286),N1286*R1286)))</f>
        <v>-      ₽</v>
      </c>
      <c r="U1286" s="92" t="str">
        <f>IF('1'!$H$10="-","-      ₽",S1286*N1286)</f>
        <v>-      ₽</v>
      </c>
      <c r="V1286" s="93" t="str">
        <f>IF('1'!$H$10="-","-      ₽",R1286*N1286)</f>
        <v>-      ₽</v>
      </c>
      <c r="W1286" s="93" t="str">
        <f>IF('1'!$H$10="-","-      ₽",R1286*O1286)</f>
        <v>-      ₽</v>
      </c>
      <c r="X1286" s="65" t="s">
        <v>4548</v>
      </c>
      <c r="Y1286" s="66" t="str">
        <f>IF(OR(Q1286="",'1'!$H$10="-"),"-      %",IF(Z1286="только сц",0,IF(SUM($V$685:$V$6357)&gt;=57000,(W1286-T1286)/W1286,0)))</f>
        <v>-      %</v>
      </c>
      <c r="Z1286" s="83" t="s">
        <v>5582</v>
      </c>
      <c r="AA1286" s="51">
        <v>13</v>
      </c>
      <c r="AB1286" s="51">
        <v>0</v>
      </c>
      <c r="AC1286" s="63" t="s">
        <v>3975</v>
      </c>
      <c r="AD1286" s="94" t="str">
        <f>IF(OR(Q1286="",'1'!$H$10="-"),"",IF(Q1286&gt;R1286+S1286,"заказано больше наличия",""))</f>
        <v/>
      </c>
    </row>
    <row r="1287" spans="1:30" s="48" customFormat="1">
      <c r="A1287" s="2"/>
      <c r="B1287" s="57" t="s">
        <v>1496</v>
      </c>
      <c r="C1287" s="49" t="s">
        <v>2544</v>
      </c>
      <c r="D1287" s="49" t="s">
        <v>701</v>
      </c>
      <c r="E1287" s="49">
        <v>2</v>
      </c>
      <c r="F1287" s="49">
        <v>8</v>
      </c>
      <c r="G1287" s="49" t="s">
        <v>702</v>
      </c>
      <c r="H1287" s="52" t="s">
        <v>288</v>
      </c>
      <c r="I1287" s="50" t="s">
        <v>392</v>
      </c>
      <c r="J1287" s="50"/>
      <c r="K1287" s="90"/>
      <c r="L1287" s="51">
        <v>262</v>
      </c>
      <c r="M1287" s="51">
        <v>231</v>
      </c>
      <c r="N1287" s="82">
        <f>IF('1'!$H$10="-",L1287,L1287)</f>
        <v>262</v>
      </c>
      <c r="O1287" s="82">
        <f>IF(Z1287="только сц",0,IF('1'!$H$10="-",M1287,IF('1'!$H$10="в кассу предприятия",M1287,IF('1'!$H$10="ИП Водакова Т.Ю.",M1287*1.075,"-"))))</f>
        <v>0</v>
      </c>
      <c r="P1287" s="86">
        <v>6</v>
      </c>
      <c r="Q1287" s="47"/>
      <c r="R1287" s="91">
        <f t="shared" si="20"/>
        <v>0</v>
      </c>
      <c r="S1287" s="91" t="str">
        <f>IF('1'!$H$10="-","-      ₽",IF(Z1287="только сц",IF(Q1287&lt;=AA1287,Q1287,AA1287),IF(Q1287&lt;=AB1287,0,IF(Q1287-R1287&lt;=AA1287,Q1287-R1287,AA1287))))</f>
        <v>-      ₽</v>
      </c>
      <c r="T1287" s="92" t="str">
        <f>IF('1'!$H$10="-","-      ₽",IF(AND(SUM($W$10:$W$6357)&gt;=200000,AC1287&lt;&gt;"без скидки"),IF(R1287&gt;=100,O1287*0.95*0.95*R1287,O1287*R1287*0.95),IF(SUM($V$10:$V$6357)&gt;=57000,IF(AND(R1287&gt;=100,AC1287&lt;&gt;"без скидки"),O1287*0.95*R1287,O1287*R1287),N1287*R1287)))</f>
        <v>-      ₽</v>
      </c>
      <c r="U1287" s="92" t="str">
        <f>IF('1'!$H$10="-","-      ₽",S1287*N1287)</f>
        <v>-      ₽</v>
      </c>
      <c r="V1287" s="93" t="str">
        <f>IF('1'!$H$10="-","-      ₽",R1287*N1287)</f>
        <v>-      ₽</v>
      </c>
      <c r="W1287" s="93" t="str">
        <f>IF('1'!$H$10="-","-      ₽",R1287*O1287)</f>
        <v>-      ₽</v>
      </c>
      <c r="X1287" s="65" t="s">
        <v>4548</v>
      </c>
      <c r="Y1287" s="66" t="str">
        <f>IF(OR(Q1287="",'1'!$H$10="-"),"-      %",IF(Z1287="только сц",0,IF(SUM($V$685:$V$6357)&gt;=57000,(W1287-T1287)/W1287,0)))</f>
        <v>-      %</v>
      </c>
      <c r="Z1287" s="83" t="s">
        <v>5582</v>
      </c>
      <c r="AA1287" s="51">
        <v>6</v>
      </c>
      <c r="AB1287" s="51">
        <v>0</v>
      </c>
      <c r="AC1287" s="63" t="s">
        <v>375</v>
      </c>
      <c r="AD1287" s="94" t="str">
        <f>IF(OR(Q1287="",'1'!$H$10="-"),"",IF(Q1287&gt;R1287+S1287,"заказано больше наличия",""))</f>
        <v/>
      </c>
    </row>
    <row r="1288" spans="1:30" s="48" customFormat="1">
      <c r="A1288" s="2"/>
      <c r="B1288" s="57" t="s">
        <v>4074</v>
      </c>
      <c r="C1288" s="49" t="s">
        <v>700</v>
      </c>
      <c r="D1288" s="49" t="s">
        <v>701</v>
      </c>
      <c r="E1288" s="49">
        <v>2</v>
      </c>
      <c r="F1288" s="49">
        <v>11</v>
      </c>
      <c r="G1288" s="49" t="s">
        <v>702</v>
      </c>
      <c r="H1288" s="52" t="s">
        <v>52</v>
      </c>
      <c r="I1288" s="50" t="s">
        <v>392</v>
      </c>
      <c r="J1288" s="50"/>
      <c r="K1288" s="90"/>
      <c r="L1288" s="51">
        <v>262</v>
      </c>
      <c r="M1288" s="51">
        <v>231</v>
      </c>
      <c r="N1288" s="82">
        <f>IF('1'!$H$10="-",L1288,L1288)</f>
        <v>262</v>
      </c>
      <c r="O1288" s="82">
        <f>IF(Z1288="только сц",0,IF('1'!$H$10="-",M1288,IF('1'!$H$10="в кассу предприятия",M1288,IF('1'!$H$10="ИП Водакова Т.Ю.",M1288*1.075,"-"))))</f>
        <v>231</v>
      </c>
      <c r="P1288" s="86" t="s">
        <v>5583</v>
      </c>
      <c r="Q1288" s="47"/>
      <c r="R1288" s="91">
        <f t="shared" si="20"/>
        <v>0</v>
      </c>
      <c r="S1288" s="91" t="str">
        <f>IF('1'!$H$10="-","-      ₽",IF(Z1288="только сц",IF(Q1288&lt;=AA1288,Q1288,AA1288),IF(Q1288&lt;=AB1288,0,IF(Q1288-R1288&lt;=AA1288,Q1288-R1288,AA1288))))</f>
        <v>-      ₽</v>
      </c>
      <c r="T1288" s="92" t="str">
        <f>IF('1'!$H$10="-","-      ₽",IF(AND(SUM($W$10:$W$6357)&gt;=200000,AC1288&lt;&gt;"без скидки"),IF(R1288&gt;=100,O1288*0.95*0.95*R1288,O1288*R1288*0.95),IF(SUM($V$10:$V$6357)&gt;=57000,IF(AND(R1288&gt;=100,AC1288&lt;&gt;"без скидки"),O1288*0.95*R1288,O1288*R1288),N1288*R1288)))</f>
        <v>-      ₽</v>
      </c>
      <c r="U1288" s="92" t="str">
        <f>IF('1'!$H$10="-","-      ₽",S1288*N1288)</f>
        <v>-      ₽</v>
      </c>
      <c r="V1288" s="93" t="str">
        <f>IF('1'!$H$10="-","-      ₽",R1288*N1288)</f>
        <v>-      ₽</v>
      </c>
      <c r="W1288" s="93" t="str">
        <f>IF('1'!$H$10="-","-      ₽",R1288*O1288)</f>
        <v>-      ₽</v>
      </c>
      <c r="X1288" s="65" t="s">
        <v>4992</v>
      </c>
      <c r="Y1288" s="66" t="str">
        <f>IF(OR(Q1288="",'1'!$H$10="-"),"-      %",IF(Z1288="только сц",0,IF(SUM($V$685:$V$6357)&gt;=57000,(W1288-T1288)/W1288,0)))</f>
        <v>-      %</v>
      </c>
      <c r="Z1288" s="83" t="s">
        <v>375</v>
      </c>
      <c r="AA1288" s="51">
        <v>5</v>
      </c>
      <c r="AB1288" s="51">
        <v>420</v>
      </c>
      <c r="AC1288" s="63" t="s">
        <v>375</v>
      </c>
      <c r="AD1288" s="94" t="str">
        <f>IF(OR(Q1288="",'1'!$H$10="-"),"",IF(Q1288&gt;R1288+S1288,"заказано больше наличия",""))</f>
        <v/>
      </c>
    </row>
    <row r="1289" spans="1:30" s="48" customFormat="1">
      <c r="A1289" s="2"/>
      <c r="B1289" s="57" t="s">
        <v>1497</v>
      </c>
      <c r="C1289" s="49" t="s">
        <v>2544</v>
      </c>
      <c r="D1289" s="49" t="s">
        <v>701</v>
      </c>
      <c r="E1289" s="49">
        <v>2</v>
      </c>
      <c r="F1289" s="49">
        <v>8</v>
      </c>
      <c r="G1289" s="49" t="s">
        <v>90</v>
      </c>
      <c r="H1289" s="52" t="s">
        <v>288</v>
      </c>
      <c r="I1289" s="50"/>
      <c r="J1289" s="50"/>
      <c r="K1289" s="90"/>
      <c r="L1289" s="51">
        <v>262</v>
      </c>
      <c r="M1289" s="51">
        <v>231</v>
      </c>
      <c r="N1289" s="82">
        <f>IF('1'!$H$10="-",L1289,L1289)</f>
        <v>262</v>
      </c>
      <c r="O1289" s="82">
        <f>IF(Z1289="только сц",0,IF('1'!$H$10="-",M1289,IF('1'!$H$10="в кассу предприятия",M1289,IF('1'!$H$10="ИП Водакова Т.Ю.",M1289*1.075,"-"))))</f>
        <v>0</v>
      </c>
      <c r="P1289" s="86">
        <v>1</v>
      </c>
      <c r="Q1289" s="47"/>
      <c r="R1289" s="91">
        <f t="shared" si="20"/>
        <v>0</v>
      </c>
      <c r="S1289" s="91" t="str">
        <f>IF('1'!$H$10="-","-      ₽",IF(Z1289="только сц",IF(Q1289&lt;=AA1289,Q1289,AA1289),IF(Q1289&lt;=AB1289,0,IF(Q1289-R1289&lt;=AA1289,Q1289-R1289,AA1289))))</f>
        <v>-      ₽</v>
      </c>
      <c r="T1289" s="92" t="str">
        <f>IF('1'!$H$10="-","-      ₽",IF(AND(SUM($W$10:$W$6357)&gt;=200000,AC1289&lt;&gt;"без скидки"),IF(R1289&gt;=100,O1289*0.95*0.95*R1289,O1289*R1289*0.95),IF(SUM($V$10:$V$6357)&gt;=57000,IF(AND(R1289&gt;=100,AC1289&lt;&gt;"без скидки"),O1289*0.95*R1289,O1289*R1289),N1289*R1289)))</f>
        <v>-      ₽</v>
      </c>
      <c r="U1289" s="92" t="str">
        <f>IF('1'!$H$10="-","-      ₽",S1289*N1289)</f>
        <v>-      ₽</v>
      </c>
      <c r="V1289" s="93" t="str">
        <f>IF('1'!$H$10="-","-      ₽",R1289*N1289)</f>
        <v>-      ₽</v>
      </c>
      <c r="W1289" s="93" t="str">
        <f>IF('1'!$H$10="-","-      ₽",R1289*O1289)</f>
        <v>-      ₽</v>
      </c>
      <c r="X1289" s="65" t="s">
        <v>4548</v>
      </c>
      <c r="Y1289" s="66" t="str">
        <f>IF(OR(Q1289="",'1'!$H$10="-"),"-      %",IF(Z1289="только сц",0,IF(SUM($V$685:$V$6357)&gt;=57000,(W1289-T1289)/W1289,0)))</f>
        <v>-      %</v>
      </c>
      <c r="Z1289" s="83" t="s">
        <v>5582</v>
      </c>
      <c r="AA1289" s="51">
        <v>1</v>
      </c>
      <c r="AB1289" s="51">
        <v>0</v>
      </c>
      <c r="AC1289" s="63" t="s">
        <v>375</v>
      </c>
      <c r="AD1289" s="94" t="str">
        <f>IF(OR(Q1289="",'1'!$H$10="-"),"",IF(Q1289&gt;R1289+S1289,"заказано больше наличия",""))</f>
        <v/>
      </c>
    </row>
    <row r="1290" spans="1:30" s="48" customFormat="1">
      <c r="A1290" s="2"/>
      <c r="B1290" s="57" t="s">
        <v>1498</v>
      </c>
      <c r="C1290" s="49" t="s">
        <v>700</v>
      </c>
      <c r="D1290" s="49" t="s">
        <v>701</v>
      </c>
      <c r="E1290" s="49">
        <v>2</v>
      </c>
      <c r="F1290" s="49">
        <v>6</v>
      </c>
      <c r="G1290" s="49" t="s">
        <v>704</v>
      </c>
      <c r="H1290" s="52" t="s">
        <v>85</v>
      </c>
      <c r="I1290" s="50"/>
      <c r="J1290" s="50"/>
      <c r="K1290" s="90"/>
      <c r="L1290" s="51">
        <v>262</v>
      </c>
      <c r="M1290" s="51">
        <v>231</v>
      </c>
      <c r="N1290" s="82">
        <f>IF('1'!$H$10="-",L1290,L1290)</f>
        <v>262</v>
      </c>
      <c r="O1290" s="82">
        <f>IF(Z1290="только сц",0,IF('1'!$H$10="-",M1290,IF('1'!$H$10="в кассу предприятия",M1290,IF('1'!$H$10="ИП Водакова Т.Ю.",M1290*1.075,"-"))))</f>
        <v>231</v>
      </c>
      <c r="P1290" s="86" t="s">
        <v>5583</v>
      </c>
      <c r="Q1290" s="47"/>
      <c r="R1290" s="91">
        <f t="shared" si="20"/>
        <v>0</v>
      </c>
      <c r="S1290" s="91" t="str">
        <f>IF('1'!$H$10="-","-      ₽",IF(Z1290="только сц",IF(Q1290&lt;=AA1290,Q1290,AA1290),IF(Q1290&lt;=AB1290,0,IF(Q1290-R1290&lt;=AA1290,Q1290-R1290,AA1290))))</f>
        <v>-      ₽</v>
      </c>
      <c r="T1290" s="92" t="str">
        <f>IF('1'!$H$10="-","-      ₽",IF(AND(SUM($W$10:$W$6357)&gt;=200000,AC1290&lt;&gt;"без скидки"),IF(R1290&gt;=100,O1290*0.95*0.95*R1290,O1290*R1290*0.95),IF(SUM($V$10:$V$6357)&gt;=57000,IF(AND(R1290&gt;=100,AC1290&lt;&gt;"без скидки"),O1290*0.95*R1290,O1290*R1290),N1290*R1290)))</f>
        <v>-      ₽</v>
      </c>
      <c r="U1290" s="92" t="str">
        <f>IF('1'!$H$10="-","-      ₽",S1290*N1290)</f>
        <v>-      ₽</v>
      </c>
      <c r="V1290" s="93" t="str">
        <f>IF('1'!$H$10="-","-      ₽",R1290*N1290)</f>
        <v>-      ₽</v>
      </c>
      <c r="W1290" s="93" t="str">
        <f>IF('1'!$H$10="-","-      ₽",R1290*O1290)</f>
        <v>-      ₽</v>
      </c>
      <c r="X1290" s="65" t="s">
        <v>4992</v>
      </c>
      <c r="Y1290" s="66" t="str">
        <f>IF(OR(Q1290="",'1'!$H$10="-"),"-      %",IF(Z1290="только сц",0,IF(SUM($V$685:$V$6357)&gt;=57000,(W1290-T1290)/W1290,0)))</f>
        <v>-      %</v>
      </c>
      <c r="Z1290" s="83" t="s">
        <v>375</v>
      </c>
      <c r="AA1290" s="51">
        <v>63</v>
      </c>
      <c r="AB1290" s="51">
        <v>150</v>
      </c>
      <c r="AC1290" s="63" t="s">
        <v>3975</v>
      </c>
      <c r="AD1290" s="94" t="str">
        <f>IF(OR(Q1290="",'1'!$H$10="-"),"",IF(Q1290&gt;R1290+S1290,"заказано больше наличия",""))</f>
        <v/>
      </c>
    </row>
    <row r="1291" spans="1:30" s="48" customFormat="1">
      <c r="A1291" s="2"/>
      <c r="B1291" s="57" t="s">
        <v>703</v>
      </c>
      <c r="C1291" s="49" t="s">
        <v>700</v>
      </c>
      <c r="D1291" s="49" t="s">
        <v>701</v>
      </c>
      <c r="E1291" s="49">
        <v>2</v>
      </c>
      <c r="F1291" s="49">
        <v>11</v>
      </c>
      <c r="G1291" s="49" t="s">
        <v>704</v>
      </c>
      <c r="H1291" s="52" t="s">
        <v>52</v>
      </c>
      <c r="I1291" s="50"/>
      <c r="J1291" s="50"/>
      <c r="K1291" s="90"/>
      <c r="L1291" s="51">
        <v>262</v>
      </c>
      <c r="M1291" s="51">
        <v>231</v>
      </c>
      <c r="N1291" s="82">
        <f>IF('1'!$H$10="-",L1291,L1291)</f>
        <v>262</v>
      </c>
      <c r="O1291" s="82">
        <f>IF(Z1291="только сц",0,IF('1'!$H$10="-",M1291,IF('1'!$H$10="в кассу предприятия",M1291,IF('1'!$H$10="ИП Водакова Т.Ю.",M1291*1.075,"-"))))</f>
        <v>231</v>
      </c>
      <c r="P1291" s="86" t="s">
        <v>5583</v>
      </c>
      <c r="Q1291" s="47"/>
      <c r="R1291" s="91">
        <f t="shared" si="20"/>
        <v>0</v>
      </c>
      <c r="S1291" s="91" t="str">
        <f>IF('1'!$H$10="-","-      ₽",IF(Z1291="только сц",IF(Q1291&lt;=AA1291,Q1291,AA1291),IF(Q1291&lt;=AB1291,0,IF(Q1291-R1291&lt;=AA1291,Q1291-R1291,AA1291))))</f>
        <v>-      ₽</v>
      </c>
      <c r="T1291" s="92" t="str">
        <f>IF('1'!$H$10="-","-      ₽",IF(AND(SUM($W$10:$W$6357)&gt;=200000,AC1291&lt;&gt;"без скидки"),IF(R1291&gt;=100,O1291*0.95*0.95*R1291,O1291*R1291*0.95),IF(SUM($V$10:$V$6357)&gt;=57000,IF(AND(R1291&gt;=100,AC1291&lt;&gt;"без скидки"),O1291*0.95*R1291,O1291*R1291),N1291*R1291)))</f>
        <v>-      ₽</v>
      </c>
      <c r="U1291" s="92" t="str">
        <f>IF('1'!$H$10="-","-      ₽",S1291*N1291)</f>
        <v>-      ₽</v>
      </c>
      <c r="V1291" s="93" t="str">
        <f>IF('1'!$H$10="-","-      ₽",R1291*N1291)</f>
        <v>-      ₽</v>
      </c>
      <c r="W1291" s="93" t="str">
        <f>IF('1'!$H$10="-","-      ₽",R1291*O1291)</f>
        <v>-      ₽</v>
      </c>
      <c r="X1291" s="65" t="s">
        <v>4992</v>
      </c>
      <c r="Y1291" s="66" t="str">
        <f>IF(OR(Q1291="",'1'!$H$10="-"),"-      %",IF(Z1291="только сц",0,IF(SUM($V$685:$V$6357)&gt;=57000,(W1291-T1291)/W1291,0)))</f>
        <v>-      %</v>
      </c>
      <c r="Z1291" s="83" t="s">
        <v>375</v>
      </c>
      <c r="AA1291" s="51">
        <v>46</v>
      </c>
      <c r="AB1291" s="51">
        <v>875</v>
      </c>
      <c r="AC1291" s="63" t="s">
        <v>375</v>
      </c>
      <c r="AD1291" s="94" t="str">
        <f>IF(OR(Q1291="",'1'!$H$10="-"),"",IF(Q1291&gt;R1291+S1291,"заказано больше наличия",""))</f>
        <v/>
      </c>
    </row>
    <row r="1292" spans="1:30" s="48" customFormat="1">
      <c r="A1292" s="2"/>
      <c r="B1292" s="57" t="s">
        <v>1499</v>
      </c>
      <c r="C1292" s="49" t="s">
        <v>2544</v>
      </c>
      <c r="D1292" s="49" t="s">
        <v>701</v>
      </c>
      <c r="E1292" s="49">
        <v>2</v>
      </c>
      <c r="F1292" s="49">
        <v>6</v>
      </c>
      <c r="G1292" s="49" t="s">
        <v>3013</v>
      </c>
      <c r="H1292" s="52" t="s">
        <v>85</v>
      </c>
      <c r="I1292" s="50"/>
      <c r="J1292" s="50"/>
      <c r="K1292" s="90"/>
      <c r="L1292" s="51">
        <v>262</v>
      </c>
      <c r="M1292" s="51">
        <v>231</v>
      </c>
      <c r="N1292" s="82">
        <f>IF('1'!$H$10="-",L1292,L1292)</f>
        <v>262</v>
      </c>
      <c r="O1292" s="82">
        <f>IF(Z1292="только сц",0,IF('1'!$H$10="-",M1292,IF('1'!$H$10="в кассу предприятия",M1292,IF('1'!$H$10="ИП Водакова Т.Ю.",M1292*1.075,"-"))))</f>
        <v>0</v>
      </c>
      <c r="P1292" s="86">
        <v>1</v>
      </c>
      <c r="Q1292" s="47"/>
      <c r="R1292" s="91">
        <f t="shared" si="20"/>
        <v>0</v>
      </c>
      <c r="S1292" s="91" t="str">
        <f>IF('1'!$H$10="-","-      ₽",IF(Z1292="только сц",IF(Q1292&lt;=AA1292,Q1292,AA1292),IF(Q1292&lt;=AB1292,0,IF(Q1292-R1292&lt;=AA1292,Q1292-R1292,AA1292))))</f>
        <v>-      ₽</v>
      </c>
      <c r="T1292" s="92" t="str">
        <f>IF('1'!$H$10="-","-      ₽",IF(AND(SUM($W$10:$W$6357)&gt;=200000,AC1292&lt;&gt;"без скидки"),IF(R1292&gt;=100,O1292*0.95*0.95*R1292,O1292*R1292*0.95),IF(SUM($V$10:$V$6357)&gt;=57000,IF(AND(R1292&gt;=100,AC1292&lt;&gt;"без скидки"),O1292*0.95*R1292,O1292*R1292),N1292*R1292)))</f>
        <v>-      ₽</v>
      </c>
      <c r="U1292" s="92" t="str">
        <f>IF('1'!$H$10="-","-      ₽",S1292*N1292)</f>
        <v>-      ₽</v>
      </c>
      <c r="V1292" s="93" t="str">
        <f>IF('1'!$H$10="-","-      ₽",R1292*N1292)</f>
        <v>-      ₽</v>
      </c>
      <c r="W1292" s="93" t="str">
        <f>IF('1'!$H$10="-","-      ₽",R1292*O1292)</f>
        <v>-      ₽</v>
      </c>
      <c r="X1292" s="65" t="s">
        <v>4548</v>
      </c>
      <c r="Y1292" s="66" t="str">
        <f>IF(OR(Q1292="",'1'!$H$10="-"),"-      %",IF(Z1292="только сц",0,IF(SUM($V$685:$V$6357)&gt;=57000,(W1292-T1292)/W1292,0)))</f>
        <v>-      %</v>
      </c>
      <c r="Z1292" s="83" t="s">
        <v>5582</v>
      </c>
      <c r="AA1292" s="51">
        <v>1</v>
      </c>
      <c r="AB1292" s="51">
        <v>0</v>
      </c>
      <c r="AC1292" s="63" t="s">
        <v>375</v>
      </c>
      <c r="AD1292" s="94" t="str">
        <f>IF(OR(Q1292="",'1'!$H$10="-"),"",IF(Q1292&gt;R1292+S1292,"заказано больше наличия",""))</f>
        <v/>
      </c>
    </row>
    <row r="1293" spans="1:30" s="48" customFormat="1">
      <c r="A1293" s="2"/>
      <c r="B1293" s="57" t="s">
        <v>1500</v>
      </c>
      <c r="C1293" s="49" t="s">
        <v>2544</v>
      </c>
      <c r="D1293" s="49" t="s">
        <v>701</v>
      </c>
      <c r="E1293" s="49">
        <v>2</v>
      </c>
      <c r="F1293" s="49">
        <v>11</v>
      </c>
      <c r="G1293" s="49" t="s">
        <v>3013</v>
      </c>
      <c r="H1293" s="52" t="s">
        <v>52</v>
      </c>
      <c r="I1293" s="50" t="s">
        <v>392</v>
      </c>
      <c r="J1293" s="50"/>
      <c r="K1293" s="90"/>
      <c r="L1293" s="51">
        <v>262</v>
      </c>
      <c r="M1293" s="51">
        <v>231</v>
      </c>
      <c r="N1293" s="82">
        <f>IF('1'!$H$10="-",L1293,L1293)</f>
        <v>262</v>
      </c>
      <c r="O1293" s="82">
        <f>IF(Z1293="только сц",0,IF('1'!$H$10="-",M1293,IF('1'!$H$10="в кассу предприятия",M1293,IF('1'!$H$10="ИП Водакова Т.Ю.",M1293*1.075,"-"))))</f>
        <v>0</v>
      </c>
      <c r="P1293" s="86">
        <v>2</v>
      </c>
      <c r="Q1293" s="47"/>
      <c r="R1293" s="91">
        <f t="shared" si="20"/>
        <v>0</v>
      </c>
      <c r="S1293" s="91" t="str">
        <f>IF('1'!$H$10="-","-      ₽",IF(Z1293="только сц",IF(Q1293&lt;=AA1293,Q1293,AA1293),IF(Q1293&lt;=AB1293,0,IF(Q1293-R1293&lt;=AA1293,Q1293-R1293,AA1293))))</f>
        <v>-      ₽</v>
      </c>
      <c r="T1293" s="92" t="str">
        <f>IF('1'!$H$10="-","-      ₽",IF(AND(SUM($W$10:$W$6357)&gt;=200000,AC1293&lt;&gt;"без скидки"),IF(R1293&gt;=100,O1293*0.95*0.95*R1293,O1293*R1293*0.95),IF(SUM($V$10:$V$6357)&gt;=57000,IF(AND(R1293&gt;=100,AC1293&lt;&gt;"без скидки"),O1293*0.95*R1293,O1293*R1293),N1293*R1293)))</f>
        <v>-      ₽</v>
      </c>
      <c r="U1293" s="92" t="str">
        <f>IF('1'!$H$10="-","-      ₽",S1293*N1293)</f>
        <v>-      ₽</v>
      </c>
      <c r="V1293" s="93" t="str">
        <f>IF('1'!$H$10="-","-      ₽",R1293*N1293)</f>
        <v>-      ₽</v>
      </c>
      <c r="W1293" s="93" t="str">
        <f>IF('1'!$H$10="-","-      ₽",R1293*O1293)</f>
        <v>-      ₽</v>
      </c>
      <c r="X1293" s="65" t="s">
        <v>4548</v>
      </c>
      <c r="Y1293" s="66" t="str">
        <f>IF(OR(Q1293="",'1'!$H$10="-"),"-      %",IF(Z1293="только сц",0,IF(SUM($V$685:$V$6357)&gt;=57000,(W1293-T1293)/W1293,0)))</f>
        <v>-      %</v>
      </c>
      <c r="Z1293" s="83" t="s">
        <v>5582</v>
      </c>
      <c r="AA1293" s="51">
        <v>2</v>
      </c>
      <c r="AB1293" s="51">
        <v>0</v>
      </c>
      <c r="AC1293" s="63" t="s">
        <v>375</v>
      </c>
      <c r="AD1293" s="94" t="str">
        <f>IF(OR(Q1293="",'1'!$H$10="-"),"",IF(Q1293&gt;R1293+S1293,"заказано больше наличия",""))</f>
        <v/>
      </c>
    </row>
    <row r="1294" spans="1:30" s="48" customFormat="1">
      <c r="A1294" s="2"/>
      <c r="B1294" s="57" t="s">
        <v>5177</v>
      </c>
      <c r="C1294" s="49" t="s">
        <v>2544</v>
      </c>
      <c r="D1294" s="49" t="s">
        <v>701</v>
      </c>
      <c r="E1294" s="49">
        <v>2</v>
      </c>
      <c r="F1294" s="49">
        <v>11</v>
      </c>
      <c r="G1294" s="49" t="s">
        <v>5517</v>
      </c>
      <c r="H1294" s="52" t="s">
        <v>52</v>
      </c>
      <c r="I1294" s="50"/>
      <c r="J1294" s="50"/>
      <c r="K1294" s="90"/>
      <c r="L1294" s="51">
        <v>478</v>
      </c>
      <c r="M1294" s="51">
        <v>422</v>
      </c>
      <c r="N1294" s="82">
        <f>IF('1'!$H$10="-",L1294,L1294)</f>
        <v>478</v>
      </c>
      <c r="O1294" s="82">
        <f>IF(Z1294="только сц",0,IF('1'!$H$10="-",M1294,IF('1'!$H$10="в кассу предприятия",M1294,IF('1'!$H$10="ИП Водакова Т.Ю.",M1294*1.075,"-"))))</f>
        <v>422</v>
      </c>
      <c r="P1294" s="86">
        <v>70</v>
      </c>
      <c r="Q1294" s="47"/>
      <c r="R1294" s="91">
        <f t="shared" si="20"/>
        <v>0</v>
      </c>
      <c r="S1294" s="91" t="str">
        <f>IF('1'!$H$10="-","-      ₽",IF(Z1294="только сц",IF(Q1294&lt;=AA1294,Q1294,AA1294),IF(Q1294&lt;=AB1294,0,IF(Q1294-R1294&lt;=AA1294,Q1294-R1294,AA1294))))</f>
        <v>-      ₽</v>
      </c>
      <c r="T1294" s="92" t="str">
        <f>IF('1'!$H$10="-","-      ₽",IF(AND(SUM($W$10:$W$6357)&gt;=200000,AC1294&lt;&gt;"без скидки"),IF(R1294&gt;=100,O1294*0.95*0.95*R1294,O1294*R1294*0.95),IF(SUM($V$10:$V$6357)&gt;=57000,IF(AND(R1294&gt;=100,AC1294&lt;&gt;"без скидки"),O1294*0.95*R1294,O1294*R1294),N1294*R1294)))</f>
        <v>-      ₽</v>
      </c>
      <c r="U1294" s="92" t="str">
        <f>IF('1'!$H$10="-","-      ₽",S1294*N1294)</f>
        <v>-      ₽</v>
      </c>
      <c r="V1294" s="93" t="str">
        <f>IF('1'!$H$10="-","-      ₽",R1294*N1294)</f>
        <v>-      ₽</v>
      </c>
      <c r="W1294" s="93" t="str">
        <f>IF('1'!$H$10="-","-      ₽",R1294*O1294)</f>
        <v>-      ₽</v>
      </c>
      <c r="X1294" s="65" t="s">
        <v>4991</v>
      </c>
      <c r="Y1294" s="66" t="str">
        <f>IF(OR(Q1294="",'1'!$H$10="-"),"-      %",IF(Z1294="только сц",0,IF(SUM($V$685:$V$6357)&gt;=57000,(W1294-T1294)/W1294,0)))</f>
        <v>-      %</v>
      </c>
      <c r="Z1294" s="83" t="s">
        <v>375</v>
      </c>
      <c r="AA1294" s="51">
        <v>0</v>
      </c>
      <c r="AB1294" s="51">
        <v>70</v>
      </c>
      <c r="AC1294" s="63" t="s">
        <v>3975</v>
      </c>
      <c r="AD1294" s="94" t="str">
        <f>IF(OR(Q1294="",'1'!$H$10="-"),"",IF(Q1294&gt;R1294+S1294,"заказано больше наличия",""))</f>
        <v/>
      </c>
    </row>
    <row r="1295" spans="1:30" s="48" customFormat="1">
      <c r="A1295" s="2"/>
      <c r="B1295" s="57" t="s">
        <v>1501</v>
      </c>
      <c r="C1295" s="49" t="s">
        <v>700</v>
      </c>
      <c r="D1295" s="49" t="s">
        <v>701</v>
      </c>
      <c r="E1295" s="49">
        <v>2</v>
      </c>
      <c r="F1295" s="49">
        <v>11</v>
      </c>
      <c r="G1295" s="49" t="s">
        <v>3014</v>
      </c>
      <c r="H1295" s="52" t="s">
        <v>52</v>
      </c>
      <c r="I1295" s="50" t="s">
        <v>392</v>
      </c>
      <c r="J1295" s="50"/>
      <c r="K1295" s="90"/>
      <c r="L1295" s="51">
        <v>262</v>
      </c>
      <c r="M1295" s="51">
        <v>231</v>
      </c>
      <c r="N1295" s="82">
        <f>IF('1'!$H$10="-",L1295,L1295)</f>
        <v>262</v>
      </c>
      <c r="O1295" s="82">
        <f>IF(Z1295="только сц",0,IF('1'!$H$10="-",M1295,IF('1'!$H$10="в кассу предприятия",M1295,IF('1'!$H$10="ИП Водакова Т.Ю.",M1295*1.075,"-"))))</f>
        <v>231</v>
      </c>
      <c r="P1295" s="86" t="s">
        <v>5583</v>
      </c>
      <c r="Q1295" s="47"/>
      <c r="R1295" s="91">
        <f t="shared" si="20"/>
        <v>0</v>
      </c>
      <c r="S1295" s="91" t="str">
        <f>IF('1'!$H$10="-","-      ₽",IF(Z1295="только сц",IF(Q1295&lt;=AA1295,Q1295,AA1295),IF(Q1295&lt;=AB1295,0,IF(Q1295-R1295&lt;=AA1295,Q1295-R1295,AA1295))))</f>
        <v>-      ₽</v>
      </c>
      <c r="T1295" s="92" t="str">
        <f>IF('1'!$H$10="-","-      ₽",IF(AND(SUM($W$10:$W$6357)&gt;=200000,AC1295&lt;&gt;"без скидки"),IF(R1295&gt;=100,O1295*0.95*0.95*R1295,O1295*R1295*0.95),IF(SUM($V$10:$V$6357)&gt;=57000,IF(AND(R1295&gt;=100,AC1295&lt;&gt;"без скидки"),O1295*0.95*R1295,O1295*R1295),N1295*R1295)))</f>
        <v>-      ₽</v>
      </c>
      <c r="U1295" s="92" t="str">
        <f>IF('1'!$H$10="-","-      ₽",S1295*N1295)</f>
        <v>-      ₽</v>
      </c>
      <c r="V1295" s="93" t="str">
        <f>IF('1'!$H$10="-","-      ₽",R1295*N1295)</f>
        <v>-      ₽</v>
      </c>
      <c r="W1295" s="93" t="str">
        <f>IF('1'!$H$10="-","-      ₽",R1295*O1295)</f>
        <v>-      ₽</v>
      </c>
      <c r="X1295" s="65" t="s">
        <v>4991</v>
      </c>
      <c r="Y1295" s="66" t="str">
        <f>IF(OR(Q1295="",'1'!$H$10="-"),"-      %",IF(Z1295="только сц",0,IF(SUM($V$685:$V$6357)&gt;=57000,(W1295-T1295)/W1295,0)))</f>
        <v>-      %</v>
      </c>
      <c r="Z1295" s="83" t="s">
        <v>375</v>
      </c>
      <c r="AA1295" s="51">
        <v>0</v>
      </c>
      <c r="AB1295" s="51">
        <v>799</v>
      </c>
      <c r="AC1295" s="63" t="s">
        <v>375</v>
      </c>
      <c r="AD1295" s="94" t="str">
        <f>IF(OR(Q1295="",'1'!$H$10="-"),"",IF(Q1295&gt;R1295+S1295,"заказано больше наличия",""))</f>
        <v/>
      </c>
    </row>
    <row r="1296" spans="1:30" s="48" customFormat="1">
      <c r="A1296" s="2"/>
      <c r="B1296" s="57" t="s">
        <v>4559</v>
      </c>
      <c r="C1296" s="49" t="s">
        <v>2544</v>
      </c>
      <c r="D1296" s="49" t="s">
        <v>701</v>
      </c>
      <c r="E1296" s="49">
        <v>2</v>
      </c>
      <c r="F1296" s="49">
        <v>11</v>
      </c>
      <c r="G1296" s="49" t="s">
        <v>3014</v>
      </c>
      <c r="H1296" s="52" t="s">
        <v>52</v>
      </c>
      <c r="I1296" s="50" t="s">
        <v>392</v>
      </c>
      <c r="J1296" s="50"/>
      <c r="K1296" s="90"/>
      <c r="L1296" s="51">
        <v>262</v>
      </c>
      <c r="M1296" s="51">
        <v>231</v>
      </c>
      <c r="N1296" s="82">
        <f>IF('1'!$H$10="-",L1296,L1296)</f>
        <v>262</v>
      </c>
      <c r="O1296" s="82">
        <f>IF(Z1296="только сц",0,IF('1'!$H$10="-",M1296,IF('1'!$H$10="в кассу предприятия",M1296,IF('1'!$H$10="ИП Водакова Т.Ю.",M1296*1.075,"-"))))</f>
        <v>0</v>
      </c>
      <c r="P1296" s="86">
        <v>8</v>
      </c>
      <c r="Q1296" s="47"/>
      <c r="R1296" s="91">
        <f t="shared" si="20"/>
        <v>0</v>
      </c>
      <c r="S1296" s="91" t="str">
        <f>IF('1'!$H$10="-","-      ₽",IF(Z1296="только сц",IF(Q1296&lt;=AA1296,Q1296,AA1296),IF(Q1296&lt;=AB1296,0,IF(Q1296-R1296&lt;=AA1296,Q1296-R1296,AA1296))))</f>
        <v>-      ₽</v>
      </c>
      <c r="T1296" s="92" t="str">
        <f>IF('1'!$H$10="-","-      ₽",IF(AND(SUM($W$10:$W$6357)&gt;=200000,AC1296&lt;&gt;"без скидки"),IF(R1296&gt;=100,O1296*0.95*0.95*R1296,O1296*R1296*0.95),IF(SUM($V$10:$V$6357)&gt;=57000,IF(AND(R1296&gt;=100,AC1296&lt;&gt;"без скидки"),O1296*0.95*R1296,O1296*R1296),N1296*R1296)))</f>
        <v>-      ₽</v>
      </c>
      <c r="U1296" s="92" t="str">
        <f>IF('1'!$H$10="-","-      ₽",S1296*N1296)</f>
        <v>-      ₽</v>
      </c>
      <c r="V1296" s="93" t="str">
        <f>IF('1'!$H$10="-","-      ₽",R1296*N1296)</f>
        <v>-      ₽</v>
      </c>
      <c r="W1296" s="93" t="str">
        <f>IF('1'!$H$10="-","-      ₽",R1296*O1296)</f>
        <v>-      ₽</v>
      </c>
      <c r="X1296" s="65" t="s">
        <v>4548</v>
      </c>
      <c r="Y1296" s="66" t="str">
        <f>IF(OR(Q1296="",'1'!$H$10="-"),"-      %",IF(Z1296="только сц",0,IF(SUM($V$685:$V$6357)&gt;=57000,(W1296-T1296)/W1296,0)))</f>
        <v>-      %</v>
      </c>
      <c r="Z1296" s="83" t="s">
        <v>5582</v>
      </c>
      <c r="AA1296" s="51">
        <v>8</v>
      </c>
      <c r="AB1296" s="51">
        <v>0</v>
      </c>
      <c r="AC1296" s="63" t="s">
        <v>375</v>
      </c>
      <c r="AD1296" s="94" t="str">
        <f>IF(OR(Q1296="",'1'!$H$10="-"),"",IF(Q1296&gt;R1296+S1296,"заказано больше наличия",""))</f>
        <v/>
      </c>
    </row>
    <row r="1297" spans="1:30" s="48" customFormat="1">
      <c r="A1297" s="2"/>
      <c r="B1297" s="57" t="s">
        <v>5178</v>
      </c>
      <c r="C1297" s="49" t="s">
        <v>2544</v>
      </c>
      <c r="D1297" s="49" t="s">
        <v>701</v>
      </c>
      <c r="E1297" s="49">
        <v>2</v>
      </c>
      <c r="F1297" s="49">
        <v>11</v>
      </c>
      <c r="G1297" s="49" t="s">
        <v>4527</v>
      </c>
      <c r="H1297" s="52" t="s">
        <v>52</v>
      </c>
      <c r="I1297" s="50"/>
      <c r="J1297" s="50"/>
      <c r="K1297" s="90"/>
      <c r="L1297" s="51">
        <v>442</v>
      </c>
      <c r="M1297" s="51">
        <v>390</v>
      </c>
      <c r="N1297" s="82">
        <f>IF('1'!$H$10="-",L1297,L1297)</f>
        <v>442</v>
      </c>
      <c r="O1297" s="82">
        <f>IF(Z1297="только сц",0,IF('1'!$H$10="-",M1297,IF('1'!$H$10="в кассу предприятия",M1297,IF('1'!$H$10="ИП Водакова Т.Ю.",M1297*1.075,"-"))))</f>
        <v>390</v>
      </c>
      <c r="P1297" s="86">
        <v>80</v>
      </c>
      <c r="Q1297" s="47"/>
      <c r="R1297" s="91">
        <f t="shared" si="20"/>
        <v>0</v>
      </c>
      <c r="S1297" s="91" t="str">
        <f>IF('1'!$H$10="-","-      ₽",IF(Z1297="только сц",IF(Q1297&lt;=AA1297,Q1297,AA1297),IF(Q1297&lt;=AB1297,0,IF(Q1297-R1297&lt;=AA1297,Q1297-R1297,AA1297))))</f>
        <v>-      ₽</v>
      </c>
      <c r="T1297" s="92" t="str">
        <f>IF('1'!$H$10="-","-      ₽",IF(AND(SUM($W$10:$W$6357)&gt;=200000,AC1297&lt;&gt;"без скидки"),IF(R1297&gt;=100,O1297*0.95*0.95*R1297,O1297*R1297*0.95),IF(SUM($V$10:$V$6357)&gt;=57000,IF(AND(R1297&gt;=100,AC1297&lt;&gt;"без скидки"),O1297*0.95*R1297,O1297*R1297),N1297*R1297)))</f>
        <v>-      ₽</v>
      </c>
      <c r="U1297" s="92" t="str">
        <f>IF('1'!$H$10="-","-      ₽",S1297*N1297)</f>
        <v>-      ₽</v>
      </c>
      <c r="V1297" s="93" t="str">
        <f>IF('1'!$H$10="-","-      ₽",R1297*N1297)</f>
        <v>-      ₽</v>
      </c>
      <c r="W1297" s="93" t="str">
        <f>IF('1'!$H$10="-","-      ₽",R1297*O1297)</f>
        <v>-      ₽</v>
      </c>
      <c r="X1297" s="65" t="s">
        <v>4991</v>
      </c>
      <c r="Y1297" s="66" t="str">
        <f>IF(OR(Q1297="",'1'!$H$10="-"),"-      %",IF(Z1297="только сц",0,IF(SUM($V$685:$V$6357)&gt;=57000,(W1297-T1297)/W1297,0)))</f>
        <v>-      %</v>
      </c>
      <c r="Z1297" s="83" t="s">
        <v>375</v>
      </c>
      <c r="AA1297" s="51">
        <v>0</v>
      </c>
      <c r="AB1297" s="51">
        <v>80</v>
      </c>
      <c r="AC1297" s="63" t="s">
        <v>3975</v>
      </c>
      <c r="AD1297" s="94" t="str">
        <f>IF(OR(Q1297="",'1'!$H$10="-"),"",IF(Q1297&gt;R1297+S1297,"заказано больше наличия",""))</f>
        <v/>
      </c>
    </row>
    <row r="1298" spans="1:30" s="48" customFormat="1">
      <c r="A1298" s="2"/>
      <c r="B1298" s="57" t="s">
        <v>1502</v>
      </c>
      <c r="C1298" s="49" t="s">
        <v>2544</v>
      </c>
      <c r="D1298" s="49" t="s">
        <v>701</v>
      </c>
      <c r="E1298" s="49">
        <v>2</v>
      </c>
      <c r="F1298" s="49">
        <v>8</v>
      </c>
      <c r="G1298" s="49" t="s">
        <v>3015</v>
      </c>
      <c r="H1298" s="52" t="s">
        <v>288</v>
      </c>
      <c r="I1298" s="50" t="s">
        <v>396</v>
      </c>
      <c r="J1298" s="50"/>
      <c r="K1298" s="90"/>
      <c r="L1298" s="51">
        <v>262</v>
      </c>
      <c r="M1298" s="51">
        <v>231</v>
      </c>
      <c r="N1298" s="82">
        <f>IF('1'!$H$10="-",L1298,L1298)</f>
        <v>262</v>
      </c>
      <c r="O1298" s="82">
        <f>IF(Z1298="только сц",0,IF('1'!$H$10="-",M1298,IF('1'!$H$10="в кассу предприятия",M1298,IF('1'!$H$10="ИП Водакова Т.Ю.",M1298*1.075,"-"))))</f>
        <v>0</v>
      </c>
      <c r="P1298" s="86">
        <v>1</v>
      </c>
      <c r="Q1298" s="47"/>
      <c r="R1298" s="91">
        <f t="shared" si="20"/>
        <v>0</v>
      </c>
      <c r="S1298" s="91" t="str">
        <f>IF('1'!$H$10="-","-      ₽",IF(Z1298="только сц",IF(Q1298&lt;=AA1298,Q1298,AA1298),IF(Q1298&lt;=AB1298,0,IF(Q1298-R1298&lt;=AA1298,Q1298-R1298,AA1298))))</f>
        <v>-      ₽</v>
      </c>
      <c r="T1298" s="92" t="str">
        <f>IF('1'!$H$10="-","-      ₽",IF(AND(SUM($W$10:$W$6357)&gt;=200000,AC1298&lt;&gt;"без скидки"),IF(R1298&gt;=100,O1298*0.95*0.95*R1298,O1298*R1298*0.95),IF(SUM($V$10:$V$6357)&gt;=57000,IF(AND(R1298&gt;=100,AC1298&lt;&gt;"без скидки"),O1298*0.95*R1298,O1298*R1298),N1298*R1298)))</f>
        <v>-      ₽</v>
      </c>
      <c r="U1298" s="92" t="str">
        <f>IF('1'!$H$10="-","-      ₽",S1298*N1298)</f>
        <v>-      ₽</v>
      </c>
      <c r="V1298" s="93" t="str">
        <f>IF('1'!$H$10="-","-      ₽",R1298*N1298)</f>
        <v>-      ₽</v>
      </c>
      <c r="W1298" s="93" t="str">
        <f>IF('1'!$H$10="-","-      ₽",R1298*O1298)</f>
        <v>-      ₽</v>
      </c>
      <c r="X1298" s="65" t="s">
        <v>4548</v>
      </c>
      <c r="Y1298" s="66" t="str">
        <f>IF(OR(Q1298="",'1'!$H$10="-"),"-      %",IF(Z1298="только сц",0,IF(SUM($V$685:$V$6357)&gt;=57000,(W1298-T1298)/W1298,0)))</f>
        <v>-      %</v>
      </c>
      <c r="Z1298" s="83" t="s">
        <v>5582</v>
      </c>
      <c r="AA1298" s="51">
        <v>1</v>
      </c>
      <c r="AB1298" s="51">
        <v>0</v>
      </c>
      <c r="AC1298" s="63" t="s">
        <v>3975</v>
      </c>
      <c r="AD1298" s="94" t="str">
        <f>IF(OR(Q1298="",'1'!$H$10="-"),"",IF(Q1298&gt;R1298+S1298,"заказано больше наличия",""))</f>
        <v/>
      </c>
    </row>
    <row r="1299" spans="1:30" s="48" customFormat="1">
      <c r="A1299" s="2"/>
      <c r="B1299" s="57" t="s">
        <v>1503</v>
      </c>
      <c r="C1299" s="49" t="s">
        <v>2544</v>
      </c>
      <c r="D1299" s="49" t="s">
        <v>701</v>
      </c>
      <c r="E1299" s="49">
        <v>2</v>
      </c>
      <c r="F1299" s="49">
        <v>8</v>
      </c>
      <c r="G1299" s="49" t="s">
        <v>3016</v>
      </c>
      <c r="H1299" s="52" t="s">
        <v>288</v>
      </c>
      <c r="I1299" s="50" t="s">
        <v>392</v>
      </c>
      <c r="J1299" s="50"/>
      <c r="K1299" s="90"/>
      <c r="L1299" s="51">
        <v>262</v>
      </c>
      <c r="M1299" s="51">
        <v>231</v>
      </c>
      <c r="N1299" s="82">
        <f>IF('1'!$H$10="-",L1299,L1299)</f>
        <v>262</v>
      </c>
      <c r="O1299" s="82">
        <f>IF(Z1299="только сц",0,IF('1'!$H$10="-",M1299,IF('1'!$H$10="в кассу предприятия",M1299,IF('1'!$H$10="ИП Водакова Т.Ю.",M1299*1.075,"-"))))</f>
        <v>0</v>
      </c>
      <c r="P1299" s="86">
        <v>11</v>
      </c>
      <c r="Q1299" s="47"/>
      <c r="R1299" s="91">
        <f t="shared" si="20"/>
        <v>0</v>
      </c>
      <c r="S1299" s="91" t="str">
        <f>IF('1'!$H$10="-","-      ₽",IF(Z1299="только сц",IF(Q1299&lt;=AA1299,Q1299,AA1299),IF(Q1299&lt;=AB1299,0,IF(Q1299-R1299&lt;=AA1299,Q1299-R1299,AA1299))))</f>
        <v>-      ₽</v>
      </c>
      <c r="T1299" s="92" t="str">
        <f>IF('1'!$H$10="-","-      ₽",IF(AND(SUM($W$10:$W$6357)&gt;=200000,AC1299&lt;&gt;"без скидки"),IF(R1299&gt;=100,O1299*0.95*0.95*R1299,O1299*R1299*0.95),IF(SUM($V$10:$V$6357)&gt;=57000,IF(AND(R1299&gt;=100,AC1299&lt;&gt;"без скидки"),O1299*0.95*R1299,O1299*R1299),N1299*R1299)))</f>
        <v>-      ₽</v>
      </c>
      <c r="U1299" s="92" t="str">
        <f>IF('1'!$H$10="-","-      ₽",S1299*N1299)</f>
        <v>-      ₽</v>
      </c>
      <c r="V1299" s="93" t="str">
        <f>IF('1'!$H$10="-","-      ₽",R1299*N1299)</f>
        <v>-      ₽</v>
      </c>
      <c r="W1299" s="93" t="str">
        <f>IF('1'!$H$10="-","-      ₽",R1299*O1299)</f>
        <v>-      ₽</v>
      </c>
      <c r="X1299" s="65" t="s">
        <v>4548</v>
      </c>
      <c r="Y1299" s="66" t="str">
        <f>IF(OR(Q1299="",'1'!$H$10="-"),"-      %",IF(Z1299="только сц",0,IF(SUM($V$685:$V$6357)&gt;=57000,(W1299-T1299)/W1299,0)))</f>
        <v>-      %</v>
      </c>
      <c r="Z1299" s="83" t="s">
        <v>5582</v>
      </c>
      <c r="AA1299" s="51">
        <v>11</v>
      </c>
      <c r="AB1299" s="51">
        <v>0</v>
      </c>
      <c r="AC1299" s="63" t="s">
        <v>375</v>
      </c>
      <c r="AD1299" s="94" t="str">
        <f>IF(OR(Q1299="",'1'!$H$10="-"),"",IF(Q1299&gt;R1299+S1299,"заказано больше наличия",""))</f>
        <v/>
      </c>
    </row>
    <row r="1300" spans="1:30" s="48" customFormat="1">
      <c r="A1300" s="2"/>
      <c r="B1300" s="57" t="s">
        <v>5179</v>
      </c>
      <c r="C1300" s="49" t="s">
        <v>5380</v>
      </c>
      <c r="D1300" s="49" t="s">
        <v>2545</v>
      </c>
      <c r="E1300" s="49">
        <v>2</v>
      </c>
      <c r="F1300" s="49">
        <v>11</v>
      </c>
      <c r="G1300" s="49" t="s">
        <v>375</v>
      </c>
      <c r="H1300" s="52" t="s">
        <v>52</v>
      </c>
      <c r="I1300" s="50"/>
      <c r="J1300" s="50"/>
      <c r="K1300" s="90"/>
      <c r="L1300" s="51">
        <v>478</v>
      </c>
      <c r="M1300" s="51">
        <v>422</v>
      </c>
      <c r="N1300" s="82">
        <f>IF('1'!$H$10="-",L1300,L1300)</f>
        <v>478</v>
      </c>
      <c r="O1300" s="82">
        <f>IF(Z1300="только сц",0,IF('1'!$H$10="-",M1300,IF('1'!$H$10="в кассу предприятия",M1300,IF('1'!$H$10="ИП Водакова Т.Ю.",M1300*1.075,"-"))))</f>
        <v>422</v>
      </c>
      <c r="P1300" s="86">
        <v>78</v>
      </c>
      <c r="Q1300" s="47"/>
      <c r="R1300" s="91">
        <f t="shared" si="20"/>
        <v>0</v>
      </c>
      <c r="S1300" s="91" t="str">
        <f>IF('1'!$H$10="-","-      ₽",IF(Z1300="только сц",IF(Q1300&lt;=AA1300,Q1300,AA1300),IF(Q1300&lt;=AB1300,0,IF(Q1300-R1300&lt;=AA1300,Q1300-R1300,AA1300))))</f>
        <v>-      ₽</v>
      </c>
      <c r="T1300" s="92" t="str">
        <f>IF('1'!$H$10="-","-      ₽",IF(AND(SUM($W$10:$W$6357)&gt;=200000,AC1300&lt;&gt;"без скидки"),IF(R1300&gt;=100,O1300*0.95*0.95*R1300,O1300*R1300*0.95),IF(SUM($V$10:$V$6357)&gt;=57000,IF(AND(R1300&gt;=100,AC1300&lt;&gt;"без скидки"),O1300*0.95*R1300,O1300*R1300),N1300*R1300)))</f>
        <v>-      ₽</v>
      </c>
      <c r="U1300" s="92" t="str">
        <f>IF('1'!$H$10="-","-      ₽",S1300*N1300)</f>
        <v>-      ₽</v>
      </c>
      <c r="V1300" s="93" t="str">
        <f>IF('1'!$H$10="-","-      ₽",R1300*N1300)</f>
        <v>-      ₽</v>
      </c>
      <c r="W1300" s="93" t="str">
        <f>IF('1'!$H$10="-","-      ₽",R1300*O1300)</f>
        <v>-      ₽</v>
      </c>
      <c r="X1300" s="65" t="s">
        <v>4992</v>
      </c>
      <c r="Y1300" s="66" t="str">
        <f>IF(OR(Q1300="",'1'!$H$10="-"),"-      %",IF(Z1300="только сц",0,IF(SUM($V$685:$V$6357)&gt;=57000,(W1300-T1300)/W1300,0)))</f>
        <v>-      %</v>
      </c>
      <c r="Z1300" s="83" t="s">
        <v>375</v>
      </c>
      <c r="AA1300" s="51">
        <v>8</v>
      </c>
      <c r="AB1300" s="51">
        <v>70</v>
      </c>
      <c r="AC1300" s="63" t="s">
        <v>375</v>
      </c>
      <c r="AD1300" s="94" t="str">
        <f>IF(OR(Q1300="",'1'!$H$10="-"),"",IF(Q1300&gt;R1300+S1300,"заказано больше наличия",""))</f>
        <v/>
      </c>
    </row>
    <row r="1301" spans="1:30" s="48" customFormat="1">
      <c r="A1301" s="2"/>
      <c r="B1301" s="57" t="s">
        <v>5180</v>
      </c>
      <c r="C1301" s="49" t="s">
        <v>5380</v>
      </c>
      <c r="D1301" s="49" t="s">
        <v>2545</v>
      </c>
      <c r="E1301" s="49">
        <v>2</v>
      </c>
      <c r="F1301" s="49">
        <v>18</v>
      </c>
      <c r="G1301" s="49" t="s">
        <v>375</v>
      </c>
      <c r="H1301" s="52" t="s">
        <v>384</v>
      </c>
      <c r="I1301" s="50"/>
      <c r="J1301" s="50"/>
      <c r="K1301" s="90"/>
      <c r="L1301" s="51">
        <v>552</v>
      </c>
      <c r="M1301" s="51">
        <v>487</v>
      </c>
      <c r="N1301" s="82">
        <f>IF('1'!$H$10="-",L1301,L1301)</f>
        <v>552</v>
      </c>
      <c r="O1301" s="82">
        <f>IF(Z1301="только сц",0,IF('1'!$H$10="-",M1301,IF('1'!$H$10="в кассу предприятия",M1301,IF('1'!$H$10="ИП Водакова Т.Ю.",M1301*1.075,"-"))))</f>
        <v>487</v>
      </c>
      <c r="P1301" s="86">
        <v>95</v>
      </c>
      <c r="Q1301" s="47"/>
      <c r="R1301" s="91">
        <f t="shared" si="20"/>
        <v>0</v>
      </c>
      <c r="S1301" s="91" t="str">
        <f>IF('1'!$H$10="-","-      ₽",IF(Z1301="только сц",IF(Q1301&lt;=AA1301,Q1301,AA1301),IF(Q1301&lt;=AB1301,0,IF(Q1301-R1301&lt;=AA1301,Q1301-R1301,AA1301))))</f>
        <v>-      ₽</v>
      </c>
      <c r="T1301" s="92" t="str">
        <f>IF('1'!$H$10="-","-      ₽",IF(AND(SUM($W$10:$W$6357)&gt;=200000,AC1301&lt;&gt;"без скидки"),IF(R1301&gt;=100,O1301*0.95*0.95*R1301,O1301*R1301*0.95),IF(SUM($V$10:$V$6357)&gt;=57000,IF(AND(R1301&gt;=100,AC1301&lt;&gt;"без скидки"),O1301*0.95*R1301,O1301*R1301),N1301*R1301)))</f>
        <v>-      ₽</v>
      </c>
      <c r="U1301" s="92" t="str">
        <f>IF('1'!$H$10="-","-      ₽",S1301*N1301)</f>
        <v>-      ₽</v>
      </c>
      <c r="V1301" s="93" t="str">
        <f>IF('1'!$H$10="-","-      ₽",R1301*N1301)</f>
        <v>-      ₽</v>
      </c>
      <c r="W1301" s="93" t="str">
        <f>IF('1'!$H$10="-","-      ₽",R1301*O1301)</f>
        <v>-      ₽</v>
      </c>
      <c r="X1301" s="65" t="s">
        <v>4992</v>
      </c>
      <c r="Y1301" s="66" t="str">
        <f>IF(OR(Q1301="",'1'!$H$10="-"),"-      %",IF(Z1301="только сц",0,IF(SUM($V$685:$V$6357)&gt;=57000,(W1301-T1301)/W1301,0)))</f>
        <v>-      %</v>
      </c>
      <c r="Z1301" s="83" t="s">
        <v>375</v>
      </c>
      <c r="AA1301" s="51">
        <v>0</v>
      </c>
      <c r="AB1301" s="51">
        <v>95</v>
      </c>
      <c r="AC1301" s="63" t="s">
        <v>375</v>
      </c>
      <c r="AD1301" s="94" t="str">
        <f>IF(OR(Q1301="",'1'!$H$10="-"),"",IF(Q1301&gt;R1301+S1301,"заказано больше наличия",""))</f>
        <v/>
      </c>
    </row>
    <row r="1302" spans="1:30" s="48" customFormat="1">
      <c r="A1302" s="2"/>
      <c r="B1302" s="57" t="s">
        <v>5181</v>
      </c>
      <c r="C1302" s="49" t="s">
        <v>5380</v>
      </c>
      <c r="D1302" s="49" t="s">
        <v>2545</v>
      </c>
      <c r="E1302" s="49">
        <v>2</v>
      </c>
      <c r="F1302" s="49">
        <v>23</v>
      </c>
      <c r="G1302" s="49" t="s">
        <v>375</v>
      </c>
      <c r="H1302" s="52" t="s">
        <v>29</v>
      </c>
      <c r="I1302" s="50"/>
      <c r="J1302" s="50"/>
      <c r="K1302" s="90"/>
      <c r="L1302" s="51">
        <v>1012</v>
      </c>
      <c r="M1302" s="51">
        <v>893</v>
      </c>
      <c r="N1302" s="82">
        <f>IF('1'!$H$10="-",L1302,L1302)</f>
        <v>1012</v>
      </c>
      <c r="O1302" s="82">
        <f>IF(Z1302="только сц",0,IF('1'!$H$10="-",M1302,IF('1'!$H$10="в кассу предприятия",M1302,IF('1'!$H$10="ИП Водакова Т.Ю.",M1302*1.075,"-"))))</f>
        <v>893</v>
      </c>
      <c r="P1302" s="86">
        <v>80</v>
      </c>
      <c r="Q1302" s="47"/>
      <c r="R1302" s="91">
        <f t="shared" si="20"/>
        <v>0</v>
      </c>
      <c r="S1302" s="91" t="str">
        <f>IF('1'!$H$10="-","-      ₽",IF(Z1302="только сц",IF(Q1302&lt;=AA1302,Q1302,AA1302),IF(Q1302&lt;=AB1302,0,IF(Q1302-R1302&lt;=AA1302,Q1302-R1302,AA1302))))</f>
        <v>-      ₽</v>
      </c>
      <c r="T1302" s="92" t="str">
        <f>IF('1'!$H$10="-","-      ₽",IF(AND(SUM($W$10:$W$6357)&gt;=200000,AC1302&lt;&gt;"без скидки"),IF(R1302&gt;=100,O1302*0.95*0.95*R1302,O1302*R1302*0.95),IF(SUM($V$10:$V$6357)&gt;=57000,IF(AND(R1302&gt;=100,AC1302&lt;&gt;"без скидки"),O1302*0.95*R1302,O1302*R1302),N1302*R1302)))</f>
        <v>-      ₽</v>
      </c>
      <c r="U1302" s="92" t="str">
        <f>IF('1'!$H$10="-","-      ₽",S1302*N1302)</f>
        <v>-      ₽</v>
      </c>
      <c r="V1302" s="93" t="str">
        <f>IF('1'!$H$10="-","-      ₽",R1302*N1302)</f>
        <v>-      ₽</v>
      </c>
      <c r="W1302" s="93" t="str">
        <f>IF('1'!$H$10="-","-      ₽",R1302*O1302)</f>
        <v>-      ₽</v>
      </c>
      <c r="X1302" s="65" t="s">
        <v>4992</v>
      </c>
      <c r="Y1302" s="66" t="str">
        <f>IF(OR(Q1302="",'1'!$H$10="-"),"-      %",IF(Z1302="только сц",0,IF(SUM($V$685:$V$6357)&gt;=57000,(W1302-T1302)/W1302,0)))</f>
        <v>-      %</v>
      </c>
      <c r="Z1302" s="83" t="s">
        <v>375</v>
      </c>
      <c r="AA1302" s="51">
        <v>10</v>
      </c>
      <c r="AB1302" s="51">
        <v>70</v>
      </c>
      <c r="AC1302" s="63" t="s">
        <v>375</v>
      </c>
      <c r="AD1302" s="94" t="str">
        <f>IF(OR(Q1302="",'1'!$H$10="-"),"",IF(Q1302&gt;R1302+S1302,"заказано больше наличия",""))</f>
        <v/>
      </c>
    </row>
    <row r="1303" spans="1:30" s="48" customFormat="1">
      <c r="A1303" s="2"/>
      <c r="B1303" s="57" t="s">
        <v>5182</v>
      </c>
      <c r="C1303" s="49" t="s">
        <v>4422</v>
      </c>
      <c r="D1303" s="49" t="s">
        <v>2545</v>
      </c>
      <c r="E1303" s="49">
        <v>2</v>
      </c>
      <c r="F1303" s="49">
        <v>24</v>
      </c>
      <c r="G1303" s="49" t="s">
        <v>3018</v>
      </c>
      <c r="H1303" s="52" t="s">
        <v>373</v>
      </c>
      <c r="I1303" s="50" t="s">
        <v>555</v>
      </c>
      <c r="J1303" s="50"/>
      <c r="K1303" s="90"/>
      <c r="L1303" s="51">
        <v>2139</v>
      </c>
      <c r="M1303" s="51">
        <v>1887</v>
      </c>
      <c r="N1303" s="82">
        <f>IF('1'!$H$10="-",L1303,L1303)</f>
        <v>2139</v>
      </c>
      <c r="O1303" s="82">
        <f>IF(Z1303="только сц",0,IF('1'!$H$10="-",M1303,IF('1'!$H$10="в кассу предприятия",M1303,IF('1'!$H$10="ИП Водакова Т.Ю.",M1303*1.075,"-"))))</f>
        <v>0</v>
      </c>
      <c r="P1303" s="86">
        <v>3</v>
      </c>
      <c r="Q1303" s="47"/>
      <c r="R1303" s="91">
        <f t="shared" si="20"/>
        <v>0</v>
      </c>
      <c r="S1303" s="91" t="str">
        <f>IF('1'!$H$10="-","-      ₽",IF(Z1303="только сц",IF(Q1303&lt;=AA1303,Q1303,AA1303),IF(Q1303&lt;=AB1303,0,IF(Q1303-R1303&lt;=AA1303,Q1303-R1303,AA1303))))</f>
        <v>-      ₽</v>
      </c>
      <c r="T1303" s="92" t="str">
        <f>IF('1'!$H$10="-","-      ₽",IF(AND(SUM($W$10:$W$6357)&gt;=200000,AC1303&lt;&gt;"без скидки"),IF(R1303&gt;=100,O1303*0.95*0.95*R1303,O1303*R1303*0.95),IF(SUM($V$10:$V$6357)&gt;=57000,IF(AND(R1303&gt;=100,AC1303&lt;&gt;"без скидки"),O1303*0.95*R1303,O1303*R1303),N1303*R1303)))</f>
        <v>-      ₽</v>
      </c>
      <c r="U1303" s="92" t="str">
        <f>IF('1'!$H$10="-","-      ₽",S1303*N1303)</f>
        <v>-      ₽</v>
      </c>
      <c r="V1303" s="93" t="str">
        <f>IF('1'!$H$10="-","-      ₽",R1303*N1303)</f>
        <v>-      ₽</v>
      </c>
      <c r="W1303" s="93" t="str">
        <f>IF('1'!$H$10="-","-      ₽",R1303*O1303)</f>
        <v>-      ₽</v>
      </c>
      <c r="X1303" s="65" t="s">
        <v>4548</v>
      </c>
      <c r="Y1303" s="66" t="str">
        <f>IF(OR(Q1303="",'1'!$H$10="-"),"-      %",IF(Z1303="только сц",0,IF(SUM($V$685:$V$6357)&gt;=57000,(W1303-T1303)/W1303,0)))</f>
        <v>-      %</v>
      </c>
      <c r="Z1303" s="83" t="s">
        <v>5582</v>
      </c>
      <c r="AA1303" s="51">
        <v>3</v>
      </c>
      <c r="AB1303" s="51">
        <v>0</v>
      </c>
      <c r="AC1303" s="63" t="s">
        <v>375</v>
      </c>
      <c r="AD1303" s="94" t="str">
        <f>IF(OR(Q1303="",'1'!$H$10="-"),"",IF(Q1303&gt;R1303+S1303,"заказано больше наличия",""))</f>
        <v/>
      </c>
    </row>
    <row r="1304" spans="1:30" s="48" customFormat="1">
      <c r="A1304" s="2"/>
      <c r="B1304" s="57" t="s">
        <v>4313</v>
      </c>
      <c r="C1304" s="49" t="s">
        <v>4422</v>
      </c>
      <c r="D1304" s="49" t="s">
        <v>2545</v>
      </c>
      <c r="E1304" s="49">
        <v>2</v>
      </c>
      <c r="F1304" s="49">
        <v>30</v>
      </c>
      <c r="G1304" s="49" t="s">
        <v>3018</v>
      </c>
      <c r="H1304" s="52" t="s">
        <v>4484</v>
      </c>
      <c r="I1304" s="50"/>
      <c r="J1304" s="50"/>
      <c r="K1304" s="90" t="s">
        <v>4485</v>
      </c>
      <c r="L1304" s="51">
        <v>10312</v>
      </c>
      <c r="M1304" s="51">
        <v>9099</v>
      </c>
      <c r="N1304" s="82">
        <f>IF('1'!$H$10="-",L1304,L1304)</f>
        <v>10312</v>
      </c>
      <c r="O1304" s="82">
        <f>IF(Z1304="только сц",0,IF('1'!$H$10="-",M1304,IF('1'!$H$10="в кассу предприятия",M1304,IF('1'!$H$10="ИП Водакова Т.Ю.",M1304*1.075,"-"))))</f>
        <v>0</v>
      </c>
      <c r="P1304" s="86">
        <v>7</v>
      </c>
      <c r="Q1304" s="47"/>
      <c r="R1304" s="91">
        <f t="shared" si="20"/>
        <v>0</v>
      </c>
      <c r="S1304" s="91" t="str">
        <f>IF('1'!$H$10="-","-      ₽",IF(Z1304="только сц",IF(Q1304&lt;=AA1304,Q1304,AA1304),IF(Q1304&lt;=AB1304,0,IF(Q1304-R1304&lt;=AA1304,Q1304-R1304,AA1304))))</f>
        <v>-      ₽</v>
      </c>
      <c r="T1304" s="92" t="str">
        <f>IF('1'!$H$10="-","-      ₽",IF(AND(SUM($W$10:$W$6357)&gt;=200000,AC1304&lt;&gt;"без скидки"),IF(R1304&gt;=100,O1304*0.95*0.95*R1304,O1304*R1304*0.95),IF(SUM($V$10:$V$6357)&gt;=57000,IF(AND(R1304&gt;=100,AC1304&lt;&gt;"без скидки"),O1304*0.95*R1304,O1304*R1304),N1304*R1304)))</f>
        <v>-      ₽</v>
      </c>
      <c r="U1304" s="92" t="str">
        <f>IF('1'!$H$10="-","-      ₽",S1304*N1304)</f>
        <v>-      ₽</v>
      </c>
      <c r="V1304" s="93" t="str">
        <f>IF('1'!$H$10="-","-      ₽",R1304*N1304)</f>
        <v>-      ₽</v>
      </c>
      <c r="W1304" s="93" t="str">
        <f>IF('1'!$H$10="-","-      ₽",R1304*O1304)</f>
        <v>-      ₽</v>
      </c>
      <c r="X1304" s="65" t="s">
        <v>4548</v>
      </c>
      <c r="Y1304" s="66" t="str">
        <f>IF(OR(Q1304="",'1'!$H$10="-"),"-      %",IF(Z1304="только сц",0,IF(SUM($V$685:$V$6357)&gt;=57000,(W1304-T1304)/W1304,0)))</f>
        <v>-      %</v>
      </c>
      <c r="Z1304" s="83" t="s">
        <v>5582</v>
      </c>
      <c r="AA1304" s="51">
        <v>7</v>
      </c>
      <c r="AB1304" s="51">
        <v>0</v>
      </c>
      <c r="AC1304" s="63" t="s">
        <v>375</v>
      </c>
      <c r="AD1304" s="94" t="str">
        <f>IF(OR(Q1304="",'1'!$H$10="-"),"",IF(Q1304&gt;R1304+S1304,"заказано больше наличия",""))</f>
        <v/>
      </c>
    </row>
    <row r="1305" spans="1:30" s="48" customFormat="1">
      <c r="A1305" s="2"/>
      <c r="B1305" s="57" t="s">
        <v>5183</v>
      </c>
      <c r="C1305" s="49" t="s">
        <v>4422</v>
      </c>
      <c r="D1305" s="49" t="s">
        <v>2545</v>
      </c>
      <c r="E1305" s="49">
        <v>2</v>
      </c>
      <c r="F1305" s="49">
        <v>18</v>
      </c>
      <c r="G1305" s="49" t="s">
        <v>5518</v>
      </c>
      <c r="H1305" s="52" t="s">
        <v>384</v>
      </c>
      <c r="I1305" s="50"/>
      <c r="J1305" s="50"/>
      <c r="K1305" s="90" t="s">
        <v>2791</v>
      </c>
      <c r="L1305" s="51">
        <v>3286</v>
      </c>
      <c r="M1305" s="51">
        <v>2899</v>
      </c>
      <c r="N1305" s="82">
        <f>IF('1'!$H$10="-",L1305,L1305)</f>
        <v>3286</v>
      </c>
      <c r="O1305" s="82">
        <f>IF(Z1305="только сц",0,IF('1'!$H$10="-",M1305,IF('1'!$H$10="в кассу предприятия",M1305,IF('1'!$H$10="ИП Водакова Т.Ю.",M1305*1.075,"-"))))</f>
        <v>0</v>
      </c>
      <c r="P1305" s="86">
        <v>21</v>
      </c>
      <c r="Q1305" s="47"/>
      <c r="R1305" s="91">
        <f t="shared" si="20"/>
        <v>0</v>
      </c>
      <c r="S1305" s="91" t="str">
        <f>IF('1'!$H$10="-","-      ₽",IF(Z1305="только сц",IF(Q1305&lt;=AA1305,Q1305,AA1305),IF(Q1305&lt;=AB1305,0,IF(Q1305-R1305&lt;=AA1305,Q1305-R1305,AA1305))))</f>
        <v>-      ₽</v>
      </c>
      <c r="T1305" s="92" t="str">
        <f>IF('1'!$H$10="-","-      ₽",IF(AND(SUM($W$10:$W$6357)&gt;=200000,AC1305&lt;&gt;"без скидки"),IF(R1305&gt;=100,O1305*0.95*0.95*R1305,O1305*R1305*0.95),IF(SUM($V$10:$V$6357)&gt;=57000,IF(AND(R1305&gt;=100,AC1305&lt;&gt;"без скидки"),O1305*0.95*R1305,O1305*R1305),N1305*R1305)))</f>
        <v>-      ₽</v>
      </c>
      <c r="U1305" s="92" t="str">
        <f>IF('1'!$H$10="-","-      ₽",S1305*N1305)</f>
        <v>-      ₽</v>
      </c>
      <c r="V1305" s="93" t="str">
        <f>IF('1'!$H$10="-","-      ₽",R1305*N1305)</f>
        <v>-      ₽</v>
      </c>
      <c r="W1305" s="93" t="str">
        <f>IF('1'!$H$10="-","-      ₽",R1305*O1305)</f>
        <v>-      ₽</v>
      </c>
      <c r="X1305" s="65" t="s">
        <v>4548</v>
      </c>
      <c r="Y1305" s="66" t="str">
        <f>IF(OR(Q1305="",'1'!$H$10="-"),"-      %",IF(Z1305="только сц",0,IF(SUM($V$685:$V$6357)&gt;=57000,(W1305-T1305)/W1305,0)))</f>
        <v>-      %</v>
      </c>
      <c r="Z1305" s="83" t="s">
        <v>5582</v>
      </c>
      <c r="AA1305" s="51">
        <v>21</v>
      </c>
      <c r="AB1305" s="51">
        <v>0</v>
      </c>
      <c r="AC1305" s="63" t="s">
        <v>375</v>
      </c>
      <c r="AD1305" s="94" t="str">
        <f>IF(OR(Q1305="",'1'!$H$10="-"),"",IF(Q1305&gt;R1305+S1305,"заказано больше наличия",""))</f>
        <v/>
      </c>
    </row>
    <row r="1306" spans="1:30" s="48" customFormat="1">
      <c r="A1306" s="2"/>
      <c r="B1306" s="57" t="s">
        <v>5184</v>
      </c>
      <c r="C1306" s="49" t="s">
        <v>3861</v>
      </c>
      <c r="D1306" s="49" t="s">
        <v>3862</v>
      </c>
      <c r="E1306" s="49">
        <v>2</v>
      </c>
      <c r="F1306" s="49">
        <v>11</v>
      </c>
      <c r="G1306" s="49" t="s">
        <v>375</v>
      </c>
      <c r="H1306" s="52" t="s">
        <v>52</v>
      </c>
      <c r="I1306" s="50"/>
      <c r="J1306" s="50"/>
      <c r="K1306" s="90"/>
      <c r="L1306" s="51">
        <v>368</v>
      </c>
      <c r="M1306" s="51">
        <v>325</v>
      </c>
      <c r="N1306" s="82">
        <f>IF('1'!$H$10="-",L1306,L1306)</f>
        <v>368</v>
      </c>
      <c r="O1306" s="82">
        <f>IF(Z1306="только сц",0,IF('1'!$H$10="-",M1306,IF('1'!$H$10="в кассу предприятия",M1306,IF('1'!$H$10="ИП Водакова Т.Ю.",M1306*1.075,"-"))))</f>
        <v>325</v>
      </c>
      <c r="P1306" s="86">
        <v>69</v>
      </c>
      <c r="Q1306" s="47"/>
      <c r="R1306" s="91">
        <f t="shared" si="20"/>
        <v>0</v>
      </c>
      <c r="S1306" s="91" t="str">
        <f>IF('1'!$H$10="-","-      ₽",IF(Z1306="только сц",IF(Q1306&lt;=AA1306,Q1306,AA1306),IF(Q1306&lt;=AB1306,0,IF(Q1306-R1306&lt;=AA1306,Q1306-R1306,AA1306))))</f>
        <v>-      ₽</v>
      </c>
      <c r="T1306" s="92" t="str">
        <f>IF('1'!$H$10="-","-      ₽",IF(AND(SUM($W$10:$W$6357)&gt;=200000,AC1306&lt;&gt;"без скидки"),IF(R1306&gt;=100,O1306*0.95*0.95*R1306,O1306*R1306*0.95),IF(SUM($V$10:$V$6357)&gt;=57000,IF(AND(R1306&gt;=100,AC1306&lt;&gt;"без скидки"),O1306*0.95*R1306,O1306*R1306),N1306*R1306)))</f>
        <v>-      ₽</v>
      </c>
      <c r="U1306" s="92" t="str">
        <f>IF('1'!$H$10="-","-      ₽",S1306*N1306)</f>
        <v>-      ₽</v>
      </c>
      <c r="V1306" s="93" t="str">
        <f>IF('1'!$H$10="-","-      ₽",R1306*N1306)</f>
        <v>-      ₽</v>
      </c>
      <c r="W1306" s="93" t="str">
        <f>IF('1'!$H$10="-","-      ₽",R1306*O1306)</f>
        <v>-      ₽</v>
      </c>
      <c r="X1306" s="65" t="s">
        <v>4991</v>
      </c>
      <c r="Y1306" s="66" t="str">
        <f>IF(OR(Q1306="",'1'!$H$10="-"),"-      %",IF(Z1306="только сц",0,IF(SUM($V$685:$V$6357)&gt;=57000,(W1306-T1306)/W1306,0)))</f>
        <v>-      %</v>
      </c>
      <c r="Z1306" s="83" t="s">
        <v>375</v>
      </c>
      <c r="AA1306" s="51">
        <v>0</v>
      </c>
      <c r="AB1306" s="51">
        <v>69</v>
      </c>
      <c r="AC1306" s="63" t="s">
        <v>375</v>
      </c>
      <c r="AD1306" s="94" t="str">
        <f>IF(OR(Q1306="",'1'!$H$10="-"),"",IF(Q1306&gt;R1306+S1306,"заказано больше наличия",""))</f>
        <v/>
      </c>
    </row>
    <row r="1307" spans="1:30" s="48" customFormat="1">
      <c r="A1307" s="2"/>
      <c r="B1307" s="57" t="s">
        <v>4190</v>
      </c>
      <c r="C1307" s="49" t="s">
        <v>3861</v>
      </c>
      <c r="D1307" s="49" t="s">
        <v>3862</v>
      </c>
      <c r="E1307" s="49">
        <v>2</v>
      </c>
      <c r="F1307" s="49">
        <v>8</v>
      </c>
      <c r="G1307" s="49"/>
      <c r="H1307" s="52" t="s">
        <v>288</v>
      </c>
      <c r="I1307" s="50" t="s">
        <v>298</v>
      </c>
      <c r="J1307" s="50"/>
      <c r="K1307" s="90"/>
      <c r="L1307" s="51">
        <v>273</v>
      </c>
      <c r="M1307" s="51">
        <v>241</v>
      </c>
      <c r="N1307" s="82">
        <f>IF('1'!$H$10="-",L1307,L1307)</f>
        <v>273</v>
      </c>
      <c r="O1307" s="82">
        <f>IF(Z1307="только сц",0,IF('1'!$H$10="-",M1307,IF('1'!$H$10="в кассу предприятия",M1307,IF('1'!$H$10="ИП Водакова Т.Ю.",M1307*1.075,"-"))))</f>
        <v>241</v>
      </c>
      <c r="P1307" s="86" t="s">
        <v>5583</v>
      </c>
      <c r="Q1307" s="47"/>
      <c r="R1307" s="91">
        <f t="shared" si="20"/>
        <v>0</v>
      </c>
      <c r="S1307" s="91" t="str">
        <f>IF('1'!$H$10="-","-      ₽",IF(Z1307="только сц",IF(Q1307&lt;=AA1307,Q1307,AA1307),IF(Q1307&lt;=AB1307,0,IF(Q1307-R1307&lt;=AA1307,Q1307-R1307,AA1307))))</f>
        <v>-      ₽</v>
      </c>
      <c r="T1307" s="92" t="str">
        <f>IF('1'!$H$10="-","-      ₽",IF(AND(SUM($W$10:$W$6357)&gt;=200000,AC1307&lt;&gt;"без скидки"),IF(R1307&gt;=100,O1307*0.95*0.95*R1307,O1307*R1307*0.95),IF(SUM($V$10:$V$6357)&gt;=57000,IF(AND(R1307&gt;=100,AC1307&lt;&gt;"без скидки"),O1307*0.95*R1307,O1307*R1307),N1307*R1307)))</f>
        <v>-      ₽</v>
      </c>
      <c r="U1307" s="92" t="str">
        <f>IF('1'!$H$10="-","-      ₽",S1307*N1307)</f>
        <v>-      ₽</v>
      </c>
      <c r="V1307" s="93" t="str">
        <f>IF('1'!$H$10="-","-      ₽",R1307*N1307)</f>
        <v>-      ₽</v>
      </c>
      <c r="W1307" s="93" t="str">
        <f>IF('1'!$H$10="-","-      ₽",R1307*O1307)</f>
        <v>-      ₽</v>
      </c>
      <c r="X1307" s="65" t="s">
        <v>4992</v>
      </c>
      <c r="Y1307" s="66" t="str">
        <f>IF(OR(Q1307="",'1'!$H$10="-"),"-      %",IF(Z1307="только сц",0,IF(SUM($V$685:$V$6357)&gt;=57000,(W1307-T1307)/W1307,0)))</f>
        <v>-      %</v>
      </c>
      <c r="Z1307" s="83" t="s">
        <v>375</v>
      </c>
      <c r="AA1307" s="51">
        <v>14</v>
      </c>
      <c r="AB1307" s="51">
        <v>190</v>
      </c>
      <c r="AC1307" s="63" t="s">
        <v>3975</v>
      </c>
      <c r="AD1307" s="94" t="str">
        <f>IF(OR(Q1307="",'1'!$H$10="-"),"",IF(Q1307&gt;R1307+S1307,"заказано больше наличия",""))</f>
        <v/>
      </c>
    </row>
    <row r="1308" spans="1:30" s="48" customFormat="1">
      <c r="A1308" s="2"/>
      <c r="B1308" s="57" t="s">
        <v>1504</v>
      </c>
      <c r="C1308" s="49" t="s">
        <v>3861</v>
      </c>
      <c r="D1308" s="49" t="s">
        <v>3862</v>
      </c>
      <c r="E1308" s="49">
        <v>2</v>
      </c>
      <c r="F1308" s="49">
        <v>24</v>
      </c>
      <c r="G1308" s="49"/>
      <c r="H1308" s="52" t="s">
        <v>373</v>
      </c>
      <c r="I1308" s="50" t="s">
        <v>3019</v>
      </c>
      <c r="J1308" s="50"/>
      <c r="K1308" s="90"/>
      <c r="L1308" s="51">
        <v>992</v>
      </c>
      <c r="M1308" s="51">
        <v>875</v>
      </c>
      <c r="N1308" s="82">
        <f>IF('1'!$H$10="-",L1308,L1308)</f>
        <v>992</v>
      </c>
      <c r="O1308" s="82">
        <f>IF(Z1308="только сц",0,IF('1'!$H$10="-",M1308,IF('1'!$H$10="в кассу предприятия",M1308,IF('1'!$H$10="ИП Водакова Т.Ю.",M1308*1.075,"-"))))</f>
        <v>0</v>
      </c>
      <c r="P1308" s="86">
        <v>6</v>
      </c>
      <c r="Q1308" s="47"/>
      <c r="R1308" s="91">
        <f t="shared" si="20"/>
        <v>0</v>
      </c>
      <c r="S1308" s="91" t="str">
        <f>IF('1'!$H$10="-","-      ₽",IF(Z1308="только сц",IF(Q1308&lt;=AA1308,Q1308,AA1308),IF(Q1308&lt;=AB1308,0,IF(Q1308-R1308&lt;=AA1308,Q1308-R1308,AA1308))))</f>
        <v>-      ₽</v>
      </c>
      <c r="T1308" s="92" t="str">
        <f>IF('1'!$H$10="-","-      ₽",IF(AND(SUM($W$10:$W$6357)&gt;=200000,AC1308&lt;&gt;"без скидки"),IF(R1308&gt;=100,O1308*0.95*0.95*R1308,O1308*R1308*0.95),IF(SUM($V$10:$V$6357)&gt;=57000,IF(AND(R1308&gt;=100,AC1308&lt;&gt;"без скидки"),O1308*0.95*R1308,O1308*R1308),N1308*R1308)))</f>
        <v>-      ₽</v>
      </c>
      <c r="U1308" s="92" t="str">
        <f>IF('1'!$H$10="-","-      ₽",S1308*N1308)</f>
        <v>-      ₽</v>
      </c>
      <c r="V1308" s="93" t="str">
        <f>IF('1'!$H$10="-","-      ₽",R1308*N1308)</f>
        <v>-      ₽</v>
      </c>
      <c r="W1308" s="93" t="str">
        <f>IF('1'!$H$10="-","-      ₽",R1308*O1308)</f>
        <v>-      ₽</v>
      </c>
      <c r="X1308" s="65" t="s">
        <v>4548</v>
      </c>
      <c r="Y1308" s="66" t="str">
        <f>IF(OR(Q1308="",'1'!$H$10="-"),"-      %",IF(Z1308="только сц",0,IF(SUM($V$685:$V$6357)&gt;=57000,(W1308-T1308)/W1308,0)))</f>
        <v>-      %</v>
      </c>
      <c r="Z1308" s="83" t="s">
        <v>5582</v>
      </c>
      <c r="AA1308" s="51">
        <v>6</v>
      </c>
      <c r="AB1308" s="51">
        <v>0</v>
      </c>
      <c r="AC1308" s="63" t="s">
        <v>375</v>
      </c>
      <c r="AD1308" s="94" t="str">
        <f>IF(OR(Q1308="",'1'!$H$10="-"),"",IF(Q1308&gt;R1308+S1308,"заказано больше наличия",""))</f>
        <v/>
      </c>
    </row>
    <row r="1309" spans="1:30" s="48" customFormat="1">
      <c r="A1309" s="2"/>
      <c r="B1309" s="57" t="s">
        <v>5185</v>
      </c>
      <c r="C1309" s="49" t="s">
        <v>5381</v>
      </c>
      <c r="D1309" s="49" t="s">
        <v>5382</v>
      </c>
      <c r="E1309" s="49">
        <v>2</v>
      </c>
      <c r="F1309" s="49">
        <v>11</v>
      </c>
      <c r="G1309" s="49" t="s">
        <v>375</v>
      </c>
      <c r="H1309" s="52" t="s">
        <v>52</v>
      </c>
      <c r="I1309" s="50" t="s">
        <v>555</v>
      </c>
      <c r="J1309" s="50"/>
      <c r="K1309" s="90"/>
      <c r="L1309" s="51">
        <v>306</v>
      </c>
      <c r="M1309" s="51">
        <v>270</v>
      </c>
      <c r="N1309" s="82">
        <f>IF('1'!$H$10="-",L1309,L1309)</f>
        <v>306</v>
      </c>
      <c r="O1309" s="82">
        <f>IF(Z1309="только сц",0,IF('1'!$H$10="-",M1309,IF('1'!$H$10="в кассу предприятия",M1309,IF('1'!$H$10="ИП Водакова Т.Ю.",M1309*1.075,"-"))))</f>
        <v>270</v>
      </c>
      <c r="P1309" s="86" t="s">
        <v>5583</v>
      </c>
      <c r="Q1309" s="47"/>
      <c r="R1309" s="91">
        <f t="shared" si="20"/>
        <v>0</v>
      </c>
      <c r="S1309" s="91" t="str">
        <f>IF('1'!$H$10="-","-      ₽",IF(Z1309="только сц",IF(Q1309&lt;=AA1309,Q1309,AA1309),IF(Q1309&lt;=AB1309,0,IF(Q1309-R1309&lt;=AA1309,Q1309-R1309,AA1309))))</f>
        <v>-      ₽</v>
      </c>
      <c r="T1309" s="92" t="str">
        <f>IF('1'!$H$10="-","-      ₽",IF(AND(SUM($W$10:$W$6357)&gt;=200000,AC1309&lt;&gt;"без скидки"),IF(R1309&gt;=100,O1309*0.95*0.95*R1309,O1309*R1309*0.95),IF(SUM($V$10:$V$6357)&gt;=57000,IF(AND(R1309&gt;=100,AC1309&lt;&gt;"без скидки"),O1309*0.95*R1309,O1309*R1309),N1309*R1309)))</f>
        <v>-      ₽</v>
      </c>
      <c r="U1309" s="92" t="str">
        <f>IF('1'!$H$10="-","-      ₽",S1309*N1309)</f>
        <v>-      ₽</v>
      </c>
      <c r="V1309" s="93" t="str">
        <f>IF('1'!$H$10="-","-      ₽",R1309*N1309)</f>
        <v>-      ₽</v>
      </c>
      <c r="W1309" s="93" t="str">
        <f>IF('1'!$H$10="-","-      ₽",R1309*O1309)</f>
        <v>-      ₽</v>
      </c>
      <c r="X1309" s="65" t="s">
        <v>4992</v>
      </c>
      <c r="Y1309" s="66" t="str">
        <f>IF(OR(Q1309="",'1'!$H$10="-"),"-      %",IF(Z1309="только сц",0,IF(SUM($V$685:$V$6357)&gt;=57000,(W1309-T1309)/W1309,0)))</f>
        <v>-      %</v>
      </c>
      <c r="Z1309" s="83" t="s">
        <v>375</v>
      </c>
      <c r="AA1309" s="51">
        <v>9</v>
      </c>
      <c r="AB1309" s="51">
        <v>320</v>
      </c>
      <c r="AC1309" s="63" t="s">
        <v>375</v>
      </c>
      <c r="AD1309" s="94" t="str">
        <f>IF(OR(Q1309="",'1'!$H$10="-"),"",IF(Q1309&gt;R1309+S1309,"заказано больше наличия",""))</f>
        <v/>
      </c>
    </row>
    <row r="1310" spans="1:30" s="48" customFormat="1">
      <c r="A1310" s="2"/>
      <c r="B1310" s="57" t="s">
        <v>5186</v>
      </c>
      <c r="C1310" s="49" t="s">
        <v>5383</v>
      </c>
      <c r="D1310" s="49" t="s">
        <v>5384</v>
      </c>
      <c r="E1310" s="49">
        <v>2</v>
      </c>
      <c r="F1310" s="49">
        <v>11</v>
      </c>
      <c r="G1310" s="49" t="s">
        <v>375</v>
      </c>
      <c r="H1310" s="52" t="s">
        <v>52</v>
      </c>
      <c r="I1310" s="50"/>
      <c r="J1310" s="50"/>
      <c r="K1310" s="90"/>
      <c r="L1310" s="51">
        <v>396</v>
      </c>
      <c r="M1310" s="51">
        <v>349</v>
      </c>
      <c r="N1310" s="82">
        <f>IF('1'!$H$10="-",L1310,L1310)</f>
        <v>396</v>
      </c>
      <c r="O1310" s="82">
        <f>IF(Z1310="только сц",0,IF('1'!$H$10="-",M1310,IF('1'!$H$10="в кассу предприятия",M1310,IF('1'!$H$10="ИП Водакова Т.Ю.",M1310*1.075,"-"))))</f>
        <v>349</v>
      </c>
      <c r="P1310" s="86">
        <v>55</v>
      </c>
      <c r="Q1310" s="47"/>
      <c r="R1310" s="91">
        <f t="shared" si="20"/>
        <v>0</v>
      </c>
      <c r="S1310" s="91" t="str">
        <f>IF('1'!$H$10="-","-      ₽",IF(Z1310="только сц",IF(Q1310&lt;=AA1310,Q1310,AA1310),IF(Q1310&lt;=AB1310,0,IF(Q1310-R1310&lt;=AA1310,Q1310-R1310,AA1310))))</f>
        <v>-      ₽</v>
      </c>
      <c r="T1310" s="92" t="str">
        <f>IF('1'!$H$10="-","-      ₽",IF(AND(SUM($W$10:$W$6357)&gt;=200000,AC1310&lt;&gt;"без скидки"),IF(R1310&gt;=100,O1310*0.95*0.95*R1310,O1310*R1310*0.95),IF(SUM($V$10:$V$6357)&gt;=57000,IF(AND(R1310&gt;=100,AC1310&lt;&gt;"без скидки"),O1310*0.95*R1310,O1310*R1310),N1310*R1310)))</f>
        <v>-      ₽</v>
      </c>
      <c r="U1310" s="92" t="str">
        <f>IF('1'!$H$10="-","-      ₽",S1310*N1310)</f>
        <v>-      ₽</v>
      </c>
      <c r="V1310" s="93" t="str">
        <f>IF('1'!$H$10="-","-      ₽",R1310*N1310)</f>
        <v>-      ₽</v>
      </c>
      <c r="W1310" s="93" t="str">
        <f>IF('1'!$H$10="-","-      ₽",R1310*O1310)</f>
        <v>-      ₽</v>
      </c>
      <c r="X1310" s="65" t="s">
        <v>4991</v>
      </c>
      <c r="Y1310" s="66" t="str">
        <f>IF(OR(Q1310="",'1'!$H$10="-"),"-      %",IF(Z1310="только сц",0,IF(SUM($V$685:$V$6357)&gt;=57000,(W1310-T1310)/W1310,0)))</f>
        <v>-      %</v>
      </c>
      <c r="Z1310" s="83" t="s">
        <v>375</v>
      </c>
      <c r="AA1310" s="51">
        <v>0</v>
      </c>
      <c r="AB1310" s="51">
        <v>55</v>
      </c>
      <c r="AC1310" s="63" t="s">
        <v>375</v>
      </c>
      <c r="AD1310" s="94" t="str">
        <f>IF(OR(Q1310="",'1'!$H$10="-"),"",IF(Q1310&gt;R1310+S1310,"заказано больше наличия",""))</f>
        <v/>
      </c>
    </row>
    <row r="1311" spans="1:30" s="48" customFormat="1">
      <c r="A1311" s="2"/>
      <c r="B1311" s="57" t="s">
        <v>5187</v>
      </c>
      <c r="C1311" s="49" t="s">
        <v>5383</v>
      </c>
      <c r="D1311" s="49" t="s">
        <v>5384</v>
      </c>
      <c r="E1311" s="49">
        <v>2</v>
      </c>
      <c r="F1311" s="49">
        <v>18</v>
      </c>
      <c r="G1311" s="49" t="s">
        <v>375</v>
      </c>
      <c r="H1311" s="52" t="s">
        <v>384</v>
      </c>
      <c r="I1311" s="50"/>
      <c r="J1311" s="50"/>
      <c r="K1311" s="90"/>
      <c r="L1311" s="51">
        <v>653</v>
      </c>
      <c r="M1311" s="51">
        <v>576</v>
      </c>
      <c r="N1311" s="82">
        <f>IF('1'!$H$10="-",L1311,L1311)</f>
        <v>653</v>
      </c>
      <c r="O1311" s="82">
        <f>IF(Z1311="только сц",0,IF('1'!$H$10="-",M1311,IF('1'!$H$10="в кассу предприятия",M1311,IF('1'!$H$10="ИП Водакова Т.Ю.",M1311*1.075,"-"))))</f>
        <v>576</v>
      </c>
      <c r="P1311" s="86">
        <v>80</v>
      </c>
      <c r="Q1311" s="47"/>
      <c r="R1311" s="91">
        <f t="shared" si="20"/>
        <v>0</v>
      </c>
      <c r="S1311" s="91" t="str">
        <f>IF('1'!$H$10="-","-      ₽",IF(Z1311="только сц",IF(Q1311&lt;=AA1311,Q1311,AA1311),IF(Q1311&lt;=AB1311,0,IF(Q1311-R1311&lt;=AA1311,Q1311-R1311,AA1311))))</f>
        <v>-      ₽</v>
      </c>
      <c r="T1311" s="92" t="str">
        <f>IF('1'!$H$10="-","-      ₽",IF(AND(SUM($W$10:$W$6357)&gt;=200000,AC1311&lt;&gt;"без скидки"),IF(R1311&gt;=100,O1311*0.95*0.95*R1311,O1311*R1311*0.95),IF(SUM($V$10:$V$6357)&gt;=57000,IF(AND(R1311&gt;=100,AC1311&lt;&gt;"без скидки"),O1311*0.95*R1311,O1311*R1311),N1311*R1311)))</f>
        <v>-      ₽</v>
      </c>
      <c r="U1311" s="92" t="str">
        <f>IF('1'!$H$10="-","-      ₽",S1311*N1311)</f>
        <v>-      ₽</v>
      </c>
      <c r="V1311" s="93" t="str">
        <f>IF('1'!$H$10="-","-      ₽",R1311*N1311)</f>
        <v>-      ₽</v>
      </c>
      <c r="W1311" s="93" t="str">
        <f>IF('1'!$H$10="-","-      ₽",R1311*O1311)</f>
        <v>-      ₽</v>
      </c>
      <c r="X1311" s="65" t="s">
        <v>4991</v>
      </c>
      <c r="Y1311" s="66" t="str">
        <f>IF(OR(Q1311="",'1'!$H$10="-"),"-      %",IF(Z1311="только сц",0,IF(SUM($V$685:$V$6357)&gt;=57000,(W1311-T1311)/W1311,0)))</f>
        <v>-      %</v>
      </c>
      <c r="Z1311" s="83" t="s">
        <v>375</v>
      </c>
      <c r="AA1311" s="51">
        <v>0</v>
      </c>
      <c r="AB1311" s="51">
        <v>80</v>
      </c>
      <c r="AC1311" s="63" t="s">
        <v>375</v>
      </c>
      <c r="AD1311" s="94" t="str">
        <f>IF(OR(Q1311="",'1'!$H$10="-"),"",IF(Q1311&gt;R1311+S1311,"заказано больше наличия",""))</f>
        <v/>
      </c>
    </row>
    <row r="1312" spans="1:30" s="48" customFormat="1">
      <c r="A1312" s="2"/>
      <c r="B1312" s="57" t="s">
        <v>5188</v>
      </c>
      <c r="C1312" s="49" t="s">
        <v>3863</v>
      </c>
      <c r="D1312" s="49" t="s">
        <v>706</v>
      </c>
      <c r="E1312" s="49">
        <v>2</v>
      </c>
      <c r="F1312" s="49">
        <v>6</v>
      </c>
      <c r="G1312" s="49" t="s">
        <v>375</v>
      </c>
      <c r="H1312" s="52" t="s">
        <v>85</v>
      </c>
      <c r="I1312" s="50" t="s">
        <v>298</v>
      </c>
      <c r="J1312" s="50"/>
      <c r="K1312" s="90"/>
      <c r="L1312" s="51">
        <v>221</v>
      </c>
      <c r="M1312" s="51">
        <v>195</v>
      </c>
      <c r="N1312" s="82">
        <f>IF('1'!$H$10="-",L1312,L1312)</f>
        <v>221</v>
      </c>
      <c r="O1312" s="82">
        <f>IF(Z1312="только сц",0,IF('1'!$H$10="-",M1312,IF('1'!$H$10="в кассу предприятия",M1312,IF('1'!$H$10="ИП Водакова Т.Ю.",M1312*1.075,"-"))))</f>
        <v>195</v>
      </c>
      <c r="P1312" s="86" t="s">
        <v>5583</v>
      </c>
      <c r="Q1312" s="47"/>
      <c r="R1312" s="91">
        <f t="shared" si="20"/>
        <v>0</v>
      </c>
      <c r="S1312" s="91" t="str">
        <f>IF('1'!$H$10="-","-      ₽",IF(Z1312="только сц",IF(Q1312&lt;=AA1312,Q1312,AA1312),IF(Q1312&lt;=AB1312,0,IF(Q1312-R1312&lt;=AA1312,Q1312-R1312,AA1312))))</f>
        <v>-      ₽</v>
      </c>
      <c r="T1312" s="92" t="str">
        <f>IF('1'!$H$10="-","-      ₽",IF(AND(SUM($W$10:$W$6357)&gt;=200000,AC1312&lt;&gt;"без скидки"),IF(R1312&gt;=100,O1312*0.95*0.95*R1312,O1312*R1312*0.95),IF(SUM($V$10:$V$6357)&gt;=57000,IF(AND(R1312&gt;=100,AC1312&lt;&gt;"без скидки"),O1312*0.95*R1312,O1312*R1312),N1312*R1312)))</f>
        <v>-      ₽</v>
      </c>
      <c r="U1312" s="92" t="str">
        <f>IF('1'!$H$10="-","-      ₽",S1312*N1312)</f>
        <v>-      ₽</v>
      </c>
      <c r="V1312" s="93" t="str">
        <f>IF('1'!$H$10="-","-      ₽",R1312*N1312)</f>
        <v>-      ₽</v>
      </c>
      <c r="W1312" s="93" t="str">
        <f>IF('1'!$H$10="-","-      ₽",R1312*O1312)</f>
        <v>-      ₽</v>
      </c>
      <c r="X1312" s="65" t="s">
        <v>4992</v>
      </c>
      <c r="Y1312" s="66" t="str">
        <f>IF(OR(Q1312="",'1'!$H$10="-"),"-      %",IF(Z1312="только сц",0,IF(SUM($V$685:$V$6357)&gt;=57000,(W1312-T1312)/W1312,0)))</f>
        <v>-      %</v>
      </c>
      <c r="Z1312" s="83" t="s">
        <v>375</v>
      </c>
      <c r="AA1312" s="51">
        <v>0</v>
      </c>
      <c r="AB1312" s="51">
        <v>1389</v>
      </c>
      <c r="AC1312" s="63" t="s">
        <v>375</v>
      </c>
      <c r="AD1312" s="94" t="str">
        <f>IF(OR(Q1312="",'1'!$H$10="-"),"",IF(Q1312&gt;R1312+S1312,"заказано больше наличия",""))</f>
        <v/>
      </c>
    </row>
    <row r="1313" spans="1:30" s="48" customFormat="1">
      <c r="A1313" s="2"/>
      <c r="B1313" s="57" t="s">
        <v>5189</v>
      </c>
      <c r="C1313" s="49" t="s">
        <v>3863</v>
      </c>
      <c r="D1313" s="49" t="s">
        <v>5385</v>
      </c>
      <c r="E1313" s="49">
        <v>2</v>
      </c>
      <c r="F1313" s="49">
        <v>6</v>
      </c>
      <c r="G1313" s="49" t="s">
        <v>375</v>
      </c>
      <c r="H1313" s="52" t="s">
        <v>85</v>
      </c>
      <c r="I1313" s="50"/>
      <c r="J1313" s="50"/>
      <c r="K1313" s="90"/>
      <c r="L1313" s="51">
        <v>278</v>
      </c>
      <c r="M1313" s="51">
        <v>245</v>
      </c>
      <c r="N1313" s="82">
        <f>IF('1'!$H$10="-",L1313,L1313)</f>
        <v>278</v>
      </c>
      <c r="O1313" s="82">
        <f>IF(Z1313="только сц",0,IF('1'!$H$10="-",M1313,IF('1'!$H$10="в кассу предприятия",M1313,IF('1'!$H$10="ИП Водакова Т.Ю.",M1313*1.075,"-"))))</f>
        <v>0</v>
      </c>
      <c r="P1313" s="86">
        <v>14</v>
      </c>
      <c r="Q1313" s="47"/>
      <c r="R1313" s="91">
        <f t="shared" si="20"/>
        <v>0</v>
      </c>
      <c r="S1313" s="91" t="str">
        <f>IF('1'!$H$10="-","-      ₽",IF(Z1313="только сц",IF(Q1313&lt;=AA1313,Q1313,AA1313),IF(Q1313&lt;=AB1313,0,IF(Q1313-R1313&lt;=AA1313,Q1313-R1313,AA1313))))</f>
        <v>-      ₽</v>
      </c>
      <c r="T1313" s="92" t="str">
        <f>IF('1'!$H$10="-","-      ₽",IF(AND(SUM($W$10:$W$6357)&gt;=200000,AC1313&lt;&gt;"без скидки"),IF(R1313&gt;=100,O1313*0.95*0.95*R1313,O1313*R1313*0.95),IF(SUM($V$10:$V$6357)&gt;=57000,IF(AND(R1313&gt;=100,AC1313&lt;&gt;"без скидки"),O1313*0.95*R1313,O1313*R1313),N1313*R1313)))</f>
        <v>-      ₽</v>
      </c>
      <c r="U1313" s="92" t="str">
        <f>IF('1'!$H$10="-","-      ₽",S1313*N1313)</f>
        <v>-      ₽</v>
      </c>
      <c r="V1313" s="93" t="str">
        <f>IF('1'!$H$10="-","-      ₽",R1313*N1313)</f>
        <v>-      ₽</v>
      </c>
      <c r="W1313" s="93" t="str">
        <f>IF('1'!$H$10="-","-      ₽",R1313*O1313)</f>
        <v>-      ₽</v>
      </c>
      <c r="X1313" s="65" t="s">
        <v>4548</v>
      </c>
      <c r="Y1313" s="66" t="str">
        <f>IF(OR(Q1313="",'1'!$H$10="-"),"-      %",IF(Z1313="только сц",0,IF(SUM($V$685:$V$6357)&gt;=57000,(W1313-T1313)/W1313,0)))</f>
        <v>-      %</v>
      </c>
      <c r="Z1313" s="83" t="s">
        <v>5582</v>
      </c>
      <c r="AA1313" s="51">
        <v>14</v>
      </c>
      <c r="AB1313" s="51">
        <v>0</v>
      </c>
      <c r="AC1313" s="63" t="s">
        <v>375</v>
      </c>
      <c r="AD1313" s="94" t="str">
        <f>IF(OR(Q1313="",'1'!$H$10="-"),"",IF(Q1313&gt;R1313+S1313,"заказано больше наличия",""))</f>
        <v/>
      </c>
    </row>
    <row r="1314" spans="1:30" s="48" customFormat="1">
      <c r="A1314" s="2"/>
      <c r="B1314" s="57" t="s">
        <v>5190</v>
      </c>
      <c r="C1314" s="49" t="s">
        <v>3863</v>
      </c>
      <c r="D1314" s="49" t="s">
        <v>5386</v>
      </c>
      <c r="E1314" s="49">
        <v>2</v>
      </c>
      <c r="F1314" s="49">
        <v>6</v>
      </c>
      <c r="G1314" s="49" t="s">
        <v>5519</v>
      </c>
      <c r="H1314" s="52" t="s">
        <v>85</v>
      </c>
      <c r="I1314" s="50"/>
      <c r="J1314" s="50"/>
      <c r="K1314" s="90"/>
      <c r="L1314" s="51">
        <v>278</v>
      </c>
      <c r="M1314" s="51">
        <v>245</v>
      </c>
      <c r="N1314" s="82">
        <f>IF('1'!$H$10="-",L1314,L1314)</f>
        <v>278</v>
      </c>
      <c r="O1314" s="82">
        <f>IF(Z1314="только сц",0,IF('1'!$H$10="-",M1314,IF('1'!$H$10="в кассу предприятия",M1314,IF('1'!$H$10="ИП Водакова Т.Ю.",M1314*1.075,"-"))))</f>
        <v>0</v>
      </c>
      <c r="P1314" s="86">
        <v>12</v>
      </c>
      <c r="Q1314" s="47"/>
      <c r="R1314" s="91">
        <f t="shared" si="20"/>
        <v>0</v>
      </c>
      <c r="S1314" s="91" t="str">
        <f>IF('1'!$H$10="-","-      ₽",IF(Z1314="только сц",IF(Q1314&lt;=AA1314,Q1314,AA1314),IF(Q1314&lt;=AB1314,0,IF(Q1314-R1314&lt;=AA1314,Q1314-R1314,AA1314))))</f>
        <v>-      ₽</v>
      </c>
      <c r="T1314" s="92" t="str">
        <f>IF('1'!$H$10="-","-      ₽",IF(AND(SUM($W$10:$W$6357)&gt;=200000,AC1314&lt;&gt;"без скидки"),IF(R1314&gt;=100,O1314*0.95*0.95*R1314,O1314*R1314*0.95),IF(SUM($V$10:$V$6357)&gt;=57000,IF(AND(R1314&gt;=100,AC1314&lt;&gt;"без скидки"),O1314*0.95*R1314,O1314*R1314),N1314*R1314)))</f>
        <v>-      ₽</v>
      </c>
      <c r="U1314" s="92" t="str">
        <f>IF('1'!$H$10="-","-      ₽",S1314*N1314)</f>
        <v>-      ₽</v>
      </c>
      <c r="V1314" s="93" t="str">
        <f>IF('1'!$H$10="-","-      ₽",R1314*N1314)</f>
        <v>-      ₽</v>
      </c>
      <c r="W1314" s="93" t="str">
        <f>IF('1'!$H$10="-","-      ₽",R1314*O1314)</f>
        <v>-      ₽</v>
      </c>
      <c r="X1314" s="65" t="s">
        <v>4548</v>
      </c>
      <c r="Y1314" s="66" t="str">
        <f>IF(OR(Q1314="",'1'!$H$10="-"),"-      %",IF(Z1314="только сц",0,IF(SUM($V$685:$V$6357)&gt;=57000,(W1314-T1314)/W1314,0)))</f>
        <v>-      %</v>
      </c>
      <c r="Z1314" s="83" t="s">
        <v>5582</v>
      </c>
      <c r="AA1314" s="51">
        <v>12</v>
      </c>
      <c r="AB1314" s="51">
        <v>0</v>
      </c>
      <c r="AC1314" s="63" t="s">
        <v>375</v>
      </c>
      <c r="AD1314" s="94" t="str">
        <f>IF(OR(Q1314="",'1'!$H$10="-"),"",IF(Q1314&gt;R1314+S1314,"заказано больше наличия",""))</f>
        <v/>
      </c>
    </row>
    <row r="1315" spans="1:30" s="48" customFormat="1">
      <c r="A1315" s="2"/>
      <c r="B1315" s="57" t="s">
        <v>5191</v>
      </c>
      <c r="C1315" s="49" t="s">
        <v>3863</v>
      </c>
      <c r="D1315" s="49" t="s">
        <v>706</v>
      </c>
      <c r="E1315" s="49">
        <v>2</v>
      </c>
      <c r="F1315" s="49">
        <v>11</v>
      </c>
      <c r="G1315" s="49" t="s">
        <v>5519</v>
      </c>
      <c r="H1315" s="52" t="s">
        <v>52</v>
      </c>
      <c r="I1315" s="50" t="s">
        <v>298</v>
      </c>
      <c r="J1315" s="50"/>
      <c r="K1315" s="90"/>
      <c r="L1315" s="51">
        <v>529</v>
      </c>
      <c r="M1315" s="51">
        <v>467</v>
      </c>
      <c r="N1315" s="82">
        <f>IF('1'!$H$10="-",L1315,L1315)</f>
        <v>529</v>
      </c>
      <c r="O1315" s="82">
        <f>IF(Z1315="только сц",0,IF('1'!$H$10="-",M1315,IF('1'!$H$10="в кассу предприятия",M1315,IF('1'!$H$10="ИП Водакова Т.Ю.",M1315*1.075,"-"))))</f>
        <v>467</v>
      </c>
      <c r="P1315" s="86" t="s">
        <v>5583</v>
      </c>
      <c r="Q1315" s="47"/>
      <c r="R1315" s="91">
        <f t="shared" si="20"/>
        <v>0</v>
      </c>
      <c r="S1315" s="91" t="str">
        <f>IF('1'!$H$10="-","-      ₽",IF(Z1315="только сц",IF(Q1315&lt;=AA1315,Q1315,AA1315),IF(Q1315&lt;=AB1315,0,IF(Q1315-R1315&lt;=AA1315,Q1315-R1315,AA1315))))</f>
        <v>-      ₽</v>
      </c>
      <c r="T1315" s="92" t="str">
        <f>IF('1'!$H$10="-","-      ₽",IF(AND(SUM($W$10:$W$6357)&gt;=200000,AC1315&lt;&gt;"без скидки"),IF(R1315&gt;=100,O1315*0.95*0.95*R1315,O1315*R1315*0.95),IF(SUM($V$10:$V$6357)&gt;=57000,IF(AND(R1315&gt;=100,AC1315&lt;&gt;"без скидки"),O1315*0.95*R1315,O1315*R1315),N1315*R1315)))</f>
        <v>-      ₽</v>
      </c>
      <c r="U1315" s="92" t="str">
        <f>IF('1'!$H$10="-","-      ₽",S1315*N1315)</f>
        <v>-      ₽</v>
      </c>
      <c r="V1315" s="93" t="str">
        <f>IF('1'!$H$10="-","-      ₽",R1315*N1315)</f>
        <v>-      ₽</v>
      </c>
      <c r="W1315" s="93" t="str">
        <f>IF('1'!$H$10="-","-      ₽",R1315*O1315)</f>
        <v>-      ₽</v>
      </c>
      <c r="X1315" s="65" t="s">
        <v>4992</v>
      </c>
      <c r="Y1315" s="66" t="str">
        <f>IF(OR(Q1315="",'1'!$H$10="-"),"-      %",IF(Z1315="только сц",0,IF(SUM($V$685:$V$6357)&gt;=57000,(W1315-T1315)/W1315,0)))</f>
        <v>-      %</v>
      </c>
      <c r="Z1315" s="83" t="s">
        <v>375</v>
      </c>
      <c r="AA1315" s="51">
        <v>0</v>
      </c>
      <c r="AB1315" s="51">
        <v>287</v>
      </c>
      <c r="AC1315" s="63" t="s">
        <v>375</v>
      </c>
      <c r="AD1315" s="94" t="str">
        <f>IF(OR(Q1315="",'1'!$H$10="-"),"",IF(Q1315&gt;R1315+S1315,"заказано больше наличия",""))</f>
        <v/>
      </c>
    </row>
    <row r="1316" spans="1:30" s="48" customFormat="1">
      <c r="A1316" s="2"/>
      <c r="B1316" s="57" t="s">
        <v>4191</v>
      </c>
      <c r="C1316" s="49" t="s">
        <v>3863</v>
      </c>
      <c r="D1316" s="49" t="s">
        <v>706</v>
      </c>
      <c r="E1316" s="49">
        <v>2</v>
      </c>
      <c r="F1316" s="49">
        <v>11</v>
      </c>
      <c r="G1316" s="49" t="s">
        <v>4252</v>
      </c>
      <c r="H1316" s="52" t="s">
        <v>52</v>
      </c>
      <c r="I1316" s="50" t="s">
        <v>396</v>
      </c>
      <c r="J1316" s="50"/>
      <c r="K1316" s="90"/>
      <c r="L1316" s="51">
        <v>330</v>
      </c>
      <c r="M1316" s="51">
        <v>291</v>
      </c>
      <c r="N1316" s="82">
        <f>IF('1'!$H$10="-",L1316,L1316)</f>
        <v>330</v>
      </c>
      <c r="O1316" s="82">
        <f>IF(Z1316="только сц",0,IF('1'!$H$10="-",M1316,IF('1'!$H$10="в кассу предприятия",M1316,IF('1'!$H$10="ИП Водакова Т.Ю.",M1316*1.075,"-"))))</f>
        <v>0</v>
      </c>
      <c r="P1316" s="86">
        <v>1</v>
      </c>
      <c r="Q1316" s="47"/>
      <c r="R1316" s="91">
        <f t="shared" si="20"/>
        <v>0</v>
      </c>
      <c r="S1316" s="91" t="str">
        <f>IF('1'!$H$10="-","-      ₽",IF(Z1316="только сц",IF(Q1316&lt;=AA1316,Q1316,AA1316),IF(Q1316&lt;=AB1316,0,IF(Q1316-R1316&lt;=AA1316,Q1316-R1316,AA1316))))</f>
        <v>-      ₽</v>
      </c>
      <c r="T1316" s="92" t="str">
        <f>IF('1'!$H$10="-","-      ₽",IF(AND(SUM($W$10:$W$6357)&gt;=200000,AC1316&lt;&gt;"без скидки"),IF(R1316&gt;=100,O1316*0.95*0.95*R1316,O1316*R1316*0.95),IF(SUM($V$10:$V$6357)&gt;=57000,IF(AND(R1316&gt;=100,AC1316&lt;&gt;"без скидки"),O1316*0.95*R1316,O1316*R1316),N1316*R1316)))</f>
        <v>-      ₽</v>
      </c>
      <c r="U1316" s="92" t="str">
        <f>IF('1'!$H$10="-","-      ₽",S1316*N1316)</f>
        <v>-      ₽</v>
      </c>
      <c r="V1316" s="93" t="str">
        <f>IF('1'!$H$10="-","-      ₽",R1316*N1316)</f>
        <v>-      ₽</v>
      </c>
      <c r="W1316" s="93" t="str">
        <f>IF('1'!$H$10="-","-      ₽",R1316*O1316)</f>
        <v>-      ₽</v>
      </c>
      <c r="X1316" s="65" t="s">
        <v>4548</v>
      </c>
      <c r="Y1316" s="66" t="str">
        <f>IF(OR(Q1316="",'1'!$H$10="-"),"-      %",IF(Z1316="только сц",0,IF(SUM($V$685:$V$6357)&gt;=57000,(W1316-T1316)/W1316,0)))</f>
        <v>-      %</v>
      </c>
      <c r="Z1316" s="83" t="s">
        <v>5582</v>
      </c>
      <c r="AA1316" s="51">
        <v>1</v>
      </c>
      <c r="AB1316" s="51">
        <v>0</v>
      </c>
      <c r="AC1316" s="63" t="s">
        <v>375</v>
      </c>
      <c r="AD1316" s="94" t="str">
        <f>IF(OR(Q1316="",'1'!$H$10="-"),"",IF(Q1316&gt;R1316+S1316,"заказано больше наличия",""))</f>
        <v/>
      </c>
    </row>
    <row r="1317" spans="1:30" s="48" customFormat="1">
      <c r="A1317" s="2"/>
      <c r="B1317" s="57" t="s">
        <v>1505</v>
      </c>
      <c r="C1317" s="49" t="s">
        <v>705</v>
      </c>
      <c r="D1317" s="49" t="s">
        <v>706</v>
      </c>
      <c r="E1317" s="49">
        <v>2</v>
      </c>
      <c r="F1317" s="49">
        <v>11</v>
      </c>
      <c r="G1317" s="49" t="s">
        <v>3020</v>
      </c>
      <c r="H1317" s="52" t="s">
        <v>52</v>
      </c>
      <c r="I1317" s="50"/>
      <c r="J1317" s="50"/>
      <c r="K1317" s="90"/>
      <c r="L1317" s="51">
        <v>339</v>
      </c>
      <c r="M1317" s="51">
        <v>299</v>
      </c>
      <c r="N1317" s="82">
        <f>IF('1'!$H$10="-",L1317,L1317)</f>
        <v>339</v>
      </c>
      <c r="O1317" s="82">
        <f>IF(Z1317="только сц",0,IF('1'!$H$10="-",M1317,IF('1'!$H$10="в кассу предприятия",M1317,IF('1'!$H$10="ИП Водакова Т.Ю.",M1317*1.075,"-"))))</f>
        <v>299</v>
      </c>
      <c r="P1317" s="86">
        <v>1</v>
      </c>
      <c r="Q1317" s="47"/>
      <c r="R1317" s="91">
        <f t="shared" si="20"/>
        <v>0</v>
      </c>
      <c r="S1317" s="91" t="str">
        <f>IF('1'!$H$10="-","-      ₽",IF(Z1317="только сц",IF(Q1317&lt;=AA1317,Q1317,AA1317),IF(Q1317&lt;=AB1317,0,IF(Q1317-R1317&lt;=AA1317,Q1317-R1317,AA1317))))</f>
        <v>-      ₽</v>
      </c>
      <c r="T1317" s="92" t="str">
        <f>IF('1'!$H$10="-","-      ₽",IF(AND(SUM($W$10:$W$6357)&gt;=200000,AC1317&lt;&gt;"без скидки"),IF(R1317&gt;=100,O1317*0.95*0.95*R1317,O1317*R1317*0.95),IF(SUM($V$10:$V$6357)&gt;=57000,IF(AND(R1317&gt;=100,AC1317&lt;&gt;"без скидки"),O1317*0.95*R1317,O1317*R1317),N1317*R1317)))</f>
        <v>-      ₽</v>
      </c>
      <c r="U1317" s="92" t="str">
        <f>IF('1'!$H$10="-","-      ₽",S1317*N1317)</f>
        <v>-      ₽</v>
      </c>
      <c r="V1317" s="93" t="str">
        <f>IF('1'!$H$10="-","-      ₽",R1317*N1317)</f>
        <v>-      ₽</v>
      </c>
      <c r="W1317" s="93" t="str">
        <f>IF('1'!$H$10="-","-      ₽",R1317*O1317)</f>
        <v>-      ₽</v>
      </c>
      <c r="X1317" s="65" t="s">
        <v>4548</v>
      </c>
      <c r="Y1317" s="66" t="str">
        <f>IF(OR(Q1317="",'1'!$H$10="-"),"-      %",IF(Z1317="только сц",0,IF(SUM($V$685:$V$6357)&gt;=57000,(W1317-T1317)/W1317,0)))</f>
        <v>-      %</v>
      </c>
      <c r="Z1317" s="83" t="s">
        <v>375</v>
      </c>
      <c r="AA1317" s="51">
        <v>0</v>
      </c>
      <c r="AB1317" s="51">
        <v>1</v>
      </c>
      <c r="AC1317" s="63" t="s">
        <v>375</v>
      </c>
      <c r="AD1317" s="94" t="str">
        <f>IF(OR(Q1317="",'1'!$H$10="-"),"",IF(Q1317&gt;R1317+S1317,"заказано больше наличия",""))</f>
        <v/>
      </c>
    </row>
    <row r="1318" spans="1:30" s="48" customFormat="1">
      <c r="A1318" s="2"/>
      <c r="B1318" s="57" t="s">
        <v>1506</v>
      </c>
      <c r="C1318" s="49" t="s">
        <v>3863</v>
      </c>
      <c r="D1318" s="49" t="s">
        <v>706</v>
      </c>
      <c r="E1318" s="49">
        <v>2</v>
      </c>
      <c r="F1318" s="49">
        <v>11</v>
      </c>
      <c r="G1318" s="49" t="s">
        <v>3021</v>
      </c>
      <c r="H1318" s="52" t="s">
        <v>52</v>
      </c>
      <c r="I1318" s="50" t="s">
        <v>387</v>
      </c>
      <c r="J1318" s="50"/>
      <c r="K1318" s="90"/>
      <c r="L1318" s="51">
        <v>323</v>
      </c>
      <c r="M1318" s="51">
        <v>285</v>
      </c>
      <c r="N1318" s="82">
        <f>IF('1'!$H$10="-",L1318,L1318)</f>
        <v>323</v>
      </c>
      <c r="O1318" s="82">
        <f>IF(Z1318="только сц",0,IF('1'!$H$10="-",M1318,IF('1'!$H$10="в кассу предприятия",M1318,IF('1'!$H$10="ИП Водакова Т.Ю.",M1318*1.075,"-"))))</f>
        <v>0</v>
      </c>
      <c r="P1318" s="86">
        <v>21</v>
      </c>
      <c r="Q1318" s="47"/>
      <c r="R1318" s="91">
        <f t="shared" si="20"/>
        <v>0</v>
      </c>
      <c r="S1318" s="91" t="str">
        <f>IF('1'!$H$10="-","-      ₽",IF(Z1318="только сц",IF(Q1318&lt;=AA1318,Q1318,AA1318),IF(Q1318&lt;=AB1318,0,IF(Q1318-R1318&lt;=AA1318,Q1318-R1318,AA1318))))</f>
        <v>-      ₽</v>
      </c>
      <c r="T1318" s="92" t="str">
        <f>IF('1'!$H$10="-","-      ₽",IF(AND(SUM($W$10:$W$6357)&gt;=200000,AC1318&lt;&gt;"без скидки"),IF(R1318&gt;=100,O1318*0.95*0.95*R1318,O1318*R1318*0.95),IF(SUM($V$10:$V$6357)&gt;=57000,IF(AND(R1318&gt;=100,AC1318&lt;&gt;"без скидки"),O1318*0.95*R1318,O1318*R1318),N1318*R1318)))</f>
        <v>-      ₽</v>
      </c>
      <c r="U1318" s="92" t="str">
        <f>IF('1'!$H$10="-","-      ₽",S1318*N1318)</f>
        <v>-      ₽</v>
      </c>
      <c r="V1318" s="93" t="str">
        <f>IF('1'!$H$10="-","-      ₽",R1318*N1318)</f>
        <v>-      ₽</v>
      </c>
      <c r="W1318" s="93" t="str">
        <f>IF('1'!$H$10="-","-      ₽",R1318*O1318)</f>
        <v>-      ₽</v>
      </c>
      <c r="X1318" s="65" t="s">
        <v>4548</v>
      </c>
      <c r="Y1318" s="66" t="str">
        <f>IF(OR(Q1318="",'1'!$H$10="-"),"-      %",IF(Z1318="только сц",0,IF(SUM($V$685:$V$6357)&gt;=57000,(W1318-T1318)/W1318,0)))</f>
        <v>-      %</v>
      </c>
      <c r="Z1318" s="83" t="s">
        <v>5582</v>
      </c>
      <c r="AA1318" s="51">
        <v>21</v>
      </c>
      <c r="AB1318" s="51">
        <v>0</v>
      </c>
      <c r="AC1318" s="63" t="s">
        <v>375</v>
      </c>
      <c r="AD1318" s="94" t="str">
        <f>IF(OR(Q1318="",'1'!$H$10="-"),"",IF(Q1318&gt;R1318+S1318,"заказано больше наличия",""))</f>
        <v/>
      </c>
    </row>
    <row r="1319" spans="1:30" s="48" customFormat="1">
      <c r="A1319" s="2"/>
      <c r="B1319" s="57" t="s">
        <v>1507</v>
      </c>
      <c r="C1319" s="49" t="s">
        <v>705</v>
      </c>
      <c r="D1319" s="49" t="s">
        <v>706</v>
      </c>
      <c r="E1319" s="49">
        <v>2</v>
      </c>
      <c r="F1319" s="49">
        <v>6</v>
      </c>
      <c r="G1319" s="49" t="s">
        <v>707</v>
      </c>
      <c r="H1319" s="52" t="s">
        <v>85</v>
      </c>
      <c r="I1319" s="50"/>
      <c r="J1319" s="50"/>
      <c r="K1319" s="90"/>
      <c r="L1319" s="51">
        <v>289</v>
      </c>
      <c r="M1319" s="51">
        <v>255</v>
      </c>
      <c r="N1319" s="82">
        <f>IF('1'!$H$10="-",L1319,L1319)</f>
        <v>289</v>
      </c>
      <c r="O1319" s="82">
        <f>IF(Z1319="только сц",0,IF('1'!$H$10="-",M1319,IF('1'!$H$10="в кассу предприятия",M1319,IF('1'!$H$10="ИП Водакова Т.Ю.",M1319*1.075,"-"))))</f>
        <v>255</v>
      </c>
      <c r="P1319" s="86">
        <v>87</v>
      </c>
      <c r="Q1319" s="47"/>
      <c r="R1319" s="91">
        <f t="shared" si="20"/>
        <v>0</v>
      </c>
      <c r="S1319" s="91" t="str">
        <f>IF('1'!$H$10="-","-      ₽",IF(Z1319="только сц",IF(Q1319&lt;=AA1319,Q1319,AA1319),IF(Q1319&lt;=AB1319,0,IF(Q1319-R1319&lt;=AA1319,Q1319-R1319,AA1319))))</f>
        <v>-      ₽</v>
      </c>
      <c r="T1319" s="92" t="str">
        <f>IF('1'!$H$10="-","-      ₽",IF(AND(SUM($W$10:$W$6357)&gt;=200000,AC1319&lt;&gt;"без скидки"),IF(R1319&gt;=100,O1319*0.95*0.95*R1319,O1319*R1319*0.95),IF(SUM($V$10:$V$6357)&gt;=57000,IF(AND(R1319&gt;=100,AC1319&lt;&gt;"без скидки"),O1319*0.95*R1319,O1319*R1319),N1319*R1319)))</f>
        <v>-      ₽</v>
      </c>
      <c r="U1319" s="92" t="str">
        <f>IF('1'!$H$10="-","-      ₽",S1319*N1319)</f>
        <v>-      ₽</v>
      </c>
      <c r="V1319" s="93" t="str">
        <f>IF('1'!$H$10="-","-      ₽",R1319*N1319)</f>
        <v>-      ₽</v>
      </c>
      <c r="W1319" s="93" t="str">
        <f>IF('1'!$H$10="-","-      ₽",R1319*O1319)</f>
        <v>-      ₽</v>
      </c>
      <c r="X1319" s="65" t="s">
        <v>4548</v>
      </c>
      <c r="Y1319" s="66" t="str">
        <f>IF(OR(Q1319="",'1'!$H$10="-"),"-      %",IF(Z1319="только сц",0,IF(SUM($V$685:$V$6357)&gt;=57000,(W1319-T1319)/W1319,0)))</f>
        <v>-      %</v>
      </c>
      <c r="Z1319" s="83" t="s">
        <v>375</v>
      </c>
      <c r="AA1319" s="51">
        <v>0</v>
      </c>
      <c r="AB1319" s="51">
        <v>87</v>
      </c>
      <c r="AC1319" s="63" t="s">
        <v>3975</v>
      </c>
      <c r="AD1319" s="94" t="str">
        <f>IF(OR(Q1319="",'1'!$H$10="-"),"",IF(Q1319&gt;R1319+S1319,"заказано больше наличия",""))</f>
        <v/>
      </c>
    </row>
    <row r="1320" spans="1:30" s="48" customFormat="1">
      <c r="A1320" s="2"/>
      <c r="B1320" s="57" t="s">
        <v>1508</v>
      </c>
      <c r="C1320" s="49" t="s">
        <v>3863</v>
      </c>
      <c r="D1320" s="49" t="s">
        <v>706</v>
      </c>
      <c r="E1320" s="49">
        <v>2</v>
      </c>
      <c r="F1320" s="49">
        <v>8</v>
      </c>
      <c r="G1320" s="49" t="s">
        <v>707</v>
      </c>
      <c r="H1320" s="52" t="s">
        <v>288</v>
      </c>
      <c r="I1320" s="50" t="s">
        <v>434</v>
      </c>
      <c r="J1320" s="50"/>
      <c r="K1320" s="90"/>
      <c r="L1320" s="51">
        <v>323</v>
      </c>
      <c r="M1320" s="51">
        <v>285</v>
      </c>
      <c r="N1320" s="82">
        <f>IF('1'!$H$10="-",L1320,L1320)</f>
        <v>323</v>
      </c>
      <c r="O1320" s="82">
        <f>IF(Z1320="только сц",0,IF('1'!$H$10="-",M1320,IF('1'!$H$10="в кассу предприятия",M1320,IF('1'!$H$10="ИП Водакова Т.Ю.",M1320*1.075,"-"))))</f>
        <v>0</v>
      </c>
      <c r="P1320" s="86">
        <v>18</v>
      </c>
      <c r="Q1320" s="47"/>
      <c r="R1320" s="91">
        <f t="shared" si="20"/>
        <v>0</v>
      </c>
      <c r="S1320" s="91" t="str">
        <f>IF('1'!$H$10="-","-      ₽",IF(Z1320="только сц",IF(Q1320&lt;=AA1320,Q1320,AA1320),IF(Q1320&lt;=AB1320,0,IF(Q1320-R1320&lt;=AA1320,Q1320-R1320,AA1320))))</f>
        <v>-      ₽</v>
      </c>
      <c r="T1320" s="92" t="str">
        <f>IF('1'!$H$10="-","-      ₽",IF(AND(SUM($W$10:$W$6357)&gt;=200000,AC1320&lt;&gt;"без скидки"),IF(R1320&gt;=100,O1320*0.95*0.95*R1320,O1320*R1320*0.95),IF(SUM($V$10:$V$6357)&gt;=57000,IF(AND(R1320&gt;=100,AC1320&lt;&gt;"без скидки"),O1320*0.95*R1320,O1320*R1320),N1320*R1320)))</f>
        <v>-      ₽</v>
      </c>
      <c r="U1320" s="92" t="str">
        <f>IF('1'!$H$10="-","-      ₽",S1320*N1320)</f>
        <v>-      ₽</v>
      </c>
      <c r="V1320" s="93" t="str">
        <f>IF('1'!$H$10="-","-      ₽",R1320*N1320)</f>
        <v>-      ₽</v>
      </c>
      <c r="W1320" s="93" t="str">
        <f>IF('1'!$H$10="-","-      ₽",R1320*O1320)</f>
        <v>-      ₽</v>
      </c>
      <c r="X1320" s="65" t="s">
        <v>4548</v>
      </c>
      <c r="Y1320" s="66" t="str">
        <f>IF(OR(Q1320="",'1'!$H$10="-"),"-      %",IF(Z1320="только сц",0,IF(SUM($V$685:$V$6357)&gt;=57000,(W1320-T1320)/W1320,0)))</f>
        <v>-      %</v>
      </c>
      <c r="Z1320" s="83" t="s">
        <v>5582</v>
      </c>
      <c r="AA1320" s="51">
        <v>18</v>
      </c>
      <c r="AB1320" s="51">
        <v>0</v>
      </c>
      <c r="AC1320" s="63" t="s">
        <v>3975</v>
      </c>
      <c r="AD1320" s="94" t="str">
        <f>IF(OR(Q1320="",'1'!$H$10="-"),"",IF(Q1320&gt;R1320+S1320,"заказано больше наличия",""))</f>
        <v/>
      </c>
    </row>
    <row r="1321" spans="1:30" s="48" customFormat="1">
      <c r="A1321" s="2"/>
      <c r="B1321" s="57" t="s">
        <v>1509</v>
      </c>
      <c r="C1321" s="49" t="s">
        <v>3863</v>
      </c>
      <c r="D1321" s="49" t="s">
        <v>706</v>
      </c>
      <c r="E1321" s="49">
        <v>2</v>
      </c>
      <c r="F1321" s="49">
        <v>8</v>
      </c>
      <c r="G1321" s="49" t="s">
        <v>707</v>
      </c>
      <c r="H1321" s="52" t="s">
        <v>288</v>
      </c>
      <c r="I1321" s="50"/>
      <c r="J1321" s="50"/>
      <c r="K1321" s="90"/>
      <c r="L1321" s="51">
        <v>323</v>
      </c>
      <c r="M1321" s="51">
        <v>285</v>
      </c>
      <c r="N1321" s="82">
        <f>IF('1'!$H$10="-",L1321,L1321)</f>
        <v>323</v>
      </c>
      <c r="O1321" s="82">
        <f>IF(Z1321="только сц",0,IF('1'!$H$10="-",M1321,IF('1'!$H$10="в кассу предприятия",M1321,IF('1'!$H$10="ИП Водакова Т.Ю.",M1321*1.075,"-"))))</f>
        <v>0</v>
      </c>
      <c r="P1321" s="86">
        <v>9</v>
      </c>
      <c r="Q1321" s="47"/>
      <c r="R1321" s="91">
        <f t="shared" si="20"/>
        <v>0</v>
      </c>
      <c r="S1321" s="91" t="str">
        <f>IF('1'!$H$10="-","-      ₽",IF(Z1321="только сц",IF(Q1321&lt;=AA1321,Q1321,AA1321),IF(Q1321&lt;=AB1321,0,IF(Q1321-R1321&lt;=AA1321,Q1321-R1321,AA1321))))</f>
        <v>-      ₽</v>
      </c>
      <c r="T1321" s="92" t="str">
        <f>IF('1'!$H$10="-","-      ₽",IF(AND(SUM($W$10:$W$6357)&gt;=200000,AC1321&lt;&gt;"без скидки"),IF(R1321&gt;=100,O1321*0.95*0.95*R1321,O1321*R1321*0.95),IF(SUM($V$10:$V$6357)&gt;=57000,IF(AND(R1321&gt;=100,AC1321&lt;&gt;"без скидки"),O1321*0.95*R1321,O1321*R1321),N1321*R1321)))</f>
        <v>-      ₽</v>
      </c>
      <c r="U1321" s="92" t="str">
        <f>IF('1'!$H$10="-","-      ₽",S1321*N1321)</f>
        <v>-      ₽</v>
      </c>
      <c r="V1321" s="93" t="str">
        <f>IF('1'!$H$10="-","-      ₽",R1321*N1321)</f>
        <v>-      ₽</v>
      </c>
      <c r="W1321" s="93" t="str">
        <f>IF('1'!$H$10="-","-      ₽",R1321*O1321)</f>
        <v>-      ₽</v>
      </c>
      <c r="X1321" s="65" t="s">
        <v>4548</v>
      </c>
      <c r="Y1321" s="66" t="str">
        <f>IF(OR(Q1321="",'1'!$H$10="-"),"-      %",IF(Z1321="только сц",0,IF(SUM($V$685:$V$6357)&gt;=57000,(W1321-T1321)/W1321,0)))</f>
        <v>-      %</v>
      </c>
      <c r="Z1321" s="83" t="s">
        <v>5582</v>
      </c>
      <c r="AA1321" s="51">
        <v>9</v>
      </c>
      <c r="AB1321" s="51">
        <v>0</v>
      </c>
      <c r="AC1321" s="63" t="s">
        <v>3975</v>
      </c>
      <c r="AD1321" s="94" t="str">
        <f>IF(OR(Q1321="",'1'!$H$10="-"),"",IF(Q1321&gt;R1321+S1321,"заказано больше наличия",""))</f>
        <v/>
      </c>
    </row>
    <row r="1322" spans="1:30" s="48" customFormat="1">
      <c r="A1322" s="2"/>
      <c r="B1322" s="57" t="s">
        <v>5192</v>
      </c>
      <c r="C1322" s="49" t="s">
        <v>705</v>
      </c>
      <c r="D1322" s="49" t="s">
        <v>706</v>
      </c>
      <c r="E1322" s="49">
        <v>2</v>
      </c>
      <c r="F1322" s="49">
        <v>11</v>
      </c>
      <c r="G1322" s="49" t="s">
        <v>707</v>
      </c>
      <c r="H1322" s="52" t="s">
        <v>52</v>
      </c>
      <c r="I1322" s="50" t="s">
        <v>298</v>
      </c>
      <c r="J1322" s="50"/>
      <c r="K1322" s="90"/>
      <c r="L1322" s="51">
        <v>323</v>
      </c>
      <c r="M1322" s="51">
        <v>285</v>
      </c>
      <c r="N1322" s="82">
        <f>IF('1'!$H$10="-",L1322,L1322)</f>
        <v>323</v>
      </c>
      <c r="O1322" s="82">
        <f>IF(Z1322="только сц",0,IF('1'!$H$10="-",M1322,IF('1'!$H$10="в кассу предприятия",M1322,IF('1'!$H$10="ИП Водакова Т.Ю.",M1322*1.075,"-"))))</f>
        <v>285</v>
      </c>
      <c r="P1322" s="86" t="s">
        <v>5583</v>
      </c>
      <c r="Q1322" s="47"/>
      <c r="R1322" s="91">
        <f t="shared" si="20"/>
        <v>0</v>
      </c>
      <c r="S1322" s="91" t="str">
        <f>IF('1'!$H$10="-","-      ₽",IF(Z1322="только сц",IF(Q1322&lt;=AA1322,Q1322,AA1322),IF(Q1322&lt;=AB1322,0,IF(Q1322-R1322&lt;=AA1322,Q1322-R1322,AA1322))))</f>
        <v>-      ₽</v>
      </c>
      <c r="T1322" s="92" t="str">
        <f>IF('1'!$H$10="-","-      ₽",IF(AND(SUM($W$10:$W$6357)&gt;=200000,AC1322&lt;&gt;"без скидки"),IF(R1322&gt;=100,O1322*0.95*0.95*R1322,O1322*R1322*0.95),IF(SUM($V$10:$V$6357)&gt;=57000,IF(AND(R1322&gt;=100,AC1322&lt;&gt;"без скидки"),O1322*0.95*R1322,O1322*R1322),N1322*R1322)))</f>
        <v>-      ₽</v>
      </c>
      <c r="U1322" s="92" t="str">
        <f>IF('1'!$H$10="-","-      ₽",S1322*N1322)</f>
        <v>-      ₽</v>
      </c>
      <c r="V1322" s="93" t="str">
        <f>IF('1'!$H$10="-","-      ₽",R1322*N1322)</f>
        <v>-      ₽</v>
      </c>
      <c r="W1322" s="93" t="str">
        <f>IF('1'!$H$10="-","-      ₽",R1322*O1322)</f>
        <v>-      ₽</v>
      </c>
      <c r="X1322" s="65" t="s">
        <v>4991</v>
      </c>
      <c r="Y1322" s="66" t="str">
        <f>IF(OR(Q1322="",'1'!$H$10="-"),"-      %",IF(Z1322="только сц",0,IF(SUM($V$685:$V$6357)&gt;=57000,(W1322-T1322)/W1322,0)))</f>
        <v>-      %</v>
      </c>
      <c r="Z1322" s="83" t="s">
        <v>375</v>
      </c>
      <c r="AA1322" s="51">
        <v>0</v>
      </c>
      <c r="AB1322" s="51">
        <v>120</v>
      </c>
      <c r="AC1322" s="63" t="s">
        <v>3975</v>
      </c>
      <c r="AD1322" s="94" t="str">
        <f>IF(OR(Q1322="",'1'!$H$10="-"),"",IF(Q1322&gt;R1322+S1322,"заказано больше наличия",""))</f>
        <v/>
      </c>
    </row>
    <row r="1323" spans="1:30" s="48" customFormat="1">
      <c r="A1323" s="2"/>
      <c r="B1323" s="57" t="s">
        <v>1510</v>
      </c>
      <c r="C1323" s="49" t="s">
        <v>3863</v>
      </c>
      <c r="D1323" s="49" t="s">
        <v>706</v>
      </c>
      <c r="E1323" s="49">
        <v>2</v>
      </c>
      <c r="F1323" s="49">
        <v>15</v>
      </c>
      <c r="G1323" s="49" t="s">
        <v>707</v>
      </c>
      <c r="H1323" s="52" t="s">
        <v>57</v>
      </c>
      <c r="I1323" s="50" t="s">
        <v>3022</v>
      </c>
      <c r="J1323" s="50"/>
      <c r="K1323" s="90"/>
      <c r="L1323" s="51">
        <v>634</v>
      </c>
      <c r="M1323" s="51">
        <v>559</v>
      </c>
      <c r="N1323" s="82">
        <f>IF('1'!$H$10="-",L1323,L1323)</f>
        <v>634</v>
      </c>
      <c r="O1323" s="82">
        <f>IF(Z1323="только сц",0,IF('1'!$H$10="-",M1323,IF('1'!$H$10="в кассу предприятия",M1323,IF('1'!$H$10="ИП Водакова Т.Ю.",M1323*1.075,"-"))))</f>
        <v>0</v>
      </c>
      <c r="P1323" s="86">
        <v>7</v>
      </c>
      <c r="Q1323" s="47"/>
      <c r="R1323" s="91">
        <f t="shared" si="20"/>
        <v>0</v>
      </c>
      <c r="S1323" s="91" t="str">
        <f>IF('1'!$H$10="-","-      ₽",IF(Z1323="только сц",IF(Q1323&lt;=AA1323,Q1323,AA1323),IF(Q1323&lt;=AB1323,0,IF(Q1323-R1323&lt;=AA1323,Q1323-R1323,AA1323))))</f>
        <v>-      ₽</v>
      </c>
      <c r="T1323" s="92" t="str">
        <f>IF('1'!$H$10="-","-      ₽",IF(AND(SUM($W$10:$W$6357)&gt;=200000,AC1323&lt;&gt;"без скидки"),IF(R1323&gt;=100,O1323*0.95*0.95*R1323,O1323*R1323*0.95),IF(SUM($V$10:$V$6357)&gt;=57000,IF(AND(R1323&gt;=100,AC1323&lt;&gt;"без скидки"),O1323*0.95*R1323,O1323*R1323),N1323*R1323)))</f>
        <v>-      ₽</v>
      </c>
      <c r="U1323" s="92" t="str">
        <f>IF('1'!$H$10="-","-      ₽",S1323*N1323)</f>
        <v>-      ₽</v>
      </c>
      <c r="V1323" s="93" t="str">
        <f>IF('1'!$H$10="-","-      ₽",R1323*N1323)</f>
        <v>-      ₽</v>
      </c>
      <c r="W1323" s="93" t="str">
        <f>IF('1'!$H$10="-","-      ₽",R1323*O1323)</f>
        <v>-      ₽</v>
      </c>
      <c r="X1323" s="65" t="s">
        <v>4548</v>
      </c>
      <c r="Y1323" s="66" t="str">
        <f>IF(OR(Q1323="",'1'!$H$10="-"),"-      %",IF(Z1323="только сц",0,IF(SUM($V$685:$V$6357)&gt;=57000,(W1323-T1323)/W1323,0)))</f>
        <v>-      %</v>
      </c>
      <c r="Z1323" s="83" t="s">
        <v>5582</v>
      </c>
      <c r="AA1323" s="51">
        <v>7</v>
      </c>
      <c r="AB1323" s="51">
        <v>0</v>
      </c>
      <c r="AC1323" s="63" t="s">
        <v>375</v>
      </c>
      <c r="AD1323" s="94" t="str">
        <f>IF(OR(Q1323="",'1'!$H$10="-"),"",IF(Q1323&gt;R1323+S1323,"заказано больше наличия",""))</f>
        <v/>
      </c>
    </row>
    <row r="1324" spans="1:30" s="48" customFormat="1">
      <c r="A1324" s="2"/>
      <c r="B1324" s="57" t="s">
        <v>1511</v>
      </c>
      <c r="C1324" s="49" t="s">
        <v>3863</v>
      </c>
      <c r="D1324" s="49" t="s">
        <v>706</v>
      </c>
      <c r="E1324" s="49">
        <v>2</v>
      </c>
      <c r="F1324" s="49">
        <v>34</v>
      </c>
      <c r="G1324" s="49" t="s">
        <v>3023</v>
      </c>
      <c r="H1324" s="52" t="s">
        <v>2935</v>
      </c>
      <c r="I1324" s="50" t="s">
        <v>372</v>
      </c>
      <c r="J1324" s="50"/>
      <c r="K1324" s="90"/>
      <c r="L1324" s="51">
        <v>2603</v>
      </c>
      <c r="M1324" s="51">
        <v>2297</v>
      </c>
      <c r="N1324" s="82">
        <f>IF('1'!$H$10="-",L1324,L1324)</f>
        <v>2603</v>
      </c>
      <c r="O1324" s="82">
        <f>IF(Z1324="только сц",0,IF('1'!$H$10="-",M1324,IF('1'!$H$10="в кассу предприятия",M1324,IF('1'!$H$10="ИП Водакова Т.Ю.",M1324*1.075,"-"))))</f>
        <v>0</v>
      </c>
      <c r="P1324" s="86">
        <v>3</v>
      </c>
      <c r="Q1324" s="47"/>
      <c r="R1324" s="91">
        <f t="shared" si="20"/>
        <v>0</v>
      </c>
      <c r="S1324" s="91" t="str">
        <f>IF('1'!$H$10="-","-      ₽",IF(Z1324="только сц",IF(Q1324&lt;=AA1324,Q1324,AA1324),IF(Q1324&lt;=AB1324,0,IF(Q1324-R1324&lt;=AA1324,Q1324-R1324,AA1324))))</f>
        <v>-      ₽</v>
      </c>
      <c r="T1324" s="92" t="str">
        <f>IF('1'!$H$10="-","-      ₽",IF(AND(SUM($W$10:$W$6357)&gt;=200000,AC1324&lt;&gt;"без скидки"),IF(R1324&gt;=100,O1324*0.95*0.95*R1324,O1324*R1324*0.95),IF(SUM($V$10:$V$6357)&gt;=57000,IF(AND(R1324&gt;=100,AC1324&lt;&gt;"без скидки"),O1324*0.95*R1324,O1324*R1324),N1324*R1324)))</f>
        <v>-      ₽</v>
      </c>
      <c r="U1324" s="92" t="str">
        <f>IF('1'!$H$10="-","-      ₽",S1324*N1324)</f>
        <v>-      ₽</v>
      </c>
      <c r="V1324" s="93" t="str">
        <f>IF('1'!$H$10="-","-      ₽",R1324*N1324)</f>
        <v>-      ₽</v>
      </c>
      <c r="W1324" s="93" t="str">
        <f>IF('1'!$H$10="-","-      ₽",R1324*O1324)</f>
        <v>-      ₽</v>
      </c>
      <c r="X1324" s="65" t="s">
        <v>4548</v>
      </c>
      <c r="Y1324" s="66" t="str">
        <f>IF(OR(Q1324="",'1'!$H$10="-"),"-      %",IF(Z1324="только сц",0,IF(SUM($V$685:$V$6357)&gt;=57000,(W1324-T1324)/W1324,0)))</f>
        <v>-      %</v>
      </c>
      <c r="Z1324" s="83" t="s">
        <v>5582</v>
      </c>
      <c r="AA1324" s="51">
        <v>3</v>
      </c>
      <c r="AB1324" s="51">
        <v>0</v>
      </c>
      <c r="AC1324" s="63" t="s">
        <v>375</v>
      </c>
      <c r="AD1324" s="94" t="str">
        <f>IF(OR(Q1324="",'1'!$H$10="-"),"",IF(Q1324&gt;R1324+S1324,"заказано больше наличия",""))</f>
        <v/>
      </c>
    </row>
    <row r="1325" spans="1:30" s="48" customFormat="1">
      <c r="A1325" s="2"/>
      <c r="B1325" s="57" t="s">
        <v>5193</v>
      </c>
      <c r="C1325" s="49" t="s">
        <v>705</v>
      </c>
      <c r="D1325" s="49" t="s">
        <v>706</v>
      </c>
      <c r="E1325" s="49">
        <v>2</v>
      </c>
      <c r="F1325" s="49">
        <v>6</v>
      </c>
      <c r="G1325" s="49" t="s">
        <v>709</v>
      </c>
      <c r="H1325" s="52" t="s">
        <v>85</v>
      </c>
      <c r="I1325" s="50"/>
      <c r="J1325" s="50"/>
      <c r="K1325" s="90"/>
      <c r="L1325" s="51">
        <v>278</v>
      </c>
      <c r="M1325" s="51">
        <v>245</v>
      </c>
      <c r="N1325" s="82">
        <f>IF('1'!$H$10="-",L1325,L1325)</f>
        <v>278</v>
      </c>
      <c r="O1325" s="82">
        <f>IF(Z1325="только сц",0,IF('1'!$H$10="-",M1325,IF('1'!$H$10="в кассу предприятия",M1325,IF('1'!$H$10="ИП Водакова Т.Ю.",M1325*1.075,"-"))))</f>
        <v>245</v>
      </c>
      <c r="P1325" s="86" t="s">
        <v>5583</v>
      </c>
      <c r="Q1325" s="47"/>
      <c r="R1325" s="91">
        <f t="shared" ref="R1325:R1388" si="21">IF(Q1325&lt;=AB1325,Q1325,AB1325)</f>
        <v>0</v>
      </c>
      <c r="S1325" s="91" t="str">
        <f>IF('1'!$H$10="-","-      ₽",IF(Z1325="только сц",IF(Q1325&lt;=AA1325,Q1325,AA1325),IF(Q1325&lt;=AB1325,0,IF(Q1325-R1325&lt;=AA1325,Q1325-R1325,AA1325))))</f>
        <v>-      ₽</v>
      </c>
      <c r="T1325" s="92" t="str">
        <f>IF('1'!$H$10="-","-      ₽",IF(AND(SUM($W$10:$W$6357)&gt;=200000,AC1325&lt;&gt;"без скидки"),IF(R1325&gt;=100,O1325*0.95*0.95*R1325,O1325*R1325*0.95),IF(SUM($V$10:$V$6357)&gt;=57000,IF(AND(R1325&gt;=100,AC1325&lt;&gt;"без скидки"),O1325*0.95*R1325,O1325*R1325),N1325*R1325)))</f>
        <v>-      ₽</v>
      </c>
      <c r="U1325" s="92" t="str">
        <f>IF('1'!$H$10="-","-      ₽",S1325*N1325)</f>
        <v>-      ₽</v>
      </c>
      <c r="V1325" s="93" t="str">
        <f>IF('1'!$H$10="-","-      ₽",R1325*N1325)</f>
        <v>-      ₽</v>
      </c>
      <c r="W1325" s="93" t="str">
        <f>IF('1'!$H$10="-","-      ₽",R1325*O1325)</f>
        <v>-      ₽</v>
      </c>
      <c r="X1325" s="65" t="s">
        <v>4991</v>
      </c>
      <c r="Y1325" s="66" t="str">
        <f>IF(OR(Q1325="",'1'!$H$10="-"),"-      %",IF(Z1325="только сц",0,IF(SUM($V$685:$V$6357)&gt;=57000,(W1325-T1325)/W1325,0)))</f>
        <v>-      %</v>
      </c>
      <c r="Z1325" s="83" t="s">
        <v>375</v>
      </c>
      <c r="AA1325" s="51">
        <v>0</v>
      </c>
      <c r="AB1325" s="51">
        <v>1140</v>
      </c>
      <c r="AC1325" s="63" t="s">
        <v>375</v>
      </c>
      <c r="AD1325" s="94" t="str">
        <f>IF(OR(Q1325="",'1'!$H$10="-"),"",IF(Q1325&gt;R1325+S1325,"заказано больше наличия",""))</f>
        <v/>
      </c>
    </row>
    <row r="1326" spans="1:30" s="48" customFormat="1">
      <c r="A1326" s="2"/>
      <c r="B1326" s="57" t="s">
        <v>4560</v>
      </c>
      <c r="C1326" s="49" t="s">
        <v>705</v>
      </c>
      <c r="D1326" s="49" t="s">
        <v>706</v>
      </c>
      <c r="E1326" s="49">
        <v>2</v>
      </c>
      <c r="F1326" s="49">
        <v>6</v>
      </c>
      <c r="G1326" s="49" t="s">
        <v>709</v>
      </c>
      <c r="H1326" s="52" t="s">
        <v>85</v>
      </c>
      <c r="I1326" s="50"/>
      <c r="J1326" s="50"/>
      <c r="K1326" s="90"/>
      <c r="L1326" s="51">
        <v>244</v>
      </c>
      <c r="M1326" s="51">
        <v>215</v>
      </c>
      <c r="N1326" s="82">
        <f>IF('1'!$H$10="-",L1326,L1326)</f>
        <v>244</v>
      </c>
      <c r="O1326" s="82">
        <f>IF(Z1326="только сц",0,IF('1'!$H$10="-",M1326,IF('1'!$H$10="в кассу предприятия",M1326,IF('1'!$H$10="ИП Водакова Т.Ю.",M1326*1.075,"-"))))</f>
        <v>215</v>
      </c>
      <c r="P1326" s="86">
        <v>85.9</v>
      </c>
      <c r="Q1326" s="47"/>
      <c r="R1326" s="91">
        <f t="shared" si="21"/>
        <v>0</v>
      </c>
      <c r="S1326" s="91" t="str">
        <f>IF('1'!$H$10="-","-      ₽",IF(Z1326="только сц",IF(Q1326&lt;=AA1326,Q1326,AA1326),IF(Q1326&lt;=AB1326,0,IF(Q1326-R1326&lt;=AA1326,Q1326-R1326,AA1326))))</f>
        <v>-      ₽</v>
      </c>
      <c r="T1326" s="92" t="str">
        <f>IF('1'!$H$10="-","-      ₽",IF(AND(SUM($W$10:$W$6357)&gt;=200000,AC1326&lt;&gt;"без скидки"),IF(R1326&gt;=100,O1326*0.95*0.95*R1326,O1326*R1326*0.95),IF(SUM($V$10:$V$6357)&gt;=57000,IF(AND(R1326&gt;=100,AC1326&lt;&gt;"без скидки"),O1326*0.95*R1326,O1326*R1326),N1326*R1326)))</f>
        <v>-      ₽</v>
      </c>
      <c r="U1326" s="92" t="str">
        <f>IF('1'!$H$10="-","-      ₽",S1326*N1326)</f>
        <v>-      ₽</v>
      </c>
      <c r="V1326" s="93" t="str">
        <f>IF('1'!$H$10="-","-      ₽",R1326*N1326)</f>
        <v>-      ₽</v>
      </c>
      <c r="W1326" s="93" t="str">
        <f>IF('1'!$H$10="-","-      ₽",R1326*O1326)</f>
        <v>-      ₽</v>
      </c>
      <c r="X1326" s="65" t="s">
        <v>4992</v>
      </c>
      <c r="Y1326" s="66" t="str">
        <f>IF(OR(Q1326="",'1'!$H$10="-"),"-      %",IF(Z1326="только сц",0,IF(SUM($V$685:$V$6357)&gt;=57000,(W1326-T1326)/W1326,0)))</f>
        <v>-      %</v>
      </c>
      <c r="Z1326" s="83" t="s">
        <v>375</v>
      </c>
      <c r="AA1326" s="51">
        <v>78.900000000000006</v>
      </c>
      <c r="AB1326" s="51">
        <v>7</v>
      </c>
      <c r="AC1326" s="63" t="s">
        <v>3975</v>
      </c>
      <c r="AD1326" s="94" t="str">
        <f>IF(OR(Q1326="",'1'!$H$10="-"),"",IF(Q1326&gt;R1326+S1326,"заказано больше наличия",""))</f>
        <v/>
      </c>
    </row>
    <row r="1327" spans="1:30" s="48" customFormat="1">
      <c r="A1327" s="2"/>
      <c r="B1327" s="57" t="s">
        <v>708</v>
      </c>
      <c r="C1327" s="49" t="s">
        <v>705</v>
      </c>
      <c r="D1327" s="49" t="s">
        <v>706</v>
      </c>
      <c r="E1327" s="49">
        <v>2</v>
      </c>
      <c r="F1327" s="49">
        <v>11</v>
      </c>
      <c r="G1327" s="49" t="s">
        <v>709</v>
      </c>
      <c r="H1327" s="52" t="s">
        <v>52</v>
      </c>
      <c r="I1327" s="50" t="s">
        <v>298</v>
      </c>
      <c r="J1327" s="50"/>
      <c r="K1327" s="90"/>
      <c r="L1327" s="51">
        <v>323</v>
      </c>
      <c r="M1327" s="51">
        <v>285</v>
      </c>
      <c r="N1327" s="82">
        <f>IF('1'!$H$10="-",L1327,L1327)</f>
        <v>323</v>
      </c>
      <c r="O1327" s="82">
        <f>IF(Z1327="только сц",0,IF('1'!$H$10="-",M1327,IF('1'!$H$10="в кассу предприятия",M1327,IF('1'!$H$10="ИП Водакова Т.Ю.",M1327*1.075,"-"))))</f>
        <v>285</v>
      </c>
      <c r="P1327" s="86" t="s">
        <v>5583</v>
      </c>
      <c r="Q1327" s="47"/>
      <c r="R1327" s="91">
        <f t="shared" si="21"/>
        <v>0</v>
      </c>
      <c r="S1327" s="91" t="str">
        <f>IF('1'!$H$10="-","-      ₽",IF(Z1327="только сц",IF(Q1327&lt;=AA1327,Q1327,AA1327),IF(Q1327&lt;=AB1327,0,IF(Q1327-R1327&lt;=AA1327,Q1327-R1327,AA1327))))</f>
        <v>-      ₽</v>
      </c>
      <c r="T1327" s="92" t="str">
        <f>IF('1'!$H$10="-","-      ₽",IF(AND(SUM($W$10:$W$6357)&gt;=200000,AC1327&lt;&gt;"без скидки"),IF(R1327&gt;=100,O1327*0.95*0.95*R1327,O1327*R1327*0.95),IF(SUM($V$10:$V$6357)&gt;=57000,IF(AND(R1327&gt;=100,AC1327&lt;&gt;"без скидки"),O1327*0.95*R1327,O1327*R1327),N1327*R1327)))</f>
        <v>-      ₽</v>
      </c>
      <c r="U1327" s="92" t="str">
        <f>IF('1'!$H$10="-","-      ₽",S1327*N1327)</f>
        <v>-      ₽</v>
      </c>
      <c r="V1327" s="93" t="str">
        <f>IF('1'!$H$10="-","-      ₽",R1327*N1327)</f>
        <v>-      ₽</v>
      </c>
      <c r="W1327" s="93" t="str">
        <f>IF('1'!$H$10="-","-      ₽",R1327*O1327)</f>
        <v>-      ₽</v>
      </c>
      <c r="X1327" s="65" t="s">
        <v>4992</v>
      </c>
      <c r="Y1327" s="66" t="str">
        <f>IF(OR(Q1327="",'1'!$H$10="-"),"-      %",IF(Z1327="только сц",0,IF(SUM($V$685:$V$6357)&gt;=57000,(W1327-T1327)/W1327,0)))</f>
        <v>-      %</v>
      </c>
      <c r="Z1327" s="83" t="s">
        <v>375</v>
      </c>
      <c r="AA1327" s="51">
        <v>0</v>
      </c>
      <c r="AB1327" s="51">
        <v>763</v>
      </c>
      <c r="AC1327" s="63" t="s">
        <v>375</v>
      </c>
      <c r="AD1327" s="94" t="str">
        <f>IF(OR(Q1327="",'1'!$H$10="-"),"",IF(Q1327&gt;R1327+S1327,"заказано больше наличия",""))</f>
        <v/>
      </c>
    </row>
    <row r="1328" spans="1:30" s="48" customFormat="1">
      <c r="A1328" s="2"/>
      <c r="B1328" s="57" t="s">
        <v>1512</v>
      </c>
      <c r="C1328" s="49" t="s">
        <v>705</v>
      </c>
      <c r="D1328" s="49" t="s">
        <v>706</v>
      </c>
      <c r="E1328" s="49">
        <v>2</v>
      </c>
      <c r="F1328" s="49">
        <v>11</v>
      </c>
      <c r="G1328" s="49" t="s">
        <v>3024</v>
      </c>
      <c r="H1328" s="52" t="s">
        <v>52</v>
      </c>
      <c r="I1328" s="50"/>
      <c r="J1328" s="50"/>
      <c r="K1328" s="90"/>
      <c r="L1328" s="51">
        <v>606</v>
      </c>
      <c r="M1328" s="51">
        <v>535</v>
      </c>
      <c r="N1328" s="82">
        <f>IF('1'!$H$10="-",L1328,L1328)</f>
        <v>606</v>
      </c>
      <c r="O1328" s="82">
        <f>IF(Z1328="только сц",0,IF('1'!$H$10="-",M1328,IF('1'!$H$10="в кассу предприятия",M1328,IF('1'!$H$10="ИП Водакова Т.Ю.",M1328*1.075,"-"))))</f>
        <v>535</v>
      </c>
      <c r="P1328" s="86">
        <v>36</v>
      </c>
      <c r="Q1328" s="47"/>
      <c r="R1328" s="91">
        <f t="shared" si="21"/>
        <v>0</v>
      </c>
      <c r="S1328" s="91" t="str">
        <f>IF('1'!$H$10="-","-      ₽",IF(Z1328="только сц",IF(Q1328&lt;=AA1328,Q1328,AA1328),IF(Q1328&lt;=AB1328,0,IF(Q1328-R1328&lt;=AA1328,Q1328-R1328,AA1328))))</f>
        <v>-      ₽</v>
      </c>
      <c r="T1328" s="92" t="str">
        <f>IF('1'!$H$10="-","-      ₽",IF(AND(SUM($W$10:$W$6357)&gt;=200000,AC1328&lt;&gt;"без скидки"),IF(R1328&gt;=100,O1328*0.95*0.95*R1328,O1328*R1328*0.95),IF(SUM($V$10:$V$6357)&gt;=57000,IF(AND(R1328&gt;=100,AC1328&lt;&gt;"без скидки"),O1328*0.95*R1328,O1328*R1328),N1328*R1328)))</f>
        <v>-      ₽</v>
      </c>
      <c r="U1328" s="92" t="str">
        <f>IF('1'!$H$10="-","-      ₽",S1328*N1328)</f>
        <v>-      ₽</v>
      </c>
      <c r="V1328" s="93" t="str">
        <f>IF('1'!$H$10="-","-      ₽",R1328*N1328)</f>
        <v>-      ₽</v>
      </c>
      <c r="W1328" s="93" t="str">
        <f>IF('1'!$H$10="-","-      ₽",R1328*O1328)</f>
        <v>-      ₽</v>
      </c>
      <c r="X1328" s="65" t="s">
        <v>4992</v>
      </c>
      <c r="Y1328" s="66" t="str">
        <f>IF(OR(Q1328="",'1'!$H$10="-"),"-      %",IF(Z1328="только сц",0,IF(SUM($V$685:$V$6357)&gt;=57000,(W1328-T1328)/W1328,0)))</f>
        <v>-      %</v>
      </c>
      <c r="Z1328" s="83" t="s">
        <v>375</v>
      </c>
      <c r="AA1328" s="51">
        <v>3</v>
      </c>
      <c r="AB1328" s="51">
        <v>33</v>
      </c>
      <c r="AC1328" s="63" t="s">
        <v>375</v>
      </c>
      <c r="AD1328" s="94" t="str">
        <f>IF(OR(Q1328="",'1'!$H$10="-"),"",IF(Q1328&gt;R1328+S1328,"заказано больше наличия",""))</f>
        <v/>
      </c>
    </row>
    <row r="1329" spans="1:30" s="48" customFormat="1">
      <c r="A1329" s="2"/>
      <c r="B1329" s="57" t="s">
        <v>1513</v>
      </c>
      <c r="C1329" s="49" t="s">
        <v>3863</v>
      </c>
      <c r="D1329" s="49" t="s">
        <v>706</v>
      </c>
      <c r="E1329" s="49">
        <v>2</v>
      </c>
      <c r="F1329" s="49">
        <v>18</v>
      </c>
      <c r="G1329" s="49" t="s">
        <v>3024</v>
      </c>
      <c r="H1329" s="52" t="s">
        <v>384</v>
      </c>
      <c r="I1329" s="50" t="s">
        <v>298</v>
      </c>
      <c r="J1329" s="50"/>
      <c r="K1329" s="90"/>
      <c r="L1329" s="51">
        <v>1597</v>
      </c>
      <c r="M1329" s="51">
        <v>1409</v>
      </c>
      <c r="N1329" s="82">
        <f>IF('1'!$H$10="-",L1329,L1329)</f>
        <v>1597</v>
      </c>
      <c r="O1329" s="82">
        <f>IF(Z1329="только сц",0,IF('1'!$H$10="-",M1329,IF('1'!$H$10="в кассу предприятия",M1329,IF('1'!$H$10="ИП Водакова Т.Ю.",M1329*1.075,"-"))))</f>
        <v>0</v>
      </c>
      <c r="P1329" s="86">
        <v>2</v>
      </c>
      <c r="Q1329" s="47"/>
      <c r="R1329" s="91">
        <f t="shared" si="21"/>
        <v>0</v>
      </c>
      <c r="S1329" s="91" t="str">
        <f>IF('1'!$H$10="-","-      ₽",IF(Z1329="только сц",IF(Q1329&lt;=AA1329,Q1329,AA1329),IF(Q1329&lt;=AB1329,0,IF(Q1329-R1329&lt;=AA1329,Q1329-R1329,AA1329))))</f>
        <v>-      ₽</v>
      </c>
      <c r="T1329" s="92" t="str">
        <f>IF('1'!$H$10="-","-      ₽",IF(AND(SUM($W$10:$W$6357)&gt;=200000,AC1329&lt;&gt;"без скидки"),IF(R1329&gt;=100,O1329*0.95*0.95*R1329,O1329*R1329*0.95),IF(SUM($V$10:$V$6357)&gt;=57000,IF(AND(R1329&gt;=100,AC1329&lt;&gt;"без скидки"),O1329*0.95*R1329,O1329*R1329),N1329*R1329)))</f>
        <v>-      ₽</v>
      </c>
      <c r="U1329" s="92" t="str">
        <f>IF('1'!$H$10="-","-      ₽",S1329*N1329)</f>
        <v>-      ₽</v>
      </c>
      <c r="V1329" s="93" t="str">
        <f>IF('1'!$H$10="-","-      ₽",R1329*N1329)</f>
        <v>-      ₽</v>
      </c>
      <c r="W1329" s="93" t="str">
        <f>IF('1'!$H$10="-","-      ₽",R1329*O1329)</f>
        <v>-      ₽</v>
      </c>
      <c r="X1329" s="65" t="s">
        <v>4548</v>
      </c>
      <c r="Y1329" s="66" t="str">
        <f>IF(OR(Q1329="",'1'!$H$10="-"),"-      %",IF(Z1329="только сц",0,IF(SUM($V$685:$V$6357)&gt;=57000,(W1329-T1329)/W1329,0)))</f>
        <v>-      %</v>
      </c>
      <c r="Z1329" s="83" t="s">
        <v>5582</v>
      </c>
      <c r="AA1329" s="51">
        <v>2</v>
      </c>
      <c r="AB1329" s="51">
        <v>0</v>
      </c>
      <c r="AC1329" s="63" t="s">
        <v>3975</v>
      </c>
      <c r="AD1329" s="94" t="str">
        <f>IF(OR(Q1329="",'1'!$H$10="-"),"",IF(Q1329&gt;R1329+S1329,"заказано больше наличия",""))</f>
        <v/>
      </c>
    </row>
    <row r="1330" spans="1:30" s="48" customFormat="1">
      <c r="A1330" s="2"/>
      <c r="B1330" s="57" t="s">
        <v>1514</v>
      </c>
      <c r="C1330" s="49" t="s">
        <v>3863</v>
      </c>
      <c r="D1330" s="49" t="s">
        <v>706</v>
      </c>
      <c r="E1330" s="49">
        <v>2</v>
      </c>
      <c r="F1330" s="49">
        <v>11</v>
      </c>
      <c r="G1330" s="49" t="s">
        <v>3025</v>
      </c>
      <c r="H1330" s="52" t="s">
        <v>52</v>
      </c>
      <c r="I1330" s="50"/>
      <c r="J1330" s="50"/>
      <c r="K1330" s="90"/>
      <c r="L1330" s="51">
        <v>300</v>
      </c>
      <c r="M1330" s="51">
        <v>265</v>
      </c>
      <c r="N1330" s="82">
        <f>IF('1'!$H$10="-",L1330,L1330)</f>
        <v>300</v>
      </c>
      <c r="O1330" s="82">
        <f>IF(Z1330="только сц",0,IF('1'!$H$10="-",M1330,IF('1'!$H$10="в кассу предприятия",M1330,IF('1'!$H$10="ИП Водакова Т.Ю.",M1330*1.075,"-"))))</f>
        <v>265</v>
      </c>
      <c r="P1330" s="86">
        <v>5</v>
      </c>
      <c r="Q1330" s="47"/>
      <c r="R1330" s="91">
        <f t="shared" si="21"/>
        <v>0</v>
      </c>
      <c r="S1330" s="91" t="str">
        <f>IF('1'!$H$10="-","-      ₽",IF(Z1330="только сц",IF(Q1330&lt;=AA1330,Q1330,AA1330),IF(Q1330&lt;=AB1330,0,IF(Q1330-R1330&lt;=AA1330,Q1330-R1330,AA1330))))</f>
        <v>-      ₽</v>
      </c>
      <c r="T1330" s="92" t="str">
        <f>IF('1'!$H$10="-","-      ₽",IF(AND(SUM($W$10:$W$6357)&gt;=200000,AC1330&lt;&gt;"без скидки"),IF(R1330&gt;=100,O1330*0.95*0.95*R1330,O1330*R1330*0.95),IF(SUM($V$10:$V$6357)&gt;=57000,IF(AND(R1330&gt;=100,AC1330&lt;&gt;"без скидки"),O1330*0.95*R1330,O1330*R1330),N1330*R1330)))</f>
        <v>-      ₽</v>
      </c>
      <c r="U1330" s="92" t="str">
        <f>IF('1'!$H$10="-","-      ₽",S1330*N1330)</f>
        <v>-      ₽</v>
      </c>
      <c r="V1330" s="93" t="str">
        <f>IF('1'!$H$10="-","-      ₽",R1330*N1330)</f>
        <v>-      ₽</v>
      </c>
      <c r="W1330" s="93" t="str">
        <f>IF('1'!$H$10="-","-      ₽",R1330*O1330)</f>
        <v>-      ₽</v>
      </c>
      <c r="X1330" s="65" t="s">
        <v>4548</v>
      </c>
      <c r="Y1330" s="66" t="str">
        <f>IF(OR(Q1330="",'1'!$H$10="-"),"-      %",IF(Z1330="только сц",0,IF(SUM($V$685:$V$6357)&gt;=57000,(W1330-T1330)/W1330,0)))</f>
        <v>-      %</v>
      </c>
      <c r="Z1330" s="83" t="s">
        <v>375</v>
      </c>
      <c r="AA1330" s="51">
        <v>3</v>
      </c>
      <c r="AB1330" s="51">
        <v>2</v>
      </c>
      <c r="AC1330" s="63" t="s">
        <v>3975</v>
      </c>
      <c r="AD1330" s="94" t="str">
        <f>IF(OR(Q1330="",'1'!$H$10="-"),"",IF(Q1330&gt;R1330+S1330,"заказано больше наличия",""))</f>
        <v/>
      </c>
    </row>
    <row r="1331" spans="1:30" s="48" customFormat="1">
      <c r="A1331" s="2"/>
      <c r="B1331" s="57" t="s">
        <v>4314</v>
      </c>
      <c r="C1331" s="49" t="s">
        <v>3863</v>
      </c>
      <c r="D1331" s="49" t="s">
        <v>4423</v>
      </c>
      <c r="E1331" s="49">
        <v>2</v>
      </c>
      <c r="F1331" s="49">
        <v>6</v>
      </c>
      <c r="G1331" s="49" t="s">
        <v>4486</v>
      </c>
      <c r="H1331" s="52" t="s">
        <v>85</v>
      </c>
      <c r="I1331" s="50" t="s">
        <v>298</v>
      </c>
      <c r="J1331" s="50"/>
      <c r="K1331" s="90"/>
      <c r="L1331" s="51">
        <v>368</v>
      </c>
      <c r="M1331" s="51">
        <v>325</v>
      </c>
      <c r="N1331" s="82">
        <f>IF('1'!$H$10="-",L1331,L1331)</f>
        <v>368</v>
      </c>
      <c r="O1331" s="82">
        <f>IF(Z1331="только сц",0,IF('1'!$H$10="-",M1331,IF('1'!$H$10="в кассу предприятия",M1331,IF('1'!$H$10="ИП Водакова Т.Ю.",M1331*1.075,"-"))))</f>
        <v>0</v>
      </c>
      <c r="P1331" s="86">
        <v>4</v>
      </c>
      <c r="Q1331" s="47"/>
      <c r="R1331" s="91">
        <f t="shared" si="21"/>
        <v>0</v>
      </c>
      <c r="S1331" s="91" t="str">
        <f>IF('1'!$H$10="-","-      ₽",IF(Z1331="только сц",IF(Q1331&lt;=AA1331,Q1331,AA1331),IF(Q1331&lt;=AB1331,0,IF(Q1331-R1331&lt;=AA1331,Q1331-R1331,AA1331))))</f>
        <v>-      ₽</v>
      </c>
      <c r="T1331" s="92" t="str">
        <f>IF('1'!$H$10="-","-      ₽",IF(AND(SUM($W$10:$W$6357)&gt;=200000,AC1331&lt;&gt;"без скидки"),IF(R1331&gt;=100,O1331*0.95*0.95*R1331,O1331*R1331*0.95),IF(SUM($V$10:$V$6357)&gt;=57000,IF(AND(R1331&gt;=100,AC1331&lt;&gt;"без скидки"),O1331*0.95*R1331,O1331*R1331),N1331*R1331)))</f>
        <v>-      ₽</v>
      </c>
      <c r="U1331" s="92" t="str">
        <f>IF('1'!$H$10="-","-      ₽",S1331*N1331)</f>
        <v>-      ₽</v>
      </c>
      <c r="V1331" s="93" t="str">
        <f>IF('1'!$H$10="-","-      ₽",R1331*N1331)</f>
        <v>-      ₽</v>
      </c>
      <c r="W1331" s="93" t="str">
        <f>IF('1'!$H$10="-","-      ₽",R1331*O1331)</f>
        <v>-      ₽</v>
      </c>
      <c r="X1331" s="65" t="s">
        <v>4548</v>
      </c>
      <c r="Y1331" s="66" t="str">
        <f>IF(OR(Q1331="",'1'!$H$10="-"),"-      %",IF(Z1331="только сц",0,IF(SUM($V$685:$V$6357)&gt;=57000,(W1331-T1331)/W1331,0)))</f>
        <v>-      %</v>
      </c>
      <c r="Z1331" s="83" t="s">
        <v>5582</v>
      </c>
      <c r="AA1331" s="51">
        <v>4</v>
      </c>
      <c r="AB1331" s="51">
        <v>0</v>
      </c>
      <c r="AC1331" s="63" t="s">
        <v>375</v>
      </c>
      <c r="AD1331" s="94" t="str">
        <f>IF(OR(Q1331="",'1'!$H$10="-"),"",IF(Q1331&gt;R1331+S1331,"заказано больше наличия",""))</f>
        <v/>
      </c>
    </row>
    <row r="1332" spans="1:30" s="48" customFormat="1">
      <c r="A1332" s="2"/>
      <c r="B1332" s="57" t="s">
        <v>5194</v>
      </c>
      <c r="C1332" s="49" t="s">
        <v>3863</v>
      </c>
      <c r="D1332" s="49" t="s">
        <v>706</v>
      </c>
      <c r="E1332" s="49">
        <v>2</v>
      </c>
      <c r="F1332" s="49">
        <v>6</v>
      </c>
      <c r="G1332" s="49" t="s">
        <v>3026</v>
      </c>
      <c r="H1332" s="52" t="s">
        <v>85</v>
      </c>
      <c r="I1332" s="50"/>
      <c r="J1332" s="50"/>
      <c r="K1332" s="90"/>
      <c r="L1332" s="51">
        <v>244</v>
      </c>
      <c r="M1332" s="51">
        <v>215</v>
      </c>
      <c r="N1332" s="82">
        <f>IF('1'!$H$10="-",L1332,L1332)</f>
        <v>244</v>
      </c>
      <c r="O1332" s="82">
        <f>IF(Z1332="только сц",0,IF('1'!$H$10="-",M1332,IF('1'!$H$10="в кассу предприятия",M1332,IF('1'!$H$10="ИП Водакова Т.Ю.",M1332*1.075,"-"))))</f>
        <v>215</v>
      </c>
      <c r="P1332" s="86" t="s">
        <v>5583</v>
      </c>
      <c r="Q1332" s="47"/>
      <c r="R1332" s="91">
        <f t="shared" si="21"/>
        <v>0</v>
      </c>
      <c r="S1332" s="91" t="str">
        <f>IF('1'!$H$10="-","-      ₽",IF(Z1332="только сц",IF(Q1332&lt;=AA1332,Q1332,AA1332),IF(Q1332&lt;=AB1332,0,IF(Q1332-R1332&lt;=AA1332,Q1332-R1332,AA1332))))</f>
        <v>-      ₽</v>
      </c>
      <c r="T1332" s="92" t="str">
        <f>IF('1'!$H$10="-","-      ₽",IF(AND(SUM($W$10:$W$6357)&gt;=200000,AC1332&lt;&gt;"без скидки"),IF(R1332&gt;=100,O1332*0.95*0.95*R1332,O1332*R1332*0.95),IF(SUM($V$10:$V$6357)&gt;=57000,IF(AND(R1332&gt;=100,AC1332&lt;&gt;"без скидки"),O1332*0.95*R1332,O1332*R1332),N1332*R1332)))</f>
        <v>-      ₽</v>
      </c>
      <c r="U1332" s="92" t="str">
        <f>IF('1'!$H$10="-","-      ₽",S1332*N1332)</f>
        <v>-      ₽</v>
      </c>
      <c r="V1332" s="93" t="str">
        <f>IF('1'!$H$10="-","-      ₽",R1332*N1332)</f>
        <v>-      ₽</v>
      </c>
      <c r="W1332" s="93" t="str">
        <f>IF('1'!$H$10="-","-      ₽",R1332*O1332)</f>
        <v>-      ₽</v>
      </c>
      <c r="X1332" s="65" t="s">
        <v>4991</v>
      </c>
      <c r="Y1332" s="66" t="str">
        <f>IF(OR(Q1332="",'1'!$H$10="-"),"-      %",IF(Z1332="только сц",0,IF(SUM($V$685:$V$6357)&gt;=57000,(W1332-T1332)/W1332,0)))</f>
        <v>-      %</v>
      </c>
      <c r="Z1332" s="83" t="s">
        <v>375</v>
      </c>
      <c r="AA1332" s="51">
        <v>0</v>
      </c>
      <c r="AB1332" s="51">
        <v>600</v>
      </c>
      <c r="AC1332" s="63" t="s">
        <v>375</v>
      </c>
      <c r="AD1332" s="94" t="str">
        <f>IF(OR(Q1332="",'1'!$H$10="-"),"",IF(Q1332&gt;R1332+S1332,"заказано больше наличия",""))</f>
        <v/>
      </c>
    </row>
    <row r="1333" spans="1:30" s="48" customFormat="1">
      <c r="A1333" s="2"/>
      <c r="B1333" s="57" t="s">
        <v>4561</v>
      </c>
      <c r="C1333" s="49" t="s">
        <v>3863</v>
      </c>
      <c r="D1333" s="49" t="s">
        <v>706</v>
      </c>
      <c r="E1333" s="49">
        <v>2</v>
      </c>
      <c r="F1333" s="49">
        <v>6</v>
      </c>
      <c r="G1333" s="49" t="s">
        <v>3026</v>
      </c>
      <c r="H1333" s="52" t="s">
        <v>85</v>
      </c>
      <c r="I1333" s="50"/>
      <c r="J1333" s="50"/>
      <c r="K1333" s="90"/>
      <c r="L1333" s="51">
        <v>244</v>
      </c>
      <c r="M1333" s="51">
        <v>215</v>
      </c>
      <c r="N1333" s="82">
        <f>IF('1'!$H$10="-",L1333,L1333)</f>
        <v>244</v>
      </c>
      <c r="O1333" s="82">
        <f>IF(Z1333="только сц",0,IF('1'!$H$10="-",M1333,IF('1'!$H$10="в кассу предприятия",M1333,IF('1'!$H$10="ИП Водакова Т.Ю.",M1333*1.075,"-"))))</f>
        <v>0</v>
      </c>
      <c r="P1333" s="86">
        <v>97</v>
      </c>
      <c r="Q1333" s="47"/>
      <c r="R1333" s="91">
        <f t="shared" si="21"/>
        <v>0</v>
      </c>
      <c r="S1333" s="91" t="str">
        <f>IF('1'!$H$10="-","-      ₽",IF(Z1333="только сц",IF(Q1333&lt;=AA1333,Q1333,AA1333),IF(Q1333&lt;=AB1333,0,IF(Q1333-R1333&lt;=AA1333,Q1333-R1333,AA1333))))</f>
        <v>-      ₽</v>
      </c>
      <c r="T1333" s="92" t="str">
        <f>IF('1'!$H$10="-","-      ₽",IF(AND(SUM($W$10:$W$6357)&gt;=200000,AC1333&lt;&gt;"без скидки"),IF(R1333&gt;=100,O1333*0.95*0.95*R1333,O1333*R1333*0.95),IF(SUM($V$10:$V$6357)&gt;=57000,IF(AND(R1333&gt;=100,AC1333&lt;&gt;"без скидки"),O1333*0.95*R1333,O1333*R1333),N1333*R1333)))</f>
        <v>-      ₽</v>
      </c>
      <c r="U1333" s="92" t="str">
        <f>IF('1'!$H$10="-","-      ₽",S1333*N1333)</f>
        <v>-      ₽</v>
      </c>
      <c r="V1333" s="93" t="str">
        <f>IF('1'!$H$10="-","-      ₽",R1333*N1333)</f>
        <v>-      ₽</v>
      </c>
      <c r="W1333" s="93" t="str">
        <f>IF('1'!$H$10="-","-      ₽",R1333*O1333)</f>
        <v>-      ₽</v>
      </c>
      <c r="X1333" s="65" t="s">
        <v>4548</v>
      </c>
      <c r="Y1333" s="66" t="str">
        <f>IF(OR(Q1333="",'1'!$H$10="-"),"-      %",IF(Z1333="только сц",0,IF(SUM($V$685:$V$6357)&gt;=57000,(W1333-T1333)/W1333,0)))</f>
        <v>-      %</v>
      </c>
      <c r="Z1333" s="83" t="s">
        <v>5582</v>
      </c>
      <c r="AA1333" s="51">
        <v>97</v>
      </c>
      <c r="AB1333" s="51">
        <v>0</v>
      </c>
      <c r="AC1333" s="63" t="s">
        <v>375</v>
      </c>
      <c r="AD1333" s="94" t="str">
        <f>IF(OR(Q1333="",'1'!$H$10="-"),"",IF(Q1333&gt;R1333+S1333,"заказано больше наличия",""))</f>
        <v/>
      </c>
    </row>
    <row r="1334" spans="1:30" s="48" customFormat="1">
      <c r="A1334" s="2"/>
      <c r="B1334" s="57" t="s">
        <v>5195</v>
      </c>
      <c r="C1334" s="49" t="s">
        <v>3863</v>
      </c>
      <c r="D1334" s="49" t="s">
        <v>5387</v>
      </c>
      <c r="E1334" s="49">
        <v>2</v>
      </c>
      <c r="F1334" s="49">
        <v>6</v>
      </c>
      <c r="G1334" s="49" t="s">
        <v>3026</v>
      </c>
      <c r="H1334" s="52" t="s">
        <v>85</v>
      </c>
      <c r="I1334" s="50"/>
      <c r="J1334" s="50"/>
      <c r="K1334" s="90"/>
      <c r="L1334" s="51">
        <v>244</v>
      </c>
      <c r="M1334" s="51">
        <v>215</v>
      </c>
      <c r="N1334" s="82">
        <f>IF('1'!$H$10="-",L1334,L1334)</f>
        <v>244</v>
      </c>
      <c r="O1334" s="82">
        <f>IF(Z1334="только сц",0,IF('1'!$H$10="-",M1334,IF('1'!$H$10="в кассу предприятия",M1334,IF('1'!$H$10="ИП Водакова Т.Ю.",M1334*1.075,"-"))))</f>
        <v>0</v>
      </c>
      <c r="P1334" s="86">
        <v>20</v>
      </c>
      <c r="Q1334" s="47"/>
      <c r="R1334" s="91">
        <f t="shared" si="21"/>
        <v>0</v>
      </c>
      <c r="S1334" s="91" t="str">
        <f>IF('1'!$H$10="-","-      ₽",IF(Z1334="только сц",IF(Q1334&lt;=AA1334,Q1334,AA1334),IF(Q1334&lt;=AB1334,0,IF(Q1334-R1334&lt;=AA1334,Q1334-R1334,AA1334))))</f>
        <v>-      ₽</v>
      </c>
      <c r="T1334" s="92" t="str">
        <f>IF('1'!$H$10="-","-      ₽",IF(AND(SUM($W$10:$W$6357)&gt;=200000,AC1334&lt;&gt;"без скидки"),IF(R1334&gt;=100,O1334*0.95*0.95*R1334,O1334*R1334*0.95),IF(SUM($V$10:$V$6357)&gt;=57000,IF(AND(R1334&gt;=100,AC1334&lt;&gt;"без скидки"),O1334*0.95*R1334,O1334*R1334),N1334*R1334)))</f>
        <v>-      ₽</v>
      </c>
      <c r="U1334" s="92" t="str">
        <f>IF('1'!$H$10="-","-      ₽",S1334*N1334)</f>
        <v>-      ₽</v>
      </c>
      <c r="V1334" s="93" t="str">
        <f>IF('1'!$H$10="-","-      ₽",R1334*N1334)</f>
        <v>-      ₽</v>
      </c>
      <c r="W1334" s="93" t="str">
        <f>IF('1'!$H$10="-","-      ₽",R1334*O1334)</f>
        <v>-      ₽</v>
      </c>
      <c r="X1334" s="65" t="s">
        <v>4548</v>
      </c>
      <c r="Y1334" s="66" t="str">
        <f>IF(OR(Q1334="",'1'!$H$10="-"),"-      %",IF(Z1334="только сц",0,IF(SUM($V$685:$V$6357)&gt;=57000,(W1334-T1334)/W1334,0)))</f>
        <v>-      %</v>
      </c>
      <c r="Z1334" s="83" t="s">
        <v>5582</v>
      </c>
      <c r="AA1334" s="51">
        <v>20</v>
      </c>
      <c r="AB1334" s="51">
        <v>0</v>
      </c>
      <c r="AC1334" s="63" t="s">
        <v>3975</v>
      </c>
      <c r="AD1334" s="94" t="str">
        <f>IF(OR(Q1334="",'1'!$H$10="-"),"",IF(Q1334&gt;R1334+S1334,"заказано больше наличия",""))</f>
        <v/>
      </c>
    </row>
    <row r="1335" spans="1:30" s="48" customFormat="1">
      <c r="A1335" s="2"/>
      <c r="B1335" s="57" t="s">
        <v>1515</v>
      </c>
      <c r="C1335" s="49" t="s">
        <v>3863</v>
      </c>
      <c r="D1335" s="49" t="s">
        <v>706</v>
      </c>
      <c r="E1335" s="49">
        <v>2</v>
      </c>
      <c r="F1335" s="49">
        <v>8</v>
      </c>
      <c r="G1335" s="49" t="s">
        <v>3026</v>
      </c>
      <c r="H1335" s="52" t="s">
        <v>288</v>
      </c>
      <c r="I1335" s="50" t="s">
        <v>2803</v>
      </c>
      <c r="J1335" s="50"/>
      <c r="K1335" s="90"/>
      <c r="L1335" s="51">
        <v>334</v>
      </c>
      <c r="M1335" s="51">
        <v>295</v>
      </c>
      <c r="N1335" s="82">
        <f>IF('1'!$H$10="-",L1335,L1335)</f>
        <v>334</v>
      </c>
      <c r="O1335" s="82">
        <f>IF(Z1335="только сц",0,IF('1'!$H$10="-",M1335,IF('1'!$H$10="в кассу предприятия",M1335,IF('1'!$H$10="ИП Водакова Т.Ю.",M1335*1.075,"-"))))</f>
        <v>0</v>
      </c>
      <c r="P1335" s="86">
        <v>1</v>
      </c>
      <c r="Q1335" s="47"/>
      <c r="R1335" s="91">
        <f t="shared" si="21"/>
        <v>0</v>
      </c>
      <c r="S1335" s="91" t="str">
        <f>IF('1'!$H$10="-","-      ₽",IF(Z1335="только сц",IF(Q1335&lt;=AA1335,Q1335,AA1335),IF(Q1335&lt;=AB1335,0,IF(Q1335-R1335&lt;=AA1335,Q1335-R1335,AA1335))))</f>
        <v>-      ₽</v>
      </c>
      <c r="T1335" s="92" t="str">
        <f>IF('1'!$H$10="-","-      ₽",IF(AND(SUM($W$10:$W$6357)&gt;=200000,AC1335&lt;&gt;"без скидки"),IF(R1335&gt;=100,O1335*0.95*0.95*R1335,O1335*R1335*0.95),IF(SUM($V$10:$V$6357)&gt;=57000,IF(AND(R1335&gt;=100,AC1335&lt;&gt;"без скидки"),O1335*0.95*R1335,O1335*R1335),N1335*R1335)))</f>
        <v>-      ₽</v>
      </c>
      <c r="U1335" s="92" t="str">
        <f>IF('1'!$H$10="-","-      ₽",S1335*N1335)</f>
        <v>-      ₽</v>
      </c>
      <c r="V1335" s="93" t="str">
        <f>IF('1'!$H$10="-","-      ₽",R1335*N1335)</f>
        <v>-      ₽</v>
      </c>
      <c r="W1335" s="93" t="str">
        <f>IF('1'!$H$10="-","-      ₽",R1335*O1335)</f>
        <v>-      ₽</v>
      </c>
      <c r="X1335" s="65" t="s">
        <v>4548</v>
      </c>
      <c r="Y1335" s="66" t="str">
        <f>IF(OR(Q1335="",'1'!$H$10="-"),"-      %",IF(Z1335="только сц",0,IF(SUM($V$685:$V$6357)&gt;=57000,(W1335-T1335)/W1335,0)))</f>
        <v>-      %</v>
      </c>
      <c r="Z1335" s="83" t="s">
        <v>5582</v>
      </c>
      <c r="AA1335" s="51">
        <v>1</v>
      </c>
      <c r="AB1335" s="51">
        <v>0</v>
      </c>
      <c r="AC1335" s="63" t="s">
        <v>375</v>
      </c>
      <c r="AD1335" s="94" t="str">
        <f>IF(OR(Q1335="",'1'!$H$10="-"),"",IF(Q1335&gt;R1335+S1335,"заказано больше наличия",""))</f>
        <v/>
      </c>
    </row>
    <row r="1336" spans="1:30" s="48" customFormat="1">
      <c r="A1336" s="2"/>
      <c r="B1336" s="57" t="s">
        <v>5196</v>
      </c>
      <c r="C1336" s="49" t="s">
        <v>3863</v>
      </c>
      <c r="D1336" s="49" t="s">
        <v>706</v>
      </c>
      <c r="E1336" s="49">
        <v>2</v>
      </c>
      <c r="F1336" s="49">
        <v>11</v>
      </c>
      <c r="G1336" s="49" t="s">
        <v>3026</v>
      </c>
      <c r="H1336" s="52" t="s">
        <v>52</v>
      </c>
      <c r="I1336" s="50" t="s">
        <v>298</v>
      </c>
      <c r="J1336" s="50"/>
      <c r="K1336" s="90"/>
      <c r="L1336" s="51">
        <v>334</v>
      </c>
      <c r="M1336" s="51">
        <v>295</v>
      </c>
      <c r="N1336" s="82">
        <f>IF('1'!$H$10="-",L1336,L1336)</f>
        <v>334</v>
      </c>
      <c r="O1336" s="82">
        <f>IF(Z1336="только сц",0,IF('1'!$H$10="-",M1336,IF('1'!$H$10="в кассу предприятия",M1336,IF('1'!$H$10="ИП Водакова Т.Ю.",M1336*1.075,"-"))))</f>
        <v>295</v>
      </c>
      <c r="P1336" s="86" t="s">
        <v>5583</v>
      </c>
      <c r="Q1336" s="47"/>
      <c r="R1336" s="91">
        <f t="shared" si="21"/>
        <v>0</v>
      </c>
      <c r="S1336" s="91" t="str">
        <f>IF('1'!$H$10="-","-      ₽",IF(Z1336="только сц",IF(Q1336&lt;=AA1336,Q1336,AA1336),IF(Q1336&lt;=AB1336,0,IF(Q1336-R1336&lt;=AA1336,Q1336-R1336,AA1336))))</f>
        <v>-      ₽</v>
      </c>
      <c r="T1336" s="92" t="str">
        <f>IF('1'!$H$10="-","-      ₽",IF(AND(SUM($W$10:$W$6357)&gt;=200000,AC1336&lt;&gt;"без скидки"),IF(R1336&gt;=100,O1336*0.95*0.95*R1336,O1336*R1336*0.95),IF(SUM($V$10:$V$6357)&gt;=57000,IF(AND(R1336&gt;=100,AC1336&lt;&gt;"без скидки"),O1336*0.95*R1336,O1336*R1336),N1336*R1336)))</f>
        <v>-      ₽</v>
      </c>
      <c r="U1336" s="92" t="str">
        <f>IF('1'!$H$10="-","-      ₽",S1336*N1336)</f>
        <v>-      ₽</v>
      </c>
      <c r="V1336" s="93" t="str">
        <f>IF('1'!$H$10="-","-      ₽",R1336*N1336)</f>
        <v>-      ₽</v>
      </c>
      <c r="W1336" s="93" t="str">
        <f>IF('1'!$H$10="-","-      ₽",R1336*O1336)</f>
        <v>-      ₽</v>
      </c>
      <c r="X1336" s="65" t="s">
        <v>4991</v>
      </c>
      <c r="Y1336" s="66" t="str">
        <f>IF(OR(Q1336="",'1'!$H$10="-"),"-      %",IF(Z1336="только сц",0,IF(SUM($V$685:$V$6357)&gt;=57000,(W1336-T1336)/W1336,0)))</f>
        <v>-      %</v>
      </c>
      <c r="Z1336" s="83" t="s">
        <v>375</v>
      </c>
      <c r="AA1336" s="51">
        <v>0</v>
      </c>
      <c r="AB1336" s="51">
        <v>240</v>
      </c>
      <c r="AC1336" s="63" t="s">
        <v>375</v>
      </c>
      <c r="AD1336" s="94" t="str">
        <f>IF(OR(Q1336="",'1'!$H$10="-"),"",IF(Q1336&gt;R1336+S1336,"заказано больше наличия",""))</f>
        <v/>
      </c>
    </row>
    <row r="1337" spans="1:30" s="48" customFormat="1">
      <c r="A1337" s="2"/>
      <c r="B1337" s="57" t="s">
        <v>5197</v>
      </c>
      <c r="C1337" s="49" t="s">
        <v>3863</v>
      </c>
      <c r="D1337" s="49" t="s">
        <v>706</v>
      </c>
      <c r="E1337" s="49">
        <v>2</v>
      </c>
      <c r="F1337" s="49">
        <v>42</v>
      </c>
      <c r="G1337" s="49" t="s">
        <v>3026</v>
      </c>
      <c r="H1337" s="52" t="s">
        <v>2935</v>
      </c>
      <c r="I1337" s="50" t="s">
        <v>2929</v>
      </c>
      <c r="J1337" s="50"/>
      <c r="K1337" s="90"/>
      <c r="L1337" s="51">
        <v>9194</v>
      </c>
      <c r="M1337" s="51">
        <v>8112</v>
      </c>
      <c r="N1337" s="82">
        <f>IF('1'!$H$10="-",L1337,L1337)</f>
        <v>9194</v>
      </c>
      <c r="O1337" s="82">
        <f>IF(Z1337="только сц",0,IF('1'!$H$10="-",M1337,IF('1'!$H$10="в кассу предприятия",M1337,IF('1'!$H$10="ИП Водакова Т.Ю.",M1337*1.075,"-"))))</f>
        <v>8112</v>
      </c>
      <c r="P1337" s="86">
        <v>13</v>
      </c>
      <c r="Q1337" s="47"/>
      <c r="R1337" s="91">
        <f t="shared" si="21"/>
        <v>0</v>
      </c>
      <c r="S1337" s="91" t="str">
        <f>IF('1'!$H$10="-","-      ₽",IF(Z1337="только сц",IF(Q1337&lt;=AA1337,Q1337,AA1337),IF(Q1337&lt;=AB1337,0,IF(Q1337-R1337&lt;=AA1337,Q1337-R1337,AA1337))))</f>
        <v>-      ₽</v>
      </c>
      <c r="T1337" s="92" t="str">
        <f>IF('1'!$H$10="-","-      ₽",IF(AND(SUM($W$10:$W$6357)&gt;=200000,AC1337&lt;&gt;"без скидки"),IF(R1337&gt;=100,O1337*0.95*0.95*R1337,O1337*R1337*0.95),IF(SUM($V$10:$V$6357)&gt;=57000,IF(AND(R1337&gt;=100,AC1337&lt;&gt;"без скидки"),O1337*0.95*R1337,O1337*R1337),N1337*R1337)))</f>
        <v>-      ₽</v>
      </c>
      <c r="U1337" s="92" t="str">
        <f>IF('1'!$H$10="-","-      ₽",S1337*N1337)</f>
        <v>-      ₽</v>
      </c>
      <c r="V1337" s="93" t="str">
        <f>IF('1'!$H$10="-","-      ₽",R1337*N1337)</f>
        <v>-      ₽</v>
      </c>
      <c r="W1337" s="93" t="str">
        <f>IF('1'!$H$10="-","-      ₽",R1337*O1337)</f>
        <v>-      ₽</v>
      </c>
      <c r="X1337" s="65" t="s">
        <v>4991</v>
      </c>
      <c r="Y1337" s="66" t="str">
        <f>IF(OR(Q1337="",'1'!$H$10="-"),"-      %",IF(Z1337="только сц",0,IF(SUM($V$685:$V$6357)&gt;=57000,(W1337-T1337)/W1337,0)))</f>
        <v>-      %</v>
      </c>
      <c r="Z1337" s="83" t="s">
        <v>375</v>
      </c>
      <c r="AA1337" s="51">
        <v>0</v>
      </c>
      <c r="AB1337" s="51">
        <v>13</v>
      </c>
      <c r="AC1337" s="63" t="s">
        <v>3975</v>
      </c>
      <c r="AD1337" s="94" t="str">
        <f>IF(OR(Q1337="",'1'!$H$10="-"),"",IF(Q1337&gt;R1337+S1337,"заказано больше наличия",""))</f>
        <v/>
      </c>
    </row>
    <row r="1338" spans="1:30" s="48" customFormat="1">
      <c r="A1338" s="2"/>
      <c r="B1338" s="57" t="s">
        <v>1516</v>
      </c>
      <c r="C1338" s="49" t="s">
        <v>705</v>
      </c>
      <c r="D1338" s="49" t="s">
        <v>706</v>
      </c>
      <c r="E1338" s="49">
        <v>2</v>
      </c>
      <c r="F1338" s="49">
        <v>8</v>
      </c>
      <c r="G1338" s="49" t="s">
        <v>711</v>
      </c>
      <c r="H1338" s="52" t="s">
        <v>288</v>
      </c>
      <c r="I1338" s="50"/>
      <c r="J1338" s="50"/>
      <c r="K1338" s="90"/>
      <c r="L1338" s="51">
        <v>368</v>
      </c>
      <c r="M1338" s="51">
        <v>325</v>
      </c>
      <c r="N1338" s="82">
        <f>IF('1'!$H$10="-",L1338,L1338)</f>
        <v>368</v>
      </c>
      <c r="O1338" s="82">
        <f>IF(Z1338="только сц",0,IF('1'!$H$10="-",M1338,IF('1'!$H$10="в кассу предприятия",M1338,IF('1'!$H$10="ИП Водакова Т.Ю.",M1338*1.075,"-"))))</f>
        <v>0</v>
      </c>
      <c r="P1338" s="86">
        <v>38</v>
      </c>
      <c r="Q1338" s="47"/>
      <c r="R1338" s="91">
        <f t="shared" si="21"/>
        <v>0</v>
      </c>
      <c r="S1338" s="91" t="str">
        <f>IF('1'!$H$10="-","-      ₽",IF(Z1338="только сц",IF(Q1338&lt;=AA1338,Q1338,AA1338),IF(Q1338&lt;=AB1338,0,IF(Q1338-R1338&lt;=AA1338,Q1338-R1338,AA1338))))</f>
        <v>-      ₽</v>
      </c>
      <c r="T1338" s="92" t="str">
        <f>IF('1'!$H$10="-","-      ₽",IF(AND(SUM($W$10:$W$6357)&gt;=200000,AC1338&lt;&gt;"без скидки"),IF(R1338&gt;=100,O1338*0.95*0.95*R1338,O1338*R1338*0.95),IF(SUM($V$10:$V$6357)&gt;=57000,IF(AND(R1338&gt;=100,AC1338&lt;&gt;"без скидки"),O1338*0.95*R1338,O1338*R1338),N1338*R1338)))</f>
        <v>-      ₽</v>
      </c>
      <c r="U1338" s="92" t="str">
        <f>IF('1'!$H$10="-","-      ₽",S1338*N1338)</f>
        <v>-      ₽</v>
      </c>
      <c r="V1338" s="93" t="str">
        <f>IF('1'!$H$10="-","-      ₽",R1338*N1338)</f>
        <v>-      ₽</v>
      </c>
      <c r="W1338" s="93" t="str">
        <f>IF('1'!$H$10="-","-      ₽",R1338*O1338)</f>
        <v>-      ₽</v>
      </c>
      <c r="X1338" s="65" t="s">
        <v>4548</v>
      </c>
      <c r="Y1338" s="66" t="str">
        <f>IF(OR(Q1338="",'1'!$H$10="-"),"-      %",IF(Z1338="только сц",0,IF(SUM($V$685:$V$6357)&gt;=57000,(W1338-T1338)/W1338,0)))</f>
        <v>-      %</v>
      </c>
      <c r="Z1338" s="83" t="s">
        <v>5582</v>
      </c>
      <c r="AA1338" s="51">
        <v>38</v>
      </c>
      <c r="AB1338" s="51">
        <v>0</v>
      </c>
      <c r="AC1338" s="63" t="s">
        <v>3975</v>
      </c>
      <c r="AD1338" s="94" t="str">
        <f>IF(OR(Q1338="",'1'!$H$10="-"),"",IF(Q1338&gt;R1338+S1338,"заказано больше наличия",""))</f>
        <v/>
      </c>
    </row>
    <row r="1339" spans="1:30" s="48" customFormat="1">
      <c r="A1339" s="2"/>
      <c r="B1339" s="57" t="s">
        <v>710</v>
      </c>
      <c r="C1339" s="49" t="s">
        <v>705</v>
      </c>
      <c r="D1339" s="49" t="s">
        <v>706</v>
      </c>
      <c r="E1339" s="49">
        <v>2</v>
      </c>
      <c r="F1339" s="49">
        <v>11</v>
      </c>
      <c r="G1339" s="49" t="s">
        <v>711</v>
      </c>
      <c r="H1339" s="52" t="s">
        <v>52</v>
      </c>
      <c r="I1339" s="50" t="s">
        <v>392</v>
      </c>
      <c r="J1339" s="50"/>
      <c r="K1339" s="90"/>
      <c r="L1339" s="51">
        <v>368</v>
      </c>
      <c r="M1339" s="51">
        <v>325</v>
      </c>
      <c r="N1339" s="82">
        <f>IF('1'!$H$10="-",L1339,L1339)</f>
        <v>368</v>
      </c>
      <c r="O1339" s="82">
        <f>IF(Z1339="только сц",0,IF('1'!$H$10="-",M1339,IF('1'!$H$10="в кассу предприятия",M1339,IF('1'!$H$10="ИП Водакова Т.Ю.",M1339*1.075,"-"))))</f>
        <v>325</v>
      </c>
      <c r="P1339" s="86">
        <v>15</v>
      </c>
      <c r="Q1339" s="47"/>
      <c r="R1339" s="91">
        <f t="shared" si="21"/>
        <v>0</v>
      </c>
      <c r="S1339" s="91" t="str">
        <f>IF('1'!$H$10="-","-      ₽",IF(Z1339="только сц",IF(Q1339&lt;=AA1339,Q1339,AA1339),IF(Q1339&lt;=AB1339,0,IF(Q1339-R1339&lt;=AA1339,Q1339-R1339,AA1339))))</f>
        <v>-      ₽</v>
      </c>
      <c r="T1339" s="92" t="str">
        <f>IF('1'!$H$10="-","-      ₽",IF(AND(SUM($W$10:$W$6357)&gt;=200000,AC1339&lt;&gt;"без скидки"),IF(R1339&gt;=100,O1339*0.95*0.95*R1339,O1339*R1339*0.95),IF(SUM($V$10:$V$6357)&gt;=57000,IF(AND(R1339&gt;=100,AC1339&lt;&gt;"без скидки"),O1339*0.95*R1339,O1339*R1339),N1339*R1339)))</f>
        <v>-      ₽</v>
      </c>
      <c r="U1339" s="92" t="str">
        <f>IF('1'!$H$10="-","-      ₽",S1339*N1339)</f>
        <v>-      ₽</v>
      </c>
      <c r="V1339" s="93" t="str">
        <f>IF('1'!$H$10="-","-      ₽",R1339*N1339)</f>
        <v>-      ₽</v>
      </c>
      <c r="W1339" s="93" t="str">
        <f>IF('1'!$H$10="-","-      ₽",R1339*O1339)</f>
        <v>-      ₽</v>
      </c>
      <c r="X1339" s="65" t="s">
        <v>4548</v>
      </c>
      <c r="Y1339" s="66" t="str">
        <f>IF(OR(Q1339="",'1'!$H$10="-"),"-      %",IF(Z1339="только сц",0,IF(SUM($V$685:$V$6357)&gt;=57000,(W1339-T1339)/W1339,0)))</f>
        <v>-      %</v>
      </c>
      <c r="Z1339" s="83" t="s">
        <v>375</v>
      </c>
      <c r="AA1339" s="51">
        <v>0</v>
      </c>
      <c r="AB1339" s="51">
        <v>15</v>
      </c>
      <c r="AC1339" s="63" t="s">
        <v>375</v>
      </c>
      <c r="AD1339" s="94" t="str">
        <f>IF(OR(Q1339="",'1'!$H$10="-"),"",IF(Q1339&gt;R1339+S1339,"заказано больше наличия",""))</f>
        <v/>
      </c>
    </row>
    <row r="1340" spans="1:30" s="48" customFormat="1">
      <c r="A1340" s="2"/>
      <c r="B1340" s="57" t="s">
        <v>1517</v>
      </c>
      <c r="C1340" s="49" t="s">
        <v>705</v>
      </c>
      <c r="D1340" s="49" t="s">
        <v>706</v>
      </c>
      <c r="E1340" s="49">
        <v>2</v>
      </c>
      <c r="F1340" s="49">
        <v>6</v>
      </c>
      <c r="G1340" s="49" t="s">
        <v>899</v>
      </c>
      <c r="H1340" s="52" t="s">
        <v>85</v>
      </c>
      <c r="I1340" s="50"/>
      <c r="J1340" s="50"/>
      <c r="K1340" s="90"/>
      <c r="L1340" s="51">
        <v>278</v>
      </c>
      <c r="M1340" s="51">
        <v>245</v>
      </c>
      <c r="N1340" s="82">
        <f>IF('1'!$H$10="-",L1340,L1340)</f>
        <v>278</v>
      </c>
      <c r="O1340" s="82">
        <f>IF(Z1340="только сц",0,IF('1'!$H$10="-",M1340,IF('1'!$H$10="в кассу предприятия",M1340,IF('1'!$H$10="ИП Водакова Т.Ю.",M1340*1.075,"-"))))</f>
        <v>245</v>
      </c>
      <c r="P1340" s="86" t="s">
        <v>5583</v>
      </c>
      <c r="Q1340" s="47"/>
      <c r="R1340" s="91">
        <f t="shared" si="21"/>
        <v>0</v>
      </c>
      <c r="S1340" s="91" t="str">
        <f>IF('1'!$H$10="-","-      ₽",IF(Z1340="только сц",IF(Q1340&lt;=AA1340,Q1340,AA1340),IF(Q1340&lt;=AB1340,0,IF(Q1340-R1340&lt;=AA1340,Q1340-R1340,AA1340))))</f>
        <v>-      ₽</v>
      </c>
      <c r="T1340" s="92" t="str">
        <f>IF('1'!$H$10="-","-      ₽",IF(AND(SUM($W$10:$W$6357)&gt;=200000,AC1340&lt;&gt;"без скидки"),IF(R1340&gt;=100,O1340*0.95*0.95*R1340,O1340*R1340*0.95),IF(SUM($V$10:$V$6357)&gt;=57000,IF(AND(R1340&gt;=100,AC1340&lt;&gt;"без скидки"),O1340*0.95*R1340,O1340*R1340),N1340*R1340)))</f>
        <v>-      ₽</v>
      </c>
      <c r="U1340" s="92" t="str">
        <f>IF('1'!$H$10="-","-      ₽",S1340*N1340)</f>
        <v>-      ₽</v>
      </c>
      <c r="V1340" s="93" t="str">
        <f>IF('1'!$H$10="-","-      ₽",R1340*N1340)</f>
        <v>-      ₽</v>
      </c>
      <c r="W1340" s="93" t="str">
        <f>IF('1'!$H$10="-","-      ₽",R1340*O1340)</f>
        <v>-      ₽</v>
      </c>
      <c r="X1340" s="65" t="s">
        <v>4992</v>
      </c>
      <c r="Y1340" s="66" t="str">
        <f>IF(OR(Q1340="",'1'!$H$10="-"),"-      %",IF(Z1340="только сц",0,IF(SUM($V$685:$V$6357)&gt;=57000,(W1340-T1340)/W1340,0)))</f>
        <v>-      %</v>
      </c>
      <c r="Z1340" s="83" t="s">
        <v>375</v>
      </c>
      <c r="AA1340" s="51">
        <v>33</v>
      </c>
      <c r="AB1340" s="51">
        <v>495</v>
      </c>
      <c r="AC1340" s="63" t="s">
        <v>375</v>
      </c>
      <c r="AD1340" s="94" t="str">
        <f>IF(OR(Q1340="",'1'!$H$10="-"),"",IF(Q1340&gt;R1340+S1340,"заказано больше наличия",""))</f>
        <v/>
      </c>
    </row>
    <row r="1341" spans="1:30" s="48" customFormat="1">
      <c r="A1341" s="2"/>
      <c r="B1341" s="57" t="s">
        <v>4562</v>
      </c>
      <c r="C1341" s="49" t="s">
        <v>705</v>
      </c>
      <c r="D1341" s="49" t="s">
        <v>706</v>
      </c>
      <c r="E1341" s="49">
        <v>2</v>
      </c>
      <c r="F1341" s="49">
        <v>6</v>
      </c>
      <c r="G1341" s="49" t="s">
        <v>899</v>
      </c>
      <c r="H1341" s="52" t="s">
        <v>85</v>
      </c>
      <c r="I1341" s="50"/>
      <c r="J1341" s="50"/>
      <c r="K1341" s="90"/>
      <c r="L1341" s="51">
        <v>244</v>
      </c>
      <c r="M1341" s="51">
        <v>215</v>
      </c>
      <c r="N1341" s="82">
        <f>IF('1'!$H$10="-",L1341,L1341)</f>
        <v>244</v>
      </c>
      <c r="O1341" s="82">
        <f>IF(Z1341="только сц",0,IF('1'!$H$10="-",M1341,IF('1'!$H$10="в кассу предприятия",M1341,IF('1'!$H$10="ИП Водакова Т.Ю.",M1341*1.075,"-"))))</f>
        <v>0</v>
      </c>
      <c r="P1341" s="86">
        <v>100</v>
      </c>
      <c r="Q1341" s="47"/>
      <c r="R1341" s="91">
        <f t="shared" si="21"/>
        <v>0</v>
      </c>
      <c r="S1341" s="91" t="str">
        <f>IF('1'!$H$10="-","-      ₽",IF(Z1341="только сц",IF(Q1341&lt;=AA1341,Q1341,AA1341),IF(Q1341&lt;=AB1341,0,IF(Q1341-R1341&lt;=AA1341,Q1341-R1341,AA1341))))</f>
        <v>-      ₽</v>
      </c>
      <c r="T1341" s="92" t="str">
        <f>IF('1'!$H$10="-","-      ₽",IF(AND(SUM($W$10:$W$6357)&gt;=200000,AC1341&lt;&gt;"без скидки"),IF(R1341&gt;=100,O1341*0.95*0.95*R1341,O1341*R1341*0.95),IF(SUM($V$10:$V$6357)&gt;=57000,IF(AND(R1341&gt;=100,AC1341&lt;&gt;"без скидки"),O1341*0.95*R1341,O1341*R1341),N1341*R1341)))</f>
        <v>-      ₽</v>
      </c>
      <c r="U1341" s="92" t="str">
        <f>IF('1'!$H$10="-","-      ₽",S1341*N1341)</f>
        <v>-      ₽</v>
      </c>
      <c r="V1341" s="93" t="str">
        <f>IF('1'!$H$10="-","-      ₽",R1341*N1341)</f>
        <v>-      ₽</v>
      </c>
      <c r="W1341" s="93" t="str">
        <f>IF('1'!$H$10="-","-      ₽",R1341*O1341)</f>
        <v>-      ₽</v>
      </c>
      <c r="X1341" s="65" t="s">
        <v>4548</v>
      </c>
      <c r="Y1341" s="66" t="str">
        <f>IF(OR(Q1341="",'1'!$H$10="-"),"-      %",IF(Z1341="только сц",0,IF(SUM($V$685:$V$6357)&gt;=57000,(W1341-T1341)/W1341,0)))</f>
        <v>-      %</v>
      </c>
      <c r="Z1341" s="83" t="s">
        <v>5582</v>
      </c>
      <c r="AA1341" s="51">
        <v>100</v>
      </c>
      <c r="AB1341" s="51">
        <v>0</v>
      </c>
      <c r="AC1341" s="63" t="s">
        <v>3975</v>
      </c>
      <c r="AD1341" s="94" t="str">
        <f>IF(OR(Q1341="",'1'!$H$10="-"),"",IF(Q1341&gt;R1341+S1341,"заказано больше наличия",""))</f>
        <v/>
      </c>
    </row>
    <row r="1342" spans="1:30" s="48" customFormat="1">
      <c r="A1342" s="2"/>
      <c r="B1342" s="57" t="s">
        <v>4075</v>
      </c>
      <c r="C1342" s="49" t="s">
        <v>3863</v>
      </c>
      <c r="D1342" s="49" t="s">
        <v>706</v>
      </c>
      <c r="E1342" s="49">
        <v>2</v>
      </c>
      <c r="F1342" s="49">
        <v>11</v>
      </c>
      <c r="G1342" s="49" t="s">
        <v>899</v>
      </c>
      <c r="H1342" s="52" t="s">
        <v>52</v>
      </c>
      <c r="I1342" s="50" t="s">
        <v>298</v>
      </c>
      <c r="J1342" s="50"/>
      <c r="K1342" s="90"/>
      <c r="L1342" s="51">
        <v>300</v>
      </c>
      <c r="M1342" s="51">
        <v>265</v>
      </c>
      <c r="N1342" s="82">
        <f>IF('1'!$H$10="-",L1342,L1342)</f>
        <v>300</v>
      </c>
      <c r="O1342" s="82">
        <f>IF(Z1342="только сц",0,IF('1'!$H$10="-",M1342,IF('1'!$H$10="в кассу предприятия",M1342,IF('1'!$H$10="ИП Водакова Т.Ю.",M1342*1.075,"-"))))</f>
        <v>265</v>
      </c>
      <c r="P1342" s="86" t="s">
        <v>5583</v>
      </c>
      <c r="Q1342" s="47"/>
      <c r="R1342" s="91">
        <f t="shared" si="21"/>
        <v>0</v>
      </c>
      <c r="S1342" s="91" t="str">
        <f>IF('1'!$H$10="-","-      ₽",IF(Z1342="только сц",IF(Q1342&lt;=AA1342,Q1342,AA1342),IF(Q1342&lt;=AB1342,0,IF(Q1342-R1342&lt;=AA1342,Q1342-R1342,AA1342))))</f>
        <v>-      ₽</v>
      </c>
      <c r="T1342" s="92" t="str">
        <f>IF('1'!$H$10="-","-      ₽",IF(AND(SUM($W$10:$W$6357)&gt;=200000,AC1342&lt;&gt;"без скидки"),IF(R1342&gt;=100,O1342*0.95*0.95*R1342,O1342*R1342*0.95),IF(SUM($V$10:$V$6357)&gt;=57000,IF(AND(R1342&gt;=100,AC1342&lt;&gt;"без скидки"),O1342*0.95*R1342,O1342*R1342),N1342*R1342)))</f>
        <v>-      ₽</v>
      </c>
      <c r="U1342" s="92" t="str">
        <f>IF('1'!$H$10="-","-      ₽",S1342*N1342)</f>
        <v>-      ₽</v>
      </c>
      <c r="V1342" s="93" t="str">
        <f>IF('1'!$H$10="-","-      ₽",R1342*N1342)</f>
        <v>-      ₽</v>
      </c>
      <c r="W1342" s="93" t="str">
        <f>IF('1'!$H$10="-","-      ₽",R1342*O1342)</f>
        <v>-      ₽</v>
      </c>
      <c r="X1342" s="65" t="s">
        <v>4992</v>
      </c>
      <c r="Y1342" s="66" t="str">
        <f>IF(OR(Q1342="",'1'!$H$10="-"),"-      %",IF(Z1342="только сц",0,IF(SUM($V$685:$V$6357)&gt;=57000,(W1342-T1342)/W1342,0)))</f>
        <v>-      %</v>
      </c>
      <c r="Z1342" s="83" t="s">
        <v>375</v>
      </c>
      <c r="AA1342" s="51">
        <v>0</v>
      </c>
      <c r="AB1342" s="51">
        <v>1092</v>
      </c>
      <c r="AC1342" s="63" t="s">
        <v>3975</v>
      </c>
      <c r="AD1342" s="94" t="str">
        <f>IF(OR(Q1342="",'1'!$H$10="-"),"",IF(Q1342&gt;R1342+S1342,"заказано больше наличия",""))</f>
        <v/>
      </c>
    </row>
    <row r="1343" spans="1:30" s="48" customFormat="1">
      <c r="A1343" s="2"/>
      <c r="B1343" s="57" t="s">
        <v>1518</v>
      </c>
      <c r="C1343" s="49" t="s">
        <v>3863</v>
      </c>
      <c r="D1343" s="49" t="s">
        <v>706</v>
      </c>
      <c r="E1343" s="49">
        <v>2</v>
      </c>
      <c r="F1343" s="49">
        <v>15</v>
      </c>
      <c r="G1343" s="49" t="s">
        <v>899</v>
      </c>
      <c r="H1343" s="52" t="s">
        <v>57</v>
      </c>
      <c r="I1343" s="50" t="s">
        <v>434</v>
      </c>
      <c r="J1343" s="50"/>
      <c r="K1343" s="90"/>
      <c r="L1343" s="51">
        <v>561</v>
      </c>
      <c r="M1343" s="51">
        <v>495</v>
      </c>
      <c r="N1343" s="82">
        <f>IF('1'!$H$10="-",L1343,L1343)</f>
        <v>561</v>
      </c>
      <c r="O1343" s="82">
        <f>IF(Z1343="только сц",0,IF('1'!$H$10="-",M1343,IF('1'!$H$10="в кассу предприятия",M1343,IF('1'!$H$10="ИП Водакова Т.Ю.",M1343*1.075,"-"))))</f>
        <v>0</v>
      </c>
      <c r="P1343" s="86">
        <v>7</v>
      </c>
      <c r="Q1343" s="47"/>
      <c r="R1343" s="91">
        <f t="shared" si="21"/>
        <v>0</v>
      </c>
      <c r="S1343" s="91" t="str">
        <f>IF('1'!$H$10="-","-      ₽",IF(Z1343="только сц",IF(Q1343&lt;=AA1343,Q1343,AA1343),IF(Q1343&lt;=AB1343,0,IF(Q1343-R1343&lt;=AA1343,Q1343-R1343,AA1343))))</f>
        <v>-      ₽</v>
      </c>
      <c r="T1343" s="92" t="str">
        <f>IF('1'!$H$10="-","-      ₽",IF(AND(SUM($W$10:$W$6357)&gt;=200000,AC1343&lt;&gt;"без скидки"),IF(R1343&gt;=100,O1343*0.95*0.95*R1343,O1343*R1343*0.95),IF(SUM($V$10:$V$6357)&gt;=57000,IF(AND(R1343&gt;=100,AC1343&lt;&gt;"без скидки"),O1343*0.95*R1343,O1343*R1343),N1343*R1343)))</f>
        <v>-      ₽</v>
      </c>
      <c r="U1343" s="92" t="str">
        <f>IF('1'!$H$10="-","-      ₽",S1343*N1343)</f>
        <v>-      ₽</v>
      </c>
      <c r="V1343" s="93" t="str">
        <f>IF('1'!$H$10="-","-      ₽",R1343*N1343)</f>
        <v>-      ₽</v>
      </c>
      <c r="W1343" s="93" t="str">
        <f>IF('1'!$H$10="-","-      ₽",R1343*O1343)</f>
        <v>-      ₽</v>
      </c>
      <c r="X1343" s="65" t="s">
        <v>4548</v>
      </c>
      <c r="Y1343" s="66" t="str">
        <f>IF(OR(Q1343="",'1'!$H$10="-"),"-      %",IF(Z1343="только сц",0,IF(SUM($V$685:$V$6357)&gt;=57000,(W1343-T1343)/W1343,0)))</f>
        <v>-      %</v>
      </c>
      <c r="Z1343" s="83" t="s">
        <v>5582</v>
      </c>
      <c r="AA1343" s="51">
        <v>7</v>
      </c>
      <c r="AB1343" s="51">
        <v>0</v>
      </c>
      <c r="AC1343" s="63" t="s">
        <v>375</v>
      </c>
      <c r="AD1343" s="94" t="str">
        <f>IF(OR(Q1343="",'1'!$H$10="-"),"",IF(Q1343&gt;R1343+S1343,"заказано больше наличия",""))</f>
        <v/>
      </c>
    </row>
    <row r="1344" spans="1:30" s="48" customFormat="1">
      <c r="A1344" s="2"/>
      <c r="B1344" s="57" t="s">
        <v>1519</v>
      </c>
      <c r="C1344" s="49" t="s">
        <v>3863</v>
      </c>
      <c r="D1344" s="49" t="s">
        <v>706</v>
      </c>
      <c r="E1344" s="49">
        <v>2</v>
      </c>
      <c r="F1344" s="49">
        <v>34</v>
      </c>
      <c r="G1344" s="49" t="s">
        <v>899</v>
      </c>
      <c r="H1344" s="52" t="s">
        <v>2935</v>
      </c>
      <c r="I1344" s="50" t="s">
        <v>372</v>
      </c>
      <c r="J1344" s="50"/>
      <c r="K1344" s="90"/>
      <c r="L1344" s="51">
        <v>2603</v>
      </c>
      <c r="M1344" s="51">
        <v>2297</v>
      </c>
      <c r="N1344" s="82">
        <f>IF('1'!$H$10="-",L1344,L1344)</f>
        <v>2603</v>
      </c>
      <c r="O1344" s="82">
        <f>IF(Z1344="только сц",0,IF('1'!$H$10="-",M1344,IF('1'!$H$10="в кассу предприятия",M1344,IF('1'!$H$10="ИП Водакова Т.Ю.",M1344*1.075,"-"))))</f>
        <v>0</v>
      </c>
      <c r="P1344" s="86">
        <v>3</v>
      </c>
      <c r="Q1344" s="47"/>
      <c r="R1344" s="91">
        <f t="shared" si="21"/>
        <v>0</v>
      </c>
      <c r="S1344" s="91" t="str">
        <f>IF('1'!$H$10="-","-      ₽",IF(Z1344="только сц",IF(Q1344&lt;=AA1344,Q1344,AA1344),IF(Q1344&lt;=AB1344,0,IF(Q1344-R1344&lt;=AA1344,Q1344-R1344,AA1344))))</f>
        <v>-      ₽</v>
      </c>
      <c r="T1344" s="92" t="str">
        <f>IF('1'!$H$10="-","-      ₽",IF(AND(SUM($W$10:$W$6357)&gt;=200000,AC1344&lt;&gt;"без скидки"),IF(R1344&gt;=100,O1344*0.95*0.95*R1344,O1344*R1344*0.95),IF(SUM($V$10:$V$6357)&gt;=57000,IF(AND(R1344&gt;=100,AC1344&lt;&gt;"без скидки"),O1344*0.95*R1344,O1344*R1344),N1344*R1344)))</f>
        <v>-      ₽</v>
      </c>
      <c r="U1344" s="92" t="str">
        <f>IF('1'!$H$10="-","-      ₽",S1344*N1344)</f>
        <v>-      ₽</v>
      </c>
      <c r="V1344" s="93" t="str">
        <f>IF('1'!$H$10="-","-      ₽",R1344*N1344)</f>
        <v>-      ₽</v>
      </c>
      <c r="W1344" s="93" t="str">
        <f>IF('1'!$H$10="-","-      ₽",R1344*O1344)</f>
        <v>-      ₽</v>
      </c>
      <c r="X1344" s="65" t="s">
        <v>4548</v>
      </c>
      <c r="Y1344" s="66" t="str">
        <f>IF(OR(Q1344="",'1'!$H$10="-"),"-      %",IF(Z1344="только сц",0,IF(SUM($V$685:$V$6357)&gt;=57000,(W1344-T1344)/W1344,0)))</f>
        <v>-      %</v>
      </c>
      <c r="Z1344" s="83" t="s">
        <v>5582</v>
      </c>
      <c r="AA1344" s="51">
        <v>3</v>
      </c>
      <c r="AB1344" s="51">
        <v>0</v>
      </c>
      <c r="AC1344" s="63" t="s">
        <v>375</v>
      </c>
      <c r="AD1344" s="94" t="str">
        <f>IF(OR(Q1344="",'1'!$H$10="-"),"",IF(Q1344&gt;R1344+S1344,"заказано больше наличия",""))</f>
        <v/>
      </c>
    </row>
    <row r="1345" spans="1:30" s="48" customFormat="1">
      <c r="A1345" s="2"/>
      <c r="B1345" s="57" t="s">
        <v>3995</v>
      </c>
      <c r="C1345" s="49" t="s">
        <v>705</v>
      </c>
      <c r="D1345" s="49" t="s">
        <v>706</v>
      </c>
      <c r="E1345" s="49">
        <v>2</v>
      </c>
      <c r="F1345" s="49">
        <v>11</v>
      </c>
      <c r="G1345" s="49" t="s">
        <v>4028</v>
      </c>
      <c r="H1345" s="52" t="s">
        <v>52</v>
      </c>
      <c r="I1345" s="50"/>
      <c r="J1345" s="50"/>
      <c r="K1345" s="90"/>
      <c r="L1345" s="51">
        <v>300</v>
      </c>
      <c r="M1345" s="51">
        <v>265</v>
      </c>
      <c r="N1345" s="82">
        <f>IF('1'!$H$10="-",L1345,L1345)</f>
        <v>300</v>
      </c>
      <c r="O1345" s="82">
        <f>IF(Z1345="только сц",0,IF('1'!$H$10="-",M1345,IF('1'!$H$10="в кассу предприятия",M1345,IF('1'!$H$10="ИП Водакова Т.Ю.",M1345*1.075,"-"))))</f>
        <v>265</v>
      </c>
      <c r="P1345" s="86">
        <v>9</v>
      </c>
      <c r="Q1345" s="47"/>
      <c r="R1345" s="91">
        <f t="shared" si="21"/>
        <v>0</v>
      </c>
      <c r="S1345" s="91" t="str">
        <f>IF('1'!$H$10="-","-      ₽",IF(Z1345="только сц",IF(Q1345&lt;=AA1345,Q1345,AA1345),IF(Q1345&lt;=AB1345,0,IF(Q1345-R1345&lt;=AA1345,Q1345-R1345,AA1345))))</f>
        <v>-      ₽</v>
      </c>
      <c r="T1345" s="92" t="str">
        <f>IF('1'!$H$10="-","-      ₽",IF(AND(SUM($W$10:$W$6357)&gt;=200000,AC1345&lt;&gt;"без скидки"),IF(R1345&gt;=100,O1345*0.95*0.95*R1345,O1345*R1345*0.95),IF(SUM($V$10:$V$6357)&gt;=57000,IF(AND(R1345&gt;=100,AC1345&lt;&gt;"без скидки"),O1345*0.95*R1345,O1345*R1345),N1345*R1345)))</f>
        <v>-      ₽</v>
      </c>
      <c r="U1345" s="92" t="str">
        <f>IF('1'!$H$10="-","-      ₽",S1345*N1345)</f>
        <v>-      ₽</v>
      </c>
      <c r="V1345" s="93" t="str">
        <f>IF('1'!$H$10="-","-      ₽",R1345*N1345)</f>
        <v>-      ₽</v>
      </c>
      <c r="W1345" s="93" t="str">
        <f>IF('1'!$H$10="-","-      ₽",R1345*O1345)</f>
        <v>-      ₽</v>
      </c>
      <c r="X1345" s="65" t="s">
        <v>4548</v>
      </c>
      <c r="Y1345" s="66" t="str">
        <f>IF(OR(Q1345="",'1'!$H$10="-"),"-      %",IF(Z1345="только сц",0,IF(SUM($V$685:$V$6357)&gt;=57000,(W1345-T1345)/W1345,0)))</f>
        <v>-      %</v>
      </c>
      <c r="Z1345" s="83" t="s">
        <v>375</v>
      </c>
      <c r="AA1345" s="51">
        <v>0</v>
      </c>
      <c r="AB1345" s="51">
        <v>9</v>
      </c>
      <c r="AC1345" s="63" t="s">
        <v>3975</v>
      </c>
      <c r="AD1345" s="94" t="str">
        <f>IF(OR(Q1345="",'1'!$H$10="-"),"",IF(Q1345&gt;R1345+S1345,"заказано больше наличия",""))</f>
        <v/>
      </c>
    </row>
    <row r="1346" spans="1:30" s="48" customFormat="1">
      <c r="A1346" s="2"/>
      <c r="B1346" s="57" t="s">
        <v>4315</v>
      </c>
      <c r="C1346" s="49" t="s">
        <v>3863</v>
      </c>
      <c r="D1346" s="49" t="s">
        <v>4423</v>
      </c>
      <c r="E1346" s="49">
        <v>2</v>
      </c>
      <c r="F1346" s="49">
        <v>11</v>
      </c>
      <c r="G1346" s="49" t="s">
        <v>4028</v>
      </c>
      <c r="H1346" s="52" t="s">
        <v>52</v>
      </c>
      <c r="I1346" s="50"/>
      <c r="J1346" s="50"/>
      <c r="K1346" s="90"/>
      <c r="L1346" s="51">
        <v>300</v>
      </c>
      <c r="M1346" s="51">
        <v>265</v>
      </c>
      <c r="N1346" s="82">
        <f>IF('1'!$H$10="-",L1346,L1346)</f>
        <v>300</v>
      </c>
      <c r="O1346" s="82">
        <f>IF(Z1346="только сц",0,IF('1'!$H$10="-",M1346,IF('1'!$H$10="в кассу предприятия",M1346,IF('1'!$H$10="ИП Водакова Т.Ю.",M1346*1.075,"-"))))</f>
        <v>0</v>
      </c>
      <c r="P1346" s="86">
        <v>1</v>
      </c>
      <c r="Q1346" s="47"/>
      <c r="R1346" s="91">
        <f t="shared" si="21"/>
        <v>0</v>
      </c>
      <c r="S1346" s="91" t="str">
        <f>IF('1'!$H$10="-","-      ₽",IF(Z1346="только сц",IF(Q1346&lt;=AA1346,Q1346,AA1346),IF(Q1346&lt;=AB1346,0,IF(Q1346-R1346&lt;=AA1346,Q1346-R1346,AA1346))))</f>
        <v>-      ₽</v>
      </c>
      <c r="T1346" s="92" t="str">
        <f>IF('1'!$H$10="-","-      ₽",IF(AND(SUM($W$10:$W$6357)&gt;=200000,AC1346&lt;&gt;"без скидки"),IF(R1346&gt;=100,O1346*0.95*0.95*R1346,O1346*R1346*0.95),IF(SUM($V$10:$V$6357)&gt;=57000,IF(AND(R1346&gt;=100,AC1346&lt;&gt;"без скидки"),O1346*0.95*R1346,O1346*R1346),N1346*R1346)))</f>
        <v>-      ₽</v>
      </c>
      <c r="U1346" s="92" t="str">
        <f>IF('1'!$H$10="-","-      ₽",S1346*N1346)</f>
        <v>-      ₽</v>
      </c>
      <c r="V1346" s="93" t="str">
        <f>IF('1'!$H$10="-","-      ₽",R1346*N1346)</f>
        <v>-      ₽</v>
      </c>
      <c r="W1346" s="93" t="str">
        <f>IF('1'!$H$10="-","-      ₽",R1346*O1346)</f>
        <v>-      ₽</v>
      </c>
      <c r="X1346" s="65" t="s">
        <v>4548</v>
      </c>
      <c r="Y1346" s="66" t="str">
        <f>IF(OR(Q1346="",'1'!$H$10="-"),"-      %",IF(Z1346="только сц",0,IF(SUM($V$685:$V$6357)&gt;=57000,(W1346-T1346)/W1346,0)))</f>
        <v>-      %</v>
      </c>
      <c r="Z1346" s="83" t="s">
        <v>5582</v>
      </c>
      <c r="AA1346" s="51">
        <v>1</v>
      </c>
      <c r="AB1346" s="51">
        <v>0</v>
      </c>
      <c r="AC1346" s="63" t="s">
        <v>375</v>
      </c>
      <c r="AD1346" s="94" t="str">
        <f>IF(OR(Q1346="",'1'!$H$10="-"),"",IF(Q1346&gt;R1346+S1346,"заказано больше наличия",""))</f>
        <v/>
      </c>
    </row>
    <row r="1347" spans="1:30" s="48" customFormat="1">
      <c r="A1347" s="2"/>
      <c r="B1347" s="57" t="s">
        <v>712</v>
      </c>
      <c r="C1347" s="49" t="s">
        <v>705</v>
      </c>
      <c r="D1347" s="49" t="s">
        <v>706</v>
      </c>
      <c r="E1347" s="49">
        <v>2</v>
      </c>
      <c r="F1347" s="49">
        <v>11</v>
      </c>
      <c r="G1347" s="49"/>
      <c r="H1347" s="52" t="s">
        <v>52</v>
      </c>
      <c r="I1347" s="50" t="s">
        <v>298</v>
      </c>
      <c r="J1347" s="50"/>
      <c r="K1347" s="90"/>
      <c r="L1347" s="51">
        <v>255</v>
      </c>
      <c r="M1347" s="51">
        <v>225</v>
      </c>
      <c r="N1347" s="82">
        <f>IF('1'!$H$10="-",L1347,L1347)</f>
        <v>255</v>
      </c>
      <c r="O1347" s="82">
        <f>IF(Z1347="только сц",0,IF('1'!$H$10="-",M1347,IF('1'!$H$10="в кассу предприятия",M1347,IF('1'!$H$10="ИП Водакова Т.Ю.",M1347*1.075,"-"))))</f>
        <v>225</v>
      </c>
      <c r="P1347" s="86" t="s">
        <v>5583</v>
      </c>
      <c r="Q1347" s="47"/>
      <c r="R1347" s="91">
        <f t="shared" si="21"/>
        <v>0</v>
      </c>
      <c r="S1347" s="91" t="str">
        <f>IF('1'!$H$10="-","-      ₽",IF(Z1347="только сц",IF(Q1347&lt;=AA1347,Q1347,AA1347),IF(Q1347&lt;=AB1347,0,IF(Q1347-R1347&lt;=AA1347,Q1347-R1347,AA1347))))</f>
        <v>-      ₽</v>
      </c>
      <c r="T1347" s="92" t="str">
        <f>IF('1'!$H$10="-","-      ₽",IF(AND(SUM($W$10:$W$6357)&gt;=200000,AC1347&lt;&gt;"без скидки"),IF(R1347&gt;=100,O1347*0.95*0.95*R1347,O1347*R1347*0.95),IF(SUM($V$10:$V$6357)&gt;=57000,IF(AND(R1347&gt;=100,AC1347&lt;&gt;"без скидки"),O1347*0.95*R1347,O1347*R1347),N1347*R1347)))</f>
        <v>-      ₽</v>
      </c>
      <c r="U1347" s="92" t="str">
        <f>IF('1'!$H$10="-","-      ₽",S1347*N1347)</f>
        <v>-      ₽</v>
      </c>
      <c r="V1347" s="93" t="str">
        <f>IF('1'!$H$10="-","-      ₽",R1347*N1347)</f>
        <v>-      ₽</v>
      </c>
      <c r="W1347" s="93" t="str">
        <f>IF('1'!$H$10="-","-      ₽",R1347*O1347)</f>
        <v>-      ₽</v>
      </c>
      <c r="X1347" s="65" t="s">
        <v>4992</v>
      </c>
      <c r="Y1347" s="66" t="str">
        <f>IF(OR(Q1347="",'1'!$H$10="-"),"-      %",IF(Z1347="только сц",0,IF(SUM($V$685:$V$6357)&gt;=57000,(W1347-T1347)/W1347,0)))</f>
        <v>-      %</v>
      </c>
      <c r="Z1347" s="83" t="s">
        <v>375</v>
      </c>
      <c r="AA1347" s="51">
        <v>2</v>
      </c>
      <c r="AB1347" s="51">
        <v>559</v>
      </c>
      <c r="AC1347" s="63" t="s">
        <v>375</v>
      </c>
      <c r="AD1347" s="94" t="str">
        <f>IF(OR(Q1347="",'1'!$H$10="-"),"",IF(Q1347&gt;R1347+S1347,"заказано больше наличия",""))</f>
        <v/>
      </c>
    </row>
    <row r="1348" spans="1:30" s="48" customFormat="1">
      <c r="A1348" s="2"/>
      <c r="B1348" s="57" t="s">
        <v>1520</v>
      </c>
      <c r="C1348" s="49" t="s">
        <v>3863</v>
      </c>
      <c r="D1348" s="49" t="s">
        <v>706</v>
      </c>
      <c r="E1348" s="49">
        <v>2</v>
      </c>
      <c r="F1348" s="49">
        <v>34</v>
      </c>
      <c r="G1348" s="49"/>
      <c r="H1348" s="52" t="s">
        <v>2935</v>
      </c>
      <c r="I1348" s="50" t="s">
        <v>372</v>
      </c>
      <c r="J1348" s="50"/>
      <c r="K1348" s="90"/>
      <c r="L1348" s="51">
        <v>2603</v>
      </c>
      <c r="M1348" s="51">
        <v>2297</v>
      </c>
      <c r="N1348" s="82">
        <f>IF('1'!$H$10="-",L1348,L1348)</f>
        <v>2603</v>
      </c>
      <c r="O1348" s="82">
        <f>IF(Z1348="только сц",0,IF('1'!$H$10="-",M1348,IF('1'!$H$10="в кассу предприятия",M1348,IF('1'!$H$10="ИП Водакова Т.Ю.",M1348*1.075,"-"))))</f>
        <v>0</v>
      </c>
      <c r="P1348" s="86">
        <v>14</v>
      </c>
      <c r="Q1348" s="47"/>
      <c r="R1348" s="91">
        <f t="shared" si="21"/>
        <v>0</v>
      </c>
      <c r="S1348" s="91" t="str">
        <f>IF('1'!$H$10="-","-      ₽",IF(Z1348="только сц",IF(Q1348&lt;=AA1348,Q1348,AA1348),IF(Q1348&lt;=AB1348,0,IF(Q1348-R1348&lt;=AA1348,Q1348-R1348,AA1348))))</f>
        <v>-      ₽</v>
      </c>
      <c r="T1348" s="92" t="str">
        <f>IF('1'!$H$10="-","-      ₽",IF(AND(SUM($W$10:$W$6357)&gt;=200000,AC1348&lt;&gt;"без скидки"),IF(R1348&gt;=100,O1348*0.95*0.95*R1348,O1348*R1348*0.95),IF(SUM($V$10:$V$6357)&gt;=57000,IF(AND(R1348&gt;=100,AC1348&lt;&gt;"без скидки"),O1348*0.95*R1348,O1348*R1348),N1348*R1348)))</f>
        <v>-      ₽</v>
      </c>
      <c r="U1348" s="92" t="str">
        <f>IF('1'!$H$10="-","-      ₽",S1348*N1348)</f>
        <v>-      ₽</v>
      </c>
      <c r="V1348" s="93" t="str">
        <f>IF('1'!$H$10="-","-      ₽",R1348*N1348)</f>
        <v>-      ₽</v>
      </c>
      <c r="W1348" s="93" t="str">
        <f>IF('1'!$H$10="-","-      ₽",R1348*O1348)</f>
        <v>-      ₽</v>
      </c>
      <c r="X1348" s="65" t="s">
        <v>4548</v>
      </c>
      <c r="Y1348" s="66" t="str">
        <f>IF(OR(Q1348="",'1'!$H$10="-"),"-      %",IF(Z1348="только сц",0,IF(SUM($V$685:$V$6357)&gt;=57000,(W1348-T1348)/W1348,0)))</f>
        <v>-      %</v>
      </c>
      <c r="Z1348" s="83" t="s">
        <v>5582</v>
      </c>
      <c r="AA1348" s="51">
        <v>14</v>
      </c>
      <c r="AB1348" s="51">
        <v>0</v>
      </c>
      <c r="AC1348" s="63" t="s">
        <v>375</v>
      </c>
      <c r="AD1348" s="94" t="str">
        <f>IF(OR(Q1348="",'1'!$H$10="-"),"",IF(Q1348&gt;R1348+S1348,"заказано больше наличия",""))</f>
        <v/>
      </c>
    </row>
    <row r="1349" spans="1:30" s="48" customFormat="1">
      <c r="A1349" s="2"/>
      <c r="B1349" s="57" t="s">
        <v>4316</v>
      </c>
      <c r="C1349" s="49" t="s">
        <v>4424</v>
      </c>
      <c r="D1349" s="49" t="s">
        <v>4425</v>
      </c>
      <c r="E1349" s="49">
        <v>2</v>
      </c>
      <c r="F1349" s="49">
        <v>15</v>
      </c>
      <c r="G1349" s="49" t="s">
        <v>4487</v>
      </c>
      <c r="H1349" s="52" t="s">
        <v>57</v>
      </c>
      <c r="I1349" s="50"/>
      <c r="J1349" s="50"/>
      <c r="K1349" s="90" t="s">
        <v>2871</v>
      </c>
      <c r="L1349" s="51">
        <v>1927</v>
      </c>
      <c r="M1349" s="51">
        <v>1700</v>
      </c>
      <c r="N1349" s="82">
        <f>IF('1'!$H$10="-",L1349,L1349)</f>
        <v>1927</v>
      </c>
      <c r="O1349" s="82">
        <f>IF(Z1349="только сц",0,IF('1'!$H$10="-",M1349,IF('1'!$H$10="в кассу предприятия",M1349,IF('1'!$H$10="ИП Водакова Т.Ю.",M1349*1.075,"-"))))</f>
        <v>0</v>
      </c>
      <c r="P1349" s="86">
        <v>9</v>
      </c>
      <c r="Q1349" s="47"/>
      <c r="R1349" s="91">
        <f t="shared" si="21"/>
        <v>0</v>
      </c>
      <c r="S1349" s="91" t="str">
        <f>IF('1'!$H$10="-","-      ₽",IF(Z1349="только сц",IF(Q1349&lt;=AA1349,Q1349,AA1349),IF(Q1349&lt;=AB1349,0,IF(Q1349-R1349&lt;=AA1349,Q1349-R1349,AA1349))))</f>
        <v>-      ₽</v>
      </c>
      <c r="T1349" s="92" t="str">
        <f>IF('1'!$H$10="-","-      ₽",IF(AND(SUM($W$10:$W$6357)&gt;=200000,AC1349&lt;&gt;"без скидки"),IF(R1349&gt;=100,O1349*0.95*0.95*R1349,O1349*R1349*0.95),IF(SUM($V$10:$V$6357)&gt;=57000,IF(AND(R1349&gt;=100,AC1349&lt;&gt;"без скидки"),O1349*0.95*R1349,O1349*R1349),N1349*R1349)))</f>
        <v>-      ₽</v>
      </c>
      <c r="U1349" s="92" t="str">
        <f>IF('1'!$H$10="-","-      ₽",S1349*N1349)</f>
        <v>-      ₽</v>
      </c>
      <c r="V1349" s="93" t="str">
        <f>IF('1'!$H$10="-","-      ₽",R1349*N1349)</f>
        <v>-      ₽</v>
      </c>
      <c r="W1349" s="93" t="str">
        <f>IF('1'!$H$10="-","-      ₽",R1349*O1349)</f>
        <v>-      ₽</v>
      </c>
      <c r="X1349" s="65" t="s">
        <v>4548</v>
      </c>
      <c r="Y1349" s="66" t="str">
        <f>IF(OR(Q1349="",'1'!$H$10="-"),"-      %",IF(Z1349="только сц",0,IF(SUM($V$685:$V$6357)&gt;=57000,(W1349-T1349)/W1349,0)))</f>
        <v>-      %</v>
      </c>
      <c r="Z1349" s="83" t="s">
        <v>5582</v>
      </c>
      <c r="AA1349" s="51">
        <v>9</v>
      </c>
      <c r="AB1349" s="51">
        <v>0</v>
      </c>
      <c r="AC1349" s="63" t="s">
        <v>375</v>
      </c>
      <c r="AD1349" s="94" t="str">
        <f>IF(OR(Q1349="",'1'!$H$10="-"),"",IF(Q1349&gt;R1349+S1349,"заказано больше наличия",""))</f>
        <v/>
      </c>
    </row>
    <row r="1350" spans="1:30" s="48" customFormat="1">
      <c r="A1350" s="2"/>
      <c r="B1350" s="57" t="s">
        <v>4317</v>
      </c>
      <c r="C1350" s="49" t="s">
        <v>4424</v>
      </c>
      <c r="D1350" s="49" t="s">
        <v>4425</v>
      </c>
      <c r="E1350" s="49">
        <v>2</v>
      </c>
      <c r="F1350" s="49">
        <v>24</v>
      </c>
      <c r="G1350" s="49" t="s">
        <v>4487</v>
      </c>
      <c r="H1350" s="52" t="s">
        <v>373</v>
      </c>
      <c r="I1350" s="50"/>
      <c r="J1350" s="50"/>
      <c r="K1350" s="90" t="s">
        <v>3027</v>
      </c>
      <c r="L1350" s="51">
        <v>2946</v>
      </c>
      <c r="M1350" s="51">
        <v>2599</v>
      </c>
      <c r="N1350" s="82">
        <f>IF('1'!$H$10="-",L1350,L1350)</f>
        <v>2946</v>
      </c>
      <c r="O1350" s="82">
        <f>IF(Z1350="только сц",0,IF('1'!$H$10="-",M1350,IF('1'!$H$10="в кассу предприятия",M1350,IF('1'!$H$10="ИП Водакова Т.Ю.",M1350*1.075,"-"))))</f>
        <v>0</v>
      </c>
      <c r="P1350" s="86">
        <v>10</v>
      </c>
      <c r="Q1350" s="47"/>
      <c r="R1350" s="91">
        <f t="shared" si="21"/>
        <v>0</v>
      </c>
      <c r="S1350" s="91" t="str">
        <f>IF('1'!$H$10="-","-      ₽",IF(Z1350="только сц",IF(Q1350&lt;=AA1350,Q1350,AA1350),IF(Q1350&lt;=AB1350,0,IF(Q1350-R1350&lt;=AA1350,Q1350-R1350,AA1350))))</f>
        <v>-      ₽</v>
      </c>
      <c r="T1350" s="92" t="str">
        <f>IF('1'!$H$10="-","-      ₽",IF(AND(SUM($W$10:$W$6357)&gt;=200000,AC1350&lt;&gt;"без скидки"),IF(R1350&gt;=100,O1350*0.95*0.95*R1350,O1350*R1350*0.95),IF(SUM($V$10:$V$6357)&gt;=57000,IF(AND(R1350&gt;=100,AC1350&lt;&gt;"без скидки"),O1350*0.95*R1350,O1350*R1350),N1350*R1350)))</f>
        <v>-      ₽</v>
      </c>
      <c r="U1350" s="92" t="str">
        <f>IF('1'!$H$10="-","-      ₽",S1350*N1350)</f>
        <v>-      ₽</v>
      </c>
      <c r="V1350" s="93" t="str">
        <f>IF('1'!$H$10="-","-      ₽",R1350*N1350)</f>
        <v>-      ₽</v>
      </c>
      <c r="W1350" s="93" t="str">
        <f>IF('1'!$H$10="-","-      ₽",R1350*O1350)</f>
        <v>-      ₽</v>
      </c>
      <c r="X1350" s="65" t="s">
        <v>4548</v>
      </c>
      <c r="Y1350" s="66" t="str">
        <f>IF(OR(Q1350="",'1'!$H$10="-"),"-      %",IF(Z1350="только сц",0,IF(SUM($V$685:$V$6357)&gt;=57000,(W1350-T1350)/W1350,0)))</f>
        <v>-      %</v>
      </c>
      <c r="Z1350" s="83" t="s">
        <v>5582</v>
      </c>
      <c r="AA1350" s="51">
        <v>10</v>
      </c>
      <c r="AB1350" s="51">
        <v>0</v>
      </c>
      <c r="AC1350" s="63" t="s">
        <v>3975</v>
      </c>
      <c r="AD1350" s="94" t="str">
        <f>IF(OR(Q1350="",'1'!$H$10="-"),"",IF(Q1350&gt;R1350+S1350,"заказано больше наличия",""))</f>
        <v/>
      </c>
    </row>
    <row r="1351" spans="1:30" s="48" customFormat="1">
      <c r="A1351" s="2"/>
      <c r="B1351" s="57" t="s">
        <v>1083</v>
      </c>
      <c r="C1351" s="49" t="s">
        <v>1084</v>
      </c>
      <c r="D1351" s="49" t="s">
        <v>1085</v>
      </c>
      <c r="E1351" s="49">
        <v>2</v>
      </c>
      <c r="F1351" s="49">
        <v>11</v>
      </c>
      <c r="G1351" s="49" t="s">
        <v>1086</v>
      </c>
      <c r="H1351" s="52" t="s">
        <v>52</v>
      </c>
      <c r="I1351" s="50"/>
      <c r="J1351" s="50"/>
      <c r="K1351" s="90"/>
      <c r="L1351" s="51">
        <v>266</v>
      </c>
      <c r="M1351" s="51">
        <v>235</v>
      </c>
      <c r="N1351" s="82">
        <f>IF('1'!$H$10="-",L1351,L1351)</f>
        <v>266</v>
      </c>
      <c r="O1351" s="82">
        <f>IF(Z1351="только сц",0,IF('1'!$H$10="-",M1351,IF('1'!$H$10="в кассу предприятия",M1351,IF('1'!$H$10="ИП Водакова Т.Ю.",M1351*1.075,"-"))))</f>
        <v>235</v>
      </c>
      <c r="P1351" s="86" t="s">
        <v>5583</v>
      </c>
      <c r="Q1351" s="47"/>
      <c r="R1351" s="91">
        <f t="shared" si="21"/>
        <v>0</v>
      </c>
      <c r="S1351" s="91" t="str">
        <f>IF('1'!$H$10="-","-      ₽",IF(Z1351="только сц",IF(Q1351&lt;=AA1351,Q1351,AA1351),IF(Q1351&lt;=AB1351,0,IF(Q1351-R1351&lt;=AA1351,Q1351-R1351,AA1351))))</f>
        <v>-      ₽</v>
      </c>
      <c r="T1351" s="92" t="str">
        <f>IF('1'!$H$10="-","-      ₽",IF(AND(SUM($W$10:$W$6357)&gt;=200000,AC1351&lt;&gt;"без скидки"),IF(R1351&gt;=100,O1351*0.95*0.95*R1351,O1351*R1351*0.95),IF(SUM($V$10:$V$6357)&gt;=57000,IF(AND(R1351&gt;=100,AC1351&lt;&gt;"без скидки"),O1351*0.95*R1351,O1351*R1351),N1351*R1351)))</f>
        <v>-      ₽</v>
      </c>
      <c r="U1351" s="92" t="str">
        <f>IF('1'!$H$10="-","-      ₽",S1351*N1351)</f>
        <v>-      ₽</v>
      </c>
      <c r="V1351" s="93" t="str">
        <f>IF('1'!$H$10="-","-      ₽",R1351*N1351)</f>
        <v>-      ₽</v>
      </c>
      <c r="W1351" s="93" t="str">
        <f>IF('1'!$H$10="-","-      ₽",R1351*O1351)</f>
        <v>-      ₽</v>
      </c>
      <c r="X1351" s="65" t="s">
        <v>4992</v>
      </c>
      <c r="Y1351" s="66" t="str">
        <f>IF(OR(Q1351="",'1'!$H$10="-"),"-      %",IF(Z1351="только сц",0,IF(SUM($V$685:$V$6357)&gt;=57000,(W1351-T1351)/W1351,0)))</f>
        <v>-      %</v>
      </c>
      <c r="Z1351" s="83" t="s">
        <v>375</v>
      </c>
      <c r="AA1351" s="51">
        <v>17</v>
      </c>
      <c r="AB1351" s="51">
        <v>571</v>
      </c>
      <c r="AC1351" s="63" t="s">
        <v>375</v>
      </c>
      <c r="AD1351" s="94" t="str">
        <f>IF(OR(Q1351="",'1'!$H$10="-"),"",IF(Q1351&gt;R1351+S1351,"заказано больше наличия",""))</f>
        <v/>
      </c>
    </row>
    <row r="1352" spans="1:30" s="48" customFormat="1">
      <c r="A1352" s="2"/>
      <c r="B1352" s="57" t="s">
        <v>5198</v>
      </c>
      <c r="C1352" s="49" t="s">
        <v>1084</v>
      </c>
      <c r="D1352" s="49" t="s">
        <v>1085</v>
      </c>
      <c r="E1352" s="49">
        <v>2</v>
      </c>
      <c r="F1352" s="49">
        <v>11</v>
      </c>
      <c r="G1352" s="49" t="s">
        <v>1086</v>
      </c>
      <c r="H1352" s="52" t="s">
        <v>52</v>
      </c>
      <c r="I1352" s="50"/>
      <c r="J1352" s="50"/>
      <c r="K1352" s="90"/>
      <c r="L1352" s="51">
        <v>266</v>
      </c>
      <c r="M1352" s="51">
        <v>235</v>
      </c>
      <c r="N1352" s="82">
        <f>IF('1'!$H$10="-",L1352,L1352)</f>
        <v>266</v>
      </c>
      <c r="O1352" s="82">
        <f>IF(Z1352="только сц",0,IF('1'!$H$10="-",M1352,IF('1'!$H$10="в кассу предприятия",M1352,IF('1'!$H$10="ИП Водакова Т.Ю.",M1352*1.075,"-"))))</f>
        <v>235</v>
      </c>
      <c r="P1352" s="86">
        <v>100</v>
      </c>
      <c r="Q1352" s="47"/>
      <c r="R1352" s="91">
        <f t="shared" si="21"/>
        <v>0</v>
      </c>
      <c r="S1352" s="91" t="str">
        <f>IF('1'!$H$10="-","-      ₽",IF(Z1352="только сц",IF(Q1352&lt;=AA1352,Q1352,AA1352),IF(Q1352&lt;=AB1352,0,IF(Q1352-R1352&lt;=AA1352,Q1352-R1352,AA1352))))</f>
        <v>-      ₽</v>
      </c>
      <c r="T1352" s="92" t="str">
        <f>IF('1'!$H$10="-","-      ₽",IF(AND(SUM($W$10:$W$6357)&gt;=200000,AC1352&lt;&gt;"без скидки"),IF(R1352&gt;=100,O1352*0.95*0.95*R1352,O1352*R1352*0.95),IF(SUM($V$10:$V$6357)&gt;=57000,IF(AND(R1352&gt;=100,AC1352&lt;&gt;"без скидки"),O1352*0.95*R1352,O1352*R1352),N1352*R1352)))</f>
        <v>-      ₽</v>
      </c>
      <c r="U1352" s="92" t="str">
        <f>IF('1'!$H$10="-","-      ₽",S1352*N1352)</f>
        <v>-      ₽</v>
      </c>
      <c r="V1352" s="93" t="str">
        <f>IF('1'!$H$10="-","-      ₽",R1352*N1352)</f>
        <v>-      ₽</v>
      </c>
      <c r="W1352" s="93" t="str">
        <f>IF('1'!$H$10="-","-      ₽",R1352*O1352)</f>
        <v>-      ₽</v>
      </c>
      <c r="X1352" s="65" t="s">
        <v>4548</v>
      </c>
      <c r="Y1352" s="66" t="str">
        <f>IF(OR(Q1352="",'1'!$H$10="-"),"-      %",IF(Z1352="только сц",0,IF(SUM($V$685:$V$6357)&gt;=57000,(W1352-T1352)/W1352,0)))</f>
        <v>-      %</v>
      </c>
      <c r="Z1352" s="83" t="s">
        <v>375</v>
      </c>
      <c r="AA1352" s="51">
        <v>0</v>
      </c>
      <c r="AB1352" s="51">
        <v>100</v>
      </c>
      <c r="AC1352" s="63" t="s">
        <v>375</v>
      </c>
      <c r="AD1352" s="94" t="str">
        <f>IF(OR(Q1352="",'1'!$H$10="-"),"",IF(Q1352&gt;R1352+S1352,"заказано больше наличия",""))</f>
        <v/>
      </c>
    </row>
    <row r="1353" spans="1:30" s="48" customFormat="1">
      <c r="A1353" s="2"/>
      <c r="B1353" s="57" t="s">
        <v>2327</v>
      </c>
      <c r="C1353" s="49" t="s">
        <v>1084</v>
      </c>
      <c r="D1353" s="49" t="s">
        <v>1085</v>
      </c>
      <c r="E1353" s="49">
        <v>2</v>
      </c>
      <c r="F1353" s="49">
        <v>11</v>
      </c>
      <c r="G1353" s="49" t="s">
        <v>1088</v>
      </c>
      <c r="H1353" s="52" t="s">
        <v>52</v>
      </c>
      <c r="I1353" s="50"/>
      <c r="J1353" s="50"/>
      <c r="K1353" s="90"/>
      <c r="L1353" s="51">
        <v>470</v>
      </c>
      <c r="M1353" s="51">
        <v>415</v>
      </c>
      <c r="N1353" s="82">
        <f>IF('1'!$H$10="-",L1353,L1353)</f>
        <v>470</v>
      </c>
      <c r="O1353" s="82">
        <f>IF(Z1353="только сц",0,IF('1'!$H$10="-",M1353,IF('1'!$H$10="в кассу предприятия",M1353,IF('1'!$H$10="ИП Водакова Т.Ю.",M1353*1.075,"-"))))</f>
        <v>415</v>
      </c>
      <c r="P1353" s="86">
        <v>9</v>
      </c>
      <c r="Q1353" s="47"/>
      <c r="R1353" s="91">
        <f t="shared" si="21"/>
        <v>0</v>
      </c>
      <c r="S1353" s="91" t="str">
        <f>IF('1'!$H$10="-","-      ₽",IF(Z1353="только сц",IF(Q1353&lt;=AA1353,Q1353,AA1353),IF(Q1353&lt;=AB1353,0,IF(Q1353-R1353&lt;=AA1353,Q1353-R1353,AA1353))))</f>
        <v>-      ₽</v>
      </c>
      <c r="T1353" s="92" t="str">
        <f>IF('1'!$H$10="-","-      ₽",IF(AND(SUM($W$10:$W$6357)&gt;=200000,AC1353&lt;&gt;"без скидки"),IF(R1353&gt;=100,O1353*0.95*0.95*R1353,O1353*R1353*0.95),IF(SUM($V$10:$V$6357)&gt;=57000,IF(AND(R1353&gt;=100,AC1353&lt;&gt;"без скидки"),O1353*0.95*R1353,O1353*R1353),N1353*R1353)))</f>
        <v>-      ₽</v>
      </c>
      <c r="U1353" s="92" t="str">
        <f>IF('1'!$H$10="-","-      ₽",S1353*N1353)</f>
        <v>-      ₽</v>
      </c>
      <c r="V1353" s="93" t="str">
        <f>IF('1'!$H$10="-","-      ₽",R1353*N1353)</f>
        <v>-      ₽</v>
      </c>
      <c r="W1353" s="93" t="str">
        <f>IF('1'!$H$10="-","-      ₽",R1353*O1353)</f>
        <v>-      ₽</v>
      </c>
      <c r="X1353" s="65" t="s">
        <v>4548</v>
      </c>
      <c r="Y1353" s="66" t="str">
        <f>IF(OR(Q1353="",'1'!$H$10="-"),"-      %",IF(Z1353="только сц",0,IF(SUM($V$685:$V$6357)&gt;=57000,(W1353-T1353)/W1353,0)))</f>
        <v>-      %</v>
      </c>
      <c r="Z1353" s="83" t="s">
        <v>375</v>
      </c>
      <c r="AA1353" s="51">
        <v>0</v>
      </c>
      <c r="AB1353" s="51">
        <v>9</v>
      </c>
      <c r="AC1353" s="63" t="s">
        <v>3975</v>
      </c>
      <c r="AD1353" s="94" t="str">
        <f>IF(OR(Q1353="",'1'!$H$10="-"),"",IF(Q1353&gt;R1353+S1353,"заказано больше наличия",""))</f>
        <v/>
      </c>
    </row>
    <row r="1354" spans="1:30" s="48" customFormat="1">
      <c r="A1354" s="2"/>
      <c r="B1354" s="57" t="s">
        <v>1087</v>
      </c>
      <c r="C1354" s="49" t="s">
        <v>1084</v>
      </c>
      <c r="D1354" s="49" t="s">
        <v>1085</v>
      </c>
      <c r="E1354" s="49">
        <v>2</v>
      </c>
      <c r="F1354" s="49">
        <v>15</v>
      </c>
      <c r="G1354" s="49" t="s">
        <v>1088</v>
      </c>
      <c r="H1354" s="52" t="s">
        <v>57</v>
      </c>
      <c r="I1354" s="50"/>
      <c r="J1354" s="50"/>
      <c r="K1354" s="90"/>
      <c r="L1354" s="51">
        <v>470</v>
      </c>
      <c r="M1354" s="51">
        <v>415</v>
      </c>
      <c r="N1354" s="82">
        <f>IF('1'!$H$10="-",L1354,L1354)</f>
        <v>470</v>
      </c>
      <c r="O1354" s="82">
        <f>IF(Z1354="только сц",0,IF('1'!$H$10="-",M1354,IF('1'!$H$10="в кассу предприятия",M1354,IF('1'!$H$10="ИП Водакова Т.Ю.",M1354*1.075,"-"))))</f>
        <v>415</v>
      </c>
      <c r="P1354" s="86" t="s">
        <v>5583</v>
      </c>
      <c r="Q1354" s="47"/>
      <c r="R1354" s="91">
        <f t="shared" si="21"/>
        <v>0</v>
      </c>
      <c r="S1354" s="91" t="str">
        <f>IF('1'!$H$10="-","-      ₽",IF(Z1354="только сц",IF(Q1354&lt;=AA1354,Q1354,AA1354),IF(Q1354&lt;=AB1354,0,IF(Q1354-R1354&lt;=AA1354,Q1354-R1354,AA1354))))</f>
        <v>-      ₽</v>
      </c>
      <c r="T1354" s="92" t="str">
        <f>IF('1'!$H$10="-","-      ₽",IF(AND(SUM($W$10:$W$6357)&gt;=200000,AC1354&lt;&gt;"без скидки"),IF(R1354&gt;=100,O1354*0.95*0.95*R1354,O1354*R1354*0.95),IF(SUM($V$10:$V$6357)&gt;=57000,IF(AND(R1354&gt;=100,AC1354&lt;&gt;"без скидки"),O1354*0.95*R1354,O1354*R1354),N1354*R1354)))</f>
        <v>-      ₽</v>
      </c>
      <c r="U1354" s="92" t="str">
        <f>IF('1'!$H$10="-","-      ₽",S1354*N1354)</f>
        <v>-      ₽</v>
      </c>
      <c r="V1354" s="93" t="str">
        <f>IF('1'!$H$10="-","-      ₽",R1354*N1354)</f>
        <v>-      ₽</v>
      </c>
      <c r="W1354" s="93" t="str">
        <f>IF('1'!$H$10="-","-      ₽",R1354*O1354)</f>
        <v>-      ₽</v>
      </c>
      <c r="X1354" s="65" t="s">
        <v>4548</v>
      </c>
      <c r="Y1354" s="66" t="str">
        <f>IF(OR(Q1354="",'1'!$H$10="-"),"-      %",IF(Z1354="только сц",0,IF(SUM($V$685:$V$6357)&gt;=57000,(W1354-T1354)/W1354,0)))</f>
        <v>-      %</v>
      </c>
      <c r="Z1354" s="83" t="s">
        <v>375</v>
      </c>
      <c r="AA1354" s="51">
        <v>5</v>
      </c>
      <c r="AB1354" s="51">
        <v>538</v>
      </c>
      <c r="AC1354" s="63" t="s">
        <v>3975</v>
      </c>
      <c r="AD1354" s="94" t="str">
        <f>IF(OR(Q1354="",'1'!$H$10="-"),"",IF(Q1354&gt;R1354+S1354,"заказано больше наличия",""))</f>
        <v/>
      </c>
    </row>
    <row r="1355" spans="1:30" s="48" customFormat="1">
      <c r="A1355" s="2"/>
      <c r="B1355" s="57" t="s">
        <v>2328</v>
      </c>
      <c r="C1355" s="49" t="s">
        <v>1084</v>
      </c>
      <c r="D1355" s="49" t="s">
        <v>1085</v>
      </c>
      <c r="E1355" s="49">
        <v>2</v>
      </c>
      <c r="F1355" s="49">
        <v>15</v>
      </c>
      <c r="G1355" s="49" t="s">
        <v>3673</v>
      </c>
      <c r="H1355" s="52" t="s">
        <v>57</v>
      </c>
      <c r="I1355" s="50"/>
      <c r="J1355" s="50"/>
      <c r="K1355" s="90"/>
      <c r="L1355" s="51">
        <v>470</v>
      </c>
      <c r="M1355" s="51">
        <v>415</v>
      </c>
      <c r="N1355" s="82">
        <f>IF('1'!$H$10="-",L1355,L1355)</f>
        <v>470</v>
      </c>
      <c r="O1355" s="82">
        <f>IF(Z1355="только сц",0,IF('1'!$H$10="-",M1355,IF('1'!$H$10="в кассу предприятия",M1355,IF('1'!$H$10="ИП Водакова Т.Ю.",M1355*1.075,"-"))))</f>
        <v>415</v>
      </c>
      <c r="P1355" s="86">
        <v>11</v>
      </c>
      <c r="Q1355" s="47"/>
      <c r="R1355" s="91">
        <f t="shared" si="21"/>
        <v>0</v>
      </c>
      <c r="S1355" s="91" t="str">
        <f>IF('1'!$H$10="-","-      ₽",IF(Z1355="только сц",IF(Q1355&lt;=AA1355,Q1355,AA1355),IF(Q1355&lt;=AB1355,0,IF(Q1355-R1355&lt;=AA1355,Q1355-R1355,AA1355))))</f>
        <v>-      ₽</v>
      </c>
      <c r="T1355" s="92" t="str">
        <f>IF('1'!$H$10="-","-      ₽",IF(AND(SUM($W$10:$W$6357)&gt;=200000,AC1355&lt;&gt;"без скидки"),IF(R1355&gt;=100,O1355*0.95*0.95*R1355,O1355*R1355*0.95),IF(SUM($V$10:$V$6357)&gt;=57000,IF(AND(R1355&gt;=100,AC1355&lt;&gt;"без скидки"),O1355*0.95*R1355,O1355*R1355),N1355*R1355)))</f>
        <v>-      ₽</v>
      </c>
      <c r="U1355" s="92" t="str">
        <f>IF('1'!$H$10="-","-      ₽",S1355*N1355)</f>
        <v>-      ₽</v>
      </c>
      <c r="V1355" s="93" t="str">
        <f>IF('1'!$H$10="-","-      ₽",R1355*N1355)</f>
        <v>-      ₽</v>
      </c>
      <c r="W1355" s="93" t="str">
        <f>IF('1'!$H$10="-","-      ₽",R1355*O1355)</f>
        <v>-      ₽</v>
      </c>
      <c r="X1355" s="65" t="s">
        <v>4548</v>
      </c>
      <c r="Y1355" s="66" t="str">
        <f>IF(OR(Q1355="",'1'!$H$10="-"),"-      %",IF(Z1355="только сц",0,IF(SUM($V$685:$V$6357)&gt;=57000,(W1355-T1355)/W1355,0)))</f>
        <v>-      %</v>
      </c>
      <c r="Z1355" s="83" t="s">
        <v>375</v>
      </c>
      <c r="AA1355" s="51">
        <v>0</v>
      </c>
      <c r="AB1355" s="51">
        <v>11</v>
      </c>
      <c r="AC1355" s="63" t="s">
        <v>375</v>
      </c>
      <c r="AD1355" s="94" t="str">
        <f>IF(OR(Q1355="",'1'!$H$10="-"),"",IF(Q1355&gt;R1355+S1355,"заказано больше наличия",""))</f>
        <v/>
      </c>
    </row>
    <row r="1356" spans="1:30" s="48" customFormat="1">
      <c r="A1356" s="2"/>
      <c r="B1356" s="57" t="s">
        <v>2329</v>
      </c>
      <c r="C1356" s="49" t="s">
        <v>1084</v>
      </c>
      <c r="D1356" s="49" t="s">
        <v>1085</v>
      </c>
      <c r="E1356" s="49">
        <v>2</v>
      </c>
      <c r="F1356" s="49">
        <v>11</v>
      </c>
      <c r="G1356" s="49" t="s">
        <v>3674</v>
      </c>
      <c r="H1356" s="52" t="s">
        <v>52</v>
      </c>
      <c r="I1356" s="50"/>
      <c r="J1356" s="50"/>
      <c r="K1356" s="90"/>
      <c r="L1356" s="51">
        <v>788</v>
      </c>
      <c r="M1356" s="51">
        <v>695</v>
      </c>
      <c r="N1356" s="82">
        <f>IF('1'!$H$10="-",L1356,L1356)</f>
        <v>788</v>
      </c>
      <c r="O1356" s="82">
        <f>IF(Z1356="только сц",0,IF('1'!$H$10="-",M1356,IF('1'!$H$10="в кассу предприятия",M1356,IF('1'!$H$10="ИП Водакова Т.Ю.",M1356*1.075,"-"))))</f>
        <v>695</v>
      </c>
      <c r="P1356" s="86">
        <v>12</v>
      </c>
      <c r="Q1356" s="47"/>
      <c r="R1356" s="91">
        <f t="shared" si="21"/>
        <v>0</v>
      </c>
      <c r="S1356" s="91" t="str">
        <f>IF('1'!$H$10="-","-      ₽",IF(Z1356="только сц",IF(Q1356&lt;=AA1356,Q1356,AA1356),IF(Q1356&lt;=AB1356,0,IF(Q1356-R1356&lt;=AA1356,Q1356-R1356,AA1356))))</f>
        <v>-      ₽</v>
      </c>
      <c r="T1356" s="92" t="str">
        <f>IF('1'!$H$10="-","-      ₽",IF(AND(SUM($W$10:$W$6357)&gt;=200000,AC1356&lt;&gt;"без скидки"),IF(R1356&gt;=100,O1356*0.95*0.95*R1356,O1356*R1356*0.95),IF(SUM($V$10:$V$6357)&gt;=57000,IF(AND(R1356&gt;=100,AC1356&lt;&gt;"без скидки"),O1356*0.95*R1356,O1356*R1356),N1356*R1356)))</f>
        <v>-      ₽</v>
      </c>
      <c r="U1356" s="92" t="str">
        <f>IF('1'!$H$10="-","-      ₽",S1356*N1356)</f>
        <v>-      ₽</v>
      </c>
      <c r="V1356" s="93" t="str">
        <f>IF('1'!$H$10="-","-      ₽",R1356*N1356)</f>
        <v>-      ₽</v>
      </c>
      <c r="W1356" s="93" t="str">
        <f>IF('1'!$H$10="-","-      ₽",R1356*O1356)</f>
        <v>-      ₽</v>
      </c>
      <c r="X1356" s="65" t="s">
        <v>4548</v>
      </c>
      <c r="Y1356" s="66" t="str">
        <f>IF(OR(Q1356="",'1'!$H$10="-"),"-      %",IF(Z1356="только сц",0,IF(SUM($V$685:$V$6357)&gt;=57000,(W1356-T1356)/W1356,0)))</f>
        <v>-      %</v>
      </c>
      <c r="Z1356" s="83" t="s">
        <v>375</v>
      </c>
      <c r="AA1356" s="51">
        <v>0</v>
      </c>
      <c r="AB1356" s="51">
        <v>12</v>
      </c>
      <c r="AC1356" s="63" t="s">
        <v>375</v>
      </c>
      <c r="AD1356" s="94" t="str">
        <f>IF(OR(Q1356="",'1'!$H$10="-"),"",IF(Q1356&gt;R1356+S1356,"заказано больше наличия",""))</f>
        <v/>
      </c>
    </row>
    <row r="1357" spans="1:30" s="48" customFormat="1">
      <c r="A1357" s="2"/>
      <c r="B1357" s="57" t="s">
        <v>2330</v>
      </c>
      <c r="C1357" s="49" t="s">
        <v>1084</v>
      </c>
      <c r="D1357" s="49" t="s">
        <v>1085</v>
      </c>
      <c r="E1357" s="49">
        <v>2</v>
      </c>
      <c r="F1357" s="49">
        <v>11</v>
      </c>
      <c r="G1357" s="49" t="s">
        <v>3675</v>
      </c>
      <c r="H1357" s="52" t="s">
        <v>52</v>
      </c>
      <c r="I1357" s="50"/>
      <c r="J1357" s="50"/>
      <c r="K1357" s="90"/>
      <c r="L1357" s="51">
        <v>788</v>
      </c>
      <c r="M1357" s="51">
        <v>695</v>
      </c>
      <c r="N1357" s="82">
        <f>IF('1'!$H$10="-",L1357,L1357)</f>
        <v>788</v>
      </c>
      <c r="O1357" s="82">
        <f>IF(Z1357="только сц",0,IF('1'!$H$10="-",M1357,IF('1'!$H$10="в кассу предприятия",M1357,IF('1'!$H$10="ИП Водакова Т.Ю.",M1357*1.075,"-"))))</f>
        <v>695</v>
      </c>
      <c r="P1357" s="86">
        <v>4</v>
      </c>
      <c r="Q1357" s="47"/>
      <c r="R1357" s="91">
        <f t="shared" si="21"/>
        <v>0</v>
      </c>
      <c r="S1357" s="91" t="str">
        <f>IF('1'!$H$10="-","-      ₽",IF(Z1357="только сц",IF(Q1357&lt;=AA1357,Q1357,AA1357),IF(Q1357&lt;=AB1357,0,IF(Q1357-R1357&lt;=AA1357,Q1357-R1357,AA1357))))</f>
        <v>-      ₽</v>
      </c>
      <c r="T1357" s="92" t="str">
        <f>IF('1'!$H$10="-","-      ₽",IF(AND(SUM($W$10:$W$6357)&gt;=200000,AC1357&lt;&gt;"без скидки"),IF(R1357&gt;=100,O1357*0.95*0.95*R1357,O1357*R1357*0.95),IF(SUM($V$10:$V$6357)&gt;=57000,IF(AND(R1357&gt;=100,AC1357&lt;&gt;"без скидки"),O1357*0.95*R1357,O1357*R1357),N1357*R1357)))</f>
        <v>-      ₽</v>
      </c>
      <c r="U1357" s="92" t="str">
        <f>IF('1'!$H$10="-","-      ₽",S1357*N1357)</f>
        <v>-      ₽</v>
      </c>
      <c r="V1357" s="93" t="str">
        <f>IF('1'!$H$10="-","-      ₽",R1357*N1357)</f>
        <v>-      ₽</v>
      </c>
      <c r="W1357" s="93" t="str">
        <f>IF('1'!$H$10="-","-      ₽",R1357*O1357)</f>
        <v>-      ₽</v>
      </c>
      <c r="X1357" s="65" t="s">
        <v>4548</v>
      </c>
      <c r="Y1357" s="66" t="str">
        <f>IF(OR(Q1357="",'1'!$H$10="-"),"-      %",IF(Z1357="только сц",0,IF(SUM($V$685:$V$6357)&gt;=57000,(W1357-T1357)/W1357,0)))</f>
        <v>-      %</v>
      </c>
      <c r="Z1357" s="83" t="s">
        <v>375</v>
      </c>
      <c r="AA1357" s="51">
        <v>0</v>
      </c>
      <c r="AB1357" s="51">
        <v>4</v>
      </c>
      <c r="AC1357" s="63" t="s">
        <v>3975</v>
      </c>
      <c r="AD1357" s="94" t="str">
        <f>IF(OR(Q1357="",'1'!$H$10="-"),"",IF(Q1357&gt;R1357+S1357,"заказано больше наличия",""))</f>
        <v/>
      </c>
    </row>
    <row r="1358" spans="1:30" s="48" customFormat="1">
      <c r="A1358" s="2"/>
      <c r="B1358" s="57" t="s">
        <v>2331</v>
      </c>
      <c r="C1358" s="49" t="s">
        <v>1084</v>
      </c>
      <c r="D1358" s="49" t="s">
        <v>1085</v>
      </c>
      <c r="E1358" s="49">
        <v>2</v>
      </c>
      <c r="F1358" s="49">
        <v>11</v>
      </c>
      <c r="G1358" s="49" t="s">
        <v>3676</v>
      </c>
      <c r="H1358" s="52" t="s">
        <v>52</v>
      </c>
      <c r="I1358" s="50"/>
      <c r="J1358" s="50"/>
      <c r="K1358" s="90"/>
      <c r="L1358" s="51">
        <v>788</v>
      </c>
      <c r="M1358" s="51">
        <v>695</v>
      </c>
      <c r="N1358" s="82">
        <f>IF('1'!$H$10="-",L1358,L1358)</f>
        <v>788</v>
      </c>
      <c r="O1358" s="82">
        <f>IF(Z1358="только сц",0,IF('1'!$H$10="-",M1358,IF('1'!$H$10="в кассу предприятия",M1358,IF('1'!$H$10="ИП Водакова Т.Ю.",M1358*1.075,"-"))))</f>
        <v>695</v>
      </c>
      <c r="P1358" s="86">
        <v>5</v>
      </c>
      <c r="Q1358" s="47"/>
      <c r="R1358" s="91">
        <f t="shared" si="21"/>
        <v>0</v>
      </c>
      <c r="S1358" s="91" t="str">
        <f>IF('1'!$H$10="-","-      ₽",IF(Z1358="только сц",IF(Q1358&lt;=AA1358,Q1358,AA1358),IF(Q1358&lt;=AB1358,0,IF(Q1358-R1358&lt;=AA1358,Q1358-R1358,AA1358))))</f>
        <v>-      ₽</v>
      </c>
      <c r="T1358" s="92" t="str">
        <f>IF('1'!$H$10="-","-      ₽",IF(AND(SUM($W$10:$W$6357)&gt;=200000,AC1358&lt;&gt;"без скидки"),IF(R1358&gt;=100,O1358*0.95*0.95*R1358,O1358*R1358*0.95),IF(SUM($V$10:$V$6357)&gt;=57000,IF(AND(R1358&gt;=100,AC1358&lt;&gt;"без скидки"),O1358*0.95*R1358,O1358*R1358),N1358*R1358)))</f>
        <v>-      ₽</v>
      </c>
      <c r="U1358" s="92" t="str">
        <f>IF('1'!$H$10="-","-      ₽",S1358*N1358)</f>
        <v>-      ₽</v>
      </c>
      <c r="V1358" s="93" t="str">
        <f>IF('1'!$H$10="-","-      ₽",R1358*N1358)</f>
        <v>-      ₽</v>
      </c>
      <c r="W1358" s="93" t="str">
        <f>IF('1'!$H$10="-","-      ₽",R1358*O1358)</f>
        <v>-      ₽</v>
      </c>
      <c r="X1358" s="65" t="s">
        <v>4548</v>
      </c>
      <c r="Y1358" s="66" t="str">
        <f>IF(OR(Q1358="",'1'!$H$10="-"),"-      %",IF(Z1358="только сц",0,IF(SUM($V$685:$V$6357)&gt;=57000,(W1358-T1358)/W1358,0)))</f>
        <v>-      %</v>
      </c>
      <c r="Z1358" s="83" t="s">
        <v>375</v>
      </c>
      <c r="AA1358" s="51">
        <v>0</v>
      </c>
      <c r="AB1358" s="51">
        <v>5</v>
      </c>
      <c r="AC1358" s="63" t="s">
        <v>375</v>
      </c>
      <c r="AD1358" s="94" t="str">
        <f>IF(OR(Q1358="",'1'!$H$10="-"),"",IF(Q1358&gt;R1358+S1358,"заказано больше наличия",""))</f>
        <v/>
      </c>
    </row>
    <row r="1359" spans="1:30" s="48" customFormat="1">
      <c r="A1359" s="2"/>
      <c r="B1359" s="57" t="s">
        <v>1089</v>
      </c>
      <c r="C1359" s="49" t="s">
        <v>1084</v>
      </c>
      <c r="D1359" s="49" t="s">
        <v>1085</v>
      </c>
      <c r="E1359" s="49">
        <v>2</v>
      </c>
      <c r="F1359" s="49">
        <v>11</v>
      </c>
      <c r="G1359" s="49" t="s">
        <v>1090</v>
      </c>
      <c r="H1359" s="52" t="s">
        <v>52</v>
      </c>
      <c r="I1359" s="50" t="s">
        <v>298</v>
      </c>
      <c r="J1359" s="50"/>
      <c r="K1359" s="90"/>
      <c r="L1359" s="51">
        <v>266</v>
      </c>
      <c r="M1359" s="51">
        <v>235</v>
      </c>
      <c r="N1359" s="82">
        <f>IF('1'!$H$10="-",L1359,L1359)</f>
        <v>266</v>
      </c>
      <c r="O1359" s="82">
        <f>IF(Z1359="только сц",0,IF('1'!$H$10="-",M1359,IF('1'!$H$10="в кассу предприятия",M1359,IF('1'!$H$10="ИП Водакова Т.Ю.",M1359*1.075,"-"))))</f>
        <v>235</v>
      </c>
      <c r="P1359" s="86" t="s">
        <v>5583</v>
      </c>
      <c r="Q1359" s="47"/>
      <c r="R1359" s="91">
        <f t="shared" si="21"/>
        <v>0</v>
      </c>
      <c r="S1359" s="91" t="str">
        <f>IF('1'!$H$10="-","-      ₽",IF(Z1359="только сц",IF(Q1359&lt;=AA1359,Q1359,AA1359),IF(Q1359&lt;=AB1359,0,IF(Q1359-R1359&lt;=AA1359,Q1359-R1359,AA1359))))</f>
        <v>-      ₽</v>
      </c>
      <c r="T1359" s="92" t="str">
        <f>IF('1'!$H$10="-","-      ₽",IF(AND(SUM($W$10:$W$6357)&gt;=200000,AC1359&lt;&gt;"без скидки"),IF(R1359&gt;=100,O1359*0.95*0.95*R1359,O1359*R1359*0.95),IF(SUM($V$10:$V$6357)&gt;=57000,IF(AND(R1359&gt;=100,AC1359&lt;&gt;"без скидки"),O1359*0.95*R1359,O1359*R1359),N1359*R1359)))</f>
        <v>-      ₽</v>
      </c>
      <c r="U1359" s="92" t="str">
        <f>IF('1'!$H$10="-","-      ₽",S1359*N1359)</f>
        <v>-      ₽</v>
      </c>
      <c r="V1359" s="93" t="str">
        <f>IF('1'!$H$10="-","-      ₽",R1359*N1359)</f>
        <v>-      ₽</v>
      </c>
      <c r="W1359" s="93" t="str">
        <f>IF('1'!$H$10="-","-      ₽",R1359*O1359)</f>
        <v>-      ₽</v>
      </c>
      <c r="X1359" s="65" t="s">
        <v>4992</v>
      </c>
      <c r="Y1359" s="66" t="str">
        <f>IF(OR(Q1359="",'1'!$H$10="-"),"-      %",IF(Z1359="только сц",0,IF(SUM($V$685:$V$6357)&gt;=57000,(W1359-T1359)/W1359,0)))</f>
        <v>-      %</v>
      </c>
      <c r="Z1359" s="83" t="s">
        <v>375</v>
      </c>
      <c r="AA1359" s="51">
        <v>23</v>
      </c>
      <c r="AB1359" s="51">
        <v>634</v>
      </c>
      <c r="AC1359" s="63" t="s">
        <v>3975</v>
      </c>
      <c r="AD1359" s="94" t="str">
        <f>IF(OR(Q1359="",'1'!$H$10="-"),"",IF(Q1359&gt;R1359+S1359,"заказано больше наличия",""))</f>
        <v/>
      </c>
    </row>
    <row r="1360" spans="1:30" s="48" customFormat="1">
      <c r="A1360" s="2"/>
      <c r="B1360" s="57" t="s">
        <v>2332</v>
      </c>
      <c r="C1360" s="49" t="s">
        <v>1084</v>
      </c>
      <c r="D1360" s="49" t="s">
        <v>1085</v>
      </c>
      <c r="E1360" s="49">
        <v>2</v>
      </c>
      <c r="F1360" s="49">
        <v>11</v>
      </c>
      <c r="G1360" s="49" t="s">
        <v>1090</v>
      </c>
      <c r="H1360" s="52" t="s">
        <v>52</v>
      </c>
      <c r="I1360" s="50"/>
      <c r="J1360" s="50"/>
      <c r="K1360" s="90"/>
      <c r="L1360" s="51">
        <v>266</v>
      </c>
      <c r="M1360" s="51">
        <v>235</v>
      </c>
      <c r="N1360" s="82">
        <f>IF('1'!$H$10="-",L1360,L1360)</f>
        <v>266</v>
      </c>
      <c r="O1360" s="82">
        <f>IF(Z1360="только сц",0,IF('1'!$H$10="-",M1360,IF('1'!$H$10="в кассу предприятия",M1360,IF('1'!$H$10="ИП Водакова Т.Ю.",M1360*1.075,"-"))))</f>
        <v>235</v>
      </c>
      <c r="P1360" s="86" t="s">
        <v>5583</v>
      </c>
      <c r="Q1360" s="47"/>
      <c r="R1360" s="91">
        <f t="shared" si="21"/>
        <v>0</v>
      </c>
      <c r="S1360" s="91" t="str">
        <f>IF('1'!$H$10="-","-      ₽",IF(Z1360="только сц",IF(Q1360&lt;=AA1360,Q1360,AA1360),IF(Q1360&lt;=AB1360,0,IF(Q1360-R1360&lt;=AA1360,Q1360-R1360,AA1360))))</f>
        <v>-      ₽</v>
      </c>
      <c r="T1360" s="92" t="str">
        <f>IF('1'!$H$10="-","-      ₽",IF(AND(SUM($W$10:$W$6357)&gt;=200000,AC1360&lt;&gt;"без скидки"),IF(R1360&gt;=100,O1360*0.95*0.95*R1360,O1360*R1360*0.95),IF(SUM($V$10:$V$6357)&gt;=57000,IF(AND(R1360&gt;=100,AC1360&lt;&gt;"без скидки"),O1360*0.95*R1360,O1360*R1360),N1360*R1360)))</f>
        <v>-      ₽</v>
      </c>
      <c r="U1360" s="92" t="str">
        <f>IF('1'!$H$10="-","-      ₽",S1360*N1360)</f>
        <v>-      ₽</v>
      </c>
      <c r="V1360" s="93" t="str">
        <f>IF('1'!$H$10="-","-      ₽",R1360*N1360)</f>
        <v>-      ₽</v>
      </c>
      <c r="W1360" s="93" t="str">
        <f>IF('1'!$H$10="-","-      ₽",R1360*O1360)</f>
        <v>-      ₽</v>
      </c>
      <c r="X1360" s="65" t="s">
        <v>4992</v>
      </c>
      <c r="Y1360" s="66" t="str">
        <f>IF(OR(Q1360="",'1'!$H$10="-"),"-      %",IF(Z1360="только сц",0,IF(SUM($V$685:$V$6357)&gt;=57000,(W1360-T1360)/W1360,0)))</f>
        <v>-      %</v>
      </c>
      <c r="Z1360" s="83" t="s">
        <v>375</v>
      </c>
      <c r="AA1360" s="51">
        <v>0</v>
      </c>
      <c r="AB1360" s="51">
        <v>286</v>
      </c>
      <c r="AC1360" s="63" t="s">
        <v>3975</v>
      </c>
      <c r="AD1360" s="94" t="str">
        <f>IF(OR(Q1360="",'1'!$H$10="-"),"",IF(Q1360&gt;R1360+S1360,"заказано больше наличия",""))</f>
        <v/>
      </c>
    </row>
    <row r="1361" spans="1:30" s="48" customFormat="1">
      <c r="A1361" s="2"/>
      <c r="B1361" s="57" t="s">
        <v>2333</v>
      </c>
      <c r="C1361" s="49" t="s">
        <v>1084</v>
      </c>
      <c r="D1361" s="49" t="s">
        <v>1085</v>
      </c>
      <c r="E1361" s="49">
        <v>2</v>
      </c>
      <c r="F1361" s="49">
        <v>15</v>
      </c>
      <c r="G1361" s="49" t="s">
        <v>3677</v>
      </c>
      <c r="H1361" s="52" t="s">
        <v>57</v>
      </c>
      <c r="I1361" s="50"/>
      <c r="J1361" s="50"/>
      <c r="K1361" s="90"/>
      <c r="L1361" s="51">
        <v>470</v>
      </c>
      <c r="M1361" s="51">
        <v>415</v>
      </c>
      <c r="N1361" s="82">
        <f>IF('1'!$H$10="-",L1361,L1361)</f>
        <v>470</v>
      </c>
      <c r="O1361" s="82">
        <f>IF(Z1361="только сц",0,IF('1'!$H$10="-",M1361,IF('1'!$H$10="в кассу предприятия",M1361,IF('1'!$H$10="ИП Водакова Т.Ю.",M1361*1.075,"-"))))</f>
        <v>415</v>
      </c>
      <c r="P1361" s="86">
        <v>31</v>
      </c>
      <c r="Q1361" s="47"/>
      <c r="R1361" s="91">
        <f t="shared" si="21"/>
        <v>0</v>
      </c>
      <c r="S1361" s="91" t="str">
        <f>IF('1'!$H$10="-","-      ₽",IF(Z1361="только сц",IF(Q1361&lt;=AA1361,Q1361,AA1361),IF(Q1361&lt;=AB1361,0,IF(Q1361-R1361&lt;=AA1361,Q1361-R1361,AA1361))))</f>
        <v>-      ₽</v>
      </c>
      <c r="T1361" s="92" t="str">
        <f>IF('1'!$H$10="-","-      ₽",IF(AND(SUM($W$10:$W$6357)&gt;=200000,AC1361&lt;&gt;"без скидки"),IF(R1361&gt;=100,O1361*0.95*0.95*R1361,O1361*R1361*0.95),IF(SUM($V$10:$V$6357)&gt;=57000,IF(AND(R1361&gt;=100,AC1361&lt;&gt;"без скидки"),O1361*0.95*R1361,O1361*R1361),N1361*R1361)))</f>
        <v>-      ₽</v>
      </c>
      <c r="U1361" s="92" t="str">
        <f>IF('1'!$H$10="-","-      ₽",S1361*N1361)</f>
        <v>-      ₽</v>
      </c>
      <c r="V1361" s="93" t="str">
        <f>IF('1'!$H$10="-","-      ₽",R1361*N1361)</f>
        <v>-      ₽</v>
      </c>
      <c r="W1361" s="93" t="str">
        <f>IF('1'!$H$10="-","-      ₽",R1361*O1361)</f>
        <v>-      ₽</v>
      </c>
      <c r="X1361" s="65" t="s">
        <v>4548</v>
      </c>
      <c r="Y1361" s="66" t="str">
        <f>IF(OR(Q1361="",'1'!$H$10="-"),"-      %",IF(Z1361="только сц",0,IF(SUM($V$685:$V$6357)&gt;=57000,(W1361-T1361)/W1361,0)))</f>
        <v>-      %</v>
      </c>
      <c r="Z1361" s="83" t="s">
        <v>375</v>
      </c>
      <c r="AA1361" s="51">
        <v>0</v>
      </c>
      <c r="AB1361" s="51">
        <v>31</v>
      </c>
      <c r="AC1361" s="63" t="s">
        <v>375</v>
      </c>
      <c r="AD1361" s="94" t="str">
        <f>IF(OR(Q1361="",'1'!$H$10="-"),"",IF(Q1361&gt;R1361+S1361,"заказано больше наличия",""))</f>
        <v/>
      </c>
    </row>
    <row r="1362" spans="1:30" s="48" customFormat="1">
      <c r="A1362" s="2"/>
      <c r="B1362" s="57" t="s">
        <v>2334</v>
      </c>
      <c r="C1362" s="49" t="s">
        <v>2763</v>
      </c>
      <c r="D1362" s="49" t="s">
        <v>1085</v>
      </c>
      <c r="E1362" s="49">
        <v>2</v>
      </c>
      <c r="F1362" s="49">
        <v>11</v>
      </c>
      <c r="G1362" s="49" t="s">
        <v>3678</v>
      </c>
      <c r="H1362" s="52" t="s">
        <v>52</v>
      </c>
      <c r="I1362" s="50"/>
      <c r="J1362" s="50"/>
      <c r="K1362" s="90"/>
      <c r="L1362" s="51">
        <v>300</v>
      </c>
      <c r="M1362" s="51">
        <v>265</v>
      </c>
      <c r="N1362" s="82">
        <f>IF('1'!$H$10="-",L1362,L1362)</f>
        <v>300</v>
      </c>
      <c r="O1362" s="82">
        <f>IF(Z1362="только сц",0,IF('1'!$H$10="-",M1362,IF('1'!$H$10="в кассу предприятия",M1362,IF('1'!$H$10="ИП Водакова Т.Ю.",M1362*1.075,"-"))))</f>
        <v>265</v>
      </c>
      <c r="P1362" s="86">
        <v>24</v>
      </c>
      <c r="Q1362" s="47"/>
      <c r="R1362" s="91">
        <f t="shared" si="21"/>
        <v>0</v>
      </c>
      <c r="S1362" s="91" t="str">
        <f>IF('1'!$H$10="-","-      ₽",IF(Z1362="только сц",IF(Q1362&lt;=AA1362,Q1362,AA1362),IF(Q1362&lt;=AB1362,0,IF(Q1362-R1362&lt;=AA1362,Q1362-R1362,AA1362))))</f>
        <v>-      ₽</v>
      </c>
      <c r="T1362" s="92" t="str">
        <f>IF('1'!$H$10="-","-      ₽",IF(AND(SUM($W$10:$W$6357)&gt;=200000,AC1362&lt;&gt;"без скидки"),IF(R1362&gt;=100,O1362*0.95*0.95*R1362,O1362*R1362*0.95),IF(SUM($V$10:$V$6357)&gt;=57000,IF(AND(R1362&gt;=100,AC1362&lt;&gt;"без скидки"),O1362*0.95*R1362,O1362*R1362),N1362*R1362)))</f>
        <v>-      ₽</v>
      </c>
      <c r="U1362" s="92" t="str">
        <f>IF('1'!$H$10="-","-      ₽",S1362*N1362)</f>
        <v>-      ₽</v>
      </c>
      <c r="V1362" s="93" t="str">
        <f>IF('1'!$H$10="-","-      ₽",R1362*N1362)</f>
        <v>-      ₽</v>
      </c>
      <c r="W1362" s="93" t="str">
        <f>IF('1'!$H$10="-","-      ₽",R1362*O1362)</f>
        <v>-      ₽</v>
      </c>
      <c r="X1362" s="65" t="s">
        <v>4548</v>
      </c>
      <c r="Y1362" s="66" t="str">
        <f>IF(OR(Q1362="",'1'!$H$10="-"),"-      %",IF(Z1362="только сц",0,IF(SUM($V$685:$V$6357)&gt;=57000,(W1362-T1362)/W1362,0)))</f>
        <v>-      %</v>
      </c>
      <c r="Z1362" s="83" t="s">
        <v>375</v>
      </c>
      <c r="AA1362" s="51">
        <v>0</v>
      </c>
      <c r="AB1362" s="51">
        <v>24</v>
      </c>
      <c r="AC1362" s="63" t="s">
        <v>375</v>
      </c>
      <c r="AD1362" s="94" t="str">
        <f>IF(OR(Q1362="",'1'!$H$10="-"),"",IF(Q1362&gt;R1362+S1362,"заказано больше наличия",""))</f>
        <v/>
      </c>
    </row>
    <row r="1363" spans="1:30" s="48" customFormat="1">
      <c r="A1363" s="2"/>
      <c r="B1363" s="57" t="s">
        <v>2335</v>
      </c>
      <c r="C1363" s="49" t="s">
        <v>2763</v>
      </c>
      <c r="D1363" s="49" t="s">
        <v>1085</v>
      </c>
      <c r="E1363" s="49">
        <v>2</v>
      </c>
      <c r="F1363" s="49">
        <v>11</v>
      </c>
      <c r="G1363" s="49" t="s">
        <v>3679</v>
      </c>
      <c r="H1363" s="52" t="s">
        <v>52</v>
      </c>
      <c r="I1363" s="50"/>
      <c r="J1363" s="50"/>
      <c r="K1363" s="90"/>
      <c r="L1363" s="51">
        <v>300</v>
      </c>
      <c r="M1363" s="51">
        <v>265</v>
      </c>
      <c r="N1363" s="82">
        <f>IF('1'!$H$10="-",L1363,L1363)</f>
        <v>300</v>
      </c>
      <c r="O1363" s="82">
        <f>IF(Z1363="только сц",0,IF('1'!$H$10="-",M1363,IF('1'!$H$10="в кассу предприятия",M1363,IF('1'!$H$10="ИП Водакова Т.Ю.",M1363*1.075,"-"))))</f>
        <v>265</v>
      </c>
      <c r="P1363" s="86">
        <v>48</v>
      </c>
      <c r="Q1363" s="47"/>
      <c r="R1363" s="91">
        <f t="shared" si="21"/>
        <v>0</v>
      </c>
      <c r="S1363" s="91" t="str">
        <f>IF('1'!$H$10="-","-      ₽",IF(Z1363="только сц",IF(Q1363&lt;=AA1363,Q1363,AA1363),IF(Q1363&lt;=AB1363,0,IF(Q1363-R1363&lt;=AA1363,Q1363-R1363,AA1363))))</f>
        <v>-      ₽</v>
      </c>
      <c r="T1363" s="92" t="str">
        <f>IF('1'!$H$10="-","-      ₽",IF(AND(SUM($W$10:$W$6357)&gt;=200000,AC1363&lt;&gt;"без скидки"),IF(R1363&gt;=100,O1363*0.95*0.95*R1363,O1363*R1363*0.95),IF(SUM($V$10:$V$6357)&gt;=57000,IF(AND(R1363&gt;=100,AC1363&lt;&gt;"без скидки"),O1363*0.95*R1363,O1363*R1363),N1363*R1363)))</f>
        <v>-      ₽</v>
      </c>
      <c r="U1363" s="92" t="str">
        <f>IF('1'!$H$10="-","-      ₽",S1363*N1363)</f>
        <v>-      ₽</v>
      </c>
      <c r="V1363" s="93" t="str">
        <f>IF('1'!$H$10="-","-      ₽",R1363*N1363)</f>
        <v>-      ₽</v>
      </c>
      <c r="W1363" s="93" t="str">
        <f>IF('1'!$H$10="-","-      ₽",R1363*O1363)</f>
        <v>-      ₽</v>
      </c>
      <c r="X1363" s="65" t="s">
        <v>4548</v>
      </c>
      <c r="Y1363" s="66" t="str">
        <f>IF(OR(Q1363="",'1'!$H$10="-"),"-      %",IF(Z1363="только сц",0,IF(SUM($V$685:$V$6357)&gt;=57000,(W1363-T1363)/W1363,0)))</f>
        <v>-      %</v>
      </c>
      <c r="Z1363" s="83" t="s">
        <v>375</v>
      </c>
      <c r="AA1363" s="51">
        <v>0</v>
      </c>
      <c r="AB1363" s="51">
        <v>48</v>
      </c>
      <c r="AC1363" s="63" t="s">
        <v>375</v>
      </c>
      <c r="AD1363" s="94" t="str">
        <f>IF(OR(Q1363="",'1'!$H$10="-"),"",IF(Q1363&gt;R1363+S1363,"заказано больше наличия",""))</f>
        <v/>
      </c>
    </row>
    <row r="1364" spans="1:30" s="48" customFormat="1">
      <c r="A1364" s="2"/>
      <c r="B1364" s="57" t="s">
        <v>5199</v>
      </c>
      <c r="C1364" s="49" t="s">
        <v>2763</v>
      </c>
      <c r="D1364" s="49" t="s">
        <v>1085</v>
      </c>
      <c r="E1364" s="49">
        <v>2</v>
      </c>
      <c r="F1364" s="49">
        <v>6</v>
      </c>
      <c r="G1364" s="49"/>
      <c r="H1364" s="52" t="s">
        <v>85</v>
      </c>
      <c r="I1364" s="50"/>
      <c r="J1364" s="50"/>
      <c r="K1364" s="90"/>
      <c r="L1364" s="51">
        <v>221</v>
      </c>
      <c r="M1364" s="51">
        <v>195</v>
      </c>
      <c r="N1364" s="82">
        <f>IF('1'!$H$10="-",L1364,L1364)</f>
        <v>221</v>
      </c>
      <c r="O1364" s="82">
        <f>IF(Z1364="только сц",0,IF('1'!$H$10="-",M1364,IF('1'!$H$10="в кассу предприятия",M1364,IF('1'!$H$10="ИП Водакова Т.Ю.",M1364*1.075,"-"))))</f>
        <v>195</v>
      </c>
      <c r="P1364" s="86" t="s">
        <v>5583</v>
      </c>
      <c r="Q1364" s="47"/>
      <c r="R1364" s="91">
        <f t="shared" si="21"/>
        <v>0</v>
      </c>
      <c r="S1364" s="91" t="str">
        <f>IF('1'!$H$10="-","-      ₽",IF(Z1364="только сц",IF(Q1364&lt;=AA1364,Q1364,AA1364),IF(Q1364&lt;=AB1364,0,IF(Q1364-R1364&lt;=AA1364,Q1364-R1364,AA1364))))</f>
        <v>-      ₽</v>
      </c>
      <c r="T1364" s="92" t="str">
        <f>IF('1'!$H$10="-","-      ₽",IF(AND(SUM($W$10:$W$6357)&gt;=200000,AC1364&lt;&gt;"без скидки"),IF(R1364&gt;=100,O1364*0.95*0.95*R1364,O1364*R1364*0.95),IF(SUM($V$10:$V$6357)&gt;=57000,IF(AND(R1364&gt;=100,AC1364&lt;&gt;"без скидки"),O1364*0.95*R1364,O1364*R1364),N1364*R1364)))</f>
        <v>-      ₽</v>
      </c>
      <c r="U1364" s="92" t="str">
        <f>IF('1'!$H$10="-","-      ₽",S1364*N1364)</f>
        <v>-      ₽</v>
      </c>
      <c r="V1364" s="93" t="str">
        <f>IF('1'!$H$10="-","-      ₽",R1364*N1364)</f>
        <v>-      ₽</v>
      </c>
      <c r="W1364" s="93" t="str">
        <f>IF('1'!$H$10="-","-      ₽",R1364*O1364)</f>
        <v>-      ₽</v>
      </c>
      <c r="X1364" s="65" t="s">
        <v>4991</v>
      </c>
      <c r="Y1364" s="66" t="str">
        <f>IF(OR(Q1364="",'1'!$H$10="-"),"-      %",IF(Z1364="только сц",0,IF(SUM($V$685:$V$6357)&gt;=57000,(W1364-T1364)/W1364,0)))</f>
        <v>-      %</v>
      </c>
      <c r="Z1364" s="83" t="s">
        <v>375</v>
      </c>
      <c r="AA1364" s="51">
        <v>0</v>
      </c>
      <c r="AB1364" s="51">
        <v>138</v>
      </c>
      <c r="AC1364" s="63" t="s">
        <v>375</v>
      </c>
      <c r="AD1364" s="94" t="str">
        <f>IF(OR(Q1364="",'1'!$H$10="-"),"",IF(Q1364&gt;R1364+S1364,"заказано больше наличия",""))</f>
        <v/>
      </c>
    </row>
    <row r="1365" spans="1:30" s="48" customFormat="1">
      <c r="A1365" s="2"/>
      <c r="B1365" s="57" t="s">
        <v>2336</v>
      </c>
      <c r="C1365" s="49" t="s">
        <v>1084</v>
      </c>
      <c r="D1365" s="49" t="s">
        <v>1085</v>
      </c>
      <c r="E1365" s="49">
        <v>2</v>
      </c>
      <c r="F1365" s="49">
        <v>8</v>
      </c>
      <c r="G1365" s="49"/>
      <c r="H1365" s="52" t="s">
        <v>288</v>
      </c>
      <c r="I1365" s="50"/>
      <c r="J1365" s="50"/>
      <c r="K1365" s="90"/>
      <c r="L1365" s="51">
        <v>266</v>
      </c>
      <c r="M1365" s="51">
        <v>235</v>
      </c>
      <c r="N1365" s="82">
        <f>IF('1'!$H$10="-",L1365,L1365)</f>
        <v>266</v>
      </c>
      <c r="O1365" s="82">
        <f>IF(Z1365="только сц",0,IF('1'!$H$10="-",M1365,IF('1'!$H$10="в кассу предприятия",M1365,IF('1'!$H$10="ИП Водакова Т.Ю.",M1365*1.075,"-"))))</f>
        <v>235</v>
      </c>
      <c r="P1365" s="86">
        <v>9</v>
      </c>
      <c r="Q1365" s="47"/>
      <c r="R1365" s="91">
        <f t="shared" si="21"/>
        <v>0</v>
      </c>
      <c r="S1365" s="91" t="str">
        <f>IF('1'!$H$10="-","-      ₽",IF(Z1365="только сц",IF(Q1365&lt;=AA1365,Q1365,AA1365),IF(Q1365&lt;=AB1365,0,IF(Q1365-R1365&lt;=AA1365,Q1365-R1365,AA1365))))</f>
        <v>-      ₽</v>
      </c>
      <c r="T1365" s="92" t="str">
        <f>IF('1'!$H$10="-","-      ₽",IF(AND(SUM($W$10:$W$6357)&gt;=200000,AC1365&lt;&gt;"без скидки"),IF(R1365&gt;=100,O1365*0.95*0.95*R1365,O1365*R1365*0.95),IF(SUM($V$10:$V$6357)&gt;=57000,IF(AND(R1365&gt;=100,AC1365&lt;&gt;"без скидки"),O1365*0.95*R1365,O1365*R1365),N1365*R1365)))</f>
        <v>-      ₽</v>
      </c>
      <c r="U1365" s="92" t="str">
        <f>IF('1'!$H$10="-","-      ₽",S1365*N1365)</f>
        <v>-      ₽</v>
      </c>
      <c r="V1365" s="93" t="str">
        <f>IF('1'!$H$10="-","-      ₽",R1365*N1365)</f>
        <v>-      ₽</v>
      </c>
      <c r="W1365" s="93" t="str">
        <f>IF('1'!$H$10="-","-      ₽",R1365*O1365)</f>
        <v>-      ₽</v>
      </c>
      <c r="X1365" s="65" t="s">
        <v>4548</v>
      </c>
      <c r="Y1365" s="66" t="str">
        <f>IF(OR(Q1365="",'1'!$H$10="-"),"-      %",IF(Z1365="только сц",0,IF(SUM($V$685:$V$6357)&gt;=57000,(W1365-T1365)/W1365,0)))</f>
        <v>-      %</v>
      </c>
      <c r="Z1365" s="83" t="s">
        <v>375</v>
      </c>
      <c r="AA1365" s="51">
        <v>0</v>
      </c>
      <c r="AB1365" s="51">
        <v>9</v>
      </c>
      <c r="AC1365" s="63" t="s">
        <v>3975</v>
      </c>
      <c r="AD1365" s="94" t="str">
        <f>IF(OR(Q1365="",'1'!$H$10="-"),"",IF(Q1365&gt;R1365+S1365,"заказано больше наличия",""))</f>
        <v/>
      </c>
    </row>
    <row r="1366" spans="1:30" s="48" customFormat="1">
      <c r="A1366" s="2"/>
      <c r="B1366" s="57" t="s">
        <v>1091</v>
      </c>
      <c r="C1366" s="49" t="s">
        <v>1084</v>
      </c>
      <c r="D1366" s="49" t="s">
        <v>1085</v>
      </c>
      <c r="E1366" s="49">
        <v>2</v>
      </c>
      <c r="F1366" s="49">
        <v>11</v>
      </c>
      <c r="G1366" s="49"/>
      <c r="H1366" s="52" t="s">
        <v>52</v>
      </c>
      <c r="I1366" s="50" t="s">
        <v>298</v>
      </c>
      <c r="J1366" s="50"/>
      <c r="K1366" s="90"/>
      <c r="L1366" s="51">
        <v>266</v>
      </c>
      <c r="M1366" s="51">
        <v>235</v>
      </c>
      <c r="N1366" s="82">
        <f>IF('1'!$H$10="-",L1366,L1366)</f>
        <v>266</v>
      </c>
      <c r="O1366" s="82">
        <f>IF(Z1366="только сц",0,IF('1'!$H$10="-",M1366,IF('1'!$H$10="в кассу предприятия",M1366,IF('1'!$H$10="ИП Водакова Т.Ю.",M1366*1.075,"-"))))</f>
        <v>235</v>
      </c>
      <c r="P1366" s="86" t="s">
        <v>5583</v>
      </c>
      <c r="Q1366" s="47"/>
      <c r="R1366" s="91">
        <f t="shared" si="21"/>
        <v>0</v>
      </c>
      <c r="S1366" s="91" t="str">
        <f>IF('1'!$H$10="-","-      ₽",IF(Z1366="только сц",IF(Q1366&lt;=AA1366,Q1366,AA1366),IF(Q1366&lt;=AB1366,0,IF(Q1366-R1366&lt;=AA1366,Q1366-R1366,AA1366))))</f>
        <v>-      ₽</v>
      </c>
      <c r="T1366" s="92" t="str">
        <f>IF('1'!$H$10="-","-      ₽",IF(AND(SUM($W$10:$W$6357)&gt;=200000,AC1366&lt;&gt;"без скидки"),IF(R1366&gt;=100,O1366*0.95*0.95*R1366,O1366*R1366*0.95),IF(SUM($V$10:$V$6357)&gt;=57000,IF(AND(R1366&gt;=100,AC1366&lt;&gt;"без скидки"),O1366*0.95*R1366,O1366*R1366),N1366*R1366)))</f>
        <v>-      ₽</v>
      </c>
      <c r="U1366" s="92" t="str">
        <f>IF('1'!$H$10="-","-      ₽",S1366*N1366)</f>
        <v>-      ₽</v>
      </c>
      <c r="V1366" s="93" t="str">
        <f>IF('1'!$H$10="-","-      ₽",R1366*N1366)</f>
        <v>-      ₽</v>
      </c>
      <c r="W1366" s="93" t="str">
        <f>IF('1'!$H$10="-","-      ₽",R1366*O1366)</f>
        <v>-      ₽</v>
      </c>
      <c r="X1366" s="65" t="s">
        <v>4992</v>
      </c>
      <c r="Y1366" s="66" t="str">
        <f>IF(OR(Q1366="",'1'!$H$10="-"),"-      %",IF(Z1366="только сц",0,IF(SUM($V$685:$V$6357)&gt;=57000,(W1366-T1366)/W1366,0)))</f>
        <v>-      %</v>
      </c>
      <c r="Z1366" s="83" t="s">
        <v>375</v>
      </c>
      <c r="AA1366" s="51">
        <v>22</v>
      </c>
      <c r="AB1366" s="51">
        <v>817</v>
      </c>
      <c r="AC1366" s="63" t="s">
        <v>375</v>
      </c>
      <c r="AD1366" s="94" t="str">
        <f>IF(OR(Q1366="",'1'!$H$10="-"),"",IF(Q1366&gt;R1366+S1366,"заказано больше наличия",""))</f>
        <v/>
      </c>
    </row>
    <row r="1367" spans="1:30" s="48" customFormat="1">
      <c r="A1367" s="2"/>
      <c r="B1367" s="57" t="s">
        <v>5200</v>
      </c>
      <c r="C1367" s="49" t="s">
        <v>4426</v>
      </c>
      <c r="D1367" s="49" t="s">
        <v>5388</v>
      </c>
      <c r="E1367" s="49">
        <v>2</v>
      </c>
      <c r="F1367" s="49">
        <v>11</v>
      </c>
      <c r="G1367" s="49" t="s">
        <v>375</v>
      </c>
      <c r="H1367" s="52" t="s">
        <v>52</v>
      </c>
      <c r="I1367" s="50" t="s">
        <v>298</v>
      </c>
      <c r="J1367" s="50"/>
      <c r="K1367" s="90"/>
      <c r="L1367" s="51">
        <v>221</v>
      </c>
      <c r="M1367" s="51">
        <v>195</v>
      </c>
      <c r="N1367" s="82">
        <f>IF('1'!$H$10="-",L1367,L1367)</f>
        <v>221</v>
      </c>
      <c r="O1367" s="82">
        <f>IF(Z1367="только сц",0,IF('1'!$H$10="-",M1367,IF('1'!$H$10="в кассу предприятия",M1367,IF('1'!$H$10="ИП Водакова Т.Ю.",M1367*1.075,"-"))))</f>
        <v>195</v>
      </c>
      <c r="P1367" s="86" t="s">
        <v>5583</v>
      </c>
      <c r="Q1367" s="47"/>
      <c r="R1367" s="91">
        <f t="shared" si="21"/>
        <v>0</v>
      </c>
      <c r="S1367" s="91" t="str">
        <f>IF('1'!$H$10="-","-      ₽",IF(Z1367="только сц",IF(Q1367&lt;=AA1367,Q1367,AA1367),IF(Q1367&lt;=AB1367,0,IF(Q1367-R1367&lt;=AA1367,Q1367-R1367,AA1367))))</f>
        <v>-      ₽</v>
      </c>
      <c r="T1367" s="92" t="str">
        <f>IF('1'!$H$10="-","-      ₽",IF(AND(SUM($W$10:$W$6357)&gt;=200000,AC1367&lt;&gt;"без скидки"),IF(R1367&gt;=100,O1367*0.95*0.95*R1367,O1367*R1367*0.95),IF(SUM($V$10:$V$6357)&gt;=57000,IF(AND(R1367&gt;=100,AC1367&lt;&gt;"без скидки"),O1367*0.95*R1367,O1367*R1367),N1367*R1367)))</f>
        <v>-      ₽</v>
      </c>
      <c r="U1367" s="92" t="str">
        <f>IF('1'!$H$10="-","-      ₽",S1367*N1367)</f>
        <v>-      ₽</v>
      </c>
      <c r="V1367" s="93" t="str">
        <f>IF('1'!$H$10="-","-      ₽",R1367*N1367)</f>
        <v>-      ₽</v>
      </c>
      <c r="W1367" s="93" t="str">
        <f>IF('1'!$H$10="-","-      ₽",R1367*O1367)</f>
        <v>-      ₽</v>
      </c>
      <c r="X1367" s="65" t="s">
        <v>4992</v>
      </c>
      <c r="Y1367" s="66" t="str">
        <f>IF(OR(Q1367="",'1'!$H$10="-"),"-      %",IF(Z1367="только сц",0,IF(SUM($V$685:$V$6357)&gt;=57000,(W1367-T1367)/W1367,0)))</f>
        <v>-      %</v>
      </c>
      <c r="Z1367" s="83" t="s">
        <v>375</v>
      </c>
      <c r="AA1367" s="51">
        <v>0</v>
      </c>
      <c r="AB1367" s="51">
        <v>150</v>
      </c>
      <c r="AC1367" s="63" t="s">
        <v>375</v>
      </c>
      <c r="AD1367" s="94" t="str">
        <f>IF(OR(Q1367="",'1'!$H$10="-"),"",IF(Q1367&gt;R1367+S1367,"заказано больше наличия",""))</f>
        <v/>
      </c>
    </row>
    <row r="1368" spans="1:30" s="48" customFormat="1">
      <c r="A1368" s="2"/>
      <c r="B1368" s="57" t="s">
        <v>4318</v>
      </c>
      <c r="C1368" s="49" t="s">
        <v>4426</v>
      </c>
      <c r="D1368" s="49" t="s">
        <v>4427</v>
      </c>
      <c r="E1368" s="49">
        <v>2</v>
      </c>
      <c r="F1368" s="49">
        <v>11</v>
      </c>
      <c r="G1368" s="49"/>
      <c r="H1368" s="52" t="s">
        <v>52</v>
      </c>
      <c r="I1368" s="50" t="s">
        <v>298</v>
      </c>
      <c r="J1368" s="50"/>
      <c r="K1368" s="90"/>
      <c r="L1368" s="51">
        <v>277</v>
      </c>
      <c r="M1368" s="51">
        <v>244</v>
      </c>
      <c r="N1368" s="82">
        <f>IF('1'!$H$10="-",L1368,L1368)</f>
        <v>277</v>
      </c>
      <c r="O1368" s="82">
        <f>IF(Z1368="только сц",0,IF('1'!$H$10="-",M1368,IF('1'!$H$10="в кассу предприятия",M1368,IF('1'!$H$10="ИП Водакова Т.Ю.",M1368*1.075,"-"))))</f>
        <v>244</v>
      </c>
      <c r="P1368" s="86" t="s">
        <v>5583</v>
      </c>
      <c r="Q1368" s="47"/>
      <c r="R1368" s="91">
        <f t="shared" si="21"/>
        <v>0</v>
      </c>
      <c r="S1368" s="91" t="str">
        <f>IF('1'!$H$10="-","-      ₽",IF(Z1368="только сц",IF(Q1368&lt;=AA1368,Q1368,AA1368),IF(Q1368&lt;=AB1368,0,IF(Q1368-R1368&lt;=AA1368,Q1368-R1368,AA1368))))</f>
        <v>-      ₽</v>
      </c>
      <c r="T1368" s="92" t="str">
        <f>IF('1'!$H$10="-","-      ₽",IF(AND(SUM($W$10:$W$6357)&gt;=200000,AC1368&lt;&gt;"без скидки"),IF(R1368&gt;=100,O1368*0.95*0.95*R1368,O1368*R1368*0.95),IF(SUM($V$10:$V$6357)&gt;=57000,IF(AND(R1368&gt;=100,AC1368&lt;&gt;"без скидки"),O1368*0.95*R1368,O1368*R1368),N1368*R1368)))</f>
        <v>-      ₽</v>
      </c>
      <c r="U1368" s="92" t="str">
        <f>IF('1'!$H$10="-","-      ₽",S1368*N1368)</f>
        <v>-      ₽</v>
      </c>
      <c r="V1368" s="93" t="str">
        <f>IF('1'!$H$10="-","-      ₽",R1368*N1368)</f>
        <v>-      ₽</v>
      </c>
      <c r="W1368" s="93" t="str">
        <f>IF('1'!$H$10="-","-      ₽",R1368*O1368)</f>
        <v>-      ₽</v>
      </c>
      <c r="X1368" s="65" t="s">
        <v>4992</v>
      </c>
      <c r="Y1368" s="66" t="str">
        <f>IF(OR(Q1368="",'1'!$H$10="-"),"-      %",IF(Z1368="только сц",0,IF(SUM($V$685:$V$6357)&gt;=57000,(W1368-T1368)/W1368,0)))</f>
        <v>-      %</v>
      </c>
      <c r="Z1368" s="83" t="s">
        <v>375</v>
      </c>
      <c r="AA1368" s="51">
        <v>1</v>
      </c>
      <c r="AB1368" s="51">
        <v>138</v>
      </c>
      <c r="AC1368" s="63" t="s">
        <v>3975</v>
      </c>
      <c r="AD1368" s="94" t="str">
        <f>IF(OR(Q1368="",'1'!$H$10="-"),"",IF(Q1368&gt;R1368+S1368,"заказано больше наличия",""))</f>
        <v/>
      </c>
    </row>
    <row r="1369" spans="1:30" s="48" customFormat="1">
      <c r="A1369" s="2"/>
      <c r="B1369" s="57" t="s">
        <v>5201</v>
      </c>
      <c r="C1369" s="49" t="s">
        <v>3864</v>
      </c>
      <c r="D1369" s="49" t="s">
        <v>714</v>
      </c>
      <c r="E1369" s="49">
        <v>2</v>
      </c>
      <c r="F1369" s="49">
        <v>8</v>
      </c>
      <c r="G1369" s="49" t="s">
        <v>375</v>
      </c>
      <c r="H1369" s="52" t="s">
        <v>288</v>
      </c>
      <c r="I1369" s="50"/>
      <c r="J1369" s="50"/>
      <c r="K1369" s="90"/>
      <c r="L1369" s="51">
        <v>300</v>
      </c>
      <c r="M1369" s="51">
        <v>265</v>
      </c>
      <c r="N1369" s="82">
        <f>IF('1'!$H$10="-",L1369,L1369)</f>
        <v>300</v>
      </c>
      <c r="O1369" s="82">
        <f>IF(Z1369="только сц",0,IF('1'!$H$10="-",M1369,IF('1'!$H$10="в кассу предприятия",M1369,IF('1'!$H$10="ИП Водакова Т.Ю.",M1369*1.075,"-"))))</f>
        <v>265</v>
      </c>
      <c r="P1369" s="86">
        <v>70</v>
      </c>
      <c r="Q1369" s="47"/>
      <c r="R1369" s="91">
        <f t="shared" si="21"/>
        <v>0</v>
      </c>
      <c r="S1369" s="91" t="str">
        <f>IF('1'!$H$10="-","-      ₽",IF(Z1369="только сц",IF(Q1369&lt;=AA1369,Q1369,AA1369),IF(Q1369&lt;=AB1369,0,IF(Q1369-R1369&lt;=AA1369,Q1369-R1369,AA1369))))</f>
        <v>-      ₽</v>
      </c>
      <c r="T1369" s="92" t="str">
        <f>IF('1'!$H$10="-","-      ₽",IF(AND(SUM($W$10:$W$6357)&gt;=200000,AC1369&lt;&gt;"без скидки"),IF(R1369&gt;=100,O1369*0.95*0.95*R1369,O1369*R1369*0.95),IF(SUM($V$10:$V$6357)&gt;=57000,IF(AND(R1369&gt;=100,AC1369&lt;&gt;"без скидки"),O1369*0.95*R1369,O1369*R1369),N1369*R1369)))</f>
        <v>-      ₽</v>
      </c>
      <c r="U1369" s="92" t="str">
        <f>IF('1'!$H$10="-","-      ₽",S1369*N1369)</f>
        <v>-      ₽</v>
      </c>
      <c r="V1369" s="93" t="str">
        <f>IF('1'!$H$10="-","-      ₽",R1369*N1369)</f>
        <v>-      ₽</v>
      </c>
      <c r="W1369" s="93" t="str">
        <f>IF('1'!$H$10="-","-      ₽",R1369*O1369)</f>
        <v>-      ₽</v>
      </c>
      <c r="X1369" s="65" t="s">
        <v>4991</v>
      </c>
      <c r="Y1369" s="66" t="str">
        <f>IF(OR(Q1369="",'1'!$H$10="-"),"-      %",IF(Z1369="только сц",0,IF(SUM($V$685:$V$6357)&gt;=57000,(W1369-T1369)/W1369,0)))</f>
        <v>-      %</v>
      </c>
      <c r="Z1369" s="83" t="s">
        <v>375</v>
      </c>
      <c r="AA1369" s="51">
        <v>0</v>
      </c>
      <c r="AB1369" s="51">
        <v>70</v>
      </c>
      <c r="AC1369" s="63" t="s">
        <v>3975</v>
      </c>
      <c r="AD1369" s="94" t="str">
        <f>IF(OR(Q1369="",'1'!$H$10="-"),"",IF(Q1369&gt;R1369+S1369,"заказано больше наличия",""))</f>
        <v/>
      </c>
    </row>
    <row r="1370" spans="1:30" s="48" customFormat="1">
      <c r="A1370" s="2"/>
      <c r="B1370" s="57" t="s">
        <v>4319</v>
      </c>
      <c r="C1370" s="49" t="s">
        <v>713</v>
      </c>
      <c r="D1370" s="49" t="s">
        <v>714</v>
      </c>
      <c r="E1370" s="49">
        <v>2</v>
      </c>
      <c r="F1370" s="49">
        <v>11</v>
      </c>
      <c r="G1370" s="49"/>
      <c r="H1370" s="52" t="s">
        <v>52</v>
      </c>
      <c r="I1370" s="50" t="s">
        <v>298</v>
      </c>
      <c r="J1370" s="50"/>
      <c r="K1370" s="90"/>
      <c r="L1370" s="51">
        <v>300</v>
      </c>
      <c r="M1370" s="51">
        <v>265</v>
      </c>
      <c r="N1370" s="82">
        <f>IF('1'!$H$10="-",L1370,L1370)</f>
        <v>300</v>
      </c>
      <c r="O1370" s="82">
        <f>IF(Z1370="только сц",0,IF('1'!$H$10="-",M1370,IF('1'!$H$10="в кассу предприятия",M1370,IF('1'!$H$10="ИП Водакова Т.Ю.",M1370*1.075,"-"))))</f>
        <v>0</v>
      </c>
      <c r="P1370" s="86">
        <v>2</v>
      </c>
      <c r="Q1370" s="47"/>
      <c r="R1370" s="91">
        <f t="shared" si="21"/>
        <v>0</v>
      </c>
      <c r="S1370" s="91" t="str">
        <f>IF('1'!$H$10="-","-      ₽",IF(Z1370="только сц",IF(Q1370&lt;=AA1370,Q1370,AA1370),IF(Q1370&lt;=AB1370,0,IF(Q1370-R1370&lt;=AA1370,Q1370-R1370,AA1370))))</f>
        <v>-      ₽</v>
      </c>
      <c r="T1370" s="92" t="str">
        <f>IF('1'!$H$10="-","-      ₽",IF(AND(SUM($W$10:$W$6357)&gt;=200000,AC1370&lt;&gt;"без скидки"),IF(R1370&gt;=100,O1370*0.95*0.95*R1370,O1370*R1370*0.95),IF(SUM($V$10:$V$6357)&gt;=57000,IF(AND(R1370&gt;=100,AC1370&lt;&gt;"без скидки"),O1370*0.95*R1370,O1370*R1370),N1370*R1370)))</f>
        <v>-      ₽</v>
      </c>
      <c r="U1370" s="92" t="str">
        <f>IF('1'!$H$10="-","-      ₽",S1370*N1370)</f>
        <v>-      ₽</v>
      </c>
      <c r="V1370" s="93" t="str">
        <f>IF('1'!$H$10="-","-      ₽",R1370*N1370)</f>
        <v>-      ₽</v>
      </c>
      <c r="W1370" s="93" t="str">
        <f>IF('1'!$H$10="-","-      ₽",R1370*O1370)</f>
        <v>-      ₽</v>
      </c>
      <c r="X1370" s="65" t="s">
        <v>4548</v>
      </c>
      <c r="Y1370" s="66" t="str">
        <f>IF(OR(Q1370="",'1'!$H$10="-"),"-      %",IF(Z1370="только сц",0,IF(SUM($V$685:$V$6357)&gt;=57000,(W1370-T1370)/W1370,0)))</f>
        <v>-      %</v>
      </c>
      <c r="Z1370" s="83" t="s">
        <v>5582</v>
      </c>
      <c r="AA1370" s="51">
        <v>2</v>
      </c>
      <c r="AB1370" s="51">
        <v>0</v>
      </c>
      <c r="AC1370" s="63" t="s">
        <v>3975</v>
      </c>
      <c r="AD1370" s="94" t="str">
        <f>IF(OR(Q1370="",'1'!$H$10="-"),"",IF(Q1370&gt;R1370+S1370,"заказано больше наличия",""))</f>
        <v/>
      </c>
    </row>
    <row r="1371" spans="1:30" s="48" customFormat="1">
      <c r="A1371" s="2"/>
      <c r="B1371" s="57" t="s">
        <v>1521</v>
      </c>
      <c r="C1371" s="49" t="s">
        <v>3864</v>
      </c>
      <c r="D1371" s="49" t="s">
        <v>714</v>
      </c>
      <c r="E1371" s="49">
        <v>2</v>
      </c>
      <c r="F1371" s="49">
        <v>11</v>
      </c>
      <c r="G1371" s="49"/>
      <c r="H1371" s="52" t="s">
        <v>52</v>
      </c>
      <c r="I1371" s="50" t="s">
        <v>298</v>
      </c>
      <c r="J1371" s="50"/>
      <c r="K1371" s="90"/>
      <c r="L1371" s="51">
        <v>300</v>
      </c>
      <c r="M1371" s="51">
        <v>265</v>
      </c>
      <c r="N1371" s="82">
        <f>IF('1'!$H$10="-",L1371,L1371)</f>
        <v>300</v>
      </c>
      <c r="O1371" s="82">
        <f>IF(Z1371="только сц",0,IF('1'!$H$10="-",M1371,IF('1'!$H$10="в кассу предприятия",M1371,IF('1'!$H$10="ИП Водакова Т.Ю.",M1371*1.075,"-"))))</f>
        <v>0</v>
      </c>
      <c r="P1371" s="86">
        <v>1</v>
      </c>
      <c r="Q1371" s="47"/>
      <c r="R1371" s="91">
        <f t="shared" si="21"/>
        <v>0</v>
      </c>
      <c r="S1371" s="91" t="str">
        <f>IF('1'!$H$10="-","-      ₽",IF(Z1371="только сц",IF(Q1371&lt;=AA1371,Q1371,AA1371),IF(Q1371&lt;=AB1371,0,IF(Q1371-R1371&lt;=AA1371,Q1371-R1371,AA1371))))</f>
        <v>-      ₽</v>
      </c>
      <c r="T1371" s="92" t="str">
        <f>IF('1'!$H$10="-","-      ₽",IF(AND(SUM($W$10:$W$6357)&gt;=200000,AC1371&lt;&gt;"без скидки"),IF(R1371&gt;=100,O1371*0.95*0.95*R1371,O1371*R1371*0.95),IF(SUM($V$10:$V$6357)&gt;=57000,IF(AND(R1371&gt;=100,AC1371&lt;&gt;"без скидки"),O1371*0.95*R1371,O1371*R1371),N1371*R1371)))</f>
        <v>-      ₽</v>
      </c>
      <c r="U1371" s="92" t="str">
        <f>IF('1'!$H$10="-","-      ₽",S1371*N1371)</f>
        <v>-      ₽</v>
      </c>
      <c r="V1371" s="93" t="str">
        <f>IF('1'!$H$10="-","-      ₽",R1371*N1371)</f>
        <v>-      ₽</v>
      </c>
      <c r="W1371" s="93" t="str">
        <f>IF('1'!$H$10="-","-      ₽",R1371*O1371)</f>
        <v>-      ₽</v>
      </c>
      <c r="X1371" s="65" t="s">
        <v>4548</v>
      </c>
      <c r="Y1371" s="66" t="str">
        <f>IF(OR(Q1371="",'1'!$H$10="-"),"-      %",IF(Z1371="только сц",0,IF(SUM($V$685:$V$6357)&gt;=57000,(W1371-T1371)/W1371,0)))</f>
        <v>-      %</v>
      </c>
      <c r="Z1371" s="83" t="s">
        <v>5582</v>
      </c>
      <c r="AA1371" s="51">
        <v>1</v>
      </c>
      <c r="AB1371" s="51">
        <v>0</v>
      </c>
      <c r="AC1371" s="63" t="s">
        <v>375</v>
      </c>
      <c r="AD1371" s="94" t="str">
        <f>IF(OR(Q1371="",'1'!$H$10="-"),"",IF(Q1371&gt;R1371+S1371,"заказано больше наличия",""))</f>
        <v/>
      </c>
    </row>
    <row r="1372" spans="1:30" s="48" customFormat="1">
      <c r="A1372" s="2"/>
      <c r="B1372" s="57" t="s">
        <v>715</v>
      </c>
      <c r="C1372" s="49" t="s">
        <v>716</v>
      </c>
      <c r="D1372" s="49" t="s">
        <v>717</v>
      </c>
      <c r="E1372" s="49">
        <v>2</v>
      </c>
      <c r="F1372" s="49">
        <v>6</v>
      </c>
      <c r="G1372" s="49" t="s">
        <v>718</v>
      </c>
      <c r="H1372" s="52" t="s">
        <v>85</v>
      </c>
      <c r="I1372" s="50"/>
      <c r="J1372" s="50"/>
      <c r="K1372" s="90"/>
      <c r="L1372" s="51">
        <v>323</v>
      </c>
      <c r="M1372" s="51">
        <v>285</v>
      </c>
      <c r="N1372" s="82">
        <f>IF('1'!$H$10="-",L1372,L1372)</f>
        <v>323</v>
      </c>
      <c r="O1372" s="82">
        <f>IF(Z1372="только сц",0,IF('1'!$H$10="-",M1372,IF('1'!$H$10="в кассу предприятия",M1372,IF('1'!$H$10="ИП Водакова Т.Ю.",M1372*1.075,"-"))))</f>
        <v>285</v>
      </c>
      <c r="P1372" s="86" t="s">
        <v>5583</v>
      </c>
      <c r="Q1372" s="47"/>
      <c r="R1372" s="91">
        <f t="shared" si="21"/>
        <v>0</v>
      </c>
      <c r="S1372" s="91" t="str">
        <f>IF('1'!$H$10="-","-      ₽",IF(Z1372="только сц",IF(Q1372&lt;=AA1372,Q1372,AA1372),IF(Q1372&lt;=AB1372,0,IF(Q1372-R1372&lt;=AA1372,Q1372-R1372,AA1372))))</f>
        <v>-      ₽</v>
      </c>
      <c r="T1372" s="92" t="str">
        <f>IF('1'!$H$10="-","-      ₽",IF(AND(SUM($W$10:$W$6357)&gt;=200000,AC1372&lt;&gt;"без скидки"),IF(R1372&gt;=100,O1372*0.95*0.95*R1372,O1372*R1372*0.95),IF(SUM($V$10:$V$6357)&gt;=57000,IF(AND(R1372&gt;=100,AC1372&lt;&gt;"без скидки"),O1372*0.95*R1372,O1372*R1372),N1372*R1372)))</f>
        <v>-      ₽</v>
      </c>
      <c r="U1372" s="92" t="str">
        <f>IF('1'!$H$10="-","-      ₽",S1372*N1372)</f>
        <v>-      ₽</v>
      </c>
      <c r="V1372" s="93" t="str">
        <f>IF('1'!$H$10="-","-      ₽",R1372*N1372)</f>
        <v>-      ₽</v>
      </c>
      <c r="W1372" s="93" t="str">
        <f>IF('1'!$H$10="-","-      ₽",R1372*O1372)</f>
        <v>-      ₽</v>
      </c>
      <c r="X1372" s="65" t="s">
        <v>4548</v>
      </c>
      <c r="Y1372" s="66" t="str">
        <f>IF(OR(Q1372="",'1'!$H$10="-"),"-      %",IF(Z1372="только сц",0,IF(SUM($V$685:$V$6357)&gt;=57000,(W1372-T1372)/W1372,0)))</f>
        <v>-      %</v>
      </c>
      <c r="Z1372" s="83" t="s">
        <v>375</v>
      </c>
      <c r="AA1372" s="51">
        <v>8</v>
      </c>
      <c r="AB1372" s="51">
        <v>198</v>
      </c>
      <c r="AC1372" s="63" t="s">
        <v>375</v>
      </c>
      <c r="AD1372" s="94" t="str">
        <f>IF(OR(Q1372="",'1'!$H$10="-"),"",IF(Q1372&gt;R1372+S1372,"заказано больше наличия",""))</f>
        <v/>
      </c>
    </row>
    <row r="1373" spans="1:30" s="48" customFormat="1">
      <c r="A1373" s="2"/>
      <c r="B1373" s="57" t="s">
        <v>1522</v>
      </c>
      <c r="C1373" s="49" t="s">
        <v>720</v>
      </c>
      <c r="D1373" s="49" t="s">
        <v>721</v>
      </c>
      <c r="E1373" s="49">
        <v>2</v>
      </c>
      <c r="F1373" s="49">
        <v>6</v>
      </c>
      <c r="G1373" s="49" t="s">
        <v>3028</v>
      </c>
      <c r="H1373" s="52" t="s">
        <v>85</v>
      </c>
      <c r="I1373" s="50"/>
      <c r="J1373" s="50"/>
      <c r="K1373" s="90"/>
      <c r="L1373" s="51">
        <v>391</v>
      </c>
      <c r="M1373" s="51">
        <v>345</v>
      </c>
      <c r="N1373" s="82">
        <f>IF('1'!$H$10="-",L1373,L1373)</f>
        <v>391</v>
      </c>
      <c r="O1373" s="82">
        <f>IF(Z1373="только сц",0,IF('1'!$H$10="-",M1373,IF('1'!$H$10="в кассу предприятия",M1373,IF('1'!$H$10="ИП Водакова Т.Ю.",M1373*1.075,"-"))))</f>
        <v>345</v>
      </c>
      <c r="P1373" s="86">
        <v>95</v>
      </c>
      <c r="Q1373" s="47"/>
      <c r="R1373" s="91">
        <f t="shared" si="21"/>
        <v>0</v>
      </c>
      <c r="S1373" s="91" t="str">
        <f>IF('1'!$H$10="-","-      ₽",IF(Z1373="только сц",IF(Q1373&lt;=AA1373,Q1373,AA1373),IF(Q1373&lt;=AB1373,0,IF(Q1373-R1373&lt;=AA1373,Q1373-R1373,AA1373))))</f>
        <v>-      ₽</v>
      </c>
      <c r="T1373" s="92" t="str">
        <f>IF('1'!$H$10="-","-      ₽",IF(AND(SUM($W$10:$W$6357)&gt;=200000,AC1373&lt;&gt;"без скидки"),IF(R1373&gt;=100,O1373*0.95*0.95*R1373,O1373*R1373*0.95),IF(SUM($V$10:$V$6357)&gt;=57000,IF(AND(R1373&gt;=100,AC1373&lt;&gt;"без скидки"),O1373*0.95*R1373,O1373*R1373),N1373*R1373)))</f>
        <v>-      ₽</v>
      </c>
      <c r="U1373" s="92" t="str">
        <f>IF('1'!$H$10="-","-      ₽",S1373*N1373)</f>
        <v>-      ₽</v>
      </c>
      <c r="V1373" s="93" t="str">
        <f>IF('1'!$H$10="-","-      ₽",R1373*N1373)</f>
        <v>-      ₽</v>
      </c>
      <c r="W1373" s="93" t="str">
        <f>IF('1'!$H$10="-","-      ₽",R1373*O1373)</f>
        <v>-      ₽</v>
      </c>
      <c r="X1373" s="65" t="s">
        <v>4548</v>
      </c>
      <c r="Y1373" s="66" t="str">
        <f>IF(OR(Q1373="",'1'!$H$10="-"),"-      %",IF(Z1373="только сц",0,IF(SUM($V$685:$V$6357)&gt;=57000,(W1373-T1373)/W1373,0)))</f>
        <v>-      %</v>
      </c>
      <c r="Z1373" s="83" t="s">
        <v>375</v>
      </c>
      <c r="AA1373" s="51">
        <v>17</v>
      </c>
      <c r="AB1373" s="51">
        <v>78</v>
      </c>
      <c r="AC1373" s="63" t="s">
        <v>375</v>
      </c>
      <c r="AD1373" s="94" t="str">
        <f>IF(OR(Q1373="",'1'!$H$10="-"),"",IF(Q1373&gt;R1373+S1373,"заказано больше наличия",""))</f>
        <v/>
      </c>
    </row>
    <row r="1374" spans="1:30" s="48" customFormat="1">
      <c r="A1374" s="2"/>
      <c r="B1374" s="57" t="s">
        <v>5202</v>
      </c>
      <c r="C1374" s="49" t="s">
        <v>3865</v>
      </c>
      <c r="D1374" s="49" t="s">
        <v>721</v>
      </c>
      <c r="E1374" s="49">
        <v>2</v>
      </c>
      <c r="F1374" s="49">
        <v>8</v>
      </c>
      <c r="G1374" s="49" t="s">
        <v>828</v>
      </c>
      <c r="H1374" s="52" t="s">
        <v>288</v>
      </c>
      <c r="I1374" s="50"/>
      <c r="J1374" s="50"/>
      <c r="K1374" s="90"/>
      <c r="L1374" s="51">
        <v>407</v>
      </c>
      <c r="M1374" s="51">
        <v>359</v>
      </c>
      <c r="N1374" s="82">
        <f>IF('1'!$H$10="-",L1374,L1374)</f>
        <v>407</v>
      </c>
      <c r="O1374" s="82">
        <f>IF(Z1374="только сц",0,IF('1'!$H$10="-",M1374,IF('1'!$H$10="в кассу предприятия",M1374,IF('1'!$H$10="ИП Водакова Т.Ю.",M1374*1.075,"-"))))</f>
        <v>359</v>
      </c>
      <c r="P1374" s="86">
        <v>22</v>
      </c>
      <c r="Q1374" s="47"/>
      <c r="R1374" s="91">
        <f t="shared" si="21"/>
        <v>0</v>
      </c>
      <c r="S1374" s="91" t="str">
        <f>IF('1'!$H$10="-","-      ₽",IF(Z1374="только сц",IF(Q1374&lt;=AA1374,Q1374,AA1374),IF(Q1374&lt;=AB1374,0,IF(Q1374-R1374&lt;=AA1374,Q1374-R1374,AA1374))))</f>
        <v>-      ₽</v>
      </c>
      <c r="T1374" s="92" t="str">
        <f>IF('1'!$H$10="-","-      ₽",IF(AND(SUM($W$10:$W$6357)&gt;=200000,AC1374&lt;&gt;"без скидки"),IF(R1374&gt;=100,O1374*0.95*0.95*R1374,O1374*R1374*0.95),IF(SUM($V$10:$V$6357)&gt;=57000,IF(AND(R1374&gt;=100,AC1374&lt;&gt;"без скидки"),O1374*0.95*R1374,O1374*R1374),N1374*R1374)))</f>
        <v>-      ₽</v>
      </c>
      <c r="U1374" s="92" t="str">
        <f>IF('1'!$H$10="-","-      ₽",S1374*N1374)</f>
        <v>-      ₽</v>
      </c>
      <c r="V1374" s="93" t="str">
        <f>IF('1'!$H$10="-","-      ₽",R1374*N1374)</f>
        <v>-      ₽</v>
      </c>
      <c r="W1374" s="93" t="str">
        <f>IF('1'!$H$10="-","-      ₽",R1374*O1374)</f>
        <v>-      ₽</v>
      </c>
      <c r="X1374" s="65" t="s">
        <v>4991</v>
      </c>
      <c r="Y1374" s="66" t="str">
        <f>IF(OR(Q1374="",'1'!$H$10="-"),"-      %",IF(Z1374="только сц",0,IF(SUM($V$685:$V$6357)&gt;=57000,(W1374-T1374)/W1374,0)))</f>
        <v>-      %</v>
      </c>
      <c r="Z1374" s="83" t="s">
        <v>375</v>
      </c>
      <c r="AA1374" s="51">
        <v>0</v>
      </c>
      <c r="AB1374" s="51">
        <v>22</v>
      </c>
      <c r="AC1374" s="63" t="s">
        <v>375</v>
      </c>
      <c r="AD1374" s="94" t="str">
        <f>IF(OR(Q1374="",'1'!$H$10="-"),"",IF(Q1374&gt;R1374+S1374,"заказано больше наличия",""))</f>
        <v/>
      </c>
    </row>
    <row r="1375" spans="1:30" s="48" customFormat="1">
      <c r="A1375" s="2"/>
      <c r="B1375" s="57" t="s">
        <v>719</v>
      </c>
      <c r="C1375" s="49" t="s">
        <v>720</v>
      </c>
      <c r="D1375" s="49" t="s">
        <v>721</v>
      </c>
      <c r="E1375" s="49">
        <v>2</v>
      </c>
      <c r="F1375" s="49">
        <v>6</v>
      </c>
      <c r="G1375" s="49" t="s">
        <v>722</v>
      </c>
      <c r="H1375" s="52" t="s">
        <v>85</v>
      </c>
      <c r="I1375" s="50"/>
      <c r="J1375" s="50"/>
      <c r="K1375" s="90"/>
      <c r="L1375" s="51">
        <v>391</v>
      </c>
      <c r="M1375" s="51">
        <v>345</v>
      </c>
      <c r="N1375" s="82">
        <f>IF('1'!$H$10="-",L1375,L1375)</f>
        <v>391</v>
      </c>
      <c r="O1375" s="82">
        <f>IF(Z1375="только сц",0,IF('1'!$H$10="-",M1375,IF('1'!$H$10="в кассу предприятия",M1375,IF('1'!$H$10="ИП Водакова Т.Ю.",M1375*1.075,"-"))))</f>
        <v>345</v>
      </c>
      <c r="P1375" s="86">
        <v>49</v>
      </c>
      <c r="Q1375" s="47"/>
      <c r="R1375" s="91">
        <f t="shared" si="21"/>
        <v>0</v>
      </c>
      <c r="S1375" s="91" t="str">
        <f>IF('1'!$H$10="-","-      ₽",IF(Z1375="только сц",IF(Q1375&lt;=AA1375,Q1375,AA1375),IF(Q1375&lt;=AB1375,0,IF(Q1375-R1375&lt;=AA1375,Q1375-R1375,AA1375))))</f>
        <v>-      ₽</v>
      </c>
      <c r="T1375" s="92" t="str">
        <f>IF('1'!$H$10="-","-      ₽",IF(AND(SUM($W$10:$W$6357)&gt;=200000,AC1375&lt;&gt;"без скидки"),IF(R1375&gt;=100,O1375*0.95*0.95*R1375,O1375*R1375*0.95),IF(SUM($V$10:$V$6357)&gt;=57000,IF(AND(R1375&gt;=100,AC1375&lt;&gt;"без скидки"),O1375*0.95*R1375,O1375*R1375),N1375*R1375)))</f>
        <v>-      ₽</v>
      </c>
      <c r="U1375" s="92" t="str">
        <f>IF('1'!$H$10="-","-      ₽",S1375*N1375)</f>
        <v>-      ₽</v>
      </c>
      <c r="V1375" s="93" t="str">
        <f>IF('1'!$H$10="-","-      ₽",R1375*N1375)</f>
        <v>-      ₽</v>
      </c>
      <c r="W1375" s="93" t="str">
        <f>IF('1'!$H$10="-","-      ₽",R1375*O1375)</f>
        <v>-      ₽</v>
      </c>
      <c r="X1375" s="65" t="s">
        <v>4548</v>
      </c>
      <c r="Y1375" s="66" t="str">
        <f>IF(OR(Q1375="",'1'!$H$10="-"),"-      %",IF(Z1375="только сц",0,IF(SUM($V$685:$V$6357)&gt;=57000,(W1375-T1375)/W1375,0)))</f>
        <v>-      %</v>
      </c>
      <c r="Z1375" s="83" t="s">
        <v>375</v>
      </c>
      <c r="AA1375" s="51">
        <v>14</v>
      </c>
      <c r="AB1375" s="51">
        <v>35</v>
      </c>
      <c r="AC1375" s="63" t="s">
        <v>375</v>
      </c>
      <c r="AD1375" s="94" t="str">
        <f>IF(OR(Q1375="",'1'!$H$10="-"),"",IF(Q1375&gt;R1375+S1375,"заказано больше наличия",""))</f>
        <v/>
      </c>
    </row>
    <row r="1376" spans="1:30" s="48" customFormat="1">
      <c r="A1376" s="2"/>
      <c r="B1376" s="57" t="s">
        <v>1523</v>
      </c>
      <c r="C1376" s="49" t="s">
        <v>3865</v>
      </c>
      <c r="D1376" s="49" t="s">
        <v>721</v>
      </c>
      <c r="E1376" s="49">
        <v>2</v>
      </c>
      <c r="F1376" s="49">
        <v>1</v>
      </c>
      <c r="G1376" s="49" t="s">
        <v>3029</v>
      </c>
      <c r="H1376" s="52" t="s">
        <v>75</v>
      </c>
      <c r="I1376" s="50"/>
      <c r="J1376" s="50"/>
      <c r="K1376" s="90"/>
      <c r="L1376" s="51">
        <v>289</v>
      </c>
      <c r="M1376" s="51">
        <v>255</v>
      </c>
      <c r="N1376" s="82">
        <f>IF('1'!$H$10="-",L1376,L1376)</f>
        <v>289</v>
      </c>
      <c r="O1376" s="82">
        <f>IF(Z1376="только сц",0,IF('1'!$H$10="-",M1376,IF('1'!$H$10="в кассу предприятия",M1376,IF('1'!$H$10="ИП Водакова Т.Ю.",M1376*1.075,"-"))))</f>
        <v>0</v>
      </c>
      <c r="P1376" s="86">
        <v>10</v>
      </c>
      <c r="Q1376" s="47"/>
      <c r="R1376" s="91">
        <f t="shared" si="21"/>
        <v>0</v>
      </c>
      <c r="S1376" s="91" t="str">
        <f>IF('1'!$H$10="-","-      ₽",IF(Z1376="только сц",IF(Q1376&lt;=AA1376,Q1376,AA1376),IF(Q1376&lt;=AB1376,0,IF(Q1376-R1376&lt;=AA1376,Q1376-R1376,AA1376))))</f>
        <v>-      ₽</v>
      </c>
      <c r="T1376" s="92" t="str">
        <f>IF('1'!$H$10="-","-      ₽",IF(AND(SUM($W$10:$W$6357)&gt;=200000,AC1376&lt;&gt;"без скидки"),IF(R1376&gt;=100,O1376*0.95*0.95*R1376,O1376*R1376*0.95),IF(SUM($V$10:$V$6357)&gt;=57000,IF(AND(R1376&gt;=100,AC1376&lt;&gt;"без скидки"),O1376*0.95*R1376,O1376*R1376),N1376*R1376)))</f>
        <v>-      ₽</v>
      </c>
      <c r="U1376" s="92" t="str">
        <f>IF('1'!$H$10="-","-      ₽",S1376*N1376)</f>
        <v>-      ₽</v>
      </c>
      <c r="V1376" s="93" t="str">
        <f>IF('1'!$H$10="-","-      ₽",R1376*N1376)</f>
        <v>-      ₽</v>
      </c>
      <c r="W1376" s="93" t="str">
        <f>IF('1'!$H$10="-","-      ₽",R1376*O1376)</f>
        <v>-      ₽</v>
      </c>
      <c r="X1376" s="65" t="s">
        <v>4548</v>
      </c>
      <c r="Y1376" s="66" t="str">
        <f>IF(OR(Q1376="",'1'!$H$10="-"),"-      %",IF(Z1376="только сц",0,IF(SUM($V$685:$V$6357)&gt;=57000,(W1376-T1376)/W1376,0)))</f>
        <v>-      %</v>
      </c>
      <c r="Z1376" s="83" t="s">
        <v>5582</v>
      </c>
      <c r="AA1376" s="51">
        <v>10</v>
      </c>
      <c r="AB1376" s="51">
        <v>0</v>
      </c>
      <c r="AC1376" s="63" t="s">
        <v>375</v>
      </c>
      <c r="AD1376" s="94" t="str">
        <f>IF(OR(Q1376="",'1'!$H$10="-"),"",IF(Q1376&gt;R1376+S1376,"заказано больше наличия",""))</f>
        <v/>
      </c>
    </row>
    <row r="1377" spans="1:30" s="48" customFormat="1">
      <c r="A1377" s="2"/>
      <c r="B1377" s="57" t="s">
        <v>4320</v>
      </c>
      <c r="C1377" s="49" t="s">
        <v>720</v>
      </c>
      <c r="D1377" s="49" t="s">
        <v>721</v>
      </c>
      <c r="E1377" s="49">
        <v>2</v>
      </c>
      <c r="F1377" s="49">
        <v>6</v>
      </c>
      <c r="G1377" s="49" t="s">
        <v>4488</v>
      </c>
      <c r="H1377" s="52" t="s">
        <v>85</v>
      </c>
      <c r="I1377" s="50" t="s">
        <v>526</v>
      </c>
      <c r="J1377" s="50"/>
      <c r="K1377" s="90"/>
      <c r="L1377" s="51">
        <v>391</v>
      </c>
      <c r="M1377" s="51">
        <v>345</v>
      </c>
      <c r="N1377" s="82">
        <f>IF('1'!$H$10="-",L1377,L1377)</f>
        <v>391</v>
      </c>
      <c r="O1377" s="82">
        <f>IF(Z1377="только сц",0,IF('1'!$H$10="-",M1377,IF('1'!$H$10="в кассу предприятия",M1377,IF('1'!$H$10="ИП Водакова Т.Ю.",M1377*1.075,"-"))))</f>
        <v>345</v>
      </c>
      <c r="P1377" s="86" t="s">
        <v>5583</v>
      </c>
      <c r="Q1377" s="47"/>
      <c r="R1377" s="91">
        <f t="shared" si="21"/>
        <v>0</v>
      </c>
      <c r="S1377" s="91" t="str">
        <f>IF('1'!$H$10="-","-      ₽",IF(Z1377="только сц",IF(Q1377&lt;=AA1377,Q1377,AA1377),IF(Q1377&lt;=AB1377,0,IF(Q1377-R1377&lt;=AA1377,Q1377-R1377,AA1377))))</f>
        <v>-      ₽</v>
      </c>
      <c r="T1377" s="92" t="str">
        <f>IF('1'!$H$10="-","-      ₽",IF(AND(SUM($W$10:$W$6357)&gt;=200000,AC1377&lt;&gt;"без скидки"),IF(R1377&gt;=100,O1377*0.95*0.95*R1377,O1377*R1377*0.95),IF(SUM($V$10:$V$6357)&gt;=57000,IF(AND(R1377&gt;=100,AC1377&lt;&gt;"без скидки"),O1377*0.95*R1377,O1377*R1377),N1377*R1377)))</f>
        <v>-      ₽</v>
      </c>
      <c r="U1377" s="92" t="str">
        <f>IF('1'!$H$10="-","-      ₽",S1377*N1377)</f>
        <v>-      ₽</v>
      </c>
      <c r="V1377" s="93" t="str">
        <f>IF('1'!$H$10="-","-      ₽",R1377*N1377)</f>
        <v>-      ₽</v>
      </c>
      <c r="W1377" s="93" t="str">
        <f>IF('1'!$H$10="-","-      ₽",R1377*O1377)</f>
        <v>-      ₽</v>
      </c>
      <c r="X1377" s="65" t="s">
        <v>4992</v>
      </c>
      <c r="Y1377" s="66" t="str">
        <f>IF(OR(Q1377="",'1'!$H$10="-"),"-      %",IF(Z1377="только сц",0,IF(SUM($V$685:$V$6357)&gt;=57000,(W1377-T1377)/W1377,0)))</f>
        <v>-      %</v>
      </c>
      <c r="Z1377" s="83" t="s">
        <v>375</v>
      </c>
      <c r="AA1377" s="51">
        <v>17</v>
      </c>
      <c r="AB1377" s="51">
        <v>349</v>
      </c>
      <c r="AC1377" s="63" t="s">
        <v>375</v>
      </c>
      <c r="AD1377" s="94" t="str">
        <f>IF(OR(Q1377="",'1'!$H$10="-"),"",IF(Q1377&gt;R1377+S1377,"заказано больше наличия",""))</f>
        <v/>
      </c>
    </row>
    <row r="1378" spans="1:30" s="48" customFormat="1">
      <c r="A1378" s="2"/>
      <c r="B1378" s="57" t="s">
        <v>1524</v>
      </c>
      <c r="C1378" s="49" t="s">
        <v>3865</v>
      </c>
      <c r="D1378" s="49" t="s">
        <v>721</v>
      </c>
      <c r="E1378" s="49">
        <v>2</v>
      </c>
      <c r="F1378" s="49">
        <v>1</v>
      </c>
      <c r="G1378" s="49" t="s">
        <v>724</v>
      </c>
      <c r="H1378" s="52" t="s">
        <v>75</v>
      </c>
      <c r="I1378" s="50"/>
      <c r="J1378" s="50"/>
      <c r="K1378" s="90"/>
      <c r="L1378" s="51">
        <v>289</v>
      </c>
      <c r="M1378" s="51">
        <v>255</v>
      </c>
      <c r="N1378" s="82">
        <f>IF('1'!$H$10="-",L1378,L1378)</f>
        <v>289</v>
      </c>
      <c r="O1378" s="82">
        <f>IF(Z1378="только сц",0,IF('1'!$H$10="-",M1378,IF('1'!$H$10="в кассу предприятия",M1378,IF('1'!$H$10="ИП Водакова Т.Ю.",M1378*1.075,"-"))))</f>
        <v>0</v>
      </c>
      <c r="P1378" s="86">
        <v>9</v>
      </c>
      <c r="Q1378" s="47"/>
      <c r="R1378" s="91">
        <f t="shared" si="21"/>
        <v>0</v>
      </c>
      <c r="S1378" s="91" t="str">
        <f>IF('1'!$H$10="-","-      ₽",IF(Z1378="только сц",IF(Q1378&lt;=AA1378,Q1378,AA1378),IF(Q1378&lt;=AB1378,0,IF(Q1378-R1378&lt;=AA1378,Q1378-R1378,AA1378))))</f>
        <v>-      ₽</v>
      </c>
      <c r="T1378" s="92" t="str">
        <f>IF('1'!$H$10="-","-      ₽",IF(AND(SUM($W$10:$W$6357)&gt;=200000,AC1378&lt;&gt;"без скидки"),IF(R1378&gt;=100,O1378*0.95*0.95*R1378,O1378*R1378*0.95),IF(SUM($V$10:$V$6357)&gt;=57000,IF(AND(R1378&gt;=100,AC1378&lt;&gt;"без скидки"),O1378*0.95*R1378,O1378*R1378),N1378*R1378)))</f>
        <v>-      ₽</v>
      </c>
      <c r="U1378" s="92" t="str">
        <f>IF('1'!$H$10="-","-      ₽",S1378*N1378)</f>
        <v>-      ₽</v>
      </c>
      <c r="V1378" s="93" t="str">
        <f>IF('1'!$H$10="-","-      ₽",R1378*N1378)</f>
        <v>-      ₽</v>
      </c>
      <c r="W1378" s="93" t="str">
        <f>IF('1'!$H$10="-","-      ₽",R1378*O1378)</f>
        <v>-      ₽</v>
      </c>
      <c r="X1378" s="65" t="s">
        <v>4548</v>
      </c>
      <c r="Y1378" s="66" t="str">
        <f>IF(OR(Q1378="",'1'!$H$10="-"),"-      %",IF(Z1378="только сц",0,IF(SUM($V$685:$V$6357)&gt;=57000,(W1378-T1378)/W1378,0)))</f>
        <v>-      %</v>
      </c>
      <c r="Z1378" s="83" t="s">
        <v>5582</v>
      </c>
      <c r="AA1378" s="51">
        <v>9</v>
      </c>
      <c r="AB1378" s="51">
        <v>0</v>
      </c>
      <c r="AC1378" s="63" t="s">
        <v>375</v>
      </c>
      <c r="AD1378" s="94" t="str">
        <f>IF(OR(Q1378="",'1'!$H$10="-"),"",IF(Q1378&gt;R1378+S1378,"заказано больше наличия",""))</f>
        <v/>
      </c>
    </row>
    <row r="1379" spans="1:30" s="48" customFormat="1">
      <c r="A1379" s="2"/>
      <c r="B1379" s="57" t="s">
        <v>723</v>
      </c>
      <c r="C1379" s="49" t="s">
        <v>720</v>
      </c>
      <c r="D1379" s="49" t="s">
        <v>721</v>
      </c>
      <c r="E1379" s="49">
        <v>2</v>
      </c>
      <c r="F1379" s="49">
        <v>6</v>
      </c>
      <c r="G1379" s="49" t="s">
        <v>724</v>
      </c>
      <c r="H1379" s="52" t="s">
        <v>85</v>
      </c>
      <c r="I1379" s="50"/>
      <c r="J1379" s="50"/>
      <c r="K1379" s="90"/>
      <c r="L1379" s="51">
        <v>391</v>
      </c>
      <c r="M1379" s="51">
        <v>345</v>
      </c>
      <c r="N1379" s="82">
        <f>IF('1'!$H$10="-",L1379,L1379)</f>
        <v>391</v>
      </c>
      <c r="O1379" s="82">
        <f>IF(Z1379="только сц",0,IF('1'!$H$10="-",M1379,IF('1'!$H$10="в кассу предприятия",M1379,IF('1'!$H$10="ИП Водакова Т.Ю.",M1379*1.075,"-"))))</f>
        <v>345</v>
      </c>
      <c r="P1379" s="86" t="s">
        <v>5583</v>
      </c>
      <c r="Q1379" s="47"/>
      <c r="R1379" s="91">
        <f t="shared" si="21"/>
        <v>0</v>
      </c>
      <c r="S1379" s="91" t="str">
        <f>IF('1'!$H$10="-","-      ₽",IF(Z1379="только сц",IF(Q1379&lt;=AA1379,Q1379,AA1379),IF(Q1379&lt;=AB1379,0,IF(Q1379-R1379&lt;=AA1379,Q1379-R1379,AA1379))))</f>
        <v>-      ₽</v>
      </c>
      <c r="T1379" s="92" t="str">
        <f>IF('1'!$H$10="-","-      ₽",IF(AND(SUM($W$10:$W$6357)&gt;=200000,AC1379&lt;&gt;"без скидки"),IF(R1379&gt;=100,O1379*0.95*0.95*R1379,O1379*R1379*0.95),IF(SUM($V$10:$V$6357)&gt;=57000,IF(AND(R1379&gt;=100,AC1379&lt;&gt;"без скидки"),O1379*0.95*R1379,O1379*R1379),N1379*R1379)))</f>
        <v>-      ₽</v>
      </c>
      <c r="U1379" s="92" t="str">
        <f>IF('1'!$H$10="-","-      ₽",S1379*N1379)</f>
        <v>-      ₽</v>
      </c>
      <c r="V1379" s="93" t="str">
        <f>IF('1'!$H$10="-","-      ₽",R1379*N1379)</f>
        <v>-      ₽</v>
      </c>
      <c r="W1379" s="93" t="str">
        <f>IF('1'!$H$10="-","-      ₽",R1379*O1379)</f>
        <v>-      ₽</v>
      </c>
      <c r="X1379" s="65" t="s">
        <v>4548</v>
      </c>
      <c r="Y1379" s="66" t="str">
        <f>IF(OR(Q1379="",'1'!$H$10="-"),"-      %",IF(Z1379="только сц",0,IF(SUM($V$685:$V$6357)&gt;=57000,(W1379-T1379)/W1379,0)))</f>
        <v>-      %</v>
      </c>
      <c r="Z1379" s="83" t="s">
        <v>375</v>
      </c>
      <c r="AA1379" s="51">
        <v>6</v>
      </c>
      <c r="AB1379" s="51">
        <v>230</v>
      </c>
      <c r="AC1379" s="63" t="s">
        <v>375</v>
      </c>
      <c r="AD1379" s="94" t="str">
        <f>IF(OR(Q1379="",'1'!$H$10="-"),"",IF(Q1379&gt;R1379+S1379,"заказано больше наличия",""))</f>
        <v/>
      </c>
    </row>
    <row r="1380" spans="1:30" s="48" customFormat="1">
      <c r="A1380" s="2"/>
      <c r="B1380" s="57" t="s">
        <v>1525</v>
      </c>
      <c r="C1380" s="49" t="s">
        <v>3865</v>
      </c>
      <c r="D1380" s="49" t="s">
        <v>721</v>
      </c>
      <c r="E1380" s="49">
        <v>2</v>
      </c>
      <c r="F1380" s="49">
        <v>11</v>
      </c>
      <c r="G1380" s="49" t="s">
        <v>724</v>
      </c>
      <c r="H1380" s="52" t="s">
        <v>52</v>
      </c>
      <c r="I1380" s="50"/>
      <c r="J1380" s="50"/>
      <c r="K1380" s="90"/>
      <c r="L1380" s="51">
        <v>414</v>
      </c>
      <c r="M1380" s="51">
        <v>365</v>
      </c>
      <c r="N1380" s="82">
        <f>IF('1'!$H$10="-",L1380,L1380)</f>
        <v>414</v>
      </c>
      <c r="O1380" s="82">
        <f>IF(Z1380="только сц",0,IF('1'!$H$10="-",M1380,IF('1'!$H$10="в кассу предприятия",M1380,IF('1'!$H$10="ИП Водакова Т.Ю.",M1380*1.075,"-"))))</f>
        <v>0</v>
      </c>
      <c r="P1380" s="86">
        <v>6</v>
      </c>
      <c r="Q1380" s="47"/>
      <c r="R1380" s="91">
        <f t="shared" si="21"/>
        <v>0</v>
      </c>
      <c r="S1380" s="91" t="str">
        <f>IF('1'!$H$10="-","-      ₽",IF(Z1380="только сц",IF(Q1380&lt;=AA1380,Q1380,AA1380),IF(Q1380&lt;=AB1380,0,IF(Q1380-R1380&lt;=AA1380,Q1380-R1380,AA1380))))</f>
        <v>-      ₽</v>
      </c>
      <c r="T1380" s="92" t="str">
        <f>IF('1'!$H$10="-","-      ₽",IF(AND(SUM($W$10:$W$6357)&gt;=200000,AC1380&lt;&gt;"без скидки"),IF(R1380&gt;=100,O1380*0.95*0.95*R1380,O1380*R1380*0.95),IF(SUM($V$10:$V$6357)&gt;=57000,IF(AND(R1380&gt;=100,AC1380&lt;&gt;"без скидки"),O1380*0.95*R1380,O1380*R1380),N1380*R1380)))</f>
        <v>-      ₽</v>
      </c>
      <c r="U1380" s="92" t="str">
        <f>IF('1'!$H$10="-","-      ₽",S1380*N1380)</f>
        <v>-      ₽</v>
      </c>
      <c r="V1380" s="93" t="str">
        <f>IF('1'!$H$10="-","-      ₽",R1380*N1380)</f>
        <v>-      ₽</v>
      </c>
      <c r="W1380" s="93" t="str">
        <f>IF('1'!$H$10="-","-      ₽",R1380*O1380)</f>
        <v>-      ₽</v>
      </c>
      <c r="X1380" s="65" t="s">
        <v>4548</v>
      </c>
      <c r="Y1380" s="66" t="str">
        <f>IF(OR(Q1380="",'1'!$H$10="-"),"-      %",IF(Z1380="только сц",0,IF(SUM($V$685:$V$6357)&gt;=57000,(W1380-T1380)/W1380,0)))</f>
        <v>-      %</v>
      </c>
      <c r="Z1380" s="83" t="s">
        <v>5582</v>
      </c>
      <c r="AA1380" s="51">
        <v>6</v>
      </c>
      <c r="AB1380" s="51">
        <v>0</v>
      </c>
      <c r="AC1380" s="63" t="s">
        <v>375</v>
      </c>
      <c r="AD1380" s="94" t="str">
        <f>IF(OR(Q1380="",'1'!$H$10="-"),"",IF(Q1380&gt;R1380+S1380,"заказано больше наличия",""))</f>
        <v/>
      </c>
    </row>
    <row r="1381" spans="1:30" s="48" customFormat="1">
      <c r="A1381" s="2"/>
      <c r="B1381" s="57" t="s">
        <v>1526</v>
      </c>
      <c r="C1381" s="49" t="s">
        <v>3865</v>
      </c>
      <c r="D1381" s="49" t="s">
        <v>721</v>
      </c>
      <c r="E1381" s="49">
        <v>2</v>
      </c>
      <c r="F1381" s="49">
        <v>1</v>
      </c>
      <c r="G1381" s="49" t="s">
        <v>726</v>
      </c>
      <c r="H1381" s="52" t="s">
        <v>75</v>
      </c>
      <c r="I1381" s="50"/>
      <c r="J1381" s="50"/>
      <c r="K1381" s="90"/>
      <c r="L1381" s="51">
        <v>289</v>
      </c>
      <c r="M1381" s="51">
        <v>255</v>
      </c>
      <c r="N1381" s="82">
        <f>IF('1'!$H$10="-",L1381,L1381)</f>
        <v>289</v>
      </c>
      <c r="O1381" s="82">
        <f>IF(Z1381="только сц",0,IF('1'!$H$10="-",M1381,IF('1'!$H$10="в кассу предприятия",M1381,IF('1'!$H$10="ИП Водакова Т.Ю.",M1381*1.075,"-"))))</f>
        <v>0</v>
      </c>
      <c r="P1381" s="86">
        <v>4</v>
      </c>
      <c r="Q1381" s="47"/>
      <c r="R1381" s="91">
        <f t="shared" si="21"/>
        <v>0</v>
      </c>
      <c r="S1381" s="91" t="str">
        <f>IF('1'!$H$10="-","-      ₽",IF(Z1381="только сц",IF(Q1381&lt;=AA1381,Q1381,AA1381),IF(Q1381&lt;=AB1381,0,IF(Q1381-R1381&lt;=AA1381,Q1381-R1381,AA1381))))</f>
        <v>-      ₽</v>
      </c>
      <c r="T1381" s="92" t="str">
        <f>IF('1'!$H$10="-","-      ₽",IF(AND(SUM($W$10:$W$6357)&gt;=200000,AC1381&lt;&gt;"без скидки"),IF(R1381&gt;=100,O1381*0.95*0.95*R1381,O1381*R1381*0.95),IF(SUM($V$10:$V$6357)&gt;=57000,IF(AND(R1381&gt;=100,AC1381&lt;&gt;"без скидки"),O1381*0.95*R1381,O1381*R1381),N1381*R1381)))</f>
        <v>-      ₽</v>
      </c>
      <c r="U1381" s="92" t="str">
        <f>IF('1'!$H$10="-","-      ₽",S1381*N1381)</f>
        <v>-      ₽</v>
      </c>
      <c r="V1381" s="93" t="str">
        <f>IF('1'!$H$10="-","-      ₽",R1381*N1381)</f>
        <v>-      ₽</v>
      </c>
      <c r="W1381" s="93" t="str">
        <f>IF('1'!$H$10="-","-      ₽",R1381*O1381)</f>
        <v>-      ₽</v>
      </c>
      <c r="X1381" s="65" t="s">
        <v>4548</v>
      </c>
      <c r="Y1381" s="66" t="str">
        <f>IF(OR(Q1381="",'1'!$H$10="-"),"-      %",IF(Z1381="только сц",0,IF(SUM($V$685:$V$6357)&gt;=57000,(W1381-T1381)/W1381,0)))</f>
        <v>-      %</v>
      </c>
      <c r="Z1381" s="83" t="s">
        <v>5582</v>
      </c>
      <c r="AA1381" s="51">
        <v>4</v>
      </c>
      <c r="AB1381" s="51">
        <v>0</v>
      </c>
      <c r="AC1381" s="63" t="s">
        <v>375</v>
      </c>
      <c r="AD1381" s="94" t="str">
        <f>IF(OR(Q1381="",'1'!$H$10="-"),"",IF(Q1381&gt;R1381+S1381,"заказано больше наличия",""))</f>
        <v/>
      </c>
    </row>
    <row r="1382" spans="1:30" s="48" customFormat="1">
      <c r="A1382" s="2"/>
      <c r="B1382" s="57" t="s">
        <v>725</v>
      </c>
      <c r="C1382" s="49" t="s">
        <v>720</v>
      </c>
      <c r="D1382" s="49" t="s">
        <v>721</v>
      </c>
      <c r="E1382" s="49">
        <v>2</v>
      </c>
      <c r="F1382" s="49">
        <v>6</v>
      </c>
      <c r="G1382" s="49" t="s">
        <v>726</v>
      </c>
      <c r="H1382" s="52" t="s">
        <v>85</v>
      </c>
      <c r="I1382" s="50"/>
      <c r="J1382" s="50"/>
      <c r="K1382" s="90"/>
      <c r="L1382" s="51">
        <v>391</v>
      </c>
      <c r="M1382" s="51">
        <v>345</v>
      </c>
      <c r="N1382" s="82">
        <f>IF('1'!$H$10="-",L1382,L1382)</f>
        <v>391</v>
      </c>
      <c r="O1382" s="82">
        <f>IF(Z1382="только сц",0,IF('1'!$H$10="-",M1382,IF('1'!$H$10="в кассу предприятия",M1382,IF('1'!$H$10="ИП Водакова Т.Ю.",M1382*1.075,"-"))))</f>
        <v>345</v>
      </c>
      <c r="P1382" s="86">
        <v>20</v>
      </c>
      <c r="Q1382" s="47"/>
      <c r="R1382" s="91">
        <f t="shared" si="21"/>
        <v>0</v>
      </c>
      <c r="S1382" s="91" t="str">
        <f>IF('1'!$H$10="-","-      ₽",IF(Z1382="только сц",IF(Q1382&lt;=AA1382,Q1382,AA1382),IF(Q1382&lt;=AB1382,0,IF(Q1382-R1382&lt;=AA1382,Q1382-R1382,AA1382))))</f>
        <v>-      ₽</v>
      </c>
      <c r="T1382" s="92" t="str">
        <f>IF('1'!$H$10="-","-      ₽",IF(AND(SUM($W$10:$W$6357)&gt;=200000,AC1382&lt;&gt;"без скидки"),IF(R1382&gt;=100,O1382*0.95*0.95*R1382,O1382*R1382*0.95),IF(SUM($V$10:$V$6357)&gt;=57000,IF(AND(R1382&gt;=100,AC1382&lt;&gt;"без скидки"),O1382*0.95*R1382,O1382*R1382),N1382*R1382)))</f>
        <v>-      ₽</v>
      </c>
      <c r="U1382" s="92" t="str">
        <f>IF('1'!$H$10="-","-      ₽",S1382*N1382)</f>
        <v>-      ₽</v>
      </c>
      <c r="V1382" s="93" t="str">
        <f>IF('1'!$H$10="-","-      ₽",R1382*N1382)</f>
        <v>-      ₽</v>
      </c>
      <c r="W1382" s="93" t="str">
        <f>IF('1'!$H$10="-","-      ₽",R1382*O1382)</f>
        <v>-      ₽</v>
      </c>
      <c r="X1382" s="65" t="s">
        <v>4548</v>
      </c>
      <c r="Y1382" s="66" t="str">
        <f>IF(OR(Q1382="",'1'!$H$10="-"),"-      %",IF(Z1382="только сц",0,IF(SUM($V$685:$V$6357)&gt;=57000,(W1382-T1382)/W1382,0)))</f>
        <v>-      %</v>
      </c>
      <c r="Z1382" s="83" t="s">
        <v>375</v>
      </c>
      <c r="AA1382" s="51">
        <v>11</v>
      </c>
      <c r="AB1382" s="51">
        <v>9</v>
      </c>
      <c r="AC1382" s="63" t="s">
        <v>375</v>
      </c>
      <c r="AD1382" s="94" t="str">
        <f>IF(OR(Q1382="",'1'!$H$10="-"),"",IF(Q1382&gt;R1382+S1382,"заказано больше наличия",""))</f>
        <v/>
      </c>
    </row>
    <row r="1383" spans="1:30" s="48" customFormat="1">
      <c r="A1383" s="2"/>
      <c r="B1383" s="57" t="s">
        <v>5203</v>
      </c>
      <c r="C1383" s="49" t="s">
        <v>3865</v>
      </c>
      <c r="D1383" s="49" t="s">
        <v>721</v>
      </c>
      <c r="E1383" s="49">
        <v>2</v>
      </c>
      <c r="F1383" s="49">
        <v>8</v>
      </c>
      <c r="G1383" s="49" t="s">
        <v>726</v>
      </c>
      <c r="H1383" s="52" t="s">
        <v>288</v>
      </c>
      <c r="I1383" s="50" t="s">
        <v>392</v>
      </c>
      <c r="J1383" s="50"/>
      <c r="K1383" s="90"/>
      <c r="L1383" s="51">
        <v>414</v>
      </c>
      <c r="M1383" s="51">
        <v>365</v>
      </c>
      <c r="N1383" s="82">
        <f>IF('1'!$H$10="-",L1383,L1383)</f>
        <v>414</v>
      </c>
      <c r="O1383" s="82">
        <f>IF(Z1383="только сц",0,IF('1'!$H$10="-",M1383,IF('1'!$H$10="в кассу предприятия",M1383,IF('1'!$H$10="ИП Водакова Т.Ю.",M1383*1.075,"-"))))</f>
        <v>365</v>
      </c>
      <c r="P1383" s="86">
        <v>20</v>
      </c>
      <c r="Q1383" s="47"/>
      <c r="R1383" s="91">
        <f t="shared" si="21"/>
        <v>0</v>
      </c>
      <c r="S1383" s="91" t="str">
        <f>IF('1'!$H$10="-","-      ₽",IF(Z1383="только сц",IF(Q1383&lt;=AA1383,Q1383,AA1383),IF(Q1383&lt;=AB1383,0,IF(Q1383-R1383&lt;=AA1383,Q1383-R1383,AA1383))))</f>
        <v>-      ₽</v>
      </c>
      <c r="T1383" s="92" t="str">
        <f>IF('1'!$H$10="-","-      ₽",IF(AND(SUM($W$10:$W$6357)&gt;=200000,AC1383&lt;&gt;"без скидки"),IF(R1383&gt;=100,O1383*0.95*0.95*R1383,O1383*R1383*0.95),IF(SUM($V$10:$V$6357)&gt;=57000,IF(AND(R1383&gt;=100,AC1383&lt;&gt;"без скидки"),O1383*0.95*R1383,O1383*R1383),N1383*R1383)))</f>
        <v>-      ₽</v>
      </c>
      <c r="U1383" s="92" t="str">
        <f>IF('1'!$H$10="-","-      ₽",S1383*N1383)</f>
        <v>-      ₽</v>
      </c>
      <c r="V1383" s="93" t="str">
        <f>IF('1'!$H$10="-","-      ₽",R1383*N1383)</f>
        <v>-      ₽</v>
      </c>
      <c r="W1383" s="93" t="str">
        <f>IF('1'!$H$10="-","-      ₽",R1383*O1383)</f>
        <v>-      ₽</v>
      </c>
      <c r="X1383" s="65" t="s">
        <v>4991</v>
      </c>
      <c r="Y1383" s="66" t="str">
        <f>IF(OR(Q1383="",'1'!$H$10="-"),"-      %",IF(Z1383="только сц",0,IF(SUM($V$685:$V$6357)&gt;=57000,(W1383-T1383)/W1383,0)))</f>
        <v>-      %</v>
      </c>
      <c r="Z1383" s="83" t="s">
        <v>375</v>
      </c>
      <c r="AA1383" s="51">
        <v>0</v>
      </c>
      <c r="AB1383" s="51">
        <v>20</v>
      </c>
      <c r="AC1383" s="63" t="s">
        <v>375</v>
      </c>
      <c r="AD1383" s="94" t="str">
        <f>IF(OR(Q1383="",'1'!$H$10="-"),"",IF(Q1383&gt;R1383+S1383,"заказано больше наличия",""))</f>
        <v/>
      </c>
    </row>
    <row r="1384" spans="1:30" s="48" customFormat="1">
      <c r="A1384" s="2"/>
      <c r="B1384" s="57" t="s">
        <v>4192</v>
      </c>
      <c r="C1384" s="49" t="s">
        <v>720</v>
      </c>
      <c r="D1384" s="49" t="s">
        <v>721</v>
      </c>
      <c r="E1384" s="49">
        <v>2</v>
      </c>
      <c r="F1384" s="49">
        <v>18</v>
      </c>
      <c r="G1384" s="49" t="s">
        <v>726</v>
      </c>
      <c r="H1384" s="52" t="s">
        <v>384</v>
      </c>
      <c r="I1384" s="50" t="s">
        <v>298</v>
      </c>
      <c r="J1384" s="50"/>
      <c r="K1384" s="90"/>
      <c r="L1384" s="51">
        <v>1767</v>
      </c>
      <c r="M1384" s="51">
        <v>1559</v>
      </c>
      <c r="N1384" s="82">
        <f>IF('1'!$H$10="-",L1384,L1384)</f>
        <v>1767</v>
      </c>
      <c r="O1384" s="82">
        <f>IF(Z1384="только сц",0,IF('1'!$H$10="-",M1384,IF('1'!$H$10="в кассу предприятия",M1384,IF('1'!$H$10="ИП Водакова Т.Ю.",M1384*1.075,"-"))))</f>
        <v>1559</v>
      </c>
      <c r="P1384" s="86">
        <v>8</v>
      </c>
      <c r="Q1384" s="47"/>
      <c r="R1384" s="91">
        <f t="shared" si="21"/>
        <v>0</v>
      </c>
      <c r="S1384" s="91" t="str">
        <f>IF('1'!$H$10="-","-      ₽",IF(Z1384="только сц",IF(Q1384&lt;=AA1384,Q1384,AA1384),IF(Q1384&lt;=AB1384,0,IF(Q1384-R1384&lt;=AA1384,Q1384-R1384,AA1384))))</f>
        <v>-      ₽</v>
      </c>
      <c r="T1384" s="92" t="str">
        <f>IF('1'!$H$10="-","-      ₽",IF(AND(SUM($W$10:$W$6357)&gt;=200000,AC1384&lt;&gt;"без скидки"),IF(R1384&gt;=100,O1384*0.95*0.95*R1384,O1384*R1384*0.95),IF(SUM($V$10:$V$6357)&gt;=57000,IF(AND(R1384&gt;=100,AC1384&lt;&gt;"без скидки"),O1384*0.95*R1384,O1384*R1384),N1384*R1384)))</f>
        <v>-      ₽</v>
      </c>
      <c r="U1384" s="92" t="str">
        <f>IF('1'!$H$10="-","-      ₽",S1384*N1384)</f>
        <v>-      ₽</v>
      </c>
      <c r="V1384" s="93" t="str">
        <f>IF('1'!$H$10="-","-      ₽",R1384*N1384)</f>
        <v>-      ₽</v>
      </c>
      <c r="W1384" s="93" t="str">
        <f>IF('1'!$H$10="-","-      ₽",R1384*O1384)</f>
        <v>-      ₽</v>
      </c>
      <c r="X1384" s="65" t="s">
        <v>4548</v>
      </c>
      <c r="Y1384" s="66" t="str">
        <f>IF(OR(Q1384="",'1'!$H$10="-"),"-      %",IF(Z1384="только сц",0,IF(SUM($V$685:$V$6357)&gt;=57000,(W1384-T1384)/W1384,0)))</f>
        <v>-      %</v>
      </c>
      <c r="Z1384" s="83" t="s">
        <v>375</v>
      </c>
      <c r="AA1384" s="51">
        <v>0</v>
      </c>
      <c r="AB1384" s="51">
        <v>8</v>
      </c>
      <c r="AC1384" s="63" t="s">
        <v>375</v>
      </c>
      <c r="AD1384" s="94" t="str">
        <f>IF(OR(Q1384="",'1'!$H$10="-"),"",IF(Q1384&gt;R1384+S1384,"заказано больше наличия",""))</f>
        <v/>
      </c>
    </row>
    <row r="1385" spans="1:30" s="48" customFormat="1">
      <c r="A1385" s="2"/>
      <c r="B1385" s="57" t="s">
        <v>727</v>
      </c>
      <c r="C1385" s="49" t="s">
        <v>720</v>
      </c>
      <c r="D1385" s="49" t="s">
        <v>721</v>
      </c>
      <c r="E1385" s="49">
        <v>2</v>
      </c>
      <c r="F1385" s="49">
        <v>6</v>
      </c>
      <c r="G1385" s="49" t="s">
        <v>728</v>
      </c>
      <c r="H1385" s="52" t="s">
        <v>85</v>
      </c>
      <c r="I1385" s="50"/>
      <c r="J1385" s="50"/>
      <c r="K1385" s="90"/>
      <c r="L1385" s="51">
        <v>391</v>
      </c>
      <c r="M1385" s="51">
        <v>345</v>
      </c>
      <c r="N1385" s="82">
        <f>IF('1'!$H$10="-",L1385,L1385)</f>
        <v>391</v>
      </c>
      <c r="O1385" s="82">
        <f>IF(Z1385="только сц",0,IF('1'!$H$10="-",M1385,IF('1'!$H$10="в кассу предприятия",M1385,IF('1'!$H$10="ИП Водакова Т.Ю.",M1385*1.075,"-"))))</f>
        <v>345</v>
      </c>
      <c r="P1385" s="86">
        <v>82</v>
      </c>
      <c r="Q1385" s="47"/>
      <c r="R1385" s="91">
        <f t="shared" si="21"/>
        <v>0</v>
      </c>
      <c r="S1385" s="91" t="str">
        <f>IF('1'!$H$10="-","-      ₽",IF(Z1385="только сц",IF(Q1385&lt;=AA1385,Q1385,AA1385),IF(Q1385&lt;=AB1385,0,IF(Q1385-R1385&lt;=AA1385,Q1385-R1385,AA1385))))</f>
        <v>-      ₽</v>
      </c>
      <c r="T1385" s="92" t="str">
        <f>IF('1'!$H$10="-","-      ₽",IF(AND(SUM($W$10:$W$6357)&gt;=200000,AC1385&lt;&gt;"без скидки"),IF(R1385&gt;=100,O1385*0.95*0.95*R1385,O1385*R1385*0.95),IF(SUM($V$10:$V$6357)&gt;=57000,IF(AND(R1385&gt;=100,AC1385&lt;&gt;"без скидки"),O1385*0.95*R1385,O1385*R1385),N1385*R1385)))</f>
        <v>-      ₽</v>
      </c>
      <c r="U1385" s="92" t="str">
        <f>IF('1'!$H$10="-","-      ₽",S1385*N1385)</f>
        <v>-      ₽</v>
      </c>
      <c r="V1385" s="93" t="str">
        <f>IF('1'!$H$10="-","-      ₽",R1385*N1385)</f>
        <v>-      ₽</v>
      </c>
      <c r="W1385" s="93" t="str">
        <f>IF('1'!$H$10="-","-      ₽",R1385*O1385)</f>
        <v>-      ₽</v>
      </c>
      <c r="X1385" s="65" t="s">
        <v>4548</v>
      </c>
      <c r="Y1385" s="66" t="str">
        <f>IF(OR(Q1385="",'1'!$H$10="-"),"-      %",IF(Z1385="только сц",0,IF(SUM($V$685:$V$6357)&gt;=57000,(W1385-T1385)/W1385,0)))</f>
        <v>-      %</v>
      </c>
      <c r="Z1385" s="83" t="s">
        <v>375</v>
      </c>
      <c r="AA1385" s="51">
        <v>17</v>
      </c>
      <c r="AB1385" s="51">
        <v>65</v>
      </c>
      <c r="AC1385" s="63" t="s">
        <v>375</v>
      </c>
      <c r="AD1385" s="94" t="str">
        <f>IF(OR(Q1385="",'1'!$H$10="-"),"",IF(Q1385&gt;R1385+S1385,"заказано больше наличия",""))</f>
        <v/>
      </c>
    </row>
    <row r="1386" spans="1:30" s="48" customFormat="1">
      <c r="A1386" s="2"/>
      <c r="B1386" s="57" t="s">
        <v>1527</v>
      </c>
      <c r="C1386" s="49" t="s">
        <v>3865</v>
      </c>
      <c r="D1386" s="49" t="s">
        <v>721</v>
      </c>
      <c r="E1386" s="49">
        <v>2</v>
      </c>
      <c r="F1386" s="49">
        <v>6</v>
      </c>
      <c r="G1386" s="49" t="s">
        <v>729</v>
      </c>
      <c r="H1386" s="52" t="s">
        <v>85</v>
      </c>
      <c r="I1386" s="50"/>
      <c r="J1386" s="50"/>
      <c r="K1386" s="90"/>
      <c r="L1386" s="51">
        <v>391</v>
      </c>
      <c r="M1386" s="51">
        <v>345</v>
      </c>
      <c r="N1386" s="82">
        <f>IF('1'!$H$10="-",L1386,L1386)</f>
        <v>391</v>
      </c>
      <c r="O1386" s="82">
        <f>IF(Z1386="только сц",0,IF('1'!$H$10="-",M1386,IF('1'!$H$10="в кассу предприятия",M1386,IF('1'!$H$10="ИП Водакова Т.Ю.",M1386*1.075,"-"))))</f>
        <v>345</v>
      </c>
      <c r="P1386" s="86">
        <v>25</v>
      </c>
      <c r="Q1386" s="47"/>
      <c r="R1386" s="91">
        <f t="shared" si="21"/>
        <v>0</v>
      </c>
      <c r="S1386" s="91" t="str">
        <f>IF('1'!$H$10="-","-      ₽",IF(Z1386="только сц",IF(Q1386&lt;=AA1386,Q1386,AA1386),IF(Q1386&lt;=AB1386,0,IF(Q1386-R1386&lt;=AA1386,Q1386-R1386,AA1386))))</f>
        <v>-      ₽</v>
      </c>
      <c r="T1386" s="92" t="str">
        <f>IF('1'!$H$10="-","-      ₽",IF(AND(SUM($W$10:$W$6357)&gt;=200000,AC1386&lt;&gt;"без скидки"),IF(R1386&gt;=100,O1386*0.95*0.95*R1386,O1386*R1386*0.95),IF(SUM($V$10:$V$6357)&gt;=57000,IF(AND(R1386&gt;=100,AC1386&lt;&gt;"без скидки"),O1386*0.95*R1386,O1386*R1386),N1386*R1386)))</f>
        <v>-      ₽</v>
      </c>
      <c r="U1386" s="92" t="str">
        <f>IF('1'!$H$10="-","-      ₽",S1386*N1386)</f>
        <v>-      ₽</v>
      </c>
      <c r="V1386" s="93" t="str">
        <f>IF('1'!$H$10="-","-      ₽",R1386*N1386)</f>
        <v>-      ₽</v>
      </c>
      <c r="W1386" s="93" t="str">
        <f>IF('1'!$H$10="-","-      ₽",R1386*O1386)</f>
        <v>-      ₽</v>
      </c>
      <c r="X1386" s="65" t="s">
        <v>4548</v>
      </c>
      <c r="Y1386" s="66" t="str">
        <f>IF(OR(Q1386="",'1'!$H$10="-"),"-      %",IF(Z1386="только сц",0,IF(SUM($V$685:$V$6357)&gt;=57000,(W1386-T1386)/W1386,0)))</f>
        <v>-      %</v>
      </c>
      <c r="Z1386" s="83" t="s">
        <v>375</v>
      </c>
      <c r="AA1386" s="51">
        <v>9</v>
      </c>
      <c r="AB1386" s="51">
        <v>16</v>
      </c>
      <c r="AC1386" s="63" t="s">
        <v>375</v>
      </c>
      <c r="AD1386" s="94" t="str">
        <f>IF(OR(Q1386="",'1'!$H$10="-"),"",IF(Q1386&gt;R1386+S1386,"заказано больше наличия",""))</f>
        <v/>
      </c>
    </row>
    <row r="1387" spans="1:30" s="48" customFormat="1">
      <c r="A1387" s="2"/>
      <c r="B1387" s="57" t="s">
        <v>1528</v>
      </c>
      <c r="C1387" s="49" t="s">
        <v>720</v>
      </c>
      <c r="D1387" s="49" t="s">
        <v>721</v>
      </c>
      <c r="E1387" s="49">
        <v>2</v>
      </c>
      <c r="F1387" s="49">
        <v>6</v>
      </c>
      <c r="G1387" s="49" t="s">
        <v>3030</v>
      </c>
      <c r="H1387" s="52" t="s">
        <v>85</v>
      </c>
      <c r="I1387" s="50"/>
      <c r="J1387" s="50"/>
      <c r="K1387" s="90"/>
      <c r="L1387" s="51">
        <v>391</v>
      </c>
      <c r="M1387" s="51">
        <v>345</v>
      </c>
      <c r="N1387" s="82">
        <f>IF('1'!$H$10="-",L1387,L1387)</f>
        <v>391</v>
      </c>
      <c r="O1387" s="82">
        <f>IF(Z1387="только сц",0,IF('1'!$H$10="-",M1387,IF('1'!$H$10="в кассу предприятия",M1387,IF('1'!$H$10="ИП Водакова Т.Ю.",M1387*1.075,"-"))))</f>
        <v>345</v>
      </c>
      <c r="P1387" s="86">
        <v>74</v>
      </c>
      <c r="Q1387" s="47"/>
      <c r="R1387" s="91">
        <f t="shared" si="21"/>
        <v>0</v>
      </c>
      <c r="S1387" s="91" t="str">
        <f>IF('1'!$H$10="-","-      ₽",IF(Z1387="только сц",IF(Q1387&lt;=AA1387,Q1387,AA1387),IF(Q1387&lt;=AB1387,0,IF(Q1387-R1387&lt;=AA1387,Q1387-R1387,AA1387))))</f>
        <v>-      ₽</v>
      </c>
      <c r="T1387" s="92" t="str">
        <f>IF('1'!$H$10="-","-      ₽",IF(AND(SUM($W$10:$W$6357)&gt;=200000,AC1387&lt;&gt;"без скидки"),IF(R1387&gt;=100,O1387*0.95*0.95*R1387,O1387*R1387*0.95),IF(SUM($V$10:$V$6357)&gt;=57000,IF(AND(R1387&gt;=100,AC1387&lt;&gt;"без скидки"),O1387*0.95*R1387,O1387*R1387),N1387*R1387)))</f>
        <v>-      ₽</v>
      </c>
      <c r="U1387" s="92" t="str">
        <f>IF('1'!$H$10="-","-      ₽",S1387*N1387)</f>
        <v>-      ₽</v>
      </c>
      <c r="V1387" s="93" t="str">
        <f>IF('1'!$H$10="-","-      ₽",R1387*N1387)</f>
        <v>-      ₽</v>
      </c>
      <c r="W1387" s="93" t="str">
        <f>IF('1'!$H$10="-","-      ₽",R1387*O1387)</f>
        <v>-      ₽</v>
      </c>
      <c r="X1387" s="65" t="s">
        <v>4548</v>
      </c>
      <c r="Y1387" s="66" t="str">
        <f>IF(OR(Q1387="",'1'!$H$10="-"),"-      %",IF(Z1387="только сц",0,IF(SUM($V$685:$V$6357)&gt;=57000,(W1387-T1387)/W1387,0)))</f>
        <v>-      %</v>
      </c>
      <c r="Z1387" s="83" t="s">
        <v>375</v>
      </c>
      <c r="AA1387" s="51">
        <v>18</v>
      </c>
      <c r="AB1387" s="51">
        <v>56</v>
      </c>
      <c r="AC1387" s="63" t="s">
        <v>375</v>
      </c>
      <c r="AD1387" s="94" t="str">
        <f>IF(OR(Q1387="",'1'!$H$10="-"),"",IF(Q1387&gt;R1387+S1387,"заказано больше наличия",""))</f>
        <v/>
      </c>
    </row>
    <row r="1388" spans="1:30" s="48" customFormat="1">
      <c r="A1388" s="2"/>
      <c r="B1388" s="57" t="s">
        <v>1529</v>
      </c>
      <c r="C1388" s="49" t="s">
        <v>720</v>
      </c>
      <c r="D1388" s="49" t="s">
        <v>721</v>
      </c>
      <c r="E1388" s="49">
        <v>2</v>
      </c>
      <c r="F1388" s="49">
        <v>6</v>
      </c>
      <c r="G1388" s="49" t="s">
        <v>3031</v>
      </c>
      <c r="H1388" s="52" t="s">
        <v>85</v>
      </c>
      <c r="I1388" s="50"/>
      <c r="J1388" s="50"/>
      <c r="K1388" s="90"/>
      <c r="L1388" s="51">
        <v>391</v>
      </c>
      <c r="M1388" s="51">
        <v>345</v>
      </c>
      <c r="N1388" s="82">
        <f>IF('1'!$H$10="-",L1388,L1388)</f>
        <v>391</v>
      </c>
      <c r="O1388" s="82">
        <f>IF(Z1388="только сц",0,IF('1'!$H$10="-",M1388,IF('1'!$H$10="в кассу предприятия",M1388,IF('1'!$H$10="ИП Водакова Т.Ю.",M1388*1.075,"-"))))</f>
        <v>345</v>
      </c>
      <c r="P1388" s="86">
        <v>34</v>
      </c>
      <c r="Q1388" s="47"/>
      <c r="R1388" s="91">
        <f t="shared" si="21"/>
        <v>0</v>
      </c>
      <c r="S1388" s="91" t="str">
        <f>IF('1'!$H$10="-","-      ₽",IF(Z1388="только сц",IF(Q1388&lt;=AA1388,Q1388,AA1388),IF(Q1388&lt;=AB1388,0,IF(Q1388-R1388&lt;=AA1388,Q1388-R1388,AA1388))))</f>
        <v>-      ₽</v>
      </c>
      <c r="T1388" s="92" t="str">
        <f>IF('1'!$H$10="-","-      ₽",IF(AND(SUM($W$10:$W$6357)&gt;=200000,AC1388&lt;&gt;"без скидки"),IF(R1388&gt;=100,O1388*0.95*0.95*R1388,O1388*R1388*0.95),IF(SUM($V$10:$V$6357)&gt;=57000,IF(AND(R1388&gt;=100,AC1388&lt;&gt;"без скидки"),O1388*0.95*R1388,O1388*R1388),N1388*R1388)))</f>
        <v>-      ₽</v>
      </c>
      <c r="U1388" s="92" t="str">
        <f>IF('1'!$H$10="-","-      ₽",S1388*N1388)</f>
        <v>-      ₽</v>
      </c>
      <c r="V1388" s="93" t="str">
        <f>IF('1'!$H$10="-","-      ₽",R1388*N1388)</f>
        <v>-      ₽</v>
      </c>
      <c r="W1388" s="93" t="str">
        <f>IF('1'!$H$10="-","-      ₽",R1388*O1388)</f>
        <v>-      ₽</v>
      </c>
      <c r="X1388" s="65" t="s">
        <v>4548</v>
      </c>
      <c r="Y1388" s="66" t="str">
        <f>IF(OR(Q1388="",'1'!$H$10="-"),"-      %",IF(Z1388="только сц",0,IF(SUM($V$685:$V$6357)&gt;=57000,(W1388-T1388)/W1388,0)))</f>
        <v>-      %</v>
      </c>
      <c r="Z1388" s="83" t="s">
        <v>375</v>
      </c>
      <c r="AA1388" s="51">
        <v>4</v>
      </c>
      <c r="AB1388" s="51">
        <v>30</v>
      </c>
      <c r="AC1388" s="63" t="s">
        <v>3975</v>
      </c>
      <c r="AD1388" s="94" t="str">
        <f>IF(OR(Q1388="",'1'!$H$10="-"),"",IF(Q1388&gt;R1388+S1388,"заказано больше наличия",""))</f>
        <v/>
      </c>
    </row>
    <row r="1389" spans="1:30" s="48" customFormat="1">
      <c r="A1389" s="2"/>
      <c r="B1389" s="57" t="s">
        <v>1530</v>
      </c>
      <c r="C1389" s="49" t="s">
        <v>3865</v>
      </c>
      <c r="D1389" s="49" t="s">
        <v>721</v>
      </c>
      <c r="E1389" s="49">
        <v>2</v>
      </c>
      <c r="F1389" s="49">
        <v>11</v>
      </c>
      <c r="G1389" s="49" t="s">
        <v>3032</v>
      </c>
      <c r="H1389" s="52" t="s">
        <v>52</v>
      </c>
      <c r="I1389" s="50" t="s">
        <v>387</v>
      </c>
      <c r="J1389" s="50"/>
      <c r="K1389" s="90"/>
      <c r="L1389" s="51">
        <v>516</v>
      </c>
      <c r="M1389" s="51">
        <v>455</v>
      </c>
      <c r="N1389" s="82">
        <f>IF('1'!$H$10="-",L1389,L1389)</f>
        <v>516</v>
      </c>
      <c r="O1389" s="82">
        <f>IF(Z1389="только сц",0,IF('1'!$H$10="-",M1389,IF('1'!$H$10="в кассу предприятия",M1389,IF('1'!$H$10="ИП Водакова Т.Ю.",M1389*1.075,"-"))))</f>
        <v>0</v>
      </c>
      <c r="P1389" s="86">
        <v>1</v>
      </c>
      <c r="Q1389" s="47"/>
      <c r="R1389" s="91">
        <f t="shared" ref="R1389:R1452" si="22">IF(Q1389&lt;=AB1389,Q1389,AB1389)</f>
        <v>0</v>
      </c>
      <c r="S1389" s="91" t="str">
        <f>IF('1'!$H$10="-","-      ₽",IF(Z1389="только сц",IF(Q1389&lt;=AA1389,Q1389,AA1389),IF(Q1389&lt;=AB1389,0,IF(Q1389-R1389&lt;=AA1389,Q1389-R1389,AA1389))))</f>
        <v>-      ₽</v>
      </c>
      <c r="T1389" s="92" t="str">
        <f>IF('1'!$H$10="-","-      ₽",IF(AND(SUM($W$10:$W$6357)&gt;=200000,AC1389&lt;&gt;"без скидки"),IF(R1389&gt;=100,O1389*0.95*0.95*R1389,O1389*R1389*0.95),IF(SUM($V$10:$V$6357)&gt;=57000,IF(AND(R1389&gt;=100,AC1389&lt;&gt;"без скидки"),O1389*0.95*R1389,O1389*R1389),N1389*R1389)))</f>
        <v>-      ₽</v>
      </c>
      <c r="U1389" s="92" t="str">
        <f>IF('1'!$H$10="-","-      ₽",S1389*N1389)</f>
        <v>-      ₽</v>
      </c>
      <c r="V1389" s="93" t="str">
        <f>IF('1'!$H$10="-","-      ₽",R1389*N1389)</f>
        <v>-      ₽</v>
      </c>
      <c r="W1389" s="93" t="str">
        <f>IF('1'!$H$10="-","-      ₽",R1389*O1389)</f>
        <v>-      ₽</v>
      </c>
      <c r="X1389" s="65" t="s">
        <v>4548</v>
      </c>
      <c r="Y1389" s="66" t="str">
        <f>IF(OR(Q1389="",'1'!$H$10="-"),"-      %",IF(Z1389="только сц",0,IF(SUM($V$685:$V$6357)&gt;=57000,(W1389-T1389)/W1389,0)))</f>
        <v>-      %</v>
      </c>
      <c r="Z1389" s="83" t="s">
        <v>5582</v>
      </c>
      <c r="AA1389" s="51">
        <v>1</v>
      </c>
      <c r="AB1389" s="51">
        <v>0</v>
      </c>
      <c r="AC1389" s="63" t="s">
        <v>375</v>
      </c>
      <c r="AD1389" s="94" t="str">
        <f>IF(OR(Q1389="",'1'!$H$10="-"),"",IF(Q1389&gt;R1389+S1389,"заказано больше наличия",""))</f>
        <v/>
      </c>
    </row>
    <row r="1390" spans="1:30" s="48" customFormat="1">
      <c r="A1390" s="2"/>
      <c r="B1390" s="57" t="s">
        <v>5204</v>
      </c>
      <c r="C1390" s="49" t="s">
        <v>720</v>
      </c>
      <c r="D1390" s="49" t="s">
        <v>721</v>
      </c>
      <c r="E1390" s="49">
        <v>2</v>
      </c>
      <c r="F1390" s="49">
        <v>6</v>
      </c>
      <c r="G1390" s="49" t="s">
        <v>5520</v>
      </c>
      <c r="H1390" s="52" t="s">
        <v>85</v>
      </c>
      <c r="I1390" s="50"/>
      <c r="J1390" s="50"/>
      <c r="K1390" s="90"/>
      <c r="L1390" s="51">
        <v>391</v>
      </c>
      <c r="M1390" s="51">
        <v>345</v>
      </c>
      <c r="N1390" s="82">
        <f>IF('1'!$H$10="-",L1390,L1390)</f>
        <v>391</v>
      </c>
      <c r="O1390" s="82">
        <f>IF(Z1390="только сц",0,IF('1'!$H$10="-",M1390,IF('1'!$H$10="в кассу предприятия",M1390,IF('1'!$H$10="ИП Водакова Т.Ю.",M1390*1.075,"-"))))</f>
        <v>0</v>
      </c>
      <c r="P1390" s="86">
        <v>1</v>
      </c>
      <c r="Q1390" s="47"/>
      <c r="R1390" s="91">
        <f t="shared" si="22"/>
        <v>0</v>
      </c>
      <c r="S1390" s="91" t="str">
        <f>IF('1'!$H$10="-","-      ₽",IF(Z1390="только сц",IF(Q1390&lt;=AA1390,Q1390,AA1390),IF(Q1390&lt;=AB1390,0,IF(Q1390-R1390&lt;=AA1390,Q1390-R1390,AA1390))))</f>
        <v>-      ₽</v>
      </c>
      <c r="T1390" s="92" t="str">
        <f>IF('1'!$H$10="-","-      ₽",IF(AND(SUM($W$10:$W$6357)&gt;=200000,AC1390&lt;&gt;"без скидки"),IF(R1390&gt;=100,O1390*0.95*0.95*R1390,O1390*R1390*0.95),IF(SUM($V$10:$V$6357)&gt;=57000,IF(AND(R1390&gt;=100,AC1390&lt;&gt;"без скидки"),O1390*0.95*R1390,O1390*R1390),N1390*R1390)))</f>
        <v>-      ₽</v>
      </c>
      <c r="U1390" s="92" t="str">
        <f>IF('1'!$H$10="-","-      ₽",S1390*N1390)</f>
        <v>-      ₽</v>
      </c>
      <c r="V1390" s="93" t="str">
        <f>IF('1'!$H$10="-","-      ₽",R1390*N1390)</f>
        <v>-      ₽</v>
      </c>
      <c r="W1390" s="93" t="str">
        <f>IF('1'!$H$10="-","-      ₽",R1390*O1390)</f>
        <v>-      ₽</v>
      </c>
      <c r="X1390" s="65" t="s">
        <v>4548</v>
      </c>
      <c r="Y1390" s="66" t="str">
        <f>IF(OR(Q1390="",'1'!$H$10="-"),"-      %",IF(Z1390="только сц",0,IF(SUM($V$685:$V$6357)&gt;=57000,(W1390-T1390)/W1390,0)))</f>
        <v>-      %</v>
      </c>
      <c r="Z1390" s="83" t="s">
        <v>5582</v>
      </c>
      <c r="AA1390" s="51">
        <v>1</v>
      </c>
      <c r="AB1390" s="51">
        <v>0</v>
      </c>
      <c r="AC1390" s="63" t="s">
        <v>375</v>
      </c>
      <c r="AD1390" s="94" t="str">
        <f>IF(OR(Q1390="",'1'!$H$10="-"),"",IF(Q1390&gt;R1390+S1390,"заказано больше наличия",""))</f>
        <v/>
      </c>
    </row>
    <row r="1391" spans="1:30" s="48" customFormat="1">
      <c r="A1391" s="2"/>
      <c r="B1391" s="57" t="s">
        <v>1531</v>
      </c>
      <c r="C1391" s="49" t="s">
        <v>720</v>
      </c>
      <c r="D1391" s="49" t="s">
        <v>721</v>
      </c>
      <c r="E1391" s="49">
        <v>2</v>
      </c>
      <c r="F1391" s="49">
        <v>6</v>
      </c>
      <c r="G1391" s="49" t="s">
        <v>3033</v>
      </c>
      <c r="H1391" s="52" t="s">
        <v>85</v>
      </c>
      <c r="I1391" s="50"/>
      <c r="J1391" s="50"/>
      <c r="K1391" s="90"/>
      <c r="L1391" s="51">
        <v>391</v>
      </c>
      <c r="M1391" s="51">
        <v>345</v>
      </c>
      <c r="N1391" s="82">
        <f>IF('1'!$H$10="-",L1391,L1391)</f>
        <v>391</v>
      </c>
      <c r="O1391" s="82">
        <f>IF(Z1391="только сц",0,IF('1'!$H$10="-",M1391,IF('1'!$H$10="в кассу предприятия",M1391,IF('1'!$H$10="ИП Водакова Т.Ю.",M1391*1.075,"-"))))</f>
        <v>345</v>
      </c>
      <c r="P1391" s="86" t="s">
        <v>5583</v>
      </c>
      <c r="Q1391" s="47"/>
      <c r="R1391" s="91">
        <f t="shared" si="22"/>
        <v>0</v>
      </c>
      <c r="S1391" s="91" t="str">
        <f>IF('1'!$H$10="-","-      ₽",IF(Z1391="только сц",IF(Q1391&lt;=AA1391,Q1391,AA1391),IF(Q1391&lt;=AB1391,0,IF(Q1391-R1391&lt;=AA1391,Q1391-R1391,AA1391))))</f>
        <v>-      ₽</v>
      </c>
      <c r="T1391" s="92" t="str">
        <f>IF('1'!$H$10="-","-      ₽",IF(AND(SUM($W$10:$W$6357)&gt;=200000,AC1391&lt;&gt;"без скидки"),IF(R1391&gt;=100,O1391*0.95*0.95*R1391,O1391*R1391*0.95),IF(SUM($V$10:$V$6357)&gt;=57000,IF(AND(R1391&gt;=100,AC1391&lt;&gt;"без скидки"),O1391*0.95*R1391,O1391*R1391),N1391*R1391)))</f>
        <v>-      ₽</v>
      </c>
      <c r="U1391" s="92" t="str">
        <f>IF('1'!$H$10="-","-      ₽",S1391*N1391)</f>
        <v>-      ₽</v>
      </c>
      <c r="V1391" s="93" t="str">
        <f>IF('1'!$H$10="-","-      ₽",R1391*N1391)</f>
        <v>-      ₽</v>
      </c>
      <c r="W1391" s="93" t="str">
        <f>IF('1'!$H$10="-","-      ₽",R1391*O1391)</f>
        <v>-      ₽</v>
      </c>
      <c r="X1391" s="65" t="s">
        <v>4548</v>
      </c>
      <c r="Y1391" s="66" t="str">
        <f>IF(OR(Q1391="",'1'!$H$10="-"),"-      %",IF(Z1391="только сц",0,IF(SUM($V$685:$V$6357)&gt;=57000,(W1391-T1391)/W1391,0)))</f>
        <v>-      %</v>
      </c>
      <c r="Z1391" s="83" t="s">
        <v>375</v>
      </c>
      <c r="AA1391" s="51">
        <v>16</v>
      </c>
      <c r="AB1391" s="51">
        <v>111</v>
      </c>
      <c r="AC1391" s="63" t="s">
        <v>375</v>
      </c>
      <c r="AD1391" s="94" t="str">
        <f>IF(OR(Q1391="",'1'!$H$10="-"),"",IF(Q1391&gt;R1391+S1391,"заказано больше наличия",""))</f>
        <v/>
      </c>
    </row>
    <row r="1392" spans="1:30" s="48" customFormat="1">
      <c r="A1392" s="2"/>
      <c r="B1392" s="57" t="s">
        <v>1532</v>
      </c>
      <c r="C1392" s="49" t="s">
        <v>3865</v>
      </c>
      <c r="D1392" s="49" t="s">
        <v>721</v>
      </c>
      <c r="E1392" s="49">
        <v>2</v>
      </c>
      <c r="F1392" s="49">
        <v>1</v>
      </c>
      <c r="G1392" s="49" t="s">
        <v>3034</v>
      </c>
      <c r="H1392" s="52" t="s">
        <v>75</v>
      </c>
      <c r="I1392" s="50"/>
      <c r="J1392" s="50"/>
      <c r="K1392" s="90"/>
      <c r="L1392" s="51">
        <v>289</v>
      </c>
      <c r="M1392" s="51">
        <v>255</v>
      </c>
      <c r="N1392" s="82">
        <f>IF('1'!$H$10="-",L1392,L1392)</f>
        <v>289</v>
      </c>
      <c r="O1392" s="82">
        <f>IF(Z1392="только сц",0,IF('1'!$H$10="-",M1392,IF('1'!$H$10="в кассу предприятия",M1392,IF('1'!$H$10="ИП Водакова Т.Ю.",M1392*1.075,"-"))))</f>
        <v>0</v>
      </c>
      <c r="P1392" s="86">
        <v>4</v>
      </c>
      <c r="Q1392" s="47"/>
      <c r="R1392" s="91">
        <f t="shared" si="22"/>
        <v>0</v>
      </c>
      <c r="S1392" s="91" t="str">
        <f>IF('1'!$H$10="-","-      ₽",IF(Z1392="только сц",IF(Q1392&lt;=AA1392,Q1392,AA1392),IF(Q1392&lt;=AB1392,0,IF(Q1392-R1392&lt;=AA1392,Q1392-R1392,AA1392))))</f>
        <v>-      ₽</v>
      </c>
      <c r="T1392" s="92" t="str">
        <f>IF('1'!$H$10="-","-      ₽",IF(AND(SUM($W$10:$W$6357)&gt;=200000,AC1392&lt;&gt;"без скидки"),IF(R1392&gt;=100,O1392*0.95*0.95*R1392,O1392*R1392*0.95),IF(SUM($V$10:$V$6357)&gt;=57000,IF(AND(R1392&gt;=100,AC1392&lt;&gt;"без скидки"),O1392*0.95*R1392,O1392*R1392),N1392*R1392)))</f>
        <v>-      ₽</v>
      </c>
      <c r="U1392" s="92" t="str">
        <f>IF('1'!$H$10="-","-      ₽",S1392*N1392)</f>
        <v>-      ₽</v>
      </c>
      <c r="V1392" s="93" t="str">
        <f>IF('1'!$H$10="-","-      ₽",R1392*N1392)</f>
        <v>-      ₽</v>
      </c>
      <c r="W1392" s="93" t="str">
        <f>IF('1'!$H$10="-","-      ₽",R1392*O1392)</f>
        <v>-      ₽</v>
      </c>
      <c r="X1392" s="65" t="s">
        <v>4548</v>
      </c>
      <c r="Y1392" s="66" t="str">
        <f>IF(OR(Q1392="",'1'!$H$10="-"),"-      %",IF(Z1392="только сц",0,IF(SUM($V$685:$V$6357)&gt;=57000,(W1392-T1392)/W1392,0)))</f>
        <v>-      %</v>
      </c>
      <c r="Z1392" s="83" t="s">
        <v>5582</v>
      </c>
      <c r="AA1392" s="51">
        <v>4</v>
      </c>
      <c r="AB1392" s="51">
        <v>0</v>
      </c>
      <c r="AC1392" s="63" t="s">
        <v>375</v>
      </c>
      <c r="AD1392" s="94" t="str">
        <f>IF(OR(Q1392="",'1'!$H$10="-"),"",IF(Q1392&gt;R1392+S1392,"заказано больше наличия",""))</f>
        <v/>
      </c>
    </row>
    <row r="1393" spans="1:30" s="48" customFormat="1">
      <c r="A1393" s="2"/>
      <c r="B1393" s="57" t="s">
        <v>1533</v>
      </c>
      <c r="C1393" s="49" t="s">
        <v>720</v>
      </c>
      <c r="D1393" s="49" t="s">
        <v>721</v>
      </c>
      <c r="E1393" s="49">
        <v>2</v>
      </c>
      <c r="F1393" s="49">
        <v>6</v>
      </c>
      <c r="G1393" s="49" t="s">
        <v>3034</v>
      </c>
      <c r="H1393" s="52" t="s">
        <v>85</v>
      </c>
      <c r="I1393" s="50"/>
      <c r="J1393" s="50"/>
      <c r="K1393" s="90"/>
      <c r="L1393" s="51">
        <v>391</v>
      </c>
      <c r="M1393" s="51">
        <v>345</v>
      </c>
      <c r="N1393" s="82">
        <f>IF('1'!$H$10="-",L1393,L1393)</f>
        <v>391</v>
      </c>
      <c r="O1393" s="82">
        <f>IF(Z1393="только сц",0,IF('1'!$H$10="-",M1393,IF('1'!$H$10="в кассу предприятия",M1393,IF('1'!$H$10="ИП Водакова Т.Ю.",M1393*1.075,"-"))))</f>
        <v>345</v>
      </c>
      <c r="P1393" s="86">
        <v>20</v>
      </c>
      <c r="Q1393" s="47"/>
      <c r="R1393" s="91">
        <f t="shared" si="22"/>
        <v>0</v>
      </c>
      <c r="S1393" s="91" t="str">
        <f>IF('1'!$H$10="-","-      ₽",IF(Z1393="только сц",IF(Q1393&lt;=AA1393,Q1393,AA1393),IF(Q1393&lt;=AB1393,0,IF(Q1393-R1393&lt;=AA1393,Q1393-R1393,AA1393))))</f>
        <v>-      ₽</v>
      </c>
      <c r="T1393" s="92" t="str">
        <f>IF('1'!$H$10="-","-      ₽",IF(AND(SUM($W$10:$W$6357)&gt;=200000,AC1393&lt;&gt;"без скидки"),IF(R1393&gt;=100,O1393*0.95*0.95*R1393,O1393*R1393*0.95),IF(SUM($V$10:$V$6357)&gt;=57000,IF(AND(R1393&gt;=100,AC1393&lt;&gt;"без скидки"),O1393*0.95*R1393,O1393*R1393),N1393*R1393)))</f>
        <v>-      ₽</v>
      </c>
      <c r="U1393" s="92" t="str">
        <f>IF('1'!$H$10="-","-      ₽",S1393*N1393)</f>
        <v>-      ₽</v>
      </c>
      <c r="V1393" s="93" t="str">
        <f>IF('1'!$H$10="-","-      ₽",R1393*N1393)</f>
        <v>-      ₽</v>
      </c>
      <c r="W1393" s="93" t="str">
        <f>IF('1'!$H$10="-","-      ₽",R1393*O1393)</f>
        <v>-      ₽</v>
      </c>
      <c r="X1393" s="65" t="s">
        <v>4548</v>
      </c>
      <c r="Y1393" s="66" t="str">
        <f>IF(OR(Q1393="",'1'!$H$10="-"),"-      %",IF(Z1393="только сц",0,IF(SUM($V$685:$V$6357)&gt;=57000,(W1393-T1393)/W1393,0)))</f>
        <v>-      %</v>
      </c>
      <c r="Z1393" s="83" t="s">
        <v>375</v>
      </c>
      <c r="AA1393" s="51">
        <v>16</v>
      </c>
      <c r="AB1393" s="51">
        <v>4</v>
      </c>
      <c r="AC1393" s="63" t="s">
        <v>375</v>
      </c>
      <c r="AD1393" s="94" t="str">
        <f>IF(OR(Q1393="",'1'!$H$10="-"),"",IF(Q1393&gt;R1393+S1393,"заказано больше наличия",""))</f>
        <v/>
      </c>
    </row>
    <row r="1394" spans="1:30" s="48" customFormat="1">
      <c r="A1394" s="2"/>
      <c r="B1394" s="57" t="s">
        <v>1534</v>
      </c>
      <c r="C1394" s="49" t="s">
        <v>3865</v>
      </c>
      <c r="D1394" s="49" t="s">
        <v>721</v>
      </c>
      <c r="E1394" s="49">
        <v>2</v>
      </c>
      <c r="F1394" s="49">
        <v>11</v>
      </c>
      <c r="G1394" s="49" t="s">
        <v>3034</v>
      </c>
      <c r="H1394" s="52" t="s">
        <v>52</v>
      </c>
      <c r="I1394" s="50"/>
      <c r="J1394" s="50"/>
      <c r="K1394" s="90"/>
      <c r="L1394" s="51">
        <v>414</v>
      </c>
      <c r="M1394" s="51">
        <v>365</v>
      </c>
      <c r="N1394" s="82">
        <f>IF('1'!$H$10="-",L1394,L1394)</f>
        <v>414</v>
      </c>
      <c r="O1394" s="82">
        <f>IF(Z1394="только сц",0,IF('1'!$H$10="-",M1394,IF('1'!$H$10="в кассу предприятия",M1394,IF('1'!$H$10="ИП Водакова Т.Ю.",M1394*1.075,"-"))))</f>
        <v>0</v>
      </c>
      <c r="P1394" s="86">
        <v>14</v>
      </c>
      <c r="Q1394" s="47"/>
      <c r="R1394" s="91">
        <f t="shared" si="22"/>
        <v>0</v>
      </c>
      <c r="S1394" s="91" t="str">
        <f>IF('1'!$H$10="-","-      ₽",IF(Z1394="только сц",IF(Q1394&lt;=AA1394,Q1394,AA1394),IF(Q1394&lt;=AB1394,0,IF(Q1394-R1394&lt;=AA1394,Q1394-R1394,AA1394))))</f>
        <v>-      ₽</v>
      </c>
      <c r="T1394" s="92" t="str">
        <f>IF('1'!$H$10="-","-      ₽",IF(AND(SUM($W$10:$W$6357)&gt;=200000,AC1394&lt;&gt;"без скидки"),IF(R1394&gt;=100,O1394*0.95*0.95*R1394,O1394*R1394*0.95),IF(SUM($V$10:$V$6357)&gt;=57000,IF(AND(R1394&gt;=100,AC1394&lt;&gt;"без скидки"),O1394*0.95*R1394,O1394*R1394),N1394*R1394)))</f>
        <v>-      ₽</v>
      </c>
      <c r="U1394" s="92" t="str">
        <f>IF('1'!$H$10="-","-      ₽",S1394*N1394)</f>
        <v>-      ₽</v>
      </c>
      <c r="V1394" s="93" t="str">
        <f>IF('1'!$H$10="-","-      ₽",R1394*N1394)</f>
        <v>-      ₽</v>
      </c>
      <c r="W1394" s="93" t="str">
        <f>IF('1'!$H$10="-","-      ₽",R1394*O1394)</f>
        <v>-      ₽</v>
      </c>
      <c r="X1394" s="65" t="s">
        <v>4548</v>
      </c>
      <c r="Y1394" s="66" t="str">
        <f>IF(OR(Q1394="",'1'!$H$10="-"),"-      %",IF(Z1394="только сц",0,IF(SUM($V$685:$V$6357)&gt;=57000,(W1394-T1394)/W1394,0)))</f>
        <v>-      %</v>
      </c>
      <c r="Z1394" s="83" t="s">
        <v>5582</v>
      </c>
      <c r="AA1394" s="51">
        <v>14</v>
      </c>
      <c r="AB1394" s="51">
        <v>0</v>
      </c>
      <c r="AC1394" s="63" t="s">
        <v>375</v>
      </c>
      <c r="AD1394" s="94" t="str">
        <f>IF(OR(Q1394="",'1'!$H$10="-"),"",IF(Q1394&gt;R1394+S1394,"заказано больше наличия",""))</f>
        <v/>
      </c>
    </row>
    <row r="1395" spans="1:30" s="48" customFormat="1">
      <c r="A1395" s="2"/>
      <c r="B1395" s="57" t="s">
        <v>1535</v>
      </c>
      <c r="C1395" s="49" t="s">
        <v>3865</v>
      </c>
      <c r="D1395" s="49" t="s">
        <v>721</v>
      </c>
      <c r="E1395" s="49">
        <v>2</v>
      </c>
      <c r="F1395" s="49">
        <v>11</v>
      </c>
      <c r="G1395" s="49" t="s">
        <v>3034</v>
      </c>
      <c r="H1395" s="52" t="s">
        <v>52</v>
      </c>
      <c r="I1395" s="50"/>
      <c r="J1395" s="50"/>
      <c r="K1395" s="90"/>
      <c r="L1395" s="51">
        <v>414</v>
      </c>
      <c r="M1395" s="51">
        <v>365</v>
      </c>
      <c r="N1395" s="82">
        <f>IF('1'!$H$10="-",L1395,L1395)</f>
        <v>414</v>
      </c>
      <c r="O1395" s="82">
        <f>IF(Z1395="только сц",0,IF('1'!$H$10="-",M1395,IF('1'!$H$10="в кассу предприятия",M1395,IF('1'!$H$10="ИП Водакова Т.Ю.",M1395*1.075,"-"))))</f>
        <v>0</v>
      </c>
      <c r="P1395" s="86">
        <v>1</v>
      </c>
      <c r="Q1395" s="47"/>
      <c r="R1395" s="91">
        <f t="shared" si="22"/>
        <v>0</v>
      </c>
      <c r="S1395" s="91" t="str">
        <f>IF('1'!$H$10="-","-      ₽",IF(Z1395="только сц",IF(Q1395&lt;=AA1395,Q1395,AA1395),IF(Q1395&lt;=AB1395,0,IF(Q1395-R1395&lt;=AA1395,Q1395-R1395,AA1395))))</f>
        <v>-      ₽</v>
      </c>
      <c r="T1395" s="92" t="str">
        <f>IF('1'!$H$10="-","-      ₽",IF(AND(SUM($W$10:$W$6357)&gt;=200000,AC1395&lt;&gt;"без скидки"),IF(R1395&gt;=100,O1395*0.95*0.95*R1395,O1395*R1395*0.95),IF(SUM($V$10:$V$6357)&gt;=57000,IF(AND(R1395&gt;=100,AC1395&lt;&gt;"без скидки"),O1395*0.95*R1395,O1395*R1395),N1395*R1395)))</f>
        <v>-      ₽</v>
      </c>
      <c r="U1395" s="92" t="str">
        <f>IF('1'!$H$10="-","-      ₽",S1395*N1395)</f>
        <v>-      ₽</v>
      </c>
      <c r="V1395" s="93" t="str">
        <f>IF('1'!$H$10="-","-      ₽",R1395*N1395)</f>
        <v>-      ₽</v>
      </c>
      <c r="W1395" s="93" t="str">
        <f>IF('1'!$H$10="-","-      ₽",R1395*O1395)</f>
        <v>-      ₽</v>
      </c>
      <c r="X1395" s="65" t="s">
        <v>4548</v>
      </c>
      <c r="Y1395" s="66" t="str">
        <f>IF(OR(Q1395="",'1'!$H$10="-"),"-      %",IF(Z1395="только сц",0,IF(SUM($V$685:$V$6357)&gt;=57000,(W1395-T1395)/W1395,0)))</f>
        <v>-      %</v>
      </c>
      <c r="Z1395" s="83" t="s">
        <v>5582</v>
      </c>
      <c r="AA1395" s="51">
        <v>1</v>
      </c>
      <c r="AB1395" s="51">
        <v>0</v>
      </c>
      <c r="AC1395" s="63" t="s">
        <v>3975</v>
      </c>
      <c r="AD1395" s="94" t="str">
        <f>IF(OR(Q1395="",'1'!$H$10="-"),"",IF(Q1395&gt;R1395+S1395,"заказано больше наличия",""))</f>
        <v/>
      </c>
    </row>
    <row r="1396" spans="1:30" s="48" customFormat="1">
      <c r="A1396" s="2"/>
      <c r="B1396" s="57" t="s">
        <v>4193</v>
      </c>
      <c r="C1396" s="49" t="s">
        <v>720</v>
      </c>
      <c r="D1396" s="49" t="s">
        <v>721</v>
      </c>
      <c r="E1396" s="49">
        <v>2</v>
      </c>
      <c r="F1396" s="49">
        <v>18</v>
      </c>
      <c r="G1396" s="49" t="s">
        <v>4253</v>
      </c>
      <c r="H1396" s="52" t="s">
        <v>384</v>
      </c>
      <c r="I1396" s="50" t="s">
        <v>4247</v>
      </c>
      <c r="J1396" s="50"/>
      <c r="K1396" s="90"/>
      <c r="L1396" s="51">
        <v>2166</v>
      </c>
      <c r="M1396" s="51">
        <v>1911</v>
      </c>
      <c r="N1396" s="82">
        <f>IF('1'!$H$10="-",L1396,L1396)</f>
        <v>2166</v>
      </c>
      <c r="O1396" s="82">
        <f>IF(Z1396="только сц",0,IF('1'!$H$10="-",M1396,IF('1'!$H$10="в кассу предприятия",M1396,IF('1'!$H$10="ИП Водакова Т.Ю.",M1396*1.075,"-"))))</f>
        <v>1911</v>
      </c>
      <c r="P1396" s="86">
        <v>9</v>
      </c>
      <c r="Q1396" s="47"/>
      <c r="R1396" s="91">
        <f t="shared" si="22"/>
        <v>0</v>
      </c>
      <c r="S1396" s="91" t="str">
        <f>IF('1'!$H$10="-","-      ₽",IF(Z1396="только сц",IF(Q1396&lt;=AA1396,Q1396,AA1396),IF(Q1396&lt;=AB1396,0,IF(Q1396-R1396&lt;=AA1396,Q1396-R1396,AA1396))))</f>
        <v>-      ₽</v>
      </c>
      <c r="T1396" s="92" t="str">
        <f>IF('1'!$H$10="-","-      ₽",IF(AND(SUM($W$10:$W$6357)&gt;=200000,AC1396&lt;&gt;"без скидки"),IF(R1396&gt;=100,O1396*0.95*0.95*R1396,O1396*R1396*0.95),IF(SUM($V$10:$V$6357)&gt;=57000,IF(AND(R1396&gt;=100,AC1396&lt;&gt;"без скидки"),O1396*0.95*R1396,O1396*R1396),N1396*R1396)))</f>
        <v>-      ₽</v>
      </c>
      <c r="U1396" s="92" t="str">
        <f>IF('1'!$H$10="-","-      ₽",S1396*N1396)</f>
        <v>-      ₽</v>
      </c>
      <c r="V1396" s="93" t="str">
        <f>IF('1'!$H$10="-","-      ₽",R1396*N1396)</f>
        <v>-      ₽</v>
      </c>
      <c r="W1396" s="93" t="str">
        <f>IF('1'!$H$10="-","-      ₽",R1396*O1396)</f>
        <v>-      ₽</v>
      </c>
      <c r="X1396" s="65" t="s">
        <v>4548</v>
      </c>
      <c r="Y1396" s="66" t="str">
        <f>IF(OR(Q1396="",'1'!$H$10="-"),"-      %",IF(Z1396="только сц",0,IF(SUM($V$685:$V$6357)&gt;=57000,(W1396-T1396)/W1396,0)))</f>
        <v>-      %</v>
      </c>
      <c r="Z1396" s="83" t="s">
        <v>375</v>
      </c>
      <c r="AA1396" s="51">
        <v>0</v>
      </c>
      <c r="AB1396" s="51">
        <v>9</v>
      </c>
      <c r="AC1396" s="63" t="s">
        <v>375</v>
      </c>
      <c r="AD1396" s="94" t="str">
        <f>IF(OR(Q1396="",'1'!$H$10="-"),"",IF(Q1396&gt;R1396+S1396,"заказано больше наличия",""))</f>
        <v/>
      </c>
    </row>
    <row r="1397" spans="1:30" s="48" customFormat="1">
      <c r="A1397" s="2"/>
      <c r="B1397" s="57" t="s">
        <v>1536</v>
      </c>
      <c r="C1397" s="49" t="s">
        <v>3865</v>
      </c>
      <c r="D1397" s="49" t="s">
        <v>721</v>
      </c>
      <c r="E1397" s="49">
        <v>2</v>
      </c>
      <c r="F1397" s="49">
        <v>1</v>
      </c>
      <c r="G1397" s="49" t="s">
        <v>3036</v>
      </c>
      <c r="H1397" s="52" t="s">
        <v>75</v>
      </c>
      <c r="I1397" s="50"/>
      <c r="J1397" s="50"/>
      <c r="K1397" s="90"/>
      <c r="L1397" s="51">
        <v>289</v>
      </c>
      <c r="M1397" s="51">
        <v>255</v>
      </c>
      <c r="N1397" s="82">
        <f>IF('1'!$H$10="-",L1397,L1397)</f>
        <v>289</v>
      </c>
      <c r="O1397" s="82">
        <f>IF(Z1397="только сц",0,IF('1'!$H$10="-",M1397,IF('1'!$H$10="в кассу предприятия",M1397,IF('1'!$H$10="ИП Водакова Т.Ю.",M1397*1.075,"-"))))</f>
        <v>0</v>
      </c>
      <c r="P1397" s="86">
        <v>5</v>
      </c>
      <c r="Q1397" s="47"/>
      <c r="R1397" s="91">
        <f t="shared" si="22"/>
        <v>0</v>
      </c>
      <c r="S1397" s="91" t="str">
        <f>IF('1'!$H$10="-","-      ₽",IF(Z1397="только сц",IF(Q1397&lt;=AA1397,Q1397,AA1397),IF(Q1397&lt;=AB1397,0,IF(Q1397-R1397&lt;=AA1397,Q1397-R1397,AA1397))))</f>
        <v>-      ₽</v>
      </c>
      <c r="T1397" s="92" t="str">
        <f>IF('1'!$H$10="-","-      ₽",IF(AND(SUM($W$10:$W$6357)&gt;=200000,AC1397&lt;&gt;"без скидки"),IF(R1397&gt;=100,O1397*0.95*0.95*R1397,O1397*R1397*0.95),IF(SUM($V$10:$V$6357)&gt;=57000,IF(AND(R1397&gt;=100,AC1397&lt;&gt;"без скидки"),O1397*0.95*R1397,O1397*R1397),N1397*R1397)))</f>
        <v>-      ₽</v>
      </c>
      <c r="U1397" s="92" t="str">
        <f>IF('1'!$H$10="-","-      ₽",S1397*N1397)</f>
        <v>-      ₽</v>
      </c>
      <c r="V1397" s="93" t="str">
        <f>IF('1'!$H$10="-","-      ₽",R1397*N1397)</f>
        <v>-      ₽</v>
      </c>
      <c r="W1397" s="93" t="str">
        <f>IF('1'!$H$10="-","-      ₽",R1397*O1397)</f>
        <v>-      ₽</v>
      </c>
      <c r="X1397" s="65" t="s">
        <v>4548</v>
      </c>
      <c r="Y1397" s="66" t="str">
        <f>IF(OR(Q1397="",'1'!$H$10="-"),"-      %",IF(Z1397="только сц",0,IF(SUM($V$685:$V$6357)&gt;=57000,(W1397-T1397)/W1397,0)))</f>
        <v>-      %</v>
      </c>
      <c r="Z1397" s="83" t="s">
        <v>5582</v>
      </c>
      <c r="AA1397" s="51">
        <v>5</v>
      </c>
      <c r="AB1397" s="51">
        <v>0</v>
      </c>
      <c r="AC1397" s="63" t="s">
        <v>375</v>
      </c>
      <c r="AD1397" s="94" t="str">
        <f>IF(OR(Q1397="",'1'!$H$10="-"),"",IF(Q1397&gt;R1397+S1397,"заказано больше наличия",""))</f>
        <v/>
      </c>
    </row>
    <row r="1398" spans="1:30" s="48" customFormat="1">
      <c r="A1398" s="2"/>
      <c r="B1398" s="57" t="s">
        <v>1537</v>
      </c>
      <c r="C1398" s="49" t="s">
        <v>720</v>
      </c>
      <c r="D1398" s="49" t="s">
        <v>721</v>
      </c>
      <c r="E1398" s="49">
        <v>2</v>
      </c>
      <c r="F1398" s="49">
        <v>6</v>
      </c>
      <c r="G1398" s="49" t="s">
        <v>3036</v>
      </c>
      <c r="H1398" s="52" t="s">
        <v>85</v>
      </c>
      <c r="I1398" s="50"/>
      <c r="J1398" s="50"/>
      <c r="K1398" s="90"/>
      <c r="L1398" s="51">
        <v>391</v>
      </c>
      <c r="M1398" s="51">
        <v>345</v>
      </c>
      <c r="N1398" s="82">
        <f>IF('1'!$H$10="-",L1398,L1398)</f>
        <v>391</v>
      </c>
      <c r="O1398" s="82">
        <f>IF(Z1398="только сц",0,IF('1'!$H$10="-",M1398,IF('1'!$H$10="в кассу предприятия",M1398,IF('1'!$H$10="ИП Водакова Т.Ю.",M1398*1.075,"-"))))</f>
        <v>345</v>
      </c>
      <c r="P1398" s="86">
        <v>72</v>
      </c>
      <c r="Q1398" s="47"/>
      <c r="R1398" s="91">
        <f t="shared" si="22"/>
        <v>0</v>
      </c>
      <c r="S1398" s="91" t="str">
        <f>IF('1'!$H$10="-","-      ₽",IF(Z1398="только сц",IF(Q1398&lt;=AA1398,Q1398,AA1398),IF(Q1398&lt;=AB1398,0,IF(Q1398-R1398&lt;=AA1398,Q1398-R1398,AA1398))))</f>
        <v>-      ₽</v>
      </c>
      <c r="T1398" s="92" t="str">
        <f>IF('1'!$H$10="-","-      ₽",IF(AND(SUM($W$10:$W$6357)&gt;=200000,AC1398&lt;&gt;"без скидки"),IF(R1398&gt;=100,O1398*0.95*0.95*R1398,O1398*R1398*0.95),IF(SUM($V$10:$V$6357)&gt;=57000,IF(AND(R1398&gt;=100,AC1398&lt;&gt;"без скидки"),O1398*0.95*R1398,O1398*R1398),N1398*R1398)))</f>
        <v>-      ₽</v>
      </c>
      <c r="U1398" s="92" t="str">
        <f>IF('1'!$H$10="-","-      ₽",S1398*N1398)</f>
        <v>-      ₽</v>
      </c>
      <c r="V1398" s="93" t="str">
        <f>IF('1'!$H$10="-","-      ₽",R1398*N1398)</f>
        <v>-      ₽</v>
      </c>
      <c r="W1398" s="93" t="str">
        <f>IF('1'!$H$10="-","-      ₽",R1398*O1398)</f>
        <v>-      ₽</v>
      </c>
      <c r="X1398" s="65" t="s">
        <v>4548</v>
      </c>
      <c r="Y1398" s="66" t="str">
        <f>IF(OR(Q1398="",'1'!$H$10="-"),"-      %",IF(Z1398="только сц",0,IF(SUM($V$685:$V$6357)&gt;=57000,(W1398-T1398)/W1398,0)))</f>
        <v>-      %</v>
      </c>
      <c r="Z1398" s="83" t="s">
        <v>375</v>
      </c>
      <c r="AA1398" s="51">
        <v>18</v>
      </c>
      <c r="AB1398" s="51">
        <v>54</v>
      </c>
      <c r="AC1398" s="63" t="s">
        <v>375</v>
      </c>
      <c r="AD1398" s="94" t="str">
        <f>IF(OR(Q1398="",'1'!$H$10="-"),"",IF(Q1398&gt;R1398+S1398,"заказано больше наличия",""))</f>
        <v/>
      </c>
    </row>
    <row r="1399" spans="1:30" s="48" customFormat="1">
      <c r="A1399" s="2"/>
      <c r="B1399" s="57" t="s">
        <v>1538</v>
      </c>
      <c r="C1399" s="49" t="s">
        <v>3865</v>
      </c>
      <c r="D1399" s="49" t="s">
        <v>721</v>
      </c>
      <c r="E1399" s="49">
        <v>2</v>
      </c>
      <c r="F1399" s="49">
        <v>11</v>
      </c>
      <c r="G1399" s="49" t="s">
        <v>3036</v>
      </c>
      <c r="H1399" s="52" t="s">
        <v>52</v>
      </c>
      <c r="I1399" s="50"/>
      <c r="J1399" s="50"/>
      <c r="K1399" s="90"/>
      <c r="L1399" s="51">
        <v>414</v>
      </c>
      <c r="M1399" s="51">
        <v>365</v>
      </c>
      <c r="N1399" s="82">
        <f>IF('1'!$H$10="-",L1399,L1399)</f>
        <v>414</v>
      </c>
      <c r="O1399" s="82">
        <f>IF(Z1399="только сц",0,IF('1'!$H$10="-",M1399,IF('1'!$H$10="в кассу предприятия",M1399,IF('1'!$H$10="ИП Водакова Т.Ю.",M1399*1.075,"-"))))</f>
        <v>0</v>
      </c>
      <c r="P1399" s="86">
        <v>8</v>
      </c>
      <c r="Q1399" s="47"/>
      <c r="R1399" s="91">
        <f t="shared" si="22"/>
        <v>0</v>
      </c>
      <c r="S1399" s="91" t="str">
        <f>IF('1'!$H$10="-","-      ₽",IF(Z1399="только сц",IF(Q1399&lt;=AA1399,Q1399,AA1399),IF(Q1399&lt;=AB1399,0,IF(Q1399-R1399&lt;=AA1399,Q1399-R1399,AA1399))))</f>
        <v>-      ₽</v>
      </c>
      <c r="T1399" s="92" t="str">
        <f>IF('1'!$H$10="-","-      ₽",IF(AND(SUM($W$10:$W$6357)&gt;=200000,AC1399&lt;&gt;"без скидки"),IF(R1399&gt;=100,O1399*0.95*0.95*R1399,O1399*R1399*0.95),IF(SUM($V$10:$V$6357)&gt;=57000,IF(AND(R1399&gt;=100,AC1399&lt;&gt;"без скидки"),O1399*0.95*R1399,O1399*R1399),N1399*R1399)))</f>
        <v>-      ₽</v>
      </c>
      <c r="U1399" s="92" t="str">
        <f>IF('1'!$H$10="-","-      ₽",S1399*N1399)</f>
        <v>-      ₽</v>
      </c>
      <c r="V1399" s="93" t="str">
        <f>IF('1'!$H$10="-","-      ₽",R1399*N1399)</f>
        <v>-      ₽</v>
      </c>
      <c r="W1399" s="93" t="str">
        <f>IF('1'!$H$10="-","-      ₽",R1399*O1399)</f>
        <v>-      ₽</v>
      </c>
      <c r="X1399" s="65" t="s">
        <v>4548</v>
      </c>
      <c r="Y1399" s="66" t="str">
        <f>IF(OR(Q1399="",'1'!$H$10="-"),"-      %",IF(Z1399="только сц",0,IF(SUM($V$685:$V$6357)&gt;=57000,(W1399-T1399)/W1399,0)))</f>
        <v>-      %</v>
      </c>
      <c r="Z1399" s="83" t="s">
        <v>5582</v>
      </c>
      <c r="AA1399" s="51">
        <v>8</v>
      </c>
      <c r="AB1399" s="51">
        <v>0</v>
      </c>
      <c r="AC1399" s="63" t="s">
        <v>375</v>
      </c>
      <c r="AD1399" s="94" t="str">
        <f>IF(OR(Q1399="",'1'!$H$10="-"),"",IF(Q1399&gt;R1399+S1399,"заказано больше наличия",""))</f>
        <v/>
      </c>
    </row>
    <row r="1400" spans="1:30" s="48" customFormat="1">
      <c r="A1400" s="2"/>
      <c r="B1400" s="57" t="s">
        <v>730</v>
      </c>
      <c r="C1400" s="49" t="s">
        <v>720</v>
      </c>
      <c r="D1400" s="49" t="s">
        <v>721</v>
      </c>
      <c r="E1400" s="49">
        <v>2</v>
      </c>
      <c r="F1400" s="49">
        <v>6</v>
      </c>
      <c r="G1400" s="49" t="s">
        <v>731</v>
      </c>
      <c r="H1400" s="52" t="s">
        <v>85</v>
      </c>
      <c r="I1400" s="50"/>
      <c r="J1400" s="50"/>
      <c r="K1400" s="90"/>
      <c r="L1400" s="51">
        <v>391</v>
      </c>
      <c r="M1400" s="51">
        <v>345</v>
      </c>
      <c r="N1400" s="82">
        <f>IF('1'!$H$10="-",L1400,L1400)</f>
        <v>391</v>
      </c>
      <c r="O1400" s="82">
        <f>IF(Z1400="только сц",0,IF('1'!$H$10="-",M1400,IF('1'!$H$10="в кассу предприятия",M1400,IF('1'!$H$10="ИП Водакова Т.Ю.",M1400*1.075,"-"))))</f>
        <v>345</v>
      </c>
      <c r="P1400" s="86">
        <v>72</v>
      </c>
      <c r="Q1400" s="47"/>
      <c r="R1400" s="91">
        <f t="shared" si="22"/>
        <v>0</v>
      </c>
      <c r="S1400" s="91" t="str">
        <f>IF('1'!$H$10="-","-      ₽",IF(Z1400="только сц",IF(Q1400&lt;=AA1400,Q1400,AA1400),IF(Q1400&lt;=AB1400,0,IF(Q1400-R1400&lt;=AA1400,Q1400-R1400,AA1400))))</f>
        <v>-      ₽</v>
      </c>
      <c r="T1400" s="92" t="str">
        <f>IF('1'!$H$10="-","-      ₽",IF(AND(SUM($W$10:$W$6357)&gt;=200000,AC1400&lt;&gt;"без скидки"),IF(R1400&gt;=100,O1400*0.95*0.95*R1400,O1400*R1400*0.95),IF(SUM($V$10:$V$6357)&gt;=57000,IF(AND(R1400&gt;=100,AC1400&lt;&gt;"без скидки"),O1400*0.95*R1400,O1400*R1400),N1400*R1400)))</f>
        <v>-      ₽</v>
      </c>
      <c r="U1400" s="92" t="str">
        <f>IF('1'!$H$10="-","-      ₽",S1400*N1400)</f>
        <v>-      ₽</v>
      </c>
      <c r="V1400" s="93" t="str">
        <f>IF('1'!$H$10="-","-      ₽",R1400*N1400)</f>
        <v>-      ₽</v>
      </c>
      <c r="W1400" s="93" t="str">
        <f>IF('1'!$H$10="-","-      ₽",R1400*O1400)</f>
        <v>-      ₽</v>
      </c>
      <c r="X1400" s="65" t="s">
        <v>4548</v>
      </c>
      <c r="Y1400" s="66" t="str">
        <f>IF(OR(Q1400="",'1'!$H$10="-"),"-      %",IF(Z1400="только сц",0,IF(SUM($V$685:$V$6357)&gt;=57000,(W1400-T1400)/W1400,0)))</f>
        <v>-      %</v>
      </c>
      <c r="Z1400" s="83" t="s">
        <v>375</v>
      </c>
      <c r="AA1400" s="51">
        <v>17</v>
      </c>
      <c r="AB1400" s="51">
        <v>55</v>
      </c>
      <c r="AC1400" s="63" t="s">
        <v>375</v>
      </c>
      <c r="AD1400" s="94" t="str">
        <f>IF(OR(Q1400="",'1'!$H$10="-"),"",IF(Q1400&gt;R1400+S1400,"заказано больше наличия",""))</f>
        <v/>
      </c>
    </row>
    <row r="1401" spans="1:30" s="48" customFormat="1">
      <c r="A1401" s="2"/>
      <c r="B1401" s="57" t="s">
        <v>732</v>
      </c>
      <c r="C1401" s="49" t="s">
        <v>720</v>
      </c>
      <c r="D1401" s="49" t="s">
        <v>721</v>
      </c>
      <c r="E1401" s="49">
        <v>2</v>
      </c>
      <c r="F1401" s="49">
        <v>6</v>
      </c>
      <c r="G1401" s="49" t="s">
        <v>733</v>
      </c>
      <c r="H1401" s="52" t="s">
        <v>85</v>
      </c>
      <c r="I1401" s="50"/>
      <c r="J1401" s="50"/>
      <c r="K1401" s="90"/>
      <c r="L1401" s="51">
        <v>391</v>
      </c>
      <c r="M1401" s="51">
        <v>345</v>
      </c>
      <c r="N1401" s="82">
        <f>IF('1'!$H$10="-",L1401,L1401)</f>
        <v>391</v>
      </c>
      <c r="O1401" s="82">
        <f>IF(Z1401="только сц",0,IF('1'!$H$10="-",M1401,IF('1'!$H$10="в кассу предприятия",M1401,IF('1'!$H$10="ИП Водакова Т.Ю.",M1401*1.075,"-"))))</f>
        <v>345</v>
      </c>
      <c r="P1401" s="86">
        <v>63</v>
      </c>
      <c r="Q1401" s="47"/>
      <c r="R1401" s="91">
        <f t="shared" si="22"/>
        <v>0</v>
      </c>
      <c r="S1401" s="91" t="str">
        <f>IF('1'!$H$10="-","-      ₽",IF(Z1401="только сц",IF(Q1401&lt;=AA1401,Q1401,AA1401),IF(Q1401&lt;=AB1401,0,IF(Q1401-R1401&lt;=AA1401,Q1401-R1401,AA1401))))</f>
        <v>-      ₽</v>
      </c>
      <c r="T1401" s="92" t="str">
        <f>IF('1'!$H$10="-","-      ₽",IF(AND(SUM($W$10:$W$6357)&gt;=200000,AC1401&lt;&gt;"без скидки"),IF(R1401&gt;=100,O1401*0.95*0.95*R1401,O1401*R1401*0.95),IF(SUM($V$10:$V$6357)&gt;=57000,IF(AND(R1401&gt;=100,AC1401&lt;&gt;"без скидки"),O1401*0.95*R1401,O1401*R1401),N1401*R1401)))</f>
        <v>-      ₽</v>
      </c>
      <c r="U1401" s="92" t="str">
        <f>IF('1'!$H$10="-","-      ₽",S1401*N1401)</f>
        <v>-      ₽</v>
      </c>
      <c r="V1401" s="93" t="str">
        <f>IF('1'!$H$10="-","-      ₽",R1401*N1401)</f>
        <v>-      ₽</v>
      </c>
      <c r="W1401" s="93" t="str">
        <f>IF('1'!$H$10="-","-      ₽",R1401*O1401)</f>
        <v>-      ₽</v>
      </c>
      <c r="X1401" s="65" t="s">
        <v>4548</v>
      </c>
      <c r="Y1401" s="66" t="str">
        <f>IF(OR(Q1401="",'1'!$H$10="-"),"-      %",IF(Z1401="только сц",0,IF(SUM($V$685:$V$6357)&gt;=57000,(W1401-T1401)/W1401,0)))</f>
        <v>-      %</v>
      </c>
      <c r="Z1401" s="83" t="s">
        <v>375</v>
      </c>
      <c r="AA1401" s="51">
        <v>16</v>
      </c>
      <c r="AB1401" s="51">
        <v>47</v>
      </c>
      <c r="AC1401" s="63" t="s">
        <v>375</v>
      </c>
      <c r="AD1401" s="94" t="str">
        <f>IF(OR(Q1401="",'1'!$H$10="-"),"",IF(Q1401&gt;R1401+S1401,"заказано больше наличия",""))</f>
        <v/>
      </c>
    </row>
    <row r="1402" spans="1:30" s="48" customFormat="1">
      <c r="A1402" s="2"/>
      <c r="B1402" s="57" t="s">
        <v>1539</v>
      </c>
      <c r="C1402" s="49" t="s">
        <v>720</v>
      </c>
      <c r="D1402" s="49" t="s">
        <v>721</v>
      </c>
      <c r="E1402" s="49">
        <v>2</v>
      </c>
      <c r="F1402" s="49">
        <v>6</v>
      </c>
      <c r="G1402" s="49" t="s">
        <v>3037</v>
      </c>
      <c r="H1402" s="52" t="s">
        <v>85</v>
      </c>
      <c r="I1402" s="50"/>
      <c r="J1402" s="50"/>
      <c r="K1402" s="90"/>
      <c r="L1402" s="51">
        <v>391</v>
      </c>
      <c r="M1402" s="51">
        <v>345</v>
      </c>
      <c r="N1402" s="82">
        <f>IF('1'!$H$10="-",L1402,L1402)</f>
        <v>391</v>
      </c>
      <c r="O1402" s="82">
        <f>IF(Z1402="только сц",0,IF('1'!$H$10="-",M1402,IF('1'!$H$10="в кассу предприятия",M1402,IF('1'!$H$10="ИП Водакова Т.Ю.",M1402*1.075,"-"))))</f>
        <v>345</v>
      </c>
      <c r="P1402" s="86">
        <v>98</v>
      </c>
      <c r="Q1402" s="47"/>
      <c r="R1402" s="91">
        <f t="shared" si="22"/>
        <v>0</v>
      </c>
      <c r="S1402" s="91" t="str">
        <f>IF('1'!$H$10="-","-      ₽",IF(Z1402="только сц",IF(Q1402&lt;=AA1402,Q1402,AA1402),IF(Q1402&lt;=AB1402,0,IF(Q1402-R1402&lt;=AA1402,Q1402-R1402,AA1402))))</f>
        <v>-      ₽</v>
      </c>
      <c r="T1402" s="92" t="str">
        <f>IF('1'!$H$10="-","-      ₽",IF(AND(SUM($W$10:$W$6357)&gt;=200000,AC1402&lt;&gt;"без скидки"),IF(R1402&gt;=100,O1402*0.95*0.95*R1402,O1402*R1402*0.95),IF(SUM($V$10:$V$6357)&gt;=57000,IF(AND(R1402&gt;=100,AC1402&lt;&gt;"без скидки"),O1402*0.95*R1402,O1402*R1402),N1402*R1402)))</f>
        <v>-      ₽</v>
      </c>
      <c r="U1402" s="92" t="str">
        <f>IF('1'!$H$10="-","-      ₽",S1402*N1402)</f>
        <v>-      ₽</v>
      </c>
      <c r="V1402" s="93" t="str">
        <f>IF('1'!$H$10="-","-      ₽",R1402*N1402)</f>
        <v>-      ₽</v>
      </c>
      <c r="W1402" s="93" t="str">
        <f>IF('1'!$H$10="-","-      ₽",R1402*O1402)</f>
        <v>-      ₽</v>
      </c>
      <c r="X1402" s="65" t="s">
        <v>4548</v>
      </c>
      <c r="Y1402" s="66" t="str">
        <f>IF(OR(Q1402="",'1'!$H$10="-"),"-      %",IF(Z1402="только сц",0,IF(SUM($V$685:$V$6357)&gt;=57000,(W1402-T1402)/W1402,0)))</f>
        <v>-      %</v>
      </c>
      <c r="Z1402" s="83" t="s">
        <v>375</v>
      </c>
      <c r="AA1402" s="51">
        <v>9</v>
      </c>
      <c r="AB1402" s="51">
        <v>89</v>
      </c>
      <c r="AC1402" s="63" t="s">
        <v>375</v>
      </c>
      <c r="AD1402" s="94" t="str">
        <f>IF(OR(Q1402="",'1'!$H$10="-"),"",IF(Q1402&gt;R1402+S1402,"заказано больше наличия",""))</f>
        <v/>
      </c>
    </row>
    <row r="1403" spans="1:30" s="48" customFormat="1">
      <c r="A1403" s="2"/>
      <c r="B1403" s="57" t="s">
        <v>1540</v>
      </c>
      <c r="C1403" s="49" t="s">
        <v>3865</v>
      </c>
      <c r="D1403" s="49" t="s">
        <v>721</v>
      </c>
      <c r="E1403" s="49">
        <v>2</v>
      </c>
      <c r="F1403" s="49">
        <v>26</v>
      </c>
      <c r="G1403" s="49" t="s">
        <v>3038</v>
      </c>
      <c r="H1403" s="52" t="s">
        <v>371</v>
      </c>
      <c r="I1403" s="50"/>
      <c r="J1403" s="50"/>
      <c r="K1403" s="90" t="s">
        <v>3035</v>
      </c>
      <c r="L1403" s="51">
        <v>3598</v>
      </c>
      <c r="M1403" s="51">
        <v>3175</v>
      </c>
      <c r="N1403" s="82">
        <f>IF('1'!$H$10="-",L1403,L1403)</f>
        <v>3598</v>
      </c>
      <c r="O1403" s="82">
        <f>IF(Z1403="только сц",0,IF('1'!$H$10="-",M1403,IF('1'!$H$10="в кассу предприятия",M1403,IF('1'!$H$10="ИП Водакова Т.Ю.",M1403*1.075,"-"))))</f>
        <v>0</v>
      </c>
      <c r="P1403" s="86">
        <v>1</v>
      </c>
      <c r="Q1403" s="47"/>
      <c r="R1403" s="91">
        <f t="shared" si="22"/>
        <v>0</v>
      </c>
      <c r="S1403" s="91" t="str">
        <f>IF('1'!$H$10="-","-      ₽",IF(Z1403="только сц",IF(Q1403&lt;=AA1403,Q1403,AA1403),IF(Q1403&lt;=AB1403,0,IF(Q1403-R1403&lt;=AA1403,Q1403-R1403,AA1403))))</f>
        <v>-      ₽</v>
      </c>
      <c r="T1403" s="92" t="str">
        <f>IF('1'!$H$10="-","-      ₽",IF(AND(SUM($W$10:$W$6357)&gt;=200000,AC1403&lt;&gt;"без скидки"),IF(R1403&gt;=100,O1403*0.95*0.95*R1403,O1403*R1403*0.95),IF(SUM($V$10:$V$6357)&gt;=57000,IF(AND(R1403&gt;=100,AC1403&lt;&gt;"без скидки"),O1403*0.95*R1403,O1403*R1403),N1403*R1403)))</f>
        <v>-      ₽</v>
      </c>
      <c r="U1403" s="92" t="str">
        <f>IF('1'!$H$10="-","-      ₽",S1403*N1403)</f>
        <v>-      ₽</v>
      </c>
      <c r="V1403" s="93" t="str">
        <f>IF('1'!$H$10="-","-      ₽",R1403*N1403)</f>
        <v>-      ₽</v>
      </c>
      <c r="W1403" s="93" t="str">
        <f>IF('1'!$H$10="-","-      ₽",R1403*O1403)</f>
        <v>-      ₽</v>
      </c>
      <c r="X1403" s="65" t="s">
        <v>4548</v>
      </c>
      <c r="Y1403" s="66" t="str">
        <f>IF(OR(Q1403="",'1'!$H$10="-"),"-      %",IF(Z1403="только сц",0,IF(SUM($V$685:$V$6357)&gt;=57000,(W1403-T1403)/W1403,0)))</f>
        <v>-      %</v>
      </c>
      <c r="Z1403" s="83" t="s">
        <v>5582</v>
      </c>
      <c r="AA1403" s="51">
        <v>1</v>
      </c>
      <c r="AB1403" s="51">
        <v>0</v>
      </c>
      <c r="AC1403" s="63" t="s">
        <v>375</v>
      </c>
      <c r="AD1403" s="94" t="str">
        <f>IF(OR(Q1403="",'1'!$H$10="-"),"",IF(Q1403&gt;R1403+S1403,"заказано больше наличия",""))</f>
        <v/>
      </c>
    </row>
    <row r="1404" spans="1:30" s="48" customFormat="1">
      <c r="A1404" s="2"/>
      <c r="B1404" s="57" t="s">
        <v>1541</v>
      </c>
      <c r="C1404" s="49" t="s">
        <v>720</v>
      </c>
      <c r="D1404" s="49" t="s">
        <v>721</v>
      </c>
      <c r="E1404" s="49">
        <v>2</v>
      </c>
      <c r="F1404" s="49">
        <v>32</v>
      </c>
      <c r="G1404" s="49" t="s">
        <v>3038</v>
      </c>
      <c r="H1404" s="52" t="s">
        <v>2807</v>
      </c>
      <c r="I1404" s="50"/>
      <c r="J1404" s="50"/>
      <c r="K1404" s="90" t="s">
        <v>3035</v>
      </c>
      <c r="L1404" s="51">
        <v>6389</v>
      </c>
      <c r="M1404" s="51">
        <v>5637</v>
      </c>
      <c r="N1404" s="82">
        <f>IF('1'!$H$10="-",L1404,L1404)</f>
        <v>6389</v>
      </c>
      <c r="O1404" s="82">
        <f>IF(Z1404="только сц",0,IF('1'!$H$10="-",M1404,IF('1'!$H$10="в кассу предприятия",M1404,IF('1'!$H$10="ИП Водакова Т.Ю.",M1404*1.075,"-"))))</f>
        <v>5637</v>
      </c>
      <c r="P1404" s="86">
        <v>2</v>
      </c>
      <c r="Q1404" s="47"/>
      <c r="R1404" s="91">
        <f t="shared" si="22"/>
        <v>0</v>
      </c>
      <c r="S1404" s="91" t="str">
        <f>IF('1'!$H$10="-","-      ₽",IF(Z1404="только сц",IF(Q1404&lt;=AA1404,Q1404,AA1404),IF(Q1404&lt;=AB1404,0,IF(Q1404-R1404&lt;=AA1404,Q1404-R1404,AA1404))))</f>
        <v>-      ₽</v>
      </c>
      <c r="T1404" s="92" t="str">
        <f>IF('1'!$H$10="-","-      ₽",IF(AND(SUM($W$10:$W$6357)&gt;=200000,AC1404&lt;&gt;"без скидки"),IF(R1404&gt;=100,O1404*0.95*0.95*R1404,O1404*R1404*0.95),IF(SUM($V$10:$V$6357)&gt;=57000,IF(AND(R1404&gt;=100,AC1404&lt;&gt;"без скидки"),O1404*0.95*R1404,O1404*R1404),N1404*R1404)))</f>
        <v>-      ₽</v>
      </c>
      <c r="U1404" s="92" t="str">
        <f>IF('1'!$H$10="-","-      ₽",S1404*N1404)</f>
        <v>-      ₽</v>
      </c>
      <c r="V1404" s="93" t="str">
        <f>IF('1'!$H$10="-","-      ₽",R1404*N1404)</f>
        <v>-      ₽</v>
      </c>
      <c r="W1404" s="93" t="str">
        <f>IF('1'!$H$10="-","-      ₽",R1404*O1404)</f>
        <v>-      ₽</v>
      </c>
      <c r="X1404" s="65" t="s">
        <v>4548</v>
      </c>
      <c r="Y1404" s="66" t="str">
        <f>IF(OR(Q1404="",'1'!$H$10="-"),"-      %",IF(Z1404="только сц",0,IF(SUM($V$685:$V$6357)&gt;=57000,(W1404-T1404)/W1404,0)))</f>
        <v>-      %</v>
      </c>
      <c r="Z1404" s="83" t="s">
        <v>375</v>
      </c>
      <c r="AA1404" s="51">
        <v>0</v>
      </c>
      <c r="AB1404" s="51">
        <v>2</v>
      </c>
      <c r="AC1404" s="63" t="s">
        <v>375</v>
      </c>
      <c r="AD1404" s="94" t="str">
        <f>IF(OR(Q1404="",'1'!$H$10="-"),"",IF(Q1404&gt;R1404+S1404,"заказано больше наличия",""))</f>
        <v/>
      </c>
    </row>
    <row r="1405" spans="1:30" s="48" customFormat="1">
      <c r="A1405" s="2"/>
      <c r="B1405" s="57" t="s">
        <v>1542</v>
      </c>
      <c r="C1405" s="49" t="s">
        <v>3865</v>
      </c>
      <c r="D1405" s="49" t="s">
        <v>721</v>
      </c>
      <c r="E1405" s="49">
        <v>2</v>
      </c>
      <c r="F1405" s="49">
        <v>1</v>
      </c>
      <c r="G1405" s="49" t="s">
        <v>735</v>
      </c>
      <c r="H1405" s="52" t="s">
        <v>75</v>
      </c>
      <c r="I1405" s="50"/>
      <c r="J1405" s="50"/>
      <c r="K1405" s="90"/>
      <c r="L1405" s="51">
        <v>289</v>
      </c>
      <c r="M1405" s="51">
        <v>255</v>
      </c>
      <c r="N1405" s="82">
        <f>IF('1'!$H$10="-",L1405,L1405)</f>
        <v>289</v>
      </c>
      <c r="O1405" s="82">
        <f>IF(Z1405="только сц",0,IF('1'!$H$10="-",M1405,IF('1'!$H$10="в кассу предприятия",M1405,IF('1'!$H$10="ИП Водакова Т.Ю.",M1405*1.075,"-"))))</f>
        <v>0</v>
      </c>
      <c r="P1405" s="86">
        <v>5</v>
      </c>
      <c r="Q1405" s="47"/>
      <c r="R1405" s="91">
        <f t="shared" si="22"/>
        <v>0</v>
      </c>
      <c r="S1405" s="91" t="str">
        <f>IF('1'!$H$10="-","-      ₽",IF(Z1405="только сц",IF(Q1405&lt;=AA1405,Q1405,AA1405),IF(Q1405&lt;=AB1405,0,IF(Q1405-R1405&lt;=AA1405,Q1405-R1405,AA1405))))</f>
        <v>-      ₽</v>
      </c>
      <c r="T1405" s="92" t="str">
        <f>IF('1'!$H$10="-","-      ₽",IF(AND(SUM($W$10:$W$6357)&gt;=200000,AC1405&lt;&gt;"без скидки"),IF(R1405&gt;=100,O1405*0.95*0.95*R1405,O1405*R1405*0.95),IF(SUM($V$10:$V$6357)&gt;=57000,IF(AND(R1405&gt;=100,AC1405&lt;&gt;"без скидки"),O1405*0.95*R1405,O1405*R1405),N1405*R1405)))</f>
        <v>-      ₽</v>
      </c>
      <c r="U1405" s="92" t="str">
        <f>IF('1'!$H$10="-","-      ₽",S1405*N1405)</f>
        <v>-      ₽</v>
      </c>
      <c r="V1405" s="93" t="str">
        <f>IF('1'!$H$10="-","-      ₽",R1405*N1405)</f>
        <v>-      ₽</v>
      </c>
      <c r="W1405" s="93" t="str">
        <f>IF('1'!$H$10="-","-      ₽",R1405*O1405)</f>
        <v>-      ₽</v>
      </c>
      <c r="X1405" s="65" t="s">
        <v>4548</v>
      </c>
      <c r="Y1405" s="66" t="str">
        <f>IF(OR(Q1405="",'1'!$H$10="-"),"-      %",IF(Z1405="только сц",0,IF(SUM($V$685:$V$6357)&gt;=57000,(W1405-T1405)/W1405,0)))</f>
        <v>-      %</v>
      </c>
      <c r="Z1405" s="83" t="s">
        <v>5582</v>
      </c>
      <c r="AA1405" s="51">
        <v>5</v>
      </c>
      <c r="AB1405" s="51">
        <v>0</v>
      </c>
      <c r="AC1405" s="63" t="s">
        <v>375</v>
      </c>
      <c r="AD1405" s="94" t="str">
        <f>IF(OR(Q1405="",'1'!$H$10="-"),"",IF(Q1405&gt;R1405+S1405,"заказано больше наличия",""))</f>
        <v/>
      </c>
    </row>
    <row r="1406" spans="1:30" s="48" customFormat="1">
      <c r="A1406" s="2"/>
      <c r="B1406" s="57" t="s">
        <v>734</v>
      </c>
      <c r="C1406" s="49" t="s">
        <v>720</v>
      </c>
      <c r="D1406" s="49" t="s">
        <v>721</v>
      </c>
      <c r="E1406" s="49">
        <v>2</v>
      </c>
      <c r="F1406" s="49">
        <v>6</v>
      </c>
      <c r="G1406" s="49" t="s">
        <v>735</v>
      </c>
      <c r="H1406" s="52" t="s">
        <v>85</v>
      </c>
      <c r="I1406" s="50"/>
      <c r="J1406" s="50"/>
      <c r="K1406" s="90"/>
      <c r="L1406" s="51">
        <v>391</v>
      </c>
      <c r="M1406" s="51">
        <v>345</v>
      </c>
      <c r="N1406" s="82">
        <f>IF('1'!$H$10="-",L1406,L1406)</f>
        <v>391</v>
      </c>
      <c r="O1406" s="82">
        <f>IF(Z1406="только сц",0,IF('1'!$H$10="-",M1406,IF('1'!$H$10="в кассу предприятия",M1406,IF('1'!$H$10="ИП Водакова Т.Ю.",M1406*1.075,"-"))))</f>
        <v>345</v>
      </c>
      <c r="P1406" s="86">
        <v>62</v>
      </c>
      <c r="Q1406" s="47"/>
      <c r="R1406" s="91">
        <f t="shared" si="22"/>
        <v>0</v>
      </c>
      <c r="S1406" s="91" t="str">
        <f>IF('1'!$H$10="-","-      ₽",IF(Z1406="только сц",IF(Q1406&lt;=AA1406,Q1406,AA1406),IF(Q1406&lt;=AB1406,0,IF(Q1406-R1406&lt;=AA1406,Q1406-R1406,AA1406))))</f>
        <v>-      ₽</v>
      </c>
      <c r="T1406" s="92" t="str">
        <f>IF('1'!$H$10="-","-      ₽",IF(AND(SUM($W$10:$W$6357)&gt;=200000,AC1406&lt;&gt;"без скидки"),IF(R1406&gt;=100,O1406*0.95*0.95*R1406,O1406*R1406*0.95),IF(SUM($V$10:$V$6357)&gt;=57000,IF(AND(R1406&gt;=100,AC1406&lt;&gt;"без скидки"),O1406*0.95*R1406,O1406*R1406),N1406*R1406)))</f>
        <v>-      ₽</v>
      </c>
      <c r="U1406" s="92" t="str">
        <f>IF('1'!$H$10="-","-      ₽",S1406*N1406)</f>
        <v>-      ₽</v>
      </c>
      <c r="V1406" s="93" t="str">
        <f>IF('1'!$H$10="-","-      ₽",R1406*N1406)</f>
        <v>-      ₽</v>
      </c>
      <c r="W1406" s="93" t="str">
        <f>IF('1'!$H$10="-","-      ₽",R1406*O1406)</f>
        <v>-      ₽</v>
      </c>
      <c r="X1406" s="65" t="s">
        <v>4548</v>
      </c>
      <c r="Y1406" s="66" t="str">
        <f>IF(OR(Q1406="",'1'!$H$10="-"),"-      %",IF(Z1406="только сц",0,IF(SUM($V$685:$V$6357)&gt;=57000,(W1406-T1406)/W1406,0)))</f>
        <v>-      %</v>
      </c>
      <c r="Z1406" s="83" t="s">
        <v>375</v>
      </c>
      <c r="AA1406" s="51">
        <v>19</v>
      </c>
      <c r="AB1406" s="51">
        <v>43</v>
      </c>
      <c r="AC1406" s="63" t="s">
        <v>375</v>
      </c>
      <c r="AD1406" s="94" t="str">
        <f>IF(OR(Q1406="",'1'!$H$10="-"),"",IF(Q1406&gt;R1406+S1406,"заказано больше наличия",""))</f>
        <v/>
      </c>
    </row>
    <row r="1407" spans="1:30" s="48" customFormat="1">
      <c r="A1407" s="2"/>
      <c r="B1407" s="57" t="s">
        <v>1543</v>
      </c>
      <c r="C1407" s="49" t="s">
        <v>720</v>
      </c>
      <c r="D1407" s="49" t="s">
        <v>721</v>
      </c>
      <c r="E1407" s="49">
        <v>2</v>
      </c>
      <c r="F1407" s="49">
        <v>6</v>
      </c>
      <c r="G1407" s="49" t="s">
        <v>3040</v>
      </c>
      <c r="H1407" s="52" t="s">
        <v>85</v>
      </c>
      <c r="I1407" s="50" t="s">
        <v>526</v>
      </c>
      <c r="J1407" s="50"/>
      <c r="K1407" s="90"/>
      <c r="L1407" s="51">
        <v>391</v>
      </c>
      <c r="M1407" s="51">
        <v>345</v>
      </c>
      <c r="N1407" s="82">
        <f>IF('1'!$H$10="-",L1407,L1407)</f>
        <v>391</v>
      </c>
      <c r="O1407" s="82">
        <f>IF(Z1407="только сц",0,IF('1'!$H$10="-",M1407,IF('1'!$H$10="в кассу предприятия",M1407,IF('1'!$H$10="ИП Водакова Т.Ю.",M1407*1.075,"-"))))</f>
        <v>345</v>
      </c>
      <c r="P1407" s="86">
        <v>1</v>
      </c>
      <c r="Q1407" s="47"/>
      <c r="R1407" s="91">
        <f t="shared" si="22"/>
        <v>0</v>
      </c>
      <c r="S1407" s="91" t="str">
        <f>IF('1'!$H$10="-","-      ₽",IF(Z1407="только сц",IF(Q1407&lt;=AA1407,Q1407,AA1407),IF(Q1407&lt;=AB1407,0,IF(Q1407-R1407&lt;=AA1407,Q1407-R1407,AA1407))))</f>
        <v>-      ₽</v>
      </c>
      <c r="T1407" s="92" t="str">
        <f>IF('1'!$H$10="-","-      ₽",IF(AND(SUM($W$10:$W$6357)&gt;=200000,AC1407&lt;&gt;"без скидки"),IF(R1407&gt;=100,O1407*0.95*0.95*R1407,O1407*R1407*0.95),IF(SUM($V$10:$V$6357)&gt;=57000,IF(AND(R1407&gt;=100,AC1407&lt;&gt;"без скидки"),O1407*0.95*R1407,O1407*R1407),N1407*R1407)))</f>
        <v>-      ₽</v>
      </c>
      <c r="U1407" s="92" t="str">
        <f>IF('1'!$H$10="-","-      ₽",S1407*N1407)</f>
        <v>-      ₽</v>
      </c>
      <c r="V1407" s="93" t="str">
        <f>IF('1'!$H$10="-","-      ₽",R1407*N1407)</f>
        <v>-      ₽</v>
      </c>
      <c r="W1407" s="93" t="str">
        <f>IF('1'!$H$10="-","-      ₽",R1407*O1407)</f>
        <v>-      ₽</v>
      </c>
      <c r="X1407" s="65" t="s">
        <v>4548</v>
      </c>
      <c r="Y1407" s="66" t="str">
        <f>IF(OR(Q1407="",'1'!$H$10="-"),"-      %",IF(Z1407="только сц",0,IF(SUM($V$685:$V$6357)&gt;=57000,(W1407-T1407)/W1407,0)))</f>
        <v>-      %</v>
      </c>
      <c r="Z1407" s="83" t="s">
        <v>375</v>
      </c>
      <c r="AA1407" s="51">
        <v>0</v>
      </c>
      <c r="AB1407" s="51">
        <v>1</v>
      </c>
      <c r="AC1407" s="63" t="s">
        <v>375</v>
      </c>
      <c r="AD1407" s="94" t="str">
        <f>IF(OR(Q1407="",'1'!$H$10="-"),"",IF(Q1407&gt;R1407+S1407,"заказано больше наличия",""))</f>
        <v/>
      </c>
    </row>
    <row r="1408" spans="1:30" s="48" customFormat="1">
      <c r="A1408" s="2"/>
      <c r="B1408" s="57" t="s">
        <v>5205</v>
      </c>
      <c r="C1408" s="49" t="s">
        <v>3865</v>
      </c>
      <c r="D1408" s="49" t="s">
        <v>721</v>
      </c>
      <c r="E1408" s="49">
        <v>2</v>
      </c>
      <c r="F1408" s="49">
        <v>6</v>
      </c>
      <c r="G1408" s="49" t="s">
        <v>3040</v>
      </c>
      <c r="H1408" s="52" t="s">
        <v>85</v>
      </c>
      <c r="I1408" s="50"/>
      <c r="J1408" s="50"/>
      <c r="K1408" s="90"/>
      <c r="L1408" s="51">
        <v>391</v>
      </c>
      <c r="M1408" s="51">
        <v>345</v>
      </c>
      <c r="N1408" s="82">
        <f>IF('1'!$H$10="-",L1408,L1408)</f>
        <v>391</v>
      </c>
      <c r="O1408" s="82">
        <f>IF(Z1408="только сц",0,IF('1'!$H$10="-",M1408,IF('1'!$H$10="в кассу предприятия",M1408,IF('1'!$H$10="ИП Водакова Т.Ю.",M1408*1.075,"-"))))</f>
        <v>0</v>
      </c>
      <c r="P1408" s="86">
        <v>20</v>
      </c>
      <c r="Q1408" s="47"/>
      <c r="R1408" s="91">
        <f t="shared" si="22"/>
        <v>0</v>
      </c>
      <c r="S1408" s="91" t="str">
        <f>IF('1'!$H$10="-","-      ₽",IF(Z1408="только сц",IF(Q1408&lt;=AA1408,Q1408,AA1408),IF(Q1408&lt;=AB1408,0,IF(Q1408-R1408&lt;=AA1408,Q1408-R1408,AA1408))))</f>
        <v>-      ₽</v>
      </c>
      <c r="T1408" s="92" t="str">
        <f>IF('1'!$H$10="-","-      ₽",IF(AND(SUM($W$10:$W$6357)&gt;=200000,AC1408&lt;&gt;"без скидки"),IF(R1408&gt;=100,O1408*0.95*0.95*R1408,O1408*R1408*0.95),IF(SUM($V$10:$V$6357)&gt;=57000,IF(AND(R1408&gt;=100,AC1408&lt;&gt;"без скидки"),O1408*0.95*R1408,O1408*R1408),N1408*R1408)))</f>
        <v>-      ₽</v>
      </c>
      <c r="U1408" s="92" t="str">
        <f>IF('1'!$H$10="-","-      ₽",S1408*N1408)</f>
        <v>-      ₽</v>
      </c>
      <c r="V1408" s="93" t="str">
        <f>IF('1'!$H$10="-","-      ₽",R1408*N1408)</f>
        <v>-      ₽</v>
      </c>
      <c r="W1408" s="93" t="str">
        <f>IF('1'!$H$10="-","-      ₽",R1408*O1408)</f>
        <v>-      ₽</v>
      </c>
      <c r="X1408" s="65" t="s">
        <v>4548</v>
      </c>
      <c r="Y1408" s="66" t="str">
        <f>IF(OR(Q1408="",'1'!$H$10="-"),"-      %",IF(Z1408="только сц",0,IF(SUM($V$685:$V$6357)&gt;=57000,(W1408-T1408)/W1408,0)))</f>
        <v>-      %</v>
      </c>
      <c r="Z1408" s="83" t="s">
        <v>5582</v>
      </c>
      <c r="AA1408" s="51">
        <v>20</v>
      </c>
      <c r="AB1408" s="51">
        <v>0</v>
      </c>
      <c r="AC1408" s="63" t="s">
        <v>375</v>
      </c>
      <c r="AD1408" s="94" t="str">
        <f>IF(OR(Q1408="",'1'!$H$10="-"),"",IF(Q1408&gt;R1408+S1408,"заказано больше наличия",""))</f>
        <v/>
      </c>
    </row>
    <row r="1409" spans="1:30" s="48" customFormat="1">
      <c r="A1409" s="2"/>
      <c r="B1409" s="57" t="s">
        <v>1544</v>
      </c>
      <c r="C1409" s="49" t="s">
        <v>3865</v>
      </c>
      <c r="D1409" s="49" t="s">
        <v>721</v>
      </c>
      <c r="E1409" s="49">
        <v>2</v>
      </c>
      <c r="F1409" s="49">
        <v>1</v>
      </c>
      <c r="G1409" s="49" t="s">
        <v>3041</v>
      </c>
      <c r="H1409" s="52" t="s">
        <v>75</v>
      </c>
      <c r="I1409" s="50"/>
      <c r="J1409" s="50"/>
      <c r="K1409" s="90"/>
      <c r="L1409" s="51">
        <v>289</v>
      </c>
      <c r="M1409" s="51">
        <v>255</v>
      </c>
      <c r="N1409" s="82">
        <f>IF('1'!$H$10="-",L1409,L1409)</f>
        <v>289</v>
      </c>
      <c r="O1409" s="82">
        <f>IF(Z1409="только сц",0,IF('1'!$H$10="-",M1409,IF('1'!$H$10="в кассу предприятия",M1409,IF('1'!$H$10="ИП Водакова Т.Ю.",M1409*1.075,"-"))))</f>
        <v>0</v>
      </c>
      <c r="P1409" s="86">
        <v>2</v>
      </c>
      <c r="Q1409" s="47"/>
      <c r="R1409" s="91">
        <f t="shared" si="22"/>
        <v>0</v>
      </c>
      <c r="S1409" s="91" t="str">
        <f>IF('1'!$H$10="-","-      ₽",IF(Z1409="только сц",IF(Q1409&lt;=AA1409,Q1409,AA1409),IF(Q1409&lt;=AB1409,0,IF(Q1409-R1409&lt;=AA1409,Q1409-R1409,AA1409))))</f>
        <v>-      ₽</v>
      </c>
      <c r="T1409" s="92" t="str">
        <f>IF('1'!$H$10="-","-      ₽",IF(AND(SUM($W$10:$W$6357)&gt;=200000,AC1409&lt;&gt;"без скидки"),IF(R1409&gt;=100,O1409*0.95*0.95*R1409,O1409*R1409*0.95),IF(SUM($V$10:$V$6357)&gt;=57000,IF(AND(R1409&gt;=100,AC1409&lt;&gt;"без скидки"),O1409*0.95*R1409,O1409*R1409),N1409*R1409)))</f>
        <v>-      ₽</v>
      </c>
      <c r="U1409" s="92" t="str">
        <f>IF('1'!$H$10="-","-      ₽",S1409*N1409)</f>
        <v>-      ₽</v>
      </c>
      <c r="V1409" s="93" t="str">
        <f>IF('1'!$H$10="-","-      ₽",R1409*N1409)</f>
        <v>-      ₽</v>
      </c>
      <c r="W1409" s="93" t="str">
        <f>IF('1'!$H$10="-","-      ₽",R1409*O1409)</f>
        <v>-      ₽</v>
      </c>
      <c r="X1409" s="65" t="s">
        <v>4548</v>
      </c>
      <c r="Y1409" s="66" t="str">
        <f>IF(OR(Q1409="",'1'!$H$10="-"),"-      %",IF(Z1409="только сц",0,IF(SUM($V$685:$V$6357)&gt;=57000,(W1409-T1409)/W1409,0)))</f>
        <v>-      %</v>
      </c>
      <c r="Z1409" s="83" t="s">
        <v>5582</v>
      </c>
      <c r="AA1409" s="51">
        <v>2</v>
      </c>
      <c r="AB1409" s="51">
        <v>0</v>
      </c>
      <c r="AC1409" s="63" t="s">
        <v>375</v>
      </c>
      <c r="AD1409" s="94" t="str">
        <f>IF(OR(Q1409="",'1'!$H$10="-"),"",IF(Q1409&gt;R1409+S1409,"заказано больше наличия",""))</f>
        <v/>
      </c>
    </row>
    <row r="1410" spans="1:30" s="48" customFormat="1">
      <c r="A1410" s="2"/>
      <c r="B1410" s="57" t="s">
        <v>1545</v>
      </c>
      <c r="C1410" s="49" t="s">
        <v>720</v>
      </c>
      <c r="D1410" s="49" t="s">
        <v>721</v>
      </c>
      <c r="E1410" s="49">
        <v>2</v>
      </c>
      <c r="F1410" s="49">
        <v>6</v>
      </c>
      <c r="G1410" s="49" t="s">
        <v>3041</v>
      </c>
      <c r="H1410" s="52" t="s">
        <v>85</v>
      </c>
      <c r="I1410" s="50"/>
      <c r="J1410" s="50"/>
      <c r="K1410" s="90"/>
      <c r="L1410" s="51">
        <v>391</v>
      </c>
      <c r="M1410" s="51">
        <v>345</v>
      </c>
      <c r="N1410" s="82">
        <f>IF('1'!$H$10="-",L1410,L1410)</f>
        <v>391</v>
      </c>
      <c r="O1410" s="82">
        <f>IF(Z1410="только сц",0,IF('1'!$H$10="-",M1410,IF('1'!$H$10="в кассу предприятия",M1410,IF('1'!$H$10="ИП Водакова Т.Ю.",M1410*1.075,"-"))))</f>
        <v>0</v>
      </c>
      <c r="P1410" s="86">
        <v>13</v>
      </c>
      <c r="Q1410" s="47"/>
      <c r="R1410" s="91">
        <f t="shared" si="22"/>
        <v>0</v>
      </c>
      <c r="S1410" s="91" t="str">
        <f>IF('1'!$H$10="-","-      ₽",IF(Z1410="только сц",IF(Q1410&lt;=AA1410,Q1410,AA1410),IF(Q1410&lt;=AB1410,0,IF(Q1410-R1410&lt;=AA1410,Q1410-R1410,AA1410))))</f>
        <v>-      ₽</v>
      </c>
      <c r="T1410" s="92" t="str">
        <f>IF('1'!$H$10="-","-      ₽",IF(AND(SUM($W$10:$W$6357)&gt;=200000,AC1410&lt;&gt;"без скидки"),IF(R1410&gt;=100,O1410*0.95*0.95*R1410,O1410*R1410*0.95),IF(SUM($V$10:$V$6357)&gt;=57000,IF(AND(R1410&gt;=100,AC1410&lt;&gt;"без скидки"),O1410*0.95*R1410,O1410*R1410),N1410*R1410)))</f>
        <v>-      ₽</v>
      </c>
      <c r="U1410" s="92" t="str">
        <f>IF('1'!$H$10="-","-      ₽",S1410*N1410)</f>
        <v>-      ₽</v>
      </c>
      <c r="V1410" s="93" t="str">
        <f>IF('1'!$H$10="-","-      ₽",R1410*N1410)</f>
        <v>-      ₽</v>
      </c>
      <c r="W1410" s="93" t="str">
        <f>IF('1'!$H$10="-","-      ₽",R1410*O1410)</f>
        <v>-      ₽</v>
      </c>
      <c r="X1410" s="65" t="s">
        <v>4548</v>
      </c>
      <c r="Y1410" s="66" t="str">
        <f>IF(OR(Q1410="",'1'!$H$10="-"),"-      %",IF(Z1410="только сц",0,IF(SUM($V$685:$V$6357)&gt;=57000,(W1410-T1410)/W1410,0)))</f>
        <v>-      %</v>
      </c>
      <c r="Z1410" s="83" t="s">
        <v>5582</v>
      </c>
      <c r="AA1410" s="51">
        <v>13</v>
      </c>
      <c r="AB1410" s="51">
        <v>0</v>
      </c>
      <c r="AC1410" s="63" t="s">
        <v>375</v>
      </c>
      <c r="AD1410" s="94" t="str">
        <f>IF(OR(Q1410="",'1'!$H$10="-"),"",IF(Q1410&gt;R1410+S1410,"заказано больше наличия",""))</f>
        <v/>
      </c>
    </row>
    <row r="1411" spans="1:30" s="48" customFormat="1">
      <c r="A1411" s="2"/>
      <c r="B1411" s="57" t="s">
        <v>1546</v>
      </c>
      <c r="C1411" s="49" t="s">
        <v>3865</v>
      </c>
      <c r="D1411" s="49" t="s">
        <v>721</v>
      </c>
      <c r="E1411" s="49">
        <v>2</v>
      </c>
      <c r="F1411" s="49">
        <v>11</v>
      </c>
      <c r="G1411" s="49" t="s">
        <v>3041</v>
      </c>
      <c r="H1411" s="52" t="s">
        <v>52</v>
      </c>
      <c r="I1411" s="50"/>
      <c r="J1411" s="50"/>
      <c r="K1411" s="90"/>
      <c r="L1411" s="51">
        <v>414</v>
      </c>
      <c r="M1411" s="51">
        <v>365</v>
      </c>
      <c r="N1411" s="82">
        <f>IF('1'!$H$10="-",L1411,L1411)</f>
        <v>414</v>
      </c>
      <c r="O1411" s="82">
        <f>IF(Z1411="только сц",0,IF('1'!$H$10="-",M1411,IF('1'!$H$10="в кассу предприятия",M1411,IF('1'!$H$10="ИП Водакова Т.Ю.",M1411*1.075,"-"))))</f>
        <v>0</v>
      </c>
      <c r="P1411" s="86">
        <v>5</v>
      </c>
      <c r="Q1411" s="47"/>
      <c r="R1411" s="91">
        <f t="shared" si="22"/>
        <v>0</v>
      </c>
      <c r="S1411" s="91" t="str">
        <f>IF('1'!$H$10="-","-      ₽",IF(Z1411="только сц",IF(Q1411&lt;=AA1411,Q1411,AA1411),IF(Q1411&lt;=AB1411,0,IF(Q1411-R1411&lt;=AA1411,Q1411-R1411,AA1411))))</f>
        <v>-      ₽</v>
      </c>
      <c r="T1411" s="92" t="str">
        <f>IF('1'!$H$10="-","-      ₽",IF(AND(SUM($W$10:$W$6357)&gt;=200000,AC1411&lt;&gt;"без скидки"),IF(R1411&gt;=100,O1411*0.95*0.95*R1411,O1411*R1411*0.95),IF(SUM($V$10:$V$6357)&gt;=57000,IF(AND(R1411&gt;=100,AC1411&lt;&gt;"без скидки"),O1411*0.95*R1411,O1411*R1411),N1411*R1411)))</f>
        <v>-      ₽</v>
      </c>
      <c r="U1411" s="92" t="str">
        <f>IF('1'!$H$10="-","-      ₽",S1411*N1411)</f>
        <v>-      ₽</v>
      </c>
      <c r="V1411" s="93" t="str">
        <f>IF('1'!$H$10="-","-      ₽",R1411*N1411)</f>
        <v>-      ₽</v>
      </c>
      <c r="W1411" s="93" t="str">
        <f>IF('1'!$H$10="-","-      ₽",R1411*O1411)</f>
        <v>-      ₽</v>
      </c>
      <c r="X1411" s="65" t="s">
        <v>4548</v>
      </c>
      <c r="Y1411" s="66" t="str">
        <f>IF(OR(Q1411="",'1'!$H$10="-"),"-      %",IF(Z1411="только сц",0,IF(SUM($V$685:$V$6357)&gt;=57000,(W1411-T1411)/W1411,0)))</f>
        <v>-      %</v>
      </c>
      <c r="Z1411" s="83" t="s">
        <v>5582</v>
      </c>
      <c r="AA1411" s="51">
        <v>5</v>
      </c>
      <c r="AB1411" s="51">
        <v>0</v>
      </c>
      <c r="AC1411" s="63" t="s">
        <v>375</v>
      </c>
      <c r="AD1411" s="94" t="str">
        <f>IF(OR(Q1411="",'1'!$H$10="-"),"",IF(Q1411&gt;R1411+S1411,"заказано больше наличия",""))</f>
        <v/>
      </c>
    </row>
    <row r="1412" spans="1:30" s="48" customFormat="1">
      <c r="A1412" s="2"/>
      <c r="B1412" s="57" t="s">
        <v>736</v>
      </c>
      <c r="C1412" s="49" t="s">
        <v>720</v>
      </c>
      <c r="D1412" s="49" t="s">
        <v>721</v>
      </c>
      <c r="E1412" s="49">
        <v>2</v>
      </c>
      <c r="F1412" s="49">
        <v>6</v>
      </c>
      <c r="G1412" s="49" t="s">
        <v>737</v>
      </c>
      <c r="H1412" s="52" t="s">
        <v>85</v>
      </c>
      <c r="I1412" s="50"/>
      <c r="J1412" s="50"/>
      <c r="K1412" s="90"/>
      <c r="L1412" s="51">
        <v>414</v>
      </c>
      <c r="M1412" s="51">
        <v>365</v>
      </c>
      <c r="N1412" s="82">
        <f>IF('1'!$H$10="-",L1412,L1412)</f>
        <v>414</v>
      </c>
      <c r="O1412" s="82">
        <f>IF(Z1412="только сц",0,IF('1'!$H$10="-",M1412,IF('1'!$H$10="в кассу предприятия",M1412,IF('1'!$H$10="ИП Водакова Т.Ю.",M1412*1.075,"-"))))</f>
        <v>365</v>
      </c>
      <c r="P1412" s="86">
        <v>58</v>
      </c>
      <c r="Q1412" s="47"/>
      <c r="R1412" s="91">
        <f t="shared" si="22"/>
        <v>0</v>
      </c>
      <c r="S1412" s="91" t="str">
        <f>IF('1'!$H$10="-","-      ₽",IF(Z1412="только сц",IF(Q1412&lt;=AA1412,Q1412,AA1412),IF(Q1412&lt;=AB1412,0,IF(Q1412-R1412&lt;=AA1412,Q1412-R1412,AA1412))))</f>
        <v>-      ₽</v>
      </c>
      <c r="T1412" s="92" t="str">
        <f>IF('1'!$H$10="-","-      ₽",IF(AND(SUM($W$10:$W$6357)&gt;=200000,AC1412&lt;&gt;"без скидки"),IF(R1412&gt;=100,O1412*0.95*0.95*R1412,O1412*R1412*0.95),IF(SUM($V$10:$V$6357)&gt;=57000,IF(AND(R1412&gt;=100,AC1412&lt;&gt;"без скидки"),O1412*0.95*R1412,O1412*R1412),N1412*R1412)))</f>
        <v>-      ₽</v>
      </c>
      <c r="U1412" s="92" t="str">
        <f>IF('1'!$H$10="-","-      ₽",S1412*N1412)</f>
        <v>-      ₽</v>
      </c>
      <c r="V1412" s="93" t="str">
        <f>IF('1'!$H$10="-","-      ₽",R1412*N1412)</f>
        <v>-      ₽</v>
      </c>
      <c r="W1412" s="93" t="str">
        <f>IF('1'!$H$10="-","-      ₽",R1412*O1412)</f>
        <v>-      ₽</v>
      </c>
      <c r="X1412" s="65" t="s">
        <v>4548</v>
      </c>
      <c r="Y1412" s="66" t="str">
        <f>IF(OR(Q1412="",'1'!$H$10="-"),"-      %",IF(Z1412="только сц",0,IF(SUM($V$685:$V$6357)&gt;=57000,(W1412-T1412)/W1412,0)))</f>
        <v>-      %</v>
      </c>
      <c r="Z1412" s="83" t="s">
        <v>375</v>
      </c>
      <c r="AA1412" s="51">
        <v>33</v>
      </c>
      <c r="AB1412" s="51">
        <v>25</v>
      </c>
      <c r="AC1412" s="63" t="s">
        <v>375</v>
      </c>
      <c r="AD1412" s="94" t="str">
        <f>IF(OR(Q1412="",'1'!$H$10="-"),"",IF(Q1412&gt;R1412+S1412,"заказано больше наличия",""))</f>
        <v/>
      </c>
    </row>
    <row r="1413" spans="1:30" s="48" customFormat="1">
      <c r="A1413" s="2"/>
      <c r="B1413" s="57" t="s">
        <v>738</v>
      </c>
      <c r="C1413" s="49" t="s">
        <v>720</v>
      </c>
      <c r="D1413" s="49" t="s">
        <v>721</v>
      </c>
      <c r="E1413" s="49">
        <v>2</v>
      </c>
      <c r="F1413" s="49">
        <v>9</v>
      </c>
      <c r="G1413" s="49" t="s">
        <v>739</v>
      </c>
      <c r="H1413" s="52" t="s">
        <v>551</v>
      </c>
      <c r="I1413" s="50"/>
      <c r="J1413" s="50"/>
      <c r="K1413" s="90"/>
      <c r="L1413" s="51">
        <v>1003</v>
      </c>
      <c r="M1413" s="51">
        <v>885</v>
      </c>
      <c r="N1413" s="82">
        <f>IF('1'!$H$10="-",L1413,L1413)</f>
        <v>1003</v>
      </c>
      <c r="O1413" s="82">
        <f>IF(Z1413="только сц",0,IF('1'!$H$10="-",M1413,IF('1'!$H$10="в кассу предприятия",M1413,IF('1'!$H$10="ИП Водакова Т.Ю.",M1413*1.075,"-"))))</f>
        <v>885</v>
      </c>
      <c r="P1413" s="86">
        <v>26</v>
      </c>
      <c r="Q1413" s="47"/>
      <c r="R1413" s="91">
        <f t="shared" si="22"/>
        <v>0</v>
      </c>
      <c r="S1413" s="91" t="str">
        <f>IF('1'!$H$10="-","-      ₽",IF(Z1413="только сц",IF(Q1413&lt;=AA1413,Q1413,AA1413),IF(Q1413&lt;=AB1413,0,IF(Q1413-R1413&lt;=AA1413,Q1413-R1413,AA1413))))</f>
        <v>-      ₽</v>
      </c>
      <c r="T1413" s="92" t="str">
        <f>IF('1'!$H$10="-","-      ₽",IF(AND(SUM($W$10:$W$6357)&gt;=200000,AC1413&lt;&gt;"без скидки"),IF(R1413&gt;=100,O1413*0.95*0.95*R1413,O1413*R1413*0.95),IF(SUM($V$10:$V$6357)&gt;=57000,IF(AND(R1413&gt;=100,AC1413&lt;&gt;"без скидки"),O1413*0.95*R1413,O1413*R1413),N1413*R1413)))</f>
        <v>-      ₽</v>
      </c>
      <c r="U1413" s="92" t="str">
        <f>IF('1'!$H$10="-","-      ₽",S1413*N1413)</f>
        <v>-      ₽</v>
      </c>
      <c r="V1413" s="93" t="str">
        <f>IF('1'!$H$10="-","-      ₽",R1413*N1413)</f>
        <v>-      ₽</v>
      </c>
      <c r="W1413" s="93" t="str">
        <f>IF('1'!$H$10="-","-      ₽",R1413*O1413)</f>
        <v>-      ₽</v>
      </c>
      <c r="X1413" s="65" t="s">
        <v>4548</v>
      </c>
      <c r="Y1413" s="66" t="str">
        <f>IF(OR(Q1413="",'1'!$H$10="-"),"-      %",IF(Z1413="только сц",0,IF(SUM($V$685:$V$6357)&gt;=57000,(W1413-T1413)/W1413,0)))</f>
        <v>-      %</v>
      </c>
      <c r="Z1413" s="83" t="s">
        <v>375</v>
      </c>
      <c r="AA1413" s="51">
        <v>9</v>
      </c>
      <c r="AB1413" s="51">
        <v>17</v>
      </c>
      <c r="AC1413" s="63" t="s">
        <v>375</v>
      </c>
      <c r="AD1413" s="94" t="str">
        <f>IF(OR(Q1413="",'1'!$H$10="-"),"",IF(Q1413&gt;R1413+S1413,"заказано больше наличия",""))</f>
        <v/>
      </c>
    </row>
    <row r="1414" spans="1:30" s="48" customFormat="1">
      <c r="A1414" s="2"/>
      <c r="B1414" s="57" t="s">
        <v>740</v>
      </c>
      <c r="C1414" s="49" t="s">
        <v>720</v>
      </c>
      <c r="D1414" s="49" t="s">
        <v>721</v>
      </c>
      <c r="E1414" s="49">
        <v>2</v>
      </c>
      <c r="F1414" s="49">
        <v>6</v>
      </c>
      <c r="G1414" s="49" t="s">
        <v>741</v>
      </c>
      <c r="H1414" s="52" t="s">
        <v>85</v>
      </c>
      <c r="I1414" s="50"/>
      <c r="J1414" s="50"/>
      <c r="K1414" s="90"/>
      <c r="L1414" s="51">
        <v>391</v>
      </c>
      <c r="M1414" s="51">
        <v>345</v>
      </c>
      <c r="N1414" s="82">
        <f>IF('1'!$H$10="-",L1414,L1414)</f>
        <v>391</v>
      </c>
      <c r="O1414" s="82">
        <f>IF(Z1414="только сц",0,IF('1'!$H$10="-",M1414,IF('1'!$H$10="в кассу предприятия",M1414,IF('1'!$H$10="ИП Водакова Т.Ю.",M1414*1.075,"-"))))</f>
        <v>345</v>
      </c>
      <c r="P1414" s="86">
        <v>20</v>
      </c>
      <c r="Q1414" s="47"/>
      <c r="R1414" s="91">
        <f t="shared" si="22"/>
        <v>0</v>
      </c>
      <c r="S1414" s="91" t="str">
        <f>IF('1'!$H$10="-","-      ₽",IF(Z1414="только сц",IF(Q1414&lt;=AA1414,Q1414,AA1414),IF(Q1414&lt;=AB1414,0,IF(Q1414-R1414&lt;=AA1414,Q1414-R1414,AA1414))))</f>
        <v>-      ₽</v>
      </c>
      <c r="T1414" s="92" t="str">
        <f>IF('1'!$H$10="-","-      ₽",IF(AND(SUM($W$10:$W$6357)&gt;=200000,AC1414&lt;&gt;"без скидки"),IF(R1414&gt;=100,O1414*0.95*0.95*R1414,O1414*R1414*0.95),IF(SUM($V$10:$V$6357)&gt;=57000,IF(AND(R1414&gt;=100,AC1414&lt;&gt;"без скидки"),O1414*0.95*R1414,O1414*R1414),N1414*R1414)))</f>
        <v>-      ₽</v>
      </c>
      <c r="U1414" s="92" t="str">
        <f>IF('1'!$H$10="-","-      ₽",S1414*N1414)</f>
        <v>-      ₽</v>
      </c>
      <c r="V1414" s="93" t="str">
        <f>IF('1'!$H$10="-","-      ₽",R1414*N1414)</f>
        <v>-      ₽</v>
      </c>
      <c r="W1414" s="93" t="str">
        <f>IF('1'!$H$10="-","-      ₽",R1414*O1414)</f>
        <v>-      ₽</v>
      </c>
      <c r="X1414" s="65" t="s">
        <v>4548</v>
      </c>
      <c r="Y1414" s="66" t="str">
        <f>IF(OR(Q1414="",'1'!$H$10="-"),"-      %",IF(Z1414="только сц",0,IF(SUM($V$685:$V$6357)&gt;=57000,(W1414-T1414)/W1414,0)))</f>
        <v>-      %</v>
      </c>
      <c r="Z1414" s="83" t="s">
        <v>375</v>
      </c>
      <c r="AA1414" s="51">
        <v>4</v>
      </c>
      <c r="AB1414" s="51">
        <v>16</v>
      </c>
      <c r="AC1414" s="63" t="s">
        <v>375</v>
      </c>
      <c r="AD1414" s="94" t="str">
        <f>IF(OR(Q1414="",'1'!$H$10="-"),"",IF(Q1414&gt;R1414+S1414,"заказано больше наличия",""))</f>
        <v/>
      </c>
    </row>
    <row r="1415" spans="1:30" s="48" customFormat="1">
      <c r="A1415" s="2"/>
      <c r="B1415" s="57" t="s">
        <v>5206</v>
      </c>
      <c r="C1415" s="49" t="s">
        <v>3865</v>
      </c>
      <c r="D1415" s="49" t="s">
        <v>721</v>
      </c>
      <c r="E1415" s="49">
        <v>2</v>
      </c>
      <c r="F1415" s="49">
        <v>8</v>
      </c>
      <c r="G1415" s="49" t="s">
        <v>5521</v>
      </c>
      <c r="H1415" s="52" t="s">
        <v>288</v>
      </c>
      <c r="I1415" s="50"/>
      <c r="J1415" s="50"/>
      <c r="K1415" s="90"/>
      <c r="L1415" s="51">
        <v>457</v>
      </c>
      <c r="M1415" s="51">
        <v>403</v>
      </c>
      <c r="N1415" s="82">
        <f>IF('1'!$H$10="-",L1415,L1415)</f>
        <v>457</v>
      </c>
      <c r="O1415" s="82">
        <f>IF(Z1415="только сц",0,IF('1'!$H$10="-",M1415,IF('1'!$H$10="в кассу предприятия",M1415,IF('1'!$H$10="ИП Водакова Т.Ю.",M1415*1.075,"-"))))</f>
        <v>403</v>
      </c>
      <c r="P1415" s="86">
        <v>23</v>
      </c>
      <c r="Q1415" s="47"/>
      <c r="R1415" s="91">
        <f t="shared" si="22"/>
        <v>0</v>
      </c>
      <c r="S1415" s="91" t="str">
        <f>IF('1'!$H$10="-","-      ₽",IF(Z1415="только сц",IF(Q1415&lt;=AA1415,Q1415,AA1415),IF(Q1415&lt;=AB1415,0,IF(Q1415-R1415&lt;=AA1415,Q1415-R1415,AA1415))))</f>
        <v>-      ₽</v>
      </c>
      <c r="T1415" s="92" t="str">
        <f>IF('1'!$H$10="-","-      ₽",IF(AND(SUM($W$10:$W$6357)&gt;=200000,AC1415&lt;&gt;"без скидки"),IF(R1415&gt;=100,O1415*0.95*0.95*R1415,O1415*R1415*0.95),IF(SUM($V$10:$V$6357)&gt;=57000,IF(AND(R1415&gt;=100,AC1415&lt;&gt;"без скидки"),O1415*0.95*R1415,O1415*R1415),N1415*R1415)))</f>
        <v>-      ₽</v>
      </c>
      <c r="U1415" s="92" t="str">
        <f>IF('1'!$H$10="-","-      ₽",S1415*N1415)</f>
        <v>-      ₽</v>
      </c>
      <c r="V1415" s="93" t="str">
        <f>IF('1'!$H$10="-","-      ₽",R1415*N1415)</f>
        <v>-      ₽</v>
      </c>
      <c r="W1415" s="93" t="str">
        <f>IF('1'!$H$10="-","-      ₽",R1415*O1415)</f>
        <v>-      ₽</v>
      </c>
      <c r="X1415" s="65" t="s">
        <v>4991</v>
      </c>
      <c r="Y1415" s="66" t="str">
        <f>IF(OR(Q1415="",'1'!$H$10="-"),"-      %",IF(Z1415="только сц",0,IF(SUM($V$685:$V$6357)&gt;=57000,(W1415-T1415)/W1415,0)))</f>
        <v>-      %</v>
      </c>
      <c r="Z1415" s="83" t="s">
        <v>375</v>
      </c>
      <c r="AA1415" s="51">
        <v>0</v>
      </c>
      <c r="AB1415" s="51">
        <v>23</v>
      </c>
      <c r="AC1415" s="63" t="s">
        <v>375</v>
      </c>
      <c r="AD1415" s="94" t="str">
        <f>IF(OR(Q1415="",'1'!$H$10="-"),"",IF(Q1415&gt;R1415+S1415,"заказано больше наличия",""))</f>
        <v/>
      </c>
    </row>
    <row r="1416" spans="1:30" s="48" customFormat="1">
      <c r="A1416" s="2"/>
      <c r="B1416" s="57" t="s">
        <v>4076</v>
      </c>
      <c r="C1416" s="49" t="s">
        <v>720</v>
      </c>
      <c r="D1416" s="49" t="s">
        <v>721</v>
      </c>
      <c r="E1416" s="49">
        <v>2</v>
      </c>
      <c r="F1416" s="49">
        <v>6</v>
      </c>
      <c r="G1416" s="49" t="s">
        <v>3042</v>
      </c>
      <c r="H1416" s="52" t="s">
        <v>85</v>
      </c>
      <c r="I1416" s="50"/>
      <c r="J1416" s="50"/>
      <c r="K1416" s="90"/>
      <c r="L1416" s="51">
        <v>391</v>
      </c>
      <c r="M1416" s="51">
        <v>345</v>
      </c>
      <c r="N1416" s="82">
        <f>IF('1'!$H$10="-",L1416,L1416)</f>
        <v>391</v>
      </c>
      <c r="O1416" s="82">
        <f>IF(Z1416="только сц",0,IF('1'!$H$10="-",M1416,IF('1'!$H$10="в кассу предприятия",M1416,IF('1'!$H$10="ИП Водакова Т.Ю.",M1416*1.075,"-"))))</f>
        <v>345</v>
      </c>
      <c r="P1416" s="86">
        <v>5</v>
      </c>
      <c r="Q1416" s="47"/>
      <c r="R1416" s="91">
        <f t="shared" si="22"/>
        <v>0</v>
      </c>
      <c r="S1416" s="91" t="str">
        <f>IF('1'!$H$10="-","-      ₽",IF(Z1416="только сц",IF(Q1416&lt;=AA1416,Q1416,AA1416),IF(Q1416&lt;=AB1416,0,IF(Q1416-R1416&lt;=AA1416,Q1416-R1416,AA1416))))</f>
        <v>-      ₽</v>
      </c>
      <c r="T1416" s="92" t="str">
        <f>IF('1'!$H$10="-","-      ₽",IF(AND(SUM($W$10:$W$6357)&gt;=200000,AC1416&lt;&gt;"без скидки"),IF(R1416&gt;=100,O1416*0.95*0.95*R1416,O1416*R1416*0.95),IF(SUM($V$10:$V$6357)&gt;=57000,IF(AND(R1416&gt;=100,AC1416&lt;&gt;"без скидки"),O1416*0.95*R1416,O1416*R1416),N1416*R1416)))</f>
        <v>-      ₽</v>
      </c>
      <c r="U1416" s="92" t="str">
        <f>IF('1'!$H$10="-","-      ₽",S1416*N1416)</f>
        <v>-      ₽</v>
      </c>
      <c r="V1416" s="93" t="str">
        <f>IF('1'!$H$10="-","-      ₽",R1416*N1416)</f>
        <v>-      ₽</v>
      </c>
      <c r="W1416" s="93" t="str">
        <f>IF('1'!$H$10="-","-      ₽",R1416*O1416)</f>
        <v>-      ₽</v>
      </c>
      <c r="X1416" s="65" t="s">
        <v>4548</v>
      </c>
      <c r="Y1416" s="66" t="str">
        <f>IF(OR(Q1416="",'1'!$H$10="-"),"-      %",IF(Z1416="только сц",0,IF(SUM($V$685:$V$6357)&gt;=57000,(W1416-T1416)/W1416,0)))</f>
        <v>-      %</v>
      </c>
      <c r="Z1416" s="83" t="s">
        <v>375</v>
      </c>
      <c r="AA1416" s="51">
        <v>0</v>
      </c>
      <c r="AB1416" s="51">
        <v>5</v>
      </c>
      <c r="AC1416" s="63" t="s">
        <v>375</v>
      </c>
      <c r="AD1416" s="94" t="str">
        <f>IF(OR(Q1416="",'1'!$H$10="-"),"",IF(Q1416&gt;R1416+S1416,"заказано больше наличия",""))</f>
        <v/>
      </c>
    </row>
    <row r="1417" spans="1:30" s="48" customFormat="1">
      <c r="A1417" s="2"/>
      <c r="B1417" s="57" t="s">
        <v>4321</v>
      </c>
      <c r="C1417" s="49" t="s">
        <v>720</v>
      </c>
      <c r="D1417" s="49" t="s">
        <v>721</v>
      </c>
      <c r="E1417" s="49">
        <v>2</v>
      </c>
      <c r="F1417" s="49">
        <v>11</v>
      </c>
      <c r="G1417" s="49" t="s">
        <v>3043</v>
      </c>
      <c r="H1417" s="52" t="s">
        <v>52</v>
      </c>
      <c r="I1417" s="50"/>
      <c r="J1417" s="50"/>
      <c r="K1417" s="90"/>
      <c r="L1417" s="51">
        <v>414</v>
      </c>
      <c r="M1417" s="51">
        <v>365</v>
      </c>
      <c r="N1417" s="82">
        <f>IF('1'!$H$10="-",L1417,L1417)</f>
        <v>414</v>
      </c>
      <c r="O1417" s="82">
        <f>IF(Z1417="только сц",0,IF('1'!$H$10="-",M1417,IF('1'!$H$10="в кассу предприятия",M1417,IF('1'!$H$10="ИП Водакова Т.Ю.",M1417*1.075,"-"))))</f>
        <v>0</v>
      </c>
      <c r="P1417" s="86">
        <v>1</v>
      </c>
      <c r="Q1417" s="47"/>
      <c r="R1417" s="91">
        <f t="shared" si="22"/>
        <v>0</v>
      </c>
      <c r="S1417" s="91" t="str">
        <f>IF('1'!$H$10="-","-      ₽",IF(Z1417="только сц",IF(Q1417&lt;=AA1417,Q1417,AA1417),IF(Q1417&lt;=AB1417,0,IF(Q1417-R1417&lt;=AA1417,Q1417-R1417,AA1417))))</f>
        <v>-      ₽</v>
      </c>
      <c r="T1417" s="92" t="str">
        <f>IF('1'!$H$10="-","-      ₽",IF(AND(SUM($W$10:$W$6357)&gt;=200000,AC1417&lt;&gt;"без скидки"),IF(R1417&gt;=100,O1417*0.95*0.95*R1417,O1417*R1417*0.95),IF(SUM($V$10:$V$6357)&gt;=57000,IF(AND(R1417&gt;=100,AC1417&lt;&gt;"без скидки"),O1417*0.95*R1417,O1417*R1417),N1417*R1417)))</f>
        <v>-      ₽</v>
      </c>
      <c r="U1417" s="92" t="str">
        <f>IF('1'!$H$10="-","-      ₽",S1417*N1417)</f>
        <v>-      ₽</v>
      </c>
      <c r="V1417" s="93" t="str">
        <f>IF('1'!$H$10="-","-      ₽",R1417*N1417)</f>
        <v>-      ₽</v>
      </c>
      <c r="W1417" s="93" t="str">
        <f>IF('1'!$H$10="-","-      ₽",R1417*O1417)</f>
        <v>-      ₽</v>
      </c>
      <c r="X1417" s="65" t="s">
        <v>4548</v>
      </c>
      <c r="Y1417" s="66" t="str">
        <f>IF(OR(Q1417="",'1'!$H$10="-"),"-      %",IF(Z1417="только сц",0,IF(SUM($V$685:$V$6357)&gt;=57000,(W1417-T1417)/W1417,0)))</f>
        <v>-      %</v>
      </c>
      <c r="Z1417" s="83" t="s">
        <v>5582</v>
      </c>
      <c r="AA1417" s="51">
        <v>1</v>
      </c>
      <c r="AB1417" s="51">
        <v>0</v>
      </c>
      <c r="AC1417" s="63" t="s">
        <v>375</v>
      </c>
      <c r="AD1417" s="94" t="str">
        <f>IF(OR(Q1417="",'1'!$H$10="-"),"",IF(Q1417&gt;R1417+S1417,"заказано больше наличия",""))</f>
        <v/>
      </c>
    </row>
    <row r="1418" spans="1:30" s="48" customFormat="1">
      <c r="A1418" s="2"/>
      <c r="B1418" s="57" t="s">
        <v>1547</v>
      </c>
      <c r="C1418" s="49" t="s">
        <v>720</v>
      </c>
      <c r="D1418" s="49" t="s">
        <v>721</v>
      </c>
      <c r="E1418" s="49">
        <v>2</v>
      </c>
      <c r="F1418" s="49">
        <v>18</v>
      </c>
      <c r="G1418" s="49" t="s">
        <v>3043</v>
      </c>
      <c r="H1418" s="52" t="s">
        <v>384</v>
      </c>
      <c r="I1418" s="50" t="s">
        <v>298</v>
      </c>
      <c r="J1418" s="50"/>
      <c r="K1418" s="90"/>
      <c r="L1418" s="51">
        <v>2907</v>
      </c>
      <c r="M1418" s="51">
        <v>2565</v>
      </c>
      <c r="N1418" s="82">
        <f>IF('1'!$H$10="-",L1418,L1418)</f>
        <v>2907</v>
      </c>
      <c r="O1418" s="82">
        <f>IF(Z1418="только сц",0,IF('1'!$H$10="-",M1418,IF('1'!$H$10="в кассу предприятия",M1418,IF('1'!$H$10="ИП Водакова Т.Ю.",M1418*1.075,"-"))))</f>
        <v>2565</v>
      </c>
      <c r="P1418" s="86">
        <v>2</v>
      </c>
      <c r="Q1418" s="47"/>
      <c r="R1418" s="91">
        <f t="shared" si="22"/>
        <v>0</v>
      </c>
      <c r="S1418" s="91" t="str">
        <f>IF('1'!$H$10="-","-      ₽",IF(Z1418="только сц",IF(Q1418&lt;=AA1418,Q1418,AA1418),IF(Q1418&lt;=AB1418,0,IF(Q1418-R1418&lt;=AA1418,Q1418-R1418,AA1418))))</f>
        <v>-      ₽</v>
      </c>
      <c r="T1418" s="92" t="str">
        <f>IF('1'!$H$10="-","-      ₽",IF(AND(SUM($W$10:$W$6357)&gt;=200000,AC1418&lt;&gt;"без скидки"),IF(R1418&gt;=100,O1418*0.95*0.95*R1418,O1418*R1418*0.95),IF(SUM($V$10:$V$6357)&gt;=57000,IF(AND(R1418&gt;=100,AC1418&lt;&gt;"без скидки"),O1418*0.95*R1418,O1418*R1418),N1418*R1418)))</f>
        <v>-      ₽</v>
      </c>
      <c r="U1418" s="92" t="str">
        <f>IF('1'!$H$10="-","-      ₽",S1418*N1418)</f>
        <v>-      ₽</v>
      </c>
      <c r="V1418" s="93" t="str">
        <f>IF('1'!$H$10="-","-      ₽",R1418*N1418)</f>
        <v>-      ₽</v>
      </c>
      <c r="W1418" s="93" t="str">
        <f>IF('1'!$H$10="-","-      ₽",R1418*O1418)</f>
        <v>-      ₽</v>
      </c>
      <c r="X1418" s="65" t="s">
        <v>4548</v>
      </c>
      <c r="Y1418" s="66" t="str">
        <f>IF(OR(Q1418="",'1'!$H$10="-"),"-      %",IF(Z1418="только сц",0,IF(SUM($V$685:$V$6357)&gt;=57000,(W1418-T1418)/W1418,0)))</f>
        <v>-      %</v>
      </c>
      <c r="Z1418" s="83" t="s">
        <v>375</v>
      </c>
      <c r="AA1418" s="51">
        <v>0</v>
      </c>
      <c r="AB1418" s="51">
        <v>2</v>
      </c>
      <c r="AC1418" s="63" t="s">
        <v>375</v>
      </c>
      <c r="AD1418" s="94" t="str">
        <f>IF(OR(Q1418="",'1'!$H$10="-"),"",IF(Q1418&gt;R1418+S1418,"заказано больше наличия",""))</f>
        <v/>
      </c>
    </row>
    <row r="1419" spans="1:30" s="48" customFormat="1">
      <c r="A1419" s="2"/>
      <c r="B1419" s="57" t="s">
        <v>4194</v>
      </c>
      <c r="C1419" s="49" t="s">
        <v>720</v>
      </c>
      <c r="D1419" s="49" t="s">
        <v>721</v>
      </c>
      <c r="E1419" s="49">
        <v>2</v>
      </c>
      <c r="F1419" s="49">
        <v>6</v>
      </c>
      <c r="G1419" s="49" t="s">
        <v>4254</v>
      </c>
      <c r="H1419" s="52" t="s">
        <v>85</v>
      </c>
      <c r="I1419" s="50"/>
      <c r="J1419" s="50"/>
      <c r="K1419" s="90"/>
      <c r="L1419" s="51">
        <v>391</v>
      </c>
      <c r="M1419" s="51">
        <v>345</v>
      </c>
      <c r="N1419" s="82">
        <f>IF('1'!$H$10="-",L1419,L1419)</f>
        <v>391</v>
      </c>
      <c r="O1419" s="82">
        <f>IF(Z1419="только сц",0,IF('1'!$H$10="-",M1419,IF('1'!$H$10="в кассу предприятия",M1419,IF('1'!$H$10="ИП Водакова Т.Ю.",M1419*1.075,"-"))))</f>
        <v>345</v>
      </c>
      <c r="P1419" s="86">
        <v>5</v>
      </c>
      <c r="Q1419" s="47"/>
      <c r="R1419" s="91">
        <f t="shared" si="22"/>
        <v>0</v>
      </c>
      <c r="S1419" s="91" t="str">
        <f>IF('1'!$H$10="-","-      ₽",IF(Z1419="только сц",IF(Q1419&lt;=AA1419,Q1419,AA1419),IF(Q1419&lt;=AB1419,0,IF(Q1419-R1419&lt;=AA1419,Q1419-R1419,AA1419))))</f>
        <v>-      ₽</v>
      </c>
      <c r="T1419" s="92" t="str">
        <f>IF('1'!$H$10="-","-      ₽",IF(AND(SUM($W$10:$W$6357)&gt;=200000,AC1419&lt;&gt;"без скидки"),IF(R1419&gt;=100,O1419*0.95*0.95*R1419,O1419*R1419*0.95),IF(SUM($V$10:$V$6357)&gt;=57000,IF(AND(R1419&gt;=100,AC1419&lt;&gt;"без скидки"),O1419*0.95*R1419,O1419*R1419),N1419*R1419)))</f>
        <v>-      ₽</v>
      </c>
      <c r="U1419" s="92" t="str">
        <f>IF('1'!$H$10="-","-      ₽",S1419*N1419)</f>
        <v>-      ₽</v>
      </c>
      <c r="V1419" s="93" t="str">
        <f>IF('1'!$H$10="-","-      ₽",R1419*N1419)</f>
        <v>-      ₽</v>
      </c>
      <c r="W1419" s="93" t="str">
        <f>IF('1'!$H$10="-","-      ₽",R1419*O1419)</f>
        <v>-      ₽</v>
      </c>
      <c r="X1419" s="65" t="s">
        <v>4548</v>
      </c>
      <c r="Y1419" s="66" t="str">
        <f>IF(OR(Q1419="",'1'!$H$10="-"),"-      %",IF(Z1419="только сц",0,IF(SUM($V$685:$V$6357)&gt;=57000,(W1419-T1419)/W1419,0)))</f>
        <v>-      %</v>
      </c>
      <c r="Z1419" s="83" t="s">
        <v>375</v>
      </c>
      <c r="AA1419" s="51">
        <v>0</v>
      </c>
      <c r="AB1419" s="51">
        <v>5</v>
      </c>
      <c r="AC1419" s="63" t="s">
        <v>375</v>
      </c>
      <c r="AD1419" s="94" t="str">
        <f>IF(OR(Q1419="",'1'!$H$10="-"),"",IF(Q1419&gt;R1419+S1419,"заказано больше наличия",""))</f>
        <v/>
      </c>
    </row>
    <row r="1420" spans="1:30" s="48" customFormat="1">
      <c r="A1420" s="2"/>
      <c r="B1420" s="57" t="s">
        <v>742</v>
      </c>
      <c r="C1420" s="49" t="s">
        <v>720</v>
      </c>
      <c r="D1420" s="49" t="s">
        <v>721</v>
      </c>
      <c r="E1420" s="49">
        <v>2</v>
      </c>
      <c r="F1420" s="49">
        <v>6</v>
      </c>
      <c r="G1420" s="49" t="s">
        <v>743</v>
      </c>
      <c r="H1420" s="52" t="s">
        <v>85</v>
      </c>
      <c r="I1420" s="50"/>
      <c r="J1420" s="50"/>
      <c r="K1420" s="90"/>
      <c r="L1420" s="51">
        <v>391</v>
      </c>
      <c r="M1420" s="51">
        <v>345</v>
      </c>
      <c r="N1420" s="82">
        <f>IF('1'!$H$10="-",L1420,L1420)</f>
        <v>391</v>
      </c>
      <c r="O1420" s="82">
        <f>IF(Z1420="только сц",0,IF('1'!$H$10="-",M1420,IF('1'!$H$10="в кассу предприятия",M1420,IF('1'!$H$10="ИП Водакова Т.Ю.",M1420*1.075,"-"))))</f>
        <v>345</v>
      </c>
      <c r="P1420" s="86">
        <v>16</v>
      </c>
      <c r="Q1420" s="47"/>
      <c r="R1420" s="91">
        <f t="shared" si="22"/>
        <v>0</v>
      </c>
      <c r="S1420" s="91" t="str">
        <f>IF('1'!$H$10="-","-      ₽",IF(Z1420="только сц",IF(Q1420&lt;=AA1420,Q1420,AA1420),IF(Q1420&lt;=AB1420,0,IF(Q1420-R1420&lt;=AA1420,Q1420-R1420,AA1420))))</f>
        <v>-      ₽</v>
      </c>
      <c r="T1420" s="92" t="str">
        <f>IF('1'!$H$10="-","-      ₽",IF(AND(SUM($W$10:$W$6357)&gt;=200000,AC1420&lt;&gt;"без скидки"),IF(R1420&gt;=100,O1420*0.95*0.95*R1420,O1420*R1420*0.95),IF(SUM($V$10:$V$6357)&gt;=57000,IF(AND(R1420&gt;=100,AC1420&lt;&gt;"без скидки"),O1420*0.95*R1420,O1420*R1420),N1420*R1420)))</f>
        <v>-      ₽</v>
      </c>
      <c r="U1420" s="92" t="str">
        <f>IF('1'!$H$10="-","-      ₽",S1420*N1420)</f>
        <v>-      ₽</v>
      </c>
      <c r="V1420" s="93" t="str">
        <f>IF('1'!$H$10="-","-      ₽",R1420*N1420)</f>
        <v>-      ₽</v>
      </c>
      <c r="W1420" s="93" t="str">
        <f>IF('1'!$H$10="-","-      ₽",R1420*O1420)</f>
        <v>-      ₽</v>
      </c>
      <c r="X1420" s="65" t="s">
        <v>4548</v>
      </c>
      <c r="Y1420" s="66" t="str">
        <f>IF(OR(Q1420="",'1'!$H$10="-"),"-      %",IF(Z1420="только сц",0,IF(SUM($V$685:$V$6357)&gt;=57000,(W1420-T1420)/W1420,0)))</f>
        <v>-      %</v>
      </c>
      <c r="Z1420" s="83" t="s">
        <v>375</v>
      </c>
      <c r="AA1420" s="51">
        <v>4</v>
      </c>
      <c r="AB1420" s="51">
        <v>12</v>
      </c>
      <c r="AC1420" s="63" t="s">
        <v>375</v>
      </c>
      <c r="AD1420" s="94" t="str">
        <f>IF(OR(Q1420="",'1'!$H$10="-"),"",IF(Q1420&gt;R1420+S1420,"заказано больше наличия",""))</f>
        <v/>
      </c>
    </row>
    <row r="1421" spans="1:30" s="48" customFormat="1">
      <c r="A1421" s="2"/>
      <c r="B1421" s="57" t="s">
        <v>1548</v>
      </c>
      <c r="C1421" s="49" t="s">
        <v>720</v>
      </c>
      <c r="D1421" s="49" t="s">
        <v>721</v>
      </c>
      <c r="E1421" s="49">
        <v>2</v>
      </c>
      <c r="F1421" s="49">
        <v>6</v>
      </c>
      <c r="G1421" s="49" t="s">
        <v>3044</v>
      </c>
      <c r="H1421" s="52" t="s">
        <v>85</v>
      </c>
      <c r="I1421" s="50"/>
      <c r="J1421" s="50"/>
      <c r="K1421" s="90"/>
      <c r="L1421" s="51">
        <v>391</v>
      </c>
      <c r="M1421" s="51">
        <v>345</v>
      </c>
      <c r="N1421" s="82">
        <f>IF('1'!$H$10="-",L1421,L1421)</f>
        <v>391</v>
      </c>
      <c r="O1421" s="82">
        <f>IF(Z1421="только сц",0,IF('1'!$H$10="-",M1421,IF('1'!$H$10="в кассу предприятия",M1421,IF('1'!$H$10="ИП Водакова Т.Ю.",M1421*1.075,"-"))))</f>
        <v>345</v>
      </c>
      <c r="P1421" s="86">
        <v>81</v>
      </c>
      <c r="Q1421" s="47"/>
      <c r="R1421" s="91">
        <f t="shared" si="22"/>
        <v>0</v>
      </c>
      <c r="S1421" s="91" t="str">
        <f>IF('1'!$H$10="-","-      ₽",IF(Z1421="только сц",IF(Q1421&lt;=AA1421,Q1421,AA1421),IF(Q1421&lt;=AB1421,0,IF(Q1421-R1421&lt;=AA1421,Q1421-R1421,AA1421))))</f>
        <v>-      ₽</v>
      </c>
      <c r="T1421" s="92" t="str">
        <f>IF('1'!$H$10="-","-      ₽",IF(AND(SUM($W$10:$W$6357)&gt;=200000,AC1421&lt;&gt;"без скидки"),IF(R1421&gt;=100,O1421*0.95*0.95*R1421,O1421*R1421*0.95),IF(SUM($V$10:$V$6357)&gt;=57000,IF(AND(R1421&gt;=100,AC1421&lt;&gt;"без скидки"),O1421*0.95*R1421,O1421*R1421),N1421*R1421)))</f>
        <v>-      ₽</v>
      </c>
      <c r="U1421" s="92" t="str">
        <f>IF('1'!$H$10="-","-      ₽",S1421*N1421)</f>
        <v>-      ₽</v>
      </c>
      <c r="V1421" s="93" t="str">
        <f>IF('1'!$H$10="-","-      ₽",R1421*N1421)</f>
        <v>-      ₽</v>
      </c>
      <c r="W1421" s="93" t="str">
        <f>IF('1'!$H$10="-","-      ₽",R1421*O1421)</f>
        <v>-      ₽</v>
      </c>
      <c r="X1421" s="65" t="s">
        <v>4548</v>
      </c>
      <c r="Y1421" s="66" t="str">
        <f>IF(OR(Q1421="",'1'!$H$10="-"),"-      %",IF(Z1421="только сц",0,IF(SUM($V$685:$V$6357)&gt;=57000,(W1421-T1421)/W1421,0)))</f>
        <v>-      %</v>
      </c>
      <c r="Z1421" s="83" t="s">
        <v>375</v>
      </c>
      <c r="AA1421" s="51">
        <v>19</v>
      </c>
      <c r="AB1421" s="51">
        <v>62</v>
      </c>
      <c r="AC1421" s="63" t="s">
        <v>375</v>
      </c>
      <c r="AD1421" s="94" t="str">
        <f>IF(OR(Q1421="",'1'!$H$10="-"),"",IF(Q1421&gt;R1421+S1421,"заказано больше наличия",""))</f>
        <v/>
      </c>
    </row>
    <row r="1422" spans="1:30" s="48" customFormat="1">
      <c r="A1422" s="2"/>
      <c r="B1422" s="57" t="s">
        <v>5207</v>
      </c>
      <c r="C1422" s="49" t="s">
        <v>3865</v>
      </c>
      <c r="D1422" s="49" t="s">
        <v>721</v>
      </c>
      <c r="E1422" s="49">
        <v>2</v>
      </c>
      <c r="F1422" s="49">
        <v>8</v>
      </c>
      <c r="G1422" s="49" t="s">
        <v>5522</v>
      </c>
      <c r="H1422" s="52" t="s">
        <v>288</v>
      </c>
      <c r="I1422" s="50"/>
      <c r="J1422" s="50"/>
      <c r="K1422" s="90"/>
      <c r="L1422" s="51">
        <v>407</v>
      </c>
      <c r="M1422" s="51">
        <v>359</v>
      </c>
      <c r="N1422" s="82">
        <f>IF('1'!$H$10="-",L1422,L1422)</f>
        <v>407</v>
      </c>
      <c r="O1422" s="82">
        <f>IF(Z1422="только сц",0,IF('1'!$H$10="-",M1422,IF('1'!$H$10="в кассу предприятия",M1422,IF('1'!$H$10="ИП Водакова Т.Ю.",M1422*1.075,"-"))))</f>
        <v>359</v>
      </c>
      <c r="P1422" s="86">
        <v>22</v>
      </c>
      <c r="Q1422" s="47"/>
      <c r="R1422" s="91">
        <f t="shared" si="22"/>
        <v>0</v>
      </c>
      <c r="S1422" s="91" t="str">
        <f>IF('1'!$H$10="-","-      ₽",IF(Z1422="только сц",IF(Q1422&lt;=AA1422,Q1422,AA1422),IF(Q1422&lt;=AB1422,0,IF(Q1422-R1422&lt;=AA1422,Q1422-R1422,AA1422))))</f>
        <v>-      ₽</v>
      </c>
      <c r="T1422" s="92" t="str">
        <f>IF('1'!$H$10="-","-      ₽",IF(AND(SUM($W$10:$W$6357)&gt;=200000,AC1422&lt;&gt;"без скидки"),IF(R1422&gt;=100,O1422*0.95*0.95*R1422,O1422*R1422*0.95),IF(SUM($V$10:$V$6357)&gt;=57000,IF(AND(R1422&gt;=100,AC1422&lt;&gt;"без скидки"),O1422*0.95*R1422,O1422*R1422),N1422*R1422)))</f>
        <v>-      ₽</v>
      </c>
      <c r="U1422" s="92" t="str">
        <f>IF('1'!$H$10="-","-      ₽",S1422*N1422)</f>
        <v>-      ₽</v>
      </c>
      <c r="V1422" s="93" t="str">
        <f>IF('1'!$H$10="-","-      ₽",R1422*N1422)</f>
        <v>-      ₽</v>
      </c>
      <c r="W1422" s="93" t="str">
        <f>IF('1'!$H$10="-","-      ₽",R1422*O1422)</f>
        <v>-      ₽</v>
      </c>
      <c r="X1422" s="65" t="s">
        <v>4991</v>
      </c>
      <c r="Y1422" s="66" t="str">
        <f>IF(OR(Q1422="",'1'!$H$10="-"),"-      %",IF(Z1422="только сц",0,IF(SUM($V$685:$V$6357)&gt;=57000,(W1422-T1422)/W1422,0)))</f>
        <v>-      %</v>
      </c>
      <c r="Z1422" s="83" t="s">
        <v>375</v>
      </c>
      <c r="AA1422" s="51">
        <v>0</v>
      </c>
      <c r="AB1422" s="51">
        <v>22</v>
      </c>
      <c r="AC1422" s="63" t="s">
        <v>375</v>
      </c>
      <c r="AD1422" s="94" t="str">
        <f>IF(OR(Q1422="",'1'!$H$10="-"),"",IF(Q1422&gt;R1422+S1422,"заказано больше наличия",""))</f>
        <v/>
      </c>
    </row>
    <row r="1423" spans="1:30" s="48" customFormat="1">
      <c r="A1423" s="2"/>
      <c r="B1423" s="57" t="s">
        <v>744</v>
      </c>
      <c r="C1423" s="49" t="s">
        <v>720</v>
      </c>
      <c r="D1423" s="49" t="s">
        <v>721</v>
      </c>
      <c r="E1423" s="49">
        <v>2</v>
      </c>
      <c r="F1423" s="49">
        <v>11</v>
      </c>
      <c r="G1423" s="49"/>
      <c r="H1423" s="52" t="s">
        <v>52</v>
      </c>
      <c r="I1423" s="50" t="s">
        <v>298</v>
      </c>
      <c r="J1423" s="50"/>
      <c r="K1423" s="90"/>
      <c r="L1423" s="51">
        <v>300</v>
      </c>
      <c r="M1423" s="51">
        <v>265</v>
      </c>
      <c r="N1423" s="82">
        <f>IF('1'!$H$10="-",L1423,L1423)</f>
        <v>300</v>
      </c>
      <c r="O1423" s="82">
        <f>IF(Z1423="только сц",0,IF('1'!$H$10="-",M1423,IF('1'!$H$10="в кассу предприятия",M1423,IF('1'!$H$10="ИП Водакова Т.Ю.",M1423*1.075,"-"))))</f>
        <v>265</v>
      </c>
      <c r="P1423" s="86" t="s">
        <v>5583</v>
      </c>
      <c r="Q1423" s="47"/>
      <c r="R1423" s="91">
        <f t="shared" si="22"/>
        <v>0</v>
      </c>
      <c r="S1423" s="91" t="str">
        <f>IF('1'!$H$10="-","-      ₽",IF(Z1423="только сц",IF(Q1423&lt;=AA1423,Q1423,AA1423),IF(Q1423&lt;=AB1423,0,IF(Q1423-R1423&lt;=AA1423,Q1423-R1423,AA1423))))</f>
        <v>-      ₽</v>
      </c>
      <c r="T1423" s="92" t="str">
        <f>IF('1'!$H$10="-","-      ₽",IF(AND(SUM($W$10:$W$6357)&gt;=200000,AC1423&lt;&gt;"без скидки"),IF(R1423&gt;=100,O1423*0.95*0.95*R1423,O1423*R1423*0.95),IF(SUM($V$10:$V$6357)&gt;=57000,IF(AND(R1423&gt;=100,AC1423&lt;&gt;"без скидки"),O1423*0.95*R1423,O1423*R1423),N1423*R1423)))</f>
        <v>-      ₽</v>
      </c>
      <c r="U1423" s="92" t="str">
        <f>IF('1'!$H$10="-","-      ₽",S1423*N1423)</f>
        <v>-      ₽</v>
      </c>
      <c r="V1423" s="93" t="str">
        <f>IF('1'!$H$10="-","-      ₽",R1423*N1423)</f>
        <v>-      ₽</v>
      </c>
      <c r="W1423" s="93" t="str">
        <f>IF('1'!$H$10="-","-      ₽",R1423*O1423)</f>
        <v>-      ₽</v>
      </c>
      <c r="X1423" s="65" t="s">
        <v>4992</v>
      </c>
      <c r="Y1423" s="66" t="str">
        <f>IF(OR(Q1423="",'1'!$H$10="-"),"-      %",IF(Z1423="только сц",0,IF(SUM($V$685:$V$6357)&gt;=57000,(W1423-T1423)/W1423,0)))</f>
        <v>-      %</v>
      </c>
      <c r="Z1423" s="83" t="s">
        <v>375</v>
      </c>
      <c r="AA1423" s="51">
        <v>9</v>
      </c>
      <c r="AB1423" s="51">
        <v>2420</v>
      </c>
      <c r="AC1423" s="63" t="s">
        <v>375</v>
      </c>
      <c r="AD1423" s="94" t="str">
        <f>IF(OR(Q1423="",'1'!$H$10="-"),"",IF(Q1423&gt;R1423+S1423,"заказано больше наличия",""))</f>
        <v/>
      </c>
    </row>
    <row r="1424" spans="1:30" s="48" customFormat="1">
      <c r="A1424" s="2"/>
      <c r="B1424" s="57" t="s">
        <v>1550</v>
      </c>
      <c r="C1424" s="49" t="s">
        <v>3866</v>
      </c>
      <c r="D1424" s="49" t="s">
        <v>3867</v>
      </c>
      <c r="E1424" s="49">
        <v>2</v>
      </c>
      <c r="F1424" s="49">
        <v>11</v>
      </c>
      <c r="G1424" s="49" t="s">
        <v>3039</v>
      </c>
      <c r="H1424" s="52" t="s">
        <v>52</v>
      </c>
      <c r="I1424" s="50" t="s">
        <v>387</v>
      </c>
      <c r="J1424" s="50"/>
      <c r="K1424" s="90"/>
      <c r="L1424" s="51">
        <v>649</v>
      </c>
      <c r="M1424" s="51">
        <v>573</v>
      </c>
      <c r="N1424" s="82">
        <f>IF('1'!$H$10="-",L1424,L1424)</f>
        <v>649</v>
      </c>
      <c r="O1424" s="82">
        <f>IF(Z1424="только сц",0,IF('1'!$H$10="-",M1424,IF('1'!$H$10="в кассу предприятия",M1424,IF('1'!$H$10="ИП Водакова Т.Ю.",M1424*1.075,"-"))))</f>
        <v>0</v>
      </c>
      <c r="P1424" s="86">
        <v>1</v>
      </c>
      <c r="Q1424" s="47"/>
      <c r="R1424" s="91">
        <f t="shared" si="22"/>
        <v>0</v>
      </c>
      <c r="S1424" s="91" t="str">
        <f>IF('1'!$H$10="-","-      ₽",IF(Z1424="только сц",IF(Q1424&lt;=AA1424,Q1424,AA1424),IF(Q1424&lt;=AB1424,0,IF(Q1424-R1424&lt;=AA1424,Q1424-R1424,AA1424))))</f>
        <v>-      ₽</v>
      </c>
      <c r="T1424" s="92" t="str">
        <f>IF('1'!$H$10="-","-      ₽",IF(AND(SUM($W$10:$W$6357)&gt;=200000,AC1424&lt;&gt;"без скидки"),IF(R1424&gt;=100,O1424*0.95*0.95*R1424,O1424*R1424*0.95),IF(SUM($V$10:$V$6357)&gt;=57000,IF(AND(R1424&gt;=100,AC1424&lt;&gt;"без скидки"),O1424*0.95*R1424,O1424*R1424),N1424*R1424)))</f>
        <v>-      ₽</v>
      </c>
      <c r="U1424" s="92" t="str">
        <f>IF('1'!$H$10="-","-      ₽",S1424*N1424)</f>
        <v>-      ₽</v>
      </c>
      <c r="V1424" s="93" t="str">
        <f>IF('1'!$H$10="-","-      ₽",R1424*N1424)</f>
        <v>-      ₽</v>
      </c>
      <c r="W1424" s="93" t="str">
        <f>IF('1'!$H$10="-","-      ₽",R1424*O1424)</f>
        <v>-      ₽</v>
      </c>
      <c r="X1424" s="65" t="s">
        <v>4548</v>
      </c>
      <c r="Y1424" s="66" t="str">
        <f>IF(OR(Q1424="",'1'!$H$10="-"),"-      %",IF(Z1424="только сц",0,IF(SUM($V$685:$V$6357)&gt;=57000,(W1424-T1424)/W1424,0)))</f>
        <v>-      %</v>
      </c>
      <c r="Z1424" s="83" t="s">
        <v>5582</v>
      </c>
      <c r="AA1424" s="51">
        <v>1</v>
      </c>
      <c r="AB1424" s="51">
        <v>0</v>
      </c>
      <c r="AC1424" s="63" t="s">
        <v>375</v>
      </c>
      <c r="AD1424" s="94" t="str">
        <f>IF(OR(Q1424="",'1'!$H$10="-"),"",IF(Q1424&gt;R1424+S1424,"заказано больше наличия",""))</f>
        <v/>
      </c>
    </row>
    <row r="1425" spans="1:30" s="48" customFormat="1">
      <c r="A1425" s="2"/>
      <c r="B1425" s="57" t="s">
        <v>5208</v>
      </c>
      <c r="C1425" s="49" t="s">
        <v>5389</v>
      </c>
      <c r="D1425" s="49" t="s">
        <v>2547</v>
      </c>
      <c r="E1425" s="49">
        <v>2</v>
      </c>
      <c r="F1425" s="49">
        <v>11</v>
      </c>
      <c r="G1425" s="49" t="s">
        <v>3045</v>
      </c>
      <c r="H1425" s="52" t="s">
        <v>52</v>
      </c>
      <c r="I1425" s="50" t="s">
        <v>392</v>
      </c>
      <c r="J1425" s="50"/>
      <c r="K1425" s="90"/>
      <c r="L1425" s="51">
        <v>883</v>
      </c>
      <c r="M1425" s="51">
        <v>779</v>
      </c>
      <c r="N1425" s="82">
        <f>IF('1'!$H$10="-",L1425,L1425)</f>
        <v>883</v>
      </c>
      <c r="O1425" s="82">
        <f>IF(Z1425="только сц",0,IF('1'!$H$10="-",M1425,IF('1'!$H$10="в кассу предприятия",M1425,IF('1'!$H$10="ИП Водакова Т.Ю.",M1425*1.075,"-"))))</f>
        <v>779</v>
      </c>
      <c r="P1425" s="86">
        <v>65</v>
      </c>
      <c r="Q1425" s="47"/>
      <c r="R1425" s="91">
        <f t="shared" si="22"/>
        <v>0</v>
      </c>
      <c r="S1425" s="91" t="str">
        <f>IF('1'!$H$10="-","-      ₽",IF(Z1425="только сц",IF(Q1425&lt;=AA1425,Q1425,AA1425),IF(Q1425&lt;=AB1425,0,IF(Q1425-R1425&lt;=AA1425,Q1425-R1425,AA1425))))</f>
        <v>-      ₽</v>
      </c>
      <c r="T1425" s="92" t="str">
        <f>IF('1'!$H$10="-","-      ₽",IF(AND(SUM($W$10:$W$6357)&gt;=200000,AC1425&lt;&gt;"без скидки"),IF(R1425&gt;=100,O1425*0.95*0.95*R1425,O1425*R1425*0.95),IF(SUM($V$10:$V$6357)&gt;=57000,IF(AND(R1425&gt;=100,AC1425&lt;&gt;"без скидки"),O1425*0.95*R1425,O1425*R1425),N1425*R1425)))</f>
        <v>-      ₽</v>
      </c>
      <c r="U1425" s="92" t="str">
        <f>IF('1'!$H$10="-","-      ₽",S1425*N1425)</f>
        <v>-      ₽</v>
      </c>
      <c r="V1425" s="93" t="str">
        <f>IF('1'!$H$10="-","-      ₽",R1425*N1425)</f>
        <v>-      ₽</v>
      </c>
      <c r="W1425" s="93" t="str">
        <f>IF('1'!$H$10="-","-      ₽",R1425*O1425)</f>
        <v>-      ₽</v>
      </c>
      <c r="X1425" s="65" t="s">
        <v>4992</v>
      </c>
      <c r="Y1425" s="66" t="str">
        <f>IF(OR(Q1425="",'1'!$H$10="-"),"-      %",IF(Z1425="только сц",0,IF(SUM($V$685:$V$6357)&gt;=57000,(W1425-T1425)/W1425,0)))</f>
        <v>-      %</v>
      </c>
      <c r="Z1425" s="83" t="s">
        <v>375</v>
      </c>
      <c r="AA1425" s="51">
        <v>0</v>
      </c>
      <c r="AB1425" s="51">
        <v>65</v>
      </c>
      <c r="AC1425" s="63" t="s">
        <v>375</v>
      </c>
      <c r="AD1425" s="94" t="str">
        <f>IF(OR(Q1425="",'1'!$H$10="-"),"",IF(Q1425&gt;R1425+S1425,"заказано больше наличия",""))</f>
        <v/>
      </c>
    </row>
    <row r="1426" spans="1:30" s="48" customFormat="1">
      <c r="A1426" s="2"/>
      <c r="B1426" s="57" t="s">
        <v>1551</v>
      </c>
      <c r="C1426" s="49" t="s">
        <v>2546</v>
      </c>
      <c r="D1426" s="49" t="s">
        <v>2547</v>
      </c>
      <c r="E1426" s="49">
        <v>2</v>
      </c>
      <c r="F1426" s="49">
        <v>17</v>
      </c>
      <c r="G1426" s="49" t="s">
        <v>3045</v>
      </c>
      <c r="H1426" s="52" t="s">
        <v>563</v>
      </c>
      <c r="I1426" s="50" t="s">
        <v>374</v>
      </c>
      <c r="J1426" s="50"/>
      <c r="K1426" s="90"/>
      <c r="L1426" s="51">
        <v>2777</v>
      </c>
      <c r="M1426" s="51">
        <v>2450</v>
      </c>
      <c r="N1426" s="82">
        <f>IF('1'!$H$10="-",L1426,L1426)</f>
        <v>2777</v>
      </c>
      <c r="O1426" s="82">
        <f>IF(Z1426="только сц",0,IF('1'!$H$10="-",M1426,IF('1'!$H$10="в кассу предприятия",M1426,IF('1'!$H$10="ИП Водакова Т.Ю.",M1426*1.075,"-"))))</f>
        <v>2450</v>
      </c>
      <c r="P1426" s="86">
        <v>6</v>
      </c>
      <c r="Q1426" s="47"/>
      <c r="R1426" s="91">
        <f t="shared" si="22"/>
        <v>0</v>
      </c>
      <c r="S1426" s="91" t="str">
        <f>IF('1'!$H$10="-","-      ₽",IF(Z1426="только сц",IF(Q1426&lt;=AA1426,Q1426,AA1426),IF(Q1426&lt;=AB1426,0,IF(Q1426-R1426&lt;=AA1426,Q1426-R1426,AA1426))))</f>
        <v>-      ₽</v>
      </c>
      <c r="T1426" s="92" t="str">
        <f>IF('1'!$H$10="-","-      ₽",IF(AND(SUM($W$10:$W$6357)&gt;=200000,AC1426&lt;&gt;"без скидки"),IF(R1426&gt;=100,O1426*0.95*0.95*R1426,O1426*R1426*0.95),IF(SUM($V$10:$V$6357)&gt;=57000,IF(AND(R1426&gt;=100,AC1426&lt;&gt;"без скидки"),O1426*0.95*R1426,O1426*R1426),N1426*R1426)))</f>
        <v>-      ₽</v>
      </c>
      <c r="U1426" s="92" t="str">
        <f>IF('1'!$H$10="-","-      ₽",S1426*N1426)</f>
        <v>-      ₽</v>
      </c>
      <c r="V1426" s="93" t="str">
        <f>IF('1'!$H$10="-","-      ₽",R1426*N1426)</f>
        <v>-      ₽</v>
      </c>
      <c r="W1426" s="93" t="str">
        <f>IF('1'!$H$10="-","-      ₽",R1426*O1426)</f>
        <v>-      ₽</v>
      </c>
      <c r="X1426" s="65" t="s">
        <v>4548</v>
      </c>
      <c r="Y1426" s="66" t="str">
        <f>IF(OR(Q1426="",'1'!$H$10="-"),"-      %",IF(Z1426="только сц",0,IF(SUM($V$685:$V$6357)&gt;=57000,(W1426-T1426)/W1426,0)))</f>
        <v>-      %</v>
      </c>
      <c r="Z1426" s="83" t="s">
        <v>375</v>
      </c>
      <c r="AA1426" s="51">
        <v>2</v>
      </c>
      <c r="AB1426" s="51">
        <v>4</v>
      </c>
      <c r="AC1426" s="63" t="s">
        <v>375</v>
      </c>
      <c r="AD1426" s="94" t="str">
        <f>IF(OR(Q1426="",'1'!$H$10="-"),"",IF(Q1426&gt;R1426+S1426,"заказано больше наличия",""))</f>
        <v/>
      </c>
    </row>
    <row r="1427" spans="1:30" s="48" customFormat="1">
      <c r="A1427" s="2"/>
      <c r="B1427" s="57" t="s">
        <v>5209</v>
      </c>
      <c r="C1427" s="49" t="s">
        <v>5390</v>
      </c>
      <c r="D1427" s="49" t="s">
        <v>747</v>
      </c>
      <c r="E1427" s="49">
        <v>2</v>
      </c>
      <c r="F1427" s="49">
        <v>11</v>
      </c>
      <c r="G1427" s="49" t="s">
        <v>5523</v>
      </c>
      <c r="H1427" s="52" t="s">
        <v>52</v>
      </c>
      <c r="I1427" s="50"/>
      <c r="J1427" s="50"/>
      <c r="K1427" s="90"/>
      <c r="L1427" s="51">
        <v>297</v>
      </c>
      <c r="M1427" s="51">
        <v>262</v>
      </c>
      <c r="N1427" s="82">
        <f>IF('1'!$H$10="-",L1427,L1427)</f>
        <v>297</v>
      </c>
      <c r="O1427" s="82">
        <f>IF(Z1427="только сц",0,IF('1'!$H$10="-",M1427,IF('1'!$H$10="в кассу предприятия",M1427,IF('1'!$H$10="ИП Водакова Т.Ю.",M1427*1.075,"-"))))</f>
        <v>262</v>
      </c>
      <c r="P1427" s="86" t="s">
        <v>5583</v>
      </c>
      <c r="Q1427" s="47"/>
      <c r="R1427" s="91">
        <f t="shared" si="22"/>
        <v>0</v>
      </c>
      <c r="S1427" s="91" t="str">
        <f>IF('1'!$H$10="-","-      ₽",IF(Z1427="только сц",IF(Q1427&lt;=AA1427,Q1427,AA1427),IF(Q1427&lt;=AB1427,0,IF(Q1427-R1427&lt;=AA1427,Q1427-R1427,AA1427))))</f>
        <v>-      ₽</v>
      </c>
      <c r="T1427" s="92" t="str">
        <f>IF('1'!$H$10="-","-      ₽",IF(AND(SUM($W$10:$W$6357)&gt;=200000,AC1427&lt;&gt;"без скидки"),IF(R1427&gt;=100,O1427*0.95*0.95*R1427,O1427*R1427*0.95),IF(SUM($V$10:$V$6357)&gt;=57000,IF(AND(R1427&gt;=100,AC1427&lt;&gt;"без скидки"),O1427*0.95*R1427,O1427*R1427),N1427*R1427)))</f>
        <v>-      ₽</v>
      </c>
      <c r="U1427" s="92" t="str">
        <f>IF('1'!$H$10="-","-      ₽",S1427*N1427)</f>
        <v>-      ₽</v>
      </c>
      <c r="V1427" s="93" t="str">
        <f>IF('1'!$H$10="-","-      ₽",R1427*N1427)</f>
        <v>-      ₽</v>
      </c>
      <c r="W1427" s="93" t="str">
        <f>IF('1'!$H$10="-","-      ₽",R1427*O1427)</f>
        <v>-      ₽</v>
      </c>
      <c r="X1427" s="65" t="s">
        <v>4992</v>
      </c>
      <c r="Y1427" s="66" t="str">
        <f>IF(OR(Q1427="",'1'!$H$10="-"),"-      %",IF(Z1427="только сц",0,IF(SUM($V$685:$V$6357)&gt;=57000,(W1427-T1427)/W1427,0)))</f>
        <v>-      %</v>
      </c>
      <c r="Z1427" s="83" t="s">
        <v>375</v>
      </c>
      <c r="AA1427" s="51">
        <v>0</v>
      </c>
      <c r="AB1427" s="51">
        <v>328</v>
      </c>
      <c r="AC1427" s="63" t="s">
        <v>3975</v>
      </c>
      <c r="AD1427" s="94" t="str">
        <f>IF(OR(Q1427="",'1'!$H$10="-"),"",IF(Q1427&gt;R1427+S1427,"заказано больше наличия",""))</f>
        <v/>
      </c>
    </row>
    <row r="1428" spans="1:30" s="48" customFormat="1">
      <c r="A1428" s="2"/>
      <c r="B1428" s="57" t="s">
        <v>1552</v>
      </c>
      <c r="C1428" s="49" t="s">
        <v>746</v>
      </c>
      <c r="D1428" s="49" t="s">
        <v>747</v>
      </c>
      <c r="E1428" s="49">
        <v>2</v>
      </c>
      <c r="F1428" s="49">
        <v>11</v>
      </c>
      <c r="G1428" s="49"/>
      <c r="H1428" s="52" t="s">
        <v>52</v>
      </c>
      <c r="I1428" s="50" t="s">
        <v>298</v>
      </c>
      <c r="J1428" s="50"/>
      <c r="K1428" s="90"/>
      <c r="L1428" s="51">
        <v>255</v>
      </c>
      <c r="M1428" s="51">
        <v>225</v>
      </c>
      <c r="N1428" s="82">
        <f>IF('1'!$H$10="-",L1428,L1428)</f>
        <v>255</v>
      </c>
      <c r="O1428" s="82">
        <f>IF(Z1428="только сц",0,IF('1'!$H$10="-",M1428,IF('1'!$H$10="в кассу предприятия",M1428,IF('1'!$H$10="ИП Водакова Т.Ю.",M1428*1.075,"-"))))</f>
        <v>225</v>
      </c>
      <c r="P1428" s="86" t="s">
        <v>5583</v>
      </c>
      <c r="Q1428" s="47"/>
      <c r="R1428" s="91">
        <f t="shared" si="22"/>
        <v>0</v>
      </c>
      <c r="S1428" s="91" t="str">
        <f>IF('1'!$H$10="-","-      ₽",IF(Z1428="только сц",IF(Q1428&lt;=AA1428,Q1428,AA1428),IF(Q1428&lt;=AB1428,0,IF(Q1428-R1428&lt;=AA1428,Q1428-R1428,AA1428))))</f>
        <v>-      ₽</v>
      </c>
      <c r="T1428" s="92" t="str">
        <f>IF('1'!$H$10="-","-      ₽",IF(AND(SUM($W$10:$W$6357)&gt;=200000,AC1428&lt;&gt;"без скидки"),IF(R1428&gt;=100,O1428*0.95*0.95*R1428,O1428*R1428*0.95),IF(SUM($V$10:$V$6357)&gt;=57000,IF(AND(R1428&gt;=100,AC1428&lt;&gt;"без скидки"),O1428*0.95*R1428,O1428*R1428),N1428*R1428)))</f>
        <v>-      ₽</v>
      </c>
      <c r="U1428" s="92" t="str">
        <f>IF('1'!$H$10="-","-      ₽",S1428*N1428)</f>
        <v>-      ₽</v>
      </c>
      <c r="V1428" s="93" t="str">
        <f>IF('1'!$H$10="-","-      ₽",R1428*N1428)</f>
        <v>-      ₽</v>
      </c>
      <c r="W1428" s="93" t="str">
        <f>IF('1'!$H$10="-","-      ₽",R1428*O1428)</f>
        <v>-      ₽</v>
      </c>
      <c r="X1428" s="65" t="s">
        <v>4992</v>
      </c>
      <c r="Y1428" s="66" t="str">
        <f>IF(OR(Q1428="",'1'!$H$10="-"),"-      %",IF(Z1428="только сц",0,IF(SUM($V$685:$V$6357)&gt;=57000,(W1428-T1428)/W1428,0)))</f>
        <v>-      %</v>
      </c>
      <c r="Z1428" s="83" t="s">
        <v>375</v>
      </c>
      <c r="AA1428" s="51">
        <v>20</v>
      </c>
      <c r="AB1428" s="51">
        <v>598</v>
      </c>
      <c r="AC1428" s="63" t="s">
        <v>375</v>
      </c>
      <c r="AD1428" s="94" t="str">
        <f>IF(OR(Q1428="",'1'!$H$10="-"),"",IF(Q1428&gt;R1428+S1428,"заказано больше наличия",""))</f>
        <v/>
      </c>
    </row>
    <row r="1429" spans="1:30" s="48" customFormat="1">
      <c r="A1429" s="2"/>
      <c r="B1429" s="57" t="s">
        <v>745</v>
      </c>
      <c r="C1429" s="49" t="s">
        <v>746</v>
      </c>
      <c r="D1429" s="49" t="s">
        <v>747</v>
      </c>
      <c r="E1429" s="49">
        <v>2</v>
      </c>
      <c r="F1429" s="49">
        <v>11</v>
      </c>
      <c r="G1429" s="49"/>
      <c r="H1429" s="52" t="s">
        <v>52</v>
      </c>
      <c r="I1429" s="50" t="s">
        <v>298</v>
      </c>
      <c r="J1429" s="50"/>
      <c r="K1429" s="90"/>
      <c r="L1429" s="51">
        <v>255</v>
      </c>
      <c r="M1429" s="51">
        <v>225</v>
      </c>
      <c r="N1429" s="82">
        <f>IF('1'!$H$10="-",L1429,L1429)</f>
        <v>255</v>
      </c>
      <c r="O1429" s="82">
        <f>IF(Z1429="только сц",0,IF('1'!$H$10="-",M1429,IF('1'!$H$10="в кассу предприятия",M1429,IF('1'!$H$10="ИП Водакова Т.Ю.",M1429*1.075,"-"))))</f>
        <v>225</v>
      </c>
      <c r="P1429" s="86" t="s">
        <v>5583</v>
      </c>
      <c r="Q1429" s="47"/>
      <c r="R1429" s="91">
        <f t="shared" si="22"/>
        <v>0</v>
      </c>
      <c r="S1429" s="91" t="str">
        <f>IF('1'!$H$10="-","-      ₽",IF(Z1429="только сц",IF(Q1429&lt;=AA1429,Q1429,AA1429),IF(Q1429&lt;=AB1429,0,IF(Q1429-R1429&lt;=AA1429,Q1429-R1429,AA1429))))</f>
        <v>-      ₽</v>
      </c>
      <c r="T1429" s="92" t="str">
        <f>IF('1'!$H$10="-","-      ₽",IF(AND(SUM($W$10:$W$6357)&gt;=200000,AC1429&lt;&gt;"без скидки"),IF(R1429&gt;=100,O1429*0.95*0.95*R1429,O1429*R1429*0.95),IF(SUM($V$10:$V$6357)&gt;=57000,IF(AND(R1429&gt;=100,AC1429&lt;&gt;"без скидки"),O1429*0.95*R1429,O1429*R1429),N1429*R1429)))</f>
        <v>-      ₽</v>
      </c>
      <c r="U1429" s="92" t="str">
        <f>IF('1'!$H$10="-","-      ₽",S1429*N1429)</f>
        <v>-      ₽</v>
      </c>
      <c r="V1429" s="93" t="str">
        <f>IF('1'!$H$10="-","-      ₽",R1429*N1429)</f>
        <v>-      ₽</v>
      </c>
      <c r="W1429" s="93" t="str">
        <f>IF('1'!$H$10="-","-      ₽",R1429*O1429)</f>
        <v>-      ₽</v>
      </c>
      <c r="X1429" s="65" t="s">
        <v>4548</v>
      </c>
      <c r="Y1429" s="66" t="str">
        <f>IF(OR(Q1429="",'1'!$H$10="-"),"-      %",IF(Z1429="только сц",0,IF(SUM($V$685:$V$6357)&gt;=57000,(W1429-T1429)/W1429,0)))</f>
        <v>-      %</v>
      </c>
      <c r="Z1429" s="83" t="s">
        <v>375</v>
      </c>
      <c r="AA1429" s="51">
        <v>0</v>
      </c>
      <c r="AB1429" s="51">
        <v>127</v>
      </c>
      <c r="AC1429" s="63" t="s">
        <v>375</v>
      </c>
      <c r="AD1429" s="94" t="str">
        <f>IF(OR(Q1429="",'1'!$H$10="-"),"",IF(Q1429&gt;R1429+S1429,"заказано больше наличия",""))</f>
        <v/>
      </c>
    </row>
    <row r="1430" spans="1:30" s="48" customFormat="1">
      <c r="A1430" s="2"/>
      <c r="B1430" s="57" t="s">
        <v>1553</v>
      </c>
      <c r="C1430" s="49" t="s">
        <v>3868</v>
      </c>
      <c r="D1430" s="49" t="s">
        <v>2549</v>
      </c>
      <c r="E1430" s="49">
        <v>2</v>
      </c>
      <c r="F1430" s="49">
        <v>11</v>
      </c>
      <c r="G1430" s="49" t="s">
        <v>3046</v>
      </c>
      <c r="H1430" s="52" t="s">
        <v>52</v>
      </c>
      <c r="I1430" s="50"/>
      <c r="J1430" s="50"/>
      <c r="K1430" s="90"/>
      <c r="L1430" s="51">
        <v>357</v>
      </c>
      <c r="M1430" s="51">
        <v>315</v>
      </c>
      <c r="N1430" s="82">
        <f>IF('1'!$H$10="-",L1430,L1430)</f>
        <v>357</v>
      </c>
      <c r="O1430" s="82">
        <f>IF(Z1430="только сц",0,IF('1'!$H$10="-",M1430,IF('1'!$H$10="в кассу предприятия",M1430,IF('1'!$H$10="ИП Водакова Т.Ю.",M1430*1.075,"-"))))</f>
        <v>0</v>
      </c>
      <c r="P1430" s="86">
        <v>6</v>
      </c>
      <c r="Q1430" s="47"/>
      <c r="R1430" s="91">
        <f t="shared" si="22"/>
        <v>0</v>
      </c>
      <c r="S1430" s="91" t="str">
        <f>IF('1'!$H$10="-","-      ₽",IF(Z1430="только сц",IF(Q1430&lt;=AA1430,Q1430,AA1430),IF(Q1430&lt;=AB1430,0,IF(Q1430-R1430&lt;=AA1430,Q1430-R1430,AA1430))))</f>
        <v>-      ₽</v>
      </c>
      <c r="T1430" s="92" t="str">
        <f>IF('1'!$H$10="-","-      ₽",IF(AND(SUM($W$10:$W$6357)&gt;=200000,AC1430&lt;&gt;"без скидки"),IF(R1430&gt;=100,O1430*0.95*0.95*R1430,O1430*R1430*0.95),IF(SUM($V$10:$V$6357)&gt;=57000,IF(AND(R1430&gt;=100,AC1430&lt;&gt;"без скидки"),O1430*0.95*R1430,O1430*R1430),N1430*R1430)))</f>
        <v>-      ₽</v>
      </c>
      <c r="U1430" s="92" t="str">
        <f>IF('1'!$H$10="-","-      ₽",S1430*N1430)</f>
        <v>-      ₽</v>
      </c>
      <c r="V1430" s="93" t="str">
        <f>IF('1'!$H$10="-","-      ₽",R1430*N1430)</f>
        <v>-      ₽</v>
      </c>
      <c r="W1430" s="93" t="str">
        <f>IF('1'!$H$10="-","-      ₽",R1430*O1430)</f>
        <v>-      ₽</v>
      </c>
      <c r="X1430" s="65" t="s">
        <v>4548</v>
      </c>
      <c r="Y1430" s="66" t="str">
        <f>IF(OR(Q1430="",'1'!$H$10="-"),"-      %",IF(Z1430="только сц",0,IF(SUM($V$685:$V$6357)&gt;=57000,(W1430-T1430)/W1430,0)))</f>
        <v>-      %</v>
      </c>
      <c r="Z1430" s="83" t="s">
        <v>5582</v>
      </c>
      <c r="AA1430" s="51">
        <v>6</v>
      </c>
      <c r="AB1430" s="51">
        <v>0</v>
      </c>
      <c r="AC1430" s="63" t="s">
        <v>375</v>
      </c>
      <c r="AD1430" s="94" t="str">
        <f>IF(OR(Q1430="",'1'!$H$10="-"),"",IF(Q1430&gt;R1430+S1430,"заказано больше наличия",""))</f>
        <v/>
      </c>
    </row>
    <row r="1431" spans="1:30" s="48" customFormat="1">
      <c r="A1431" s="2"/>
      <c r="B1431" s="57" t="s">
        <v>1554</v>
      </c>
      <c r="C1431" s="49" t="s">
        <v>3868</v>
      </c>
      <c r="D1431" s="49" t="s">
        <v>2549</v>
      </c>
      <c r="E1431" s="49">
        <v>2</v>
      </c>
      <c r="F1431" s="49">
        <v>11</v>
      </c>
      <c r="G1431" s="49" t="s">
        <v>3047</v>
      </c>
      <c r="H1431" s="52" t="s">
        <v>52</v>
      </c>
      <c r="I1431" s="50"/>
      <c r="J1431" s="50"/>
      <c r="K1431" s="90"/>
      <c r="L1431" s="51">
        <v>357</v>
      </c>
      <c r="M1431" s="51">
        <v>315</v>
      </c>
      <c r="N1431" s="82">
        <f>IF('1'!$H$10="-",L1431,L1431)</f>
        <v>357</v>
      </c>
      <c r="O1431" s="82">
        <f>IF(Z1431="только сц",0,IF('1'!$H$10="-",M1431,IF('1'!$H$10="в кассу предприятия",M1431,IF('1'!$H$10="ИП Водакова Т.Ю.",M1431*1.075,"-"))))</f>
        <v>0</v>
      </c>
      <c r="P1431" s="86">
        <v>2</v>
      </c>
      <c r="Q1431" s="47"/>
      <c r="R1431" s="91">
        <f t="shared" si="22"/>
        <v>0</v>
      </c>
      <c r="S1431" s="91" t="str">
        <f>IF('1'!$H$10="-","-      ₽",IF(Z1431="только сц",IF(Q1431&lt;=AA1431,Q1431,AA1431),IF(Q1431&lt;=AB1431,0,IF(Q1431-R1431&lt;=AA1431,Q1431-R1431,AA1431))))</f>
        <v>-      ₽</v>
      </c>
      <c r="T1431" s="92" t="str">
        <f>IF('1'!$H$10="-","-      ₽",IF(AND(SUM($W$10:$W$6357)&gt;=200000,AC1431&lt;&gt;"без скидки"),IF(R1431&gt;=100,O1431*0.95*0.95*R1431,O1431*R1431*0.95),IF(SUM($V$10:$V$6357)&gt;=57000,IF(AND(R1431&gt;=100,AC1431&lt;&gt;"без скидки"),O1431*0.95*R1431,O1431*R1431),N1431*R1431)))</f>
        <v>-      ₽</v>
      </c>
      <c r="U1431" s="92" t="str">
        <f>IF('1'!$H$10="-","-      ₽",S1431*N1431)</f>
        <v>-      ₽</v>
      </c>
      <c r="V1431" s="93" t="str">
        <f>IF('1'!$H$10="-","-      ₽",R1431*N1431)</f>
        <v>-      ₽</v>
      </c>
      <c r="W1431" s="93" t="str">
        <f>IF('1'!$H$10="-","-      ₽",R1431*O1431)</f>
        <v>-      ₽</v>
      </c>
      <c r="X1431" s="65" t="s">
        <v>4548</v>
      </c>
      <c r="Y1431" s="66" t="str">
        <f>IF(OR(Q1431="",'1'!$H$10="-"),"-      %",IF(Z1431="только сц",0,IF(SUM($V$685:$V$6357)&gt;=57000,(W1431-T1431)/W1431,0)))</f>
        <v>-      %</v>
      </c>
      <c r="Z1431" s="83" t="s">
        <v>5582</v>
      </c>
      <c r="AA1431" s="51">
        <v>2</v>
      </c>
      <c r="AB1431" s="51">
        <v>0</v>
      </c>
      <c r="AC1431" s="63" t="s">
        <v>3975</v>
      </c>
      <c r="AD1431" s="94" t="str">
        <f>IF(OR(Q1431="",'1'!$H$10="-"),"",IF(Q1431&gt;R1431+S1431,"заказано больше наличия",""))</f>
        <v/>
      </c>
    </row>
    <row r="1432" spans="1:30" s="48" customFormat="1">
      <c r="A1432" s="2"/>
      <c r="B1432" s="57" t="s">
        <v>1555</v>
      </c>
      <c r="C1432" s="49" t="s">
        <v>2548</v>
      </c>
      <c r="D1432" s="49" t="s">
        <v>2549</v>
      </c>
      <c r="E1432" s="49">
        <v>2</v>
      </c>
      <c r="F1432" s="49">
        <v>11</v>
      </c>
      <c r="G1432" s="49"/>
      <c r="H1432" s="52" t="s">
        <v>52</v>
      </c>
      <c r="I1432" s="50" t="s">
        <v>298</v>
      </c>
      <c r="J1432" s="50"/>
      <c r="K1432" s="90"/>
      <c r="L1432" s="51">
        <v>255</v>
      </c>
      <c r="M1432" s="51">
        <v>225</v>
      </c>
      <c r="N1432" s="82">
        <f>IF('1'!$H$10="-",L1432,L1432)</f>
        <v>255</v>
      </c>
      <c r="O1432" s="82">
        <f>IF(Z1432="только сц",0,IF('1'!$H$10="-",M1432,IF('1'!$H$10="в кассу предприятия",M1432,IF('1'!$H$10="ИП Водакова Т.Ю.",M1432*1.075,"-"))))</f>
        <v>225</v>
      </c>
      <c r="P1432" s="86" t="s">
        <v>5583</v>
      </c>
      <c r="Q1432" s="47"/>
      <c r="R1432" s="91">
        <f t="shared" si="22"/>
        <v>0</v>
      </c>
      <c r="S1432" s="91" t="str">
        <f>IF('1'!$H$10="-","-      ₽",IF(Z1432="только сц",IF(Q1432&lt;=AA1432,Q1432,AA1432),IF(Q1432&lt;=AB1432,0,IF(Q1432-R1432&lt;=AA1432,Q1432-R1432,AA1432))))</f>
        <v>-      ₽</v>
      </c>
      <c r="T1432" s="92" t="str">
        <f>IF('1'!$H$10="-","-      ₽",IF(AND(SUM($W$10:$W$6357)&gt;=200000,AC1432&lt;&gt;"без скидки"),IF(R1432&gt;=100,O1432*0.95*0.95*R1432,O1432*R1432*0.95),IF(SUM($V$10:$V$6357)&gt;=57000,IF(AND(R1432&gt;=100,AC1432&lt;&gt;"без скидки"),O1432*0.95*R1432,O1432*R1432),N1432*R1432)))</f>
        <v>-      ₽</v>
      </c>
      <c r="U1432" s="92" t="str">
        <f>IF('1'!$H$10="-","-      ₽",S1432*N1432)</f>
        <v>-      ₽</v>
      </c>
      <c r="V1432" s="93" t="str">
        <f>IF('1'!$H$10="-","-      ₽",R1432*N1432)</f>
        <v>-      ₽</v>
      </c>
      <c r="W1432" s="93" t="str">
        <f>IF('1'!$H$10="-","-      ₽",R1432*O1432)</f>
        <v>-      ₽</v>
      </c>
      <c r="X1432" s="65" t="s">
        <v>4992</v>
      </c>
      <c r="Y1432" s="66" t="str">
        <f>IF(OR(Q1432="",'1'!$H$10="-"),"-      %",IF(Z1432="только сц",0,IF(SUM($V$685:$V$6357)&gt;=57000,(W1432-T1432)/W1432,0)))</f>
        <v>-      %</v>
      </c>
      <c r="Z1432" s="83" t="s">
        <v>375</v>
      </c>
      <c r="AA1432" s="51">
        <v>17</v>
      </c>
      <c r="AB1432" s="51">
        <v>501</v>
      </c>
      <c r="AC1432" s="63" t="s">
        <v>375</v>
      </c>
      <c r="AD1432" s="94" t="str">
        <f>IF(OR(Q1432="",'1'!$H$10="-"),"",IF(Q1432&gt;R1432+S1432,"заказано больше наличия",""))</f>
        <v/>
      </c>
    </row>
    <row r="1433" spans="1:30" s="48" customFormat="1">
      <c r="A1433" s="2"/>
      <c r="B1433" s="57" t="s">
        <v>1556</v>
      </c>
      <c r="C1433" s="49" t="s">
        <v>2548</v>
      </c>
      <c r="D1433" s="49" t="s">
        <v>2549</v>
      </c>
      <c r="E1433" s="49">
        <v>2</v>
      </c>
      <c r="F1433" s="49">
        <v>11</v>
      </c>
      <c r="G1433" s="49"/>
      <c r="H1433" s="52" t="s">
        <v>52</v>
      </c>
      <c r="I1433" s="50" t="s">
        <v>298</v>
      </c>
      <c r="J1433" s="50"/>
      <c r="K1433" s="90"/>
      <c r="L1433" s="51">
        <v>255</v>
      </c>
      <c r="M1433" s="51">
        <v>225</v>
      </c>
      <c r="N1433" s="82">
        <f>IF('1'!$H$10="-",L1433,L1433)</f>
        <v>255</v>
      </c>
      <c r="O1433" s="82">
        <f>IF(Z1433="только сц",0,IF('1'!$H$10="-",M1433,IF('1'!$H$10="в кассу предприятия",M1433,IF('1'!$H$10="ИП Водакова Т.Ю.",M1433*1.075,"-"))))</f>
        <v>225</v>
      </c>
      <c r="P1433" s="86" t="s">
        <v>5583</v>
      </c>
      <c r="Q1433" s="47"/>
      <c r="R1433" s="91">
        <f t="shared" si="22"/>
        <v>0</v>
      </c>
      <c r="S1433" s="91" t="str">
        <f>IF('1'!$H$10="-","-      ₽",IF(Z1433="только сц",IF(Q1433&lt;=AA1433,Q1433,AA1433),IF(Q1433&lt;=AB1433,0,IF(Q1433-R1433&lt;=AA1433,Q1433-R1433,AA1433))))</f>
        <v>-      ₽</v>
      </c>
      <c r="T1433" s="92" t="str">
        <f>IF('1'!$H$10="-","-      ₽",IF(AND(SUM($W$10:$W$6357)&gt;=200000,AC1433&lt;&gt;"без скидки"),IF(R1433&gt;=100,O1433*0.95*0.95*R1433,O1433*R1433*0.95),IF(SUM($V$10:$V$6357)&gt;=57000,IF(AND(R1433&gt;=100,AC1433&lt;&gt;"без скидки"),O1433*0.95*R1433,O1433*R1433),N1433*R1433)))</f>
        <v>-      ₽</v>
      </c>
      <c r="U1433" s="92" t="str">
        <f>IF('1'!$H$10="-","-      ₽",S1433*N1433)</f>
        <v>-      ₽</v>
      </c>
      <c r="V1433" s="93" t="str">
        <f>IF('1'!$H$10="-","-      ₽",R1433*N1433)</f>
        <v>-      ₽</v>
      </c>
      <c r="W1433" s="93" t="str">
        <f>IF('1'!$H$10="-","-      ₽",R1433*O1433)</f>
        <v>-      ₽</v>
      </c>
      <c r="X1433" s="65" t="s">
        <v>4548</v>
      </c>
      <c r="Y1433" s="66" t="str">
        <f>IF(OR(Q1433="",'1'!$H$10="-"),"-      %",IF(Z1433="только сц",0,IF(SUM($V$685:$V$6357)&gt;=57000,(W1433-T1433)/W1433,0)))</f>
        <v>-      %</v>
      </c>
      <c r="Z1433" s="83" t="s">
        <v>375</v>
      </c>
      <c r="AA1433" s="51">
        <v>0</v>
      </c>
      <c r="AB1433" s="51">
        <v>107</v>
      </c>
      <c r="AC1433" s="63" t="s">
        <v>375</v>
      </c>
      <c r="AD1433" s="94" t="str">
        <f>IF(OR(Q1433="",'1'!$H$10="-"),"",IF(Q1433&gt;R1433+S1433,"заказано больше наличия",""))</f>
        <v/>
      </c>
    </row>
    <row r="1434" spans="1:30" s="48" customFormat="1">
      <c r="A1434" s="2"/>
      <c r="B1434" s="57" t="s">
        <v>748</v>
      </c>
      <c r="C1434" s="49" t="s">
        <v>749</v>
      </c>
      <c r="D1434" s="49" t="s">
        <v>750</v>
      </c>
      <c r="E1434" s="49">
        <v>2</v>
      </c>
      <c r="F1434" s="49">
        <v>11</v>
      </c>
      <c r="G1434" s="49"/>
      <c r="H1434" s="52" t="s">
        <v>52</v>
      </c>
      <c r="I1434" s="50" t="s">
        <v>298</v>
      </c>
      <c r="J1434" s="50"/>
      <c r="K1434" s="90"/>
      <c r="L1434" s="51">
        <v>323</v>
      </c>
      <c r="M1434" s="51">
        <v>285</v>
      </c>
      <c r="N1434" s="82">
        <f>IF('1'!$H$10="-",L1434,L1434)</f>
        <v>323</v>
      </c>
      <c r="O1434" s="82">
        <f>IF(Z1434="только сц",0,IF('1'!$H$10="-",M1434,IF('1'!$H$10="в кассу предприятия",M1434,IF('1'!$H$10="ИП Водакова Т.Ю.",M1434*1.075,"-"))))</f>
        <v>285</v>
      </c>
      <c r="P1434" s="86">
        <v>93</v>
      </c>
      <c r="Q1434" s="47"/>
      <c r="R1434" s="91">
        <f t="shared" si="22"/>
        <v>0</v>
      </c>
      <c r="S1434" s="91" t="str">
        <f>IF('1'!$H$10="-","-      ₽",IF(Z1434="только сц",IF(Q1434&lt;=AA1434,Q1434,AA1434),IF(Q1434&lt;=AB1434,0,IF(Q1434-R1434&lt;=AA1434,Q1434-R1434,AA1434))))</f>
        <v>-      ₽</v>
      </c>
      <c r="T1434" s="92" t="str">
        <f>IF('1'!$H$10="-","-      ₽",IF(AND(SUM($W$10:$W$6357)&gt;=200000,AC1434&lt;&gt;"без скидки"),IF(R1434&gt;=100,O1434*0.95*0.95*R1434,O1434*R1434*0.95),IF(SUM($V$10:$V$6357)&gt;=57000,IF(AND(R1434&gt;=100,AC1434&lt;&gt;"без скидки"),O1434*0.95*R1434,O1434*R1434),N1434*R1434)))</f>
        <v>-      ₽</v>
      </c>
      <c r="U1434" s="92" t="str">
        <f>IF('1'!$H$10="-","-      ₽",S1434*N1434)</f>
        <v>-      ₽</v>
      </c>
      <c r="V1434" s="93" t="str">
        <f>IF('1'!$H$10="-","-      ₽",R1434*N1434)</f>
        <v>-      ₽</v>
      </c>
      <c r="W1434" s="93" t="str">
        <f>IF('1'!$H$10="-","-      ₽",R1434*O1434)</f>
        <v>-      ₽</v>
      </c>
      <c r="X1434" s="65" t="s">
        <v>4548</v>
      </c>
      <c r="Y1434" s="66" t="str">
        <f>IF(OR(Q1434="",'1'!$H$10="-"),"-      %",IF(Z1434="только сц",0,IF(SUM($V$685:$V$6357)&gt;=57000,(W1434-T1434)/W1434,0)))</f>
        <v>-      %</v>
      </c>
      <c r="Z1434" s="83" t="s">
        <v>375</v>
      </c>
      <c r="AA1434" s="51">
        <v>12</v>
      </c>
      <c r="AB1434" s="51">
        <v>81</v>
      </c>
      <c r="AC1434" s="63" t="s">
        <v>3975</v>
      </c>
      <c r="AD1434" s="94" t="str">
        <f>IF(OR(Q1434="",'1'!$H$10="-"),"",IF(Q1434&gt;R1434+S1434,"заказано больше наличия",""))</f>
        <v/>
      </c>
    </row>
    <row r="1435" spans="1:30" s="48" customFormat="1">
      <c r="A1435" s="2"/>
      <c r="B1435" s="57" t="s">
        <v>5210</v>
      </c>
      <c r="C1435" s="49" t="s">
        <v>751</v>
      </c>
      <c r="D1435" s="49" t="s">
        <v>752</v>
      </c>
      <c r="E1435" s="49">
        <v>2</v>
      </c>
      <c r="F1435" s="49">
        <v>11</v>
      </c>
      <c r="G1435" s="49" t="s">
        <v>753</v>
      </c>
      <c r="H1435" s="52" t="s">
        <v>52</v>
      </c>
      <c r="I1435" s="50"/>
      <c r="J1435" s="50"/>
      <c r="K1435" s="90"/>
      <c r="L1435" s="51">
        <v>368</v>
      </c>
      <c r="M1435" s="51">
        <v>325</v>
      </c>
      <c r="N1435" s="82">
        <f>IF('1'!$H$10="-",L1435,L1435)</f>
        <v>368</v>
      </c>
      <c r="O1435" s="82">
        <f>IF(Z1435="только сц",0,IF('1'!$H$10="-",M1435,IF('1'!$H$10="в кассу предприятия",M1435,IF('1'!$H$10="ИП Водакова Т.Ю.",M1435*1.075,"-"))))</f>
        <v>325</v>
      </c>
      <c r="P1435" s="86">
        <v>80</v>
      </c>
      <c r="Q1435" s="47"/>
      <c r="R1435" s="91">
        <f t="shared" si="22"/>
        <v>0</v>
      </c>
      <c r="S1435" s="91" t="str">
        <f>IF('1'!$H$10="-","-      ₽",IF(Z1435="только сц",IF(Q1435&lt;=AA1435,Q1435,AA1435),IF(Q1435&lt;=AB1435,0,IF(Q1435-R1435&lt;=AA1435,Q1435-R1435,AA1435))))</f>
        <v>-      ₽</v>
      </c>
      <c r="T1435" s="92" t="str">
        <f>IF('1'!$H$10="-","-      ₽",IF(AND(SUM($W$10:$W$6357)&gt;=200000,AC1435&lt;&gt;"без скидки"),IF(R1435&gt;=100,O1435*0.95*0.95*R1435,O1435*R1435*0.95),IF(SUM($V$10:$V$6357)&gt;=57000,IF(AND(R1435&gt;=100,AC1435&lt;&gt;"без скидки"),O1435*0.95*R1435,O1435*R1435),N1435*R1435)))</f>
        <v>-      ₽</v>
      </c>
      <c r="U1435" s="92" t="str">
        <f>IF('1'!$H$10="-","-      ₽",S1435*N1435)</f>
        <v>-      ₽</v>
      </c>
      <c r="V1435" s="93" t="str">
        <f>IF('1'!$H$10="-","-      ₽",R1435*N1435)</f>
        <v>-      ₽</v>
      </c>
      <c r="W1435" s="93" t="str">
        <f>IF('1'!$H$10="-","-      ₽",R1435*O1435)</f>
        <v>-      ₽</v>
      </c>
      <c r="X1435" s="65" t="s">
        <v>4991</v>
      </c>
      <c r="Y1435" s="66" t="str">
        <f>IF(OR(Q1435="",'1'!$H$10="-"),"-      %",IF(Z1435="только сц",0,IF(SUM($V$685:$V$6357)&gt;=57000,(W1435-T1435)/W1435,0)))</f>
        <v>-      %</v>
      </c>
      <c r="Z1435" s="83" t="s">
        <v>375</v>
      </c>
      <c r="AA1435" s="51">
        <v>0</v>
      </c>
      <c r="AB1435" s="51">
        <v>80</v>
      </c>
      <c r="AC1435" s="63" t="s">
        <v>375</v>
      </c>
      <c r="AD1435" s="94" t="str">
        <f>IF(OR(Q1435="",'1'!$H$10="-"),"",IF(Q1435&gt;R1435+S1435,"заказано больше наличия",""))</f>
        <v/>
      </c>
    </row>
    <row r="1436" spans="1:30" s="48" customFormat="1">
      <c r="A1436" s="2"/>
      <c r="B1436" s="57" t="s">
        <v>1560</v>
      </c>
      <c r="C1436" s="49" t="s">
        <v>751</v>
      </c>
      <c r="D1436" s="49" t="s">
        <v>752</v>
      </c>
      <c r="E1436" s="49">
        <v>2</v>
      </c>
      <c r="F1436" s="49">
        <v>18</v>
      </c>
      <c r="G1436" s="49" t="s">
        <v>753</v>
      </c>
      <c r="H1436" s="52" t="s">
        <v>384</v>
      </c>
      <c r="I1436" s="50" t="s">
        <v>298</v>
      </c>
      <c r="J1436" s="50"/>
      <c r="K1436" s="90"/>
      <c r="L1436" s="51">
        <v>504</v>
      </c>
      <c r="M1436" s="51">
        <v>445</v>
      </c>
      <c r="N1436" s="82">
        <f>IF('1'!$H$10="-",L1436,L1436)</f>
        <v>504</v>
      </c>
      <c r="O1436" s="82">
        <f>IF(Z1436="только сц",0,IF('1'!$H$10="-",M1436,IF('1'!$H$10="в кассу предприятия",M1436,IF('1'!$H$10="ИП Водакова Т.Ю.",M1436*1.075,"-"))))</f>
        <v>445</v>
      </c>
      <c r="P1436" s="86" t="s">
        <v>5583</v>
      </c>
      <c r="Q1436" s="47"/>
      <c r="R1436" s="91">
        <f t="shared" si="22"/>
        <v>0</v>
      </c>
      <c r="S1436" s="91" t="str">
        <f>IF('1'!$H$10="-","-      ₽",IF(Z1436="только сц",IF(Q1436&lt;=AA1436,Q1436,AA1436),IF(Q1436&lt;=AB1436,0,IF(Q1436-R1436&lt;=AA1436,Q1436-R1436,AA1436))))</f>
        <v>-      ₽</v>
      </c>
      <c r="T1436" s="92" t="str">
        <f>IF('1'!$H$10="-","-      ₽",IF(AND(SUM($W$10:$W$6357)&gt;=200000,AC1436&lt;&gt;"без скидки"),IF(R1436&gt;=100,O1436*0.95*0.95*R1436,O1436*R1436*0.95),IF(SUM($V$10:$V$6357)&gt;=57000,IF(AND(R1436&gt;=100,AC1436&lt;&gt;"без скидки"),O1436*0.95*R1436,O1436*R1436),N1436*R1436)))</f>
        <v>-      ₽</v>
      </c>
      <c r="U1436" s="92" t="str">
        <f>IF('1'!$H$10="-","-      ₽",S1436*N1436)</f>
        <v>-      ₽</v>
      </c>
      <c r="V1436" s="93" t="str">
        <f>IF('1'!$H$10="-","-      ₽",R1436*N1436)</f>
        <v>-      ₽</v>
      </c>
      <c r="W1436" s="93" t="str">
        <f>IF('1'!$H$10="-","-      ₽",R1436*O1436)</f>
        <v>-      ₽</v>
      </c>
      <c r="X1436" s="65" t="s">
        <v>4992</v>
      </c>
      <c r="Y1436" s="66" t="str">
        <f>IF(OR(Q1436="",'1'!$H$10="-"),"-      %",IF(Z1436="только сц",0,IF(SUM($V$685:$V$6357)&gt;=57000,(W1436-T1436)/W1436,0)))</f>
        <v>-      %</v>
      </c>
      <c r="Z1436" s="83" t="s">
        <v>375</v>
      </c>
      <c r="AA1436" s="51">
        <v>0</v>
      </c>
      <c r="AB1436" s="51">
        <v>295</v>
      </c>
      <c r="AC1436" s="63" t="s">
        <v>375</v>
      </c>
      <c r="AD1436" s="94" t="str">
        <f>IF(OR(Q1436="",'1'!$H$10="-"),"",IF(Q1436&gt;R1436+S1436,"заказано больше наличия",""))</f>
        <v/>
      </c>
    </row>
    <row r="1437" spans="1:30" s="48" customFormat="1">
      <c r="A1437" s="2"/>
      <c r="B1437" s="57" t="s">
        <v>1561</v>
      </c>
      <c r="C1437" s="49" t="s">
        <v>751</v>
      </c>
      <c r="D1437" s="49" t="s">
        <v>2550</v>
      </c>
      <c r="E1437" s="49">
        <v>2</v>
      </c>
      <c r="F1437" s="49">
        <v>11</v>
      </c>
      <c r="G1437" s="49" t="s">
        <v>3051</v>
      </c>
      <c r="H1437" s="52" t="s">
        <v>52</v>
      </c>
      <c r="I1437" s="50" t="s">
        <v>298</v>
      </c>
      <c r="J1437" s="50"/>
      <c r="K1437" s="90"/>
      <c r="L1437" s="51">
        <v>368</v>
      </c>
      <c r="M1437" s="51">
        <v>325</v>
      </c>
      <c r="N1437" s="82">
        <f>IF('1'!$H$10="-",L1437,L1437)</f>
        <v>368</v>
      </c>
      <c r="O1437" s="82">
        <f>IF(Z1437="только сц",0,IF('1'!$H$10="-",M1437,IF('1'!$H$10="в кассу предприятия",M1437,IF('1'!$H$10="ИП Водакова Т.Ю.",M1437*1.075,"-"))))</f>
        <v>325</v>
      </c>
      <c r="P1437" s="86">
        <v>63</v>
      </c>
      <c r="Q1437" s="47"/>
      <c r="R1437" s="91">
        <f t="shared" si="22"/>
        <v>0</v>
      </c>
      <c r="S1437" s="91" t="str">
        <f>IF('1'!$H$10="-","-      ₽",IF(Z1437="только сц",IF(Q1437&lt;=AA1437,Q1437,AA1437),IF(Q1437&lt;=AB1437,0,IF(Q1437-R1437&lt;=AA1437,Q1437-R1437,AA1437))))</f>
        <v>-      ₽</v>
      </c>
      <c r="T1437" s="92" t="str">
        <f>IF('1'!$H$10="-","-      ₽",IF(AND(SUM($W$10:$W$6357)&gt;=200000,AC1437&lt;&gt;"без скидки"),IF(R1437&gt;=100,O1437*0.95*0.95*R1437,O1437*R1437*0.95),IF(SUM($V$10:$V$6357)&gt;=57000,IF(AND(R1437&gt;=100,AC1437&lt;&gt;"без скидки"),O1437*0.95*R1437,O1437*R1437),N1437*R1437)))</f>
        <v>-      ₽</v>
      </c>
      <c r="U1437" s="92" t="str">
        <f>IF('1'!$H$10="-","-      ₽",S1437*N1437)</f>
        <v>-      ₽</v>
      </c>
      <c r="V1437" s="93" t="str">
        <f>IF('1'!$H$10="-","-      ₽",R1437*N1437)</f>
        <v>-      ₽</v>
      </c>
      <c r="W1437" s="93" t="str">
        <f>IF('1'!$H$10="-","-      ₽",R1437*O1437)</f>
        <v>-      ₽</v>
      </c>
      <c r="X1437" s="65" t="s">
        <v>4992</v>
      </c>
      <c r="Y1437" s="66" t="str">
        <f>IF(OR(Q1437="",'1'!$H$10="-"),"-      %",IF(Z1437="только сц",0,IF(SUM($V$685:$V$6357)&gt;=57000,(W1437-T1437)/W1437,0)))</f>
        <v>-      %</v>
      </c>
      <c r="Z1437" s="83" t="s">
        <v>375</v>
      </c>
      <c r="AA1437" s="51">
        <v>0</v>
      </c>
      <c r="AB1437" s="51">
        <v>63</v>
      </c>
      <c r="AC1437" s="63" t="s">
        <v>375</v>
      </c>
      <c r="AD1437" s="94" t="str">
        <f>IF(OR(Q1437="",'1'!$H$10="-"),"",IF(Q1437&gt;R1437+S1437,"заказано больше наличия",""))</f>
        <v/>
      </c>
    </row>
    <row r="1438" spans="1:30" s="48" customFormat="1">
      <c r="A1438" s="2"/>
      <c r="B1438" s="57" t="s">
        <v>5211</v>
      </c>
      <c r="C1438" s="49" t="s">
        <v>5391</v>
      </c>
      <c r="D1438" s="49" t="s">
        <v>5392</v>
      </c>
      <c r="E1438" s="49">
        <v>2</v>
      </c>
      <c r="F1438" s="49">
        <v>11</v>
      </c>
      <c r="G1438" s="49" t="s">
        <v>375</v>
      </c>
      <c r="H1438" s="52" t="s">
        <v>52</v>
      </c>
      <c r="I1438" s="50" t="s">
        <v>298</v>
      </c>
      <c r="J1438" s="50"/>
      <c r="K1438" s="90"/>
      <c r="L1438" s="51">
        <v>442</v>
      </c>
      <c r="M1438" s="51">
        <v>390</v>
      </c>
      <c r="N1438" s="82">
        <f>IF('1'!$H$10="-",L1438,L1438)</f>
        <v>442</v>
      </c>
      <c r="O1438" s="82">
        <f>IF(Z1438="только сц",0,IF('1'!$H$10="-",M1438,IF('1'!$H$10="в кассу предприятия",M1438,IF('1'!$H$10="ИП Водакова Т.Ю.",M1438*1.075,"-"))))</f>
        <v>390</v>
      </c>
      <c r="P1438" s="86">
        <v>80</v>
      </c>
      <c r="Q1438" s="47"/>
      <c r="R1438" s="91">
        <f t="shared" si="22"/>
        <v>0</v>
      </c>
      <c r="S1438" s="91" t="str">
        <f>IF('1'!$H$10="-","-      ₽",IF(Z1438="только сц",IF(Q1438&lt;=AA1438,Q1438,AA1438),IF(Q1438&lt;=AB1438,0,IF(Q1438-R1438&lt;=AA1438,Q1438-R1438,AA1438))))</f>
        <v>-      ₽</v>
      </c>
      <c r="T1438" s="92" t="str">
        <f>IF('1'!$H$10="-","-      ₽",IF(AND(SUM($W$10:$W$6357)&gt;=200000,AC1438&lt;&gt;"без скидки"),IF(R1438&gt;=100,O1438*0.95*0.95*R1438,O1438*R1438*0.95),IF(SUM($V$10:$V$6357)&gt;=57000,IF(AND(R1438&gt;=100,AC1438&lt;&gt;"без скидки"),O1438*0.95*R1438,O1438*R1438),N1438*R1438)))</f>
        <v>-      ₽</v>
      </c>
      <c r="U1438" s="92" t="str">
        <f>IF('1'!$H$10="-","-      ₽",S1438*N1438)</f>
        <v>-      ₽</v>
      </c>
      <c r="V1438" s="93" t="str">
        <f>IF('1'!$H$10="-","-      ₽",R1438*N1438)</f>
        <v>-      ₽</v>
      </c>
      <c r="W1438" s="93" t="str">
        <f>IF('1'!$H$10="-","-      ₽",R1438*O1438)</f>
        <v>-      ₽</v>
      </c>
      <c r="X1438" s="65" t="s">
        <v>4991</v>
      </c>
      <c r="Y1438" s="66" t="str">
        <f>IF(OR(Q1438="",'1'!$H$10="-"),"-      %",IF(Z1438="только сц",0,IF(SUM($V$685:$V$6357)&gt;=57000,(W1438-T1438)/W1438,0)))</f>
        <v>-      %</v>
      </c>
      <c r="Z1438" s="83" t="s">
        <v>375</v>
      </c>
      <c r="AA1438" s="51">
        <v>0</v>
      </c>
      <c r="AB1438" s="51">
        <v>80</v>
      </c>
      <c r="AC1438" s="63" t="s">
        <v>375</v>
      </c>
      <c r="AD1438" s="94" t="str">
        <f>IF(OR(Q1438="",'1'!$H$10="-"),"",IF(Q1438&gt;R1438+S1438,"заказано больше наличия",""))</f>
        <v/>
      </c>
    </row>
    <row r="1439" spans="1:30" s="48" customFormat="1">
      <c r="A1439" s="2"/>
      <c r="B1439" s="57" t="s">
        <v>4322</v>
      </c>
      <c r="C1439" s="49" t="s">
        <v>755</v>
      </c>
      <c r="D1439" s="49" t="s">
        <v>756</v>
      </c>
      <c r="E1439" s="49">
        <v>2</v>
      </c>
      <c r="F1439" s="49">
        <v>8</v>
      </c>
      <c r="G1439" s="49" t="s">
        <v>757</v>
      </c>
      <c r="H1439" s="52" t="s">
        <v>288</v>
      </c>
      <c r="I1439" s="50"/>
      <c r="J1439" s="50"/>
      <c r="K1439" s="90"/>
      <c r="L1439" s="51">
        <v>284</v>
      </c>
      <c r="M1439" s="51">
        <v>251</v>
      </c>
      <c r="N1439" s="82">
        <f>IF('1'!$H$10="-",L1439,L1439)</f>
        <v>284</v>
      </c>
      <c r="O1439" s="82">
        <f>IF(Z1439="только сц",0,IF('1'!$H$10="-",M1439,IF('1'!$H$10="в кассу предприятия",M1439,IF('1'!$H$10="ИП Водакова Т.Ю.",M1439*1.075,"-"))))</f>
        <v>0</v>
      </c>
      <c r="P1439" s="86">
        <v>20</v>
      </c>
      <c r="Q1439" s="47"/>
      <c r="R1439" s="91">
        <f t="shared" si="22"/>
        <v>0</v>
      </c>
      <c r="S1439" s="91" t="str">
        <f>IF('1'!$H$10="-","-      ₽",IF(Z1439="только сц",IF(Q1439&lt;=AA1439,Q1439,AA1439),IF(Q1439&lt;=AB1439,0,IF(Q1439-R1439&lt;=AA1439,Q1439-R1439,AA1439))))</f>
        <v>-      ₽</v>
      </c>
      <c r="T1439" s="92" t="str">
        <f>IF('1'!$H$10="-","-      ₽",IF(AND(SUM($W$10:$W$6357)&gt;=200000,AC1439&lt;&gt;"без скидки"),IF(R1439&gt;=100,O1439*0.95*0.95*R1439,O1439*R1439*0.95),IF(SUM($V$10:$V$6357)&gt;=57000,IF(AND(R1439&gt;=100,AC1439&lt;&gt;"без скидки"),O1439*0.95*R1439,O1439*R1439),N1439*R1439)))</f>
        <v>-      ₽</v>
      </c>
      <c r="U1439" s="92" t="str">
        <f>IF('1'!$H$10="-","-      ₽",S1439*N1439)</f>
        <v>-      ₽</v>
      </c>
      <c r="V1439" s="93" t="str">
        <f>IF('1'!$H$10="-","-      ₽",R1439*N1439)</f>
        <v>-      ₽</v>
      </c>
      <c r="W1439" s="93" t="str">
        <f>IF('1'!$H$10="-","-      ₽",R1439*O1439)</f>
        <v>-      ₽</v>
      </c>
      <c r="X1439" s="65" t="s">
        <v>4548</v>
      </c>
      <c r="Y1439" s="66" t="str">
        <f>IF(OR(Q1439="",'1'!$H$10="-"),"-      %",IF(Z1439="только сц",0,IF(SUM($V$685:$V$6357)&gt;=57000,(W1439-T1439)/W1439,0)))</f>
        <v>-      %</v>
      </c>
      <c r="Z1439" s="83" t="s">
        <v>5582</v>
      </c>
      <c r="AA1439" s="51">
        <v>20</v>
      </c>
      <c r="AB1439" s="51">
        <v>0</v>
      </c>
      <c r="AC1439" s="63" t="s">
        <v>3975</v>
      </c>
      <c r="AD1439" s="94" t="str">
        <f>IF(OR(Q1439="",'1'!$H$10="-"),"",IF(Q1439&gt;R1439+S1439,"заказано больше наличия",""))</f>
        <v/>
      </c>
    </row>
    <row r="1440" spans="1:30" s="48" customFormat="1">
      <c r="A1440" s="2"/>
      <c r="B1440" s="57" t="s">
        <v>1562</v>
      </c>
      <c r="C1440" s="49" t="s">
        <v>755</v>
      </c>
      <c r="D1440" s="49" t="s">
        <v>756</v>
      </c>
      <c r="E1440" s="49">
        <v>2</v>
      </c>
      <c r="F1440" s="49">
        <v>11</v>
      </c>
      <c r="G1440" s="49" t="s">
        <v>757</v>
      </c>
      <c r="H1440" s="52" t="s">
        <v>52</v>
      </c>
      <c r="I1440" s="50" t="s">
        <v>392</v>
      </c>
      <c r="J1440" s="50"/>
      <c r="K1440" s="90"/>
      <c r="L1440" s="51">
        <v>323</v>
      </c>
      <c r="M1440" s="51">
        <v>285</v>
      </c>
      <c r="N1440" s="82">
        <f>IF('1'!$H$10="-",L1440,L1440)</f>
        <v>323</v>
      </c>
      <c r="O1440" s="82">
        <f>IF(Z1440="только сц",0,IF('1'!$H$10="-",M1440,IF('1'!$H$10="в кассу предприятия",M1440,IF('1'!$H$10="ИП Водакова Т.Ю.",M1440*1.075,"-"))))</f>
        <v>285</v>
      </c>
      <c r="P1440" s="86" t="s">
        <v>5583</v>
      </c>
      <c r="Q1440" s="47"/>
      <c r="R1440" s="91">
        <f t="shared" si="22"/>
        <v>0</v>
      </c>
      <c r="S1440" s="91" t="str">
        <f>IF('1'!$H$10="-","-      ₽",IF(Z1440="только сц",IF(Q1440&lt;=AA1440,Q1440,AA1440),IF(Q1440&lt;=AB1440,0,IF(Q1440-R1440&lt;=AA1440,Q1440-R1440,AA1440))))</f>
        <v>-      ₽</v>
      </c>
      <c r="T1440" s="92" t="str">
        <f>IF('1'!$H$10="-","-      ₽",IF(AND(SUM($W$10:$W$6357)&gt;=200000,AC1440&lt;&gt;"без скидки"),IF(R1440&gt;=100,O1440*0.95*0.95*R1440,O1440*R1440*0.95),IF(SUM($V$10:$V$6357)&gt;=57000,IF(AND(R1440&gt;=100,AC1440&lt;&gt;"без скидки"),O1440*0.95*R1440,O1440*R1440),N1440*R1440)))</f>
        <v>-      ₽</v>
      </c>
      <c r="U1440" s="92" t="str">
        <f>IF('1'!$H$10="-","-      ₽",S1440*N1440)</f>
        <v>-      ₽</v>
      </c>
      <c r="V1440" s="93" t="str">
        <f>IF('1'!$H$10="-","-      ₽",R1440*N1440)</f>
        <v>-      ₽</v>
      </c>
      <c r="W1440" s="93" t="str">
        <f>IF('1'!$H$10="-","-      ₽",R1440*O1440)</f>
        <v>-      ₽</v>
      </c>
      <c r="X1440" s="65" t="s">
        <v>4992</v>
      </c>
      <c r="Y1440" s="66" t="str">
        <f>IF(OR(Q1440="",'1'!$H$10="-"),"-      %",IF(Z1440="только сц",0,IF(SUM($V$685:$V$6357)&gt;=57000,(W1440-T1440)/W1440,0)))</f>
        <v>-      %</v>
      </c>
      <c r="Z1440" s="83" t="s">
        <v>375</v>
      </c>
      <c r="AA1440" s="51">
        <v>8</v>
      </c>
      <c r="AB1440" s="51">
        <v>1090</v>
      </c>
      <c r="AC1440" s="63" t="s">
        <v>375</v>
      </c>
      <c r="AD1440" s="94" t="str">
        <f>IF(OR(Q1440="",'1'!$H$10="-"),"",IF(Q1440&gt;R1440+S1440,"заказано больше наличия",""))</f>
        <v/>
      </c>
    </row>
    <row r="1441" spans="1:30" s="48" customFormat="1">
      <c r="A1441" s="2"/>
      <c r="B1441" s="57" t="s">
        <v>754</v>
      </c>
      <c r="C1441" s="49" t="s">
        <v>755</v>
      </c>
      <c r="D1441" s="49" t="s">
        <v>756</v>
      </c>
      <c r="E1441" s="49">
        <v>2</v>
      </c>
      <c r="F1441" s="49">
        <v>11</v>
      </c>
      <c r="G1441" s="49" t="s">
        <v>757</v>
      </c>
      <c r="H1441" s="52" t="s">
        <v>52</v>
      </c>
      <c r="I1441" s="50" t="s">
        <v>392</v>
      </c>
      <c r="J1441" s="50"/>
      <c r="K1441" s="90"/>
      <c r="L1441" s="51">
        <v>323</v>
      </c>
      <c r="M1441" s="51">
        <v>285</v>
      </c>
      <c r="N1441" s="82">
        <f>IF('1'!$H$10="-",L1441,L1441)</f>
        <v>323</v>
      </c>
      <c r="O1441" s="82">
        <f>IF(Z1441="только сц",0,IF('1'!$H$10="-",M1441,IF('1'!$H$10="в кассу предприятия",M1441,IF('1'!$H$10="ИП Водакова Т.Ю.",M1441*1.075,"-"))))</f>
        <v>285</v>
      </c>
      <c r="P1441" s="86">
        <v>65</v>
      </c>
      <c r="Q1441" s="47"/>
      <c r="R1441" s="91">
        <f t="shared" si="22"/>
        <v>0</v>
      </c>
      <c r="S1441" s="91" t="str">
        <f>IF('1'!$H$10="-","-      ₽",IF(Z1441="только сц",IF(Q1441&lt;=AA1441,Q1441,AA1441),IF(Q1441&lt;=AB1441,0,IF(Q1441-R1441&lt;=AA1441,Q1441-R1441,AA1441))))</f>
        <v>-      ₽</v>
      </c>
      <c r="T1441" s="92" t="str">
        <f>IF('1'!$H$10="-","-      ₽",IF(AND(SUM($W$10:$W$6357)&gt;=200000,AC1441&lt;&gt;"без скидки"),IF(R1441&gt;=100,O1441*0.95*0.95*R1441,O1441*R1441*0.95),IF(SUM($V$10:$V$6357)&gt;=57000,IF(AND(R1441&gt;=100,AC1441&lt;&gt;"без скидки"),O1441*0.95*R1441,O1441*R1441),N1441*R1441)))</f>
        <v>-      ₽</v>
      </c>
      <c r="U1441" s="92" t="str">
        <f>IF('1'!$H$10="-","-      ₽",S1441*N1441)</f>
        <v>-      ₽</v>
      </c>
      <c r="V1441" s="93" t="str">
        <f>IF('1'!$H$10="-","-      ₽",R1441*N1441)</f>
        <v>-      ₽</v>
      </c>
      <c r="W1441" s="93" t="str">
        <f>IF('1'!$H$10="-","-      ₽",R1441*O1441)</f>
        <v>-      ₽</v>
      </c>
      <c r="X1441" s="65" t="s">
        <v>4548</v>
      </c>
      <c r="Y1441" s="66" t="str">
        <f>IF(OR(Q1441="",'1'!$H$10="-"),"-      %",IF(Z1441="только сц",0,IF(SUM($V$685:$V$6357)&gt;=57000,(W1441-T1441)/W1441,0)))</f>
        <v>-      %</v>
      </c>
      <c r="Z1441" s="83" t="s">
        <v>375</v>
      </c>
      <c r="AA1441" s="51">
        <v>2</v>
      </c>
      <c r="AB1441" s="51">
        <v>63</v>
      </c>
      <c r="AC1441" s="63" t="s">
        <v>375</v>
      </c>
      <c r="AD1441" s="94" t="str">
        <f>IF(OR(Q1441="",'1'!$H$10="-"),"",IF(Q1441&gt;R1441+S1441,"заказано больше наличия",""))</f>
        <v/>
      </c>
    </row>
    <row r="1442" spans="1:30" s="48" customFormat="1">
      <c r="A1442" s="2"/>
      <c r="B1442" s="57" t="s">
        <v>5212</v>
      </c>
      <c r="C1442" s="49" t="s">
        <v>5393</v>
      </c>
      <c r="D1442" s="49" t="s">
        <v>5394</v>
      </c>
      <c r="E1442" s="49">
        <v>2</v>
      </c>
      <c r="F1442" s="49">
        <v>11</v>
      </c>
      <c r="G1442" s="49" t="s">
        <v>5524</v>
      </c>
      <c r="H1442" s="52" t="s">
        <v>52</v>
      </c>
      <c r="I1442" s="50" t="s">
        <v>298</v>
      </c>
      <c r="J1442" s="50"/>
      <c r="K1442" s="90"/>
      <c r="L1442" s="51">
        <v>323</v>
      </c>
      <c r="M1442" s="51">
        <v>285</v>
      </c>
      <c r="N1442" s="82">
        <f>IF('1'!$H$10="-",L1442,L1442)</f>
        <v>323</v>
      </c>
      <c r="O1442" s="82">
        <f>IF(Z1442="только сц",0,IF('1'!$H$10="-",M1442,IF('1'!$H$10="в кассу предприятия",M1442,IF('1'!$H$10="ИП Водакова Т.Ю.",M1442*1.075,"-"))))</f>
        <v>285</v>
      </c>
      <c r="P1442" s="86" t="s">
        <v>5583</v>
      </c>
      <c r="Q1442" s="47"/>
      <c r="R1442" s="91">
        <f t="shared" si="22"/>
        <v>0</v>
      </c>
      <c r="S1442" s="91" t="str">
        <f>IF('1'!$H$10="-","-      ₽",IF(Z1442="только сц",IF(Q1442&lt;=AA1442,Q1442,AA1442),IF(Q1442&lt;=AB1442,0,IF(Q1442-R1442&lt;=AA1442,Q1442-R1442,AA1442))))</f>
        <v>-      ₽</v>
      </c>
      <c r="T1442" s="92" t="str">
        <f>IF('1'!$H$10="-","-      ₽",IF(AND(SUM($W$10:$W$6357)&gt;=200000,AC1442&lt;&gt;"без скидки"),IF(R1442&gt;=100,O1442*0.95*0.95*R1442,O1442*R1442*0.95),IF(SUM($V$10:$V$6357)&gt;=57000,IF(AND(R1442&gt;=100,AC1442&lt;&gt;"без скидки"),O1442*0.95*R1442,O1442*R1442),N1442*R1442)))</f>
        <v>-      ₽</v>
      </c>
      <c r="U1442" s="92" t="str">
        <f>IF('1'!$H$10="-","-      ₽",S1442*N1442)</f>
        <v>-      ₽</v>
      </c>
      <c r="V1442" s="93" t="str">
        <f>IF('1'!$H$10="-","-      ₽",R1442*N1442)</f>
        <v>-      ₽</v>
      </c>
      <c r="W1442" s="93" t="str">
        <f>IF('1'!$H$10="-","-      ₽",R1442*O1442)</f>
        <v>-      ₽</v>
      </c>
      <c r="X1442" s="65" t="s">
        <v>4992</v>
      </c>
      <c r="Y1442" s="66" t="str">
        <f>IF(OR(Q1442="",'1'!$H$10="-"),"-      %",IF(Z1442="только сц",0,IF(SUM($V$685:$V$6357)&gt;=57000,(W1442-T1442)/W1442,0)))</f>
        <v>-      %</v>
      </c>
      <c r="Z1442" s="83" t="s">
        <v>375</v>
      </c>
      <c r="AA1442" s="51">
        <v>0</v>
      </c>
      <c r="AB1442" s="51">
        <v>250</v>
      </c>
      <c r="AC1442" s="63" t="s">
        <v>375</v>
      </c>
      <c r="AD1442" s="94" t="str">
        <f>IF(OR(Q1442="",'1'!$H$10="-"),"",IF(Q1442&gt;R1442+S1442,"заказано больше наличия",""))</f>
        <v/>
      </c>
    </row>
    <row r="1443" spans="1:30" s="48" customFormat="1">
      <c r="A1443" s="2"/>
      <c r="B1443" s="57" t="s">
        <v>761</v>
      </c>
      <c r="C1443" s="49" t="s">
        <v>762</v>
      </c>
      <c r="D1443" s="49" t="s">
        <v>763</v>
      </c>
      <c r="E1443" s="49">
        <v>2</v>
      </c>
      <c r="F1443" s="49">
        <v>11</v>
      </c>
      <c r="G1443" s="49"/>
      <c r="H1443" s="52" t="s">
        <v>52</v>
      </c>
      <c r="I1443" s="50" t="s">
        <v>392</v>
      </c>
      <c r="J1443" s="50"/>
      <c r="K1443" s="90"/>
      <c r="L1443" s="51">
        <v>294</v>
      </c>
      <c r="M1443" s="51">
        <v>259</v>
      </c>
      <c r="N1443" s="82">
        <f>IF('1'!$H$10="-",L1443,L1443)</f>
        <v>294</v>
      </c>
      <c r="O1443" s="82">
        <f>IF(Z1443="только сц",0,IF('1'!$H$10="-",M1443,IF('1'!$H$10="в кассу предприятия",M1443,IF('1'!$H$10="ИП Водакова Т.Ю.",M1443*1.075,"-"))))</f>
        <v>259</v>
      </c>
      <c r="P1443" s="86" t="s">
        <v>5583</v>
      </c>
      <c r="Q1443" s="47"/>
      <c r="R1443" s="91">
        <f t="shared" si="22"/>
        <v>0</v>
      </c>
      <c r="S1443" s="91" t="str">
        <f>IF('1'!$H$10="-","-      ₽",IF(Z1443="только сц",IF(Q1443&lt;=AA1443,Q1443,AA1443),IF(Q1443&lt;=AB1443,0,IF(Q1443-R1443&lt;=AA1443,Q1443-R1443,AA1443))))</f>
        <v>-      ₽</v>
      </c>
      <c r="T1443" s="92" t="str">
        <f>IF('1'!$H$10="-","-      ₽",IF(AND(SUM($W$10:$W$6357)&gt;=200000,AC1443&lt;&gt;"без скидки"),IF(R1443&gt;=100,O1443*0.95*0.95*R1443,O1443*R1443*0.95),IF(SUM($V$10:$V$6357)&gt;=57000,IF(AND(R1443&gt;=100,AC1443&lt;&gt;"без скидки"),O1443*0.95*R1443,O1443*R1443),N1443*R1443)))</f>
        <v>-      ₽</v>
      </c>
      <c r="U1443" s="92" t="str">
        <f>IF('1'!$H$10="-","-      ₽",S1443*N1443)</f>
        <v>-      ₽</v>
      </c>
      <c r="V1443" s="93" t="str">
        <f>IF('1'!$H$10="-","-      ₽",R1443*N1443)</f>
        <v>-      ₽</v>
      </c>
      <c r="W1443" s="93" t="str">
        <f>IF('1'!$H$10="-","-      ₽",R1443*O1443)</f>
        <v>-      ₽</v>
      </c>
      <c r="X1443" s="65" t="s">
        <v>4548</v>
      </c>
      <c r="Y1443" s="66" t="str">
        <f>IF(OR(Q1443="",'1'!$H$10="-"),"-      %",IF(Z1443="только сц",0,IF(SUM($V$685:$V$6357)&gt;=57000,(W1443-T1443)/W1443,0)))</f>
        <v>-      %</v>
      </c>
      <c r="Z1443" s="83" t="s">
        <v>375</v>
      </c>
      <c r="AA1443" s="51">
        <v>33</v>
      </c>
      <c r="AB1443" s="51">
        <v>111</v>
      </c>
      <c r="AC1443" s="63" t="s">
        <v>375</v>
      </c>
      <c r="AD1443" s="94" t="str">
        <f>IF(OR(Q1443="",'1'!$H$10="-"),"",IF(Q1443&gt;R1443+S1443,"заказано больше наличия",""))</f>
        <v/>
      </c>
    </row>
    <row r="1444" spans="1:30" s="48" customFormat="1">
      <c r="A1444" s="2"/>
      <c r="B1444" s="57" t="s">
        <v>5213</v>
      </c>
      <c r="C1444" s="49" t="s">
        <v>3869</v>
      </c>
      <c r="D1444" s="49" t="s">
        <v>2552</v>
      </c>
      <c r="E1444" s="49">
        <v>2</v>
      </c>
      <c r="F1444" s="49">
        <v>11</v>
      </c>
      <c r="G1444" s="49" t="s">
        <v>375</v>
      </c>
      <c r="H1444" s="52" t="s">
        <v>52</v>
      </c>
      <c r="I1444" s="50" t="s">
        <v>555</v>
      </c>
      <c r="J1444" s="50"/>
      <c r="K1444" s="90"/>
      <c r="L1444" s="51">
        <v>278</v>
      </c>
      <c r="M1444" s="51">
        <v>245</v>
      </c>
      <c r="N1444" s="82">
        <f>IF('1'!$H$10="-",L1444,L1444)</f>
        <v>278</v>
      </c>
      <c r="O1444" s="82">
        <f>IF(Z1444="только сц",0,IF('1'!$H$10="-",M1444,IF('1'!$H$10="в кассу предприятия",M1444,IF('1'!$H$10="ИП Водакова Т.Ю.",M1444*1.075,"-"))))</f>
        <v>245</v>
      </c>
      <c r="P1444" s="86" t="s">
        <v>5583</v>
      </c>
      <c r="Q1444" s="47"/>
      <c r="R1444" s="91">
        <f t="shared" si="22"/>
        <v>0</v>
      </c>
      <c r="S1444" s="91" t="str">
        <f>IF('1'!$H$10="-","-      ₽",IF(Z1444="только сц",IF(Q1444&lt;=AA1444,Q1444,AA1444),IF(Q1444&lt;=AB1444,0,IF(Q1444-R1444&lt;=AA1444,Q1444-R1444,AA1444))))</f>
        <v>-      ₽</v>
      </c>
      <c r="T1444" s="92" t="str">
        <f>IF('1'!$H$10="-","-      ₽",IF(AND(SUM($W$10:$W$6357)&gt;=200000,AC1444&lt;&gt;"без скидки"),IF(R1444&gt;=100,O1444*0.95*0.95*R1444,O1444*R1444*0.95),IF(SUM($V$10:$V$6357)&gt;=57000,IF(AND(R1444&gt;=100,AC1444&lt;&gt;"без скидки"),O1444*0.95*R1444,O1444*R1444),N1444*R1444)))</f>
        <v>-      ₽</v>
      </c>
      <c r="U1444" s="92" t="str">
        <f>IF('1'!$H$10="-","-      ₽",S1444*N1444)</f>
        <v>-      ₽</v>
      </c>
      <c r="V1444" s="93" t="str">
        <f>IF('1'!$H$10="-","-      ₽",R1444*N1444)</f>
        <v>-      ₽</v>
      </c>
      <c r="W1444" s="93" t="str">
        <f>IF('1'!$H$10="-","-      ₽",R1444*O1444)</f>
        <v>-      ₽</v>
      </c>
      <c r="X1444" s="65" t="s">
        <v>4991</v>
      </c>
      <c r="Y1444" s="66" t="str">
        <f>IF(OR(Q1444="",'1'!$H$10="-"),"-      %",IF(Z1444="только сц",0,IF(SUM($V$685:$V$6357)&gt;=57000,(W1444-T1444)/W1444,0)))</f>
        <v>-      %</v>
      </c>
      <c r="Z1444" s="83" t="s">
        <v>375</v>
      </c>
      <c r="AA1444" s="51">
        <v>0</v>
      </c>
      <c r="AB1444" s="51">
        <v>345</v>
      </c>
      <c r="AC1444" s="63" t="s">
        <v>375</v>
      </c>
      <c r="AD1444" s="94" t="str">
        <f>IF(OR(Q1444="",'1'!$H$10="-"),"",IF(Q1444&gt;R1444+S1444,"заказано больше наличия",""))</f>
        <v/>
      </c>
    </row>
    <row r="1445" spans="1:30" s="48" customFormat="1">
      <c r="A1445" s="2"/>
      <c r="B1445" s="57" t="s">
        <v>1563</v>
      </c>
      <c r="C1445" s="49" t="s">
        <v>3869</v>
      </c>
      <c r="D1445" s="49" t="s">
        <v>2552</v>
      </c>
      <c r="E1445" s="49">
        <v>2</v>
      </c>
      <c r="F1445" s="49">
        <v>11</v>
      </c>
      <c r="G1445" s="49"/>
      <c r="H1445" s="52" t="s">
        <v>52</v>
      </c>
      <c r="I1445" s="50"/>
      <c r="J1445" s="50"/>
      <c r="K1445" s="90"/>
      <c r="L1445" s="51">
        <v>278</v>
      </c>
      <c r="M1445" s="51">
        <v>245</v>
      </c>
      <c r="N1445" s="82">
        <f>IF('1'!$H$10="-",L1445,L1445)</f>
        <v>278</v>
      </c>
      <c r="O1445" s="82">
        <f>IF(Z1445="только сц",0,IF('1'!$H$10="-",M1445,IF('1'!$H$10="в кассу предприятия",M1445,IF('1'!$H$10="ИП Водакова Т.Ю.",M1445*1.075,"-"))))</f>
        <v>0</v>
      </c>
      <c r="P1445" s="86">
        <v>3</v>
      </c>
      <c r="Q1445" s="47"/>
      <c r="R1445" s="91">
        <f t="shared" si="22"/>
        <v>0</v>
      </c>
      <c r="S1445" s="91" t="str">
        <f>IF('1'!$H$10="-","-      ₽",IF(Z1445="только сц",IF(Q1445&lt;=AA1445,Q1445,AA1445),IF(Q1445&lt;=AB1445,0,IF(Q1445-R1445&lt;=AA1445,Q1445-R1445,AA1445))))</f>
        <v>-      ₽</v>
      </c>
      <c r="T1445" s="92" t="str">
        <f>IF('1'!$H$10="-","-      ₽",IF(AND(SUM($W$10:$W$6357)&gt;=200000,AC1445&lt;&gt;"без скидки"),IF(R1445&gt;=100,O1445*0.95*0.95*R1445,O1445*R1445*0.95),IF(SUM($V$10:$V$6357)&gt;=57000,IF(AND(R1445&gt;=100,AC1445&lt;&gt;"без скидки"),O1445*0.95*R1445,O1445*R1445),N1445*R1445)))</f>
        <v>-      ₽</v>
      </c>
      <c r="U1445" s="92" t="str">
        <f>IF('1'!$H$10="-","-      ₽",S1445*N1445)</f>
        <v>-      ₽</v>
      </c>
      <c r="V1445" s="93" t="str">
        <f>IF('1'!$H$10="-","-      ₽",R1445*N1445)</f>
        <v>-      ₽</v>
      </c>
      <c r="W1445" s="93" t="str">
        <f>IF('1'!$H$10="-","-      ₽",R1445*O1445)</f>
        <v>-      ₽</v>
      </c>
      <c r="X1445" s="65" t="s">
        <v>4548</v>
      </c>
      <c r="Y1445" s="66" t="str">
        <f>IF(OR(Q1445="",'1'!$H$10="-"),"-      %",IF(Z1445="только сц",0,IF(SUM($V$685:$V$6357)&gt;=57000,(W1445-T1445)/W1445,0)))</f>
        <v>-      %</v>
      </c>
      <c r="Z1445" s="83" t="s">
        <v>5582</v>
      </c>
      <c r="AA1445" s="51">
        <v>3</v>
      </c>
      <c r="AB1445" s="51">
        <v>0</v>
      </c>
      <c r="AC1445" s="63" t="s">
        <v>375</v>
      </c>
      <c r="AD1445" s="94" t="str">
        <f>IF(OR(Q1445="",'1'!$H$10="-"),"",IF(Q1445&gt;R1445+S1445,"заказано больше наличия",""))</f>
        <v/>
      </c>
    </row>
    <row r="1446" spans="1:30" s="48" customFormat="1">
      <c r="A1446" s="2"/>
      <c r="B1446" s="57" t="s">
        <v>1564</v>
      </c>
      <c r="C1446" s="49" t="s">
        <v>2551</v>
      </c>
      <c r="D1446" s="49" t="s">
        <v>2552</v>
      </c>
      <c r="E1446" s="49">
        <v>2</v>
      </c>
      <c r="F1446" s="49">
        <v>18</v>
      </c>
      <c r="G1446" s="49"/>
      <c r="H1446" s="52" t="s">
        <v>384</v>
      </c>
      <c r="I1446" s="50" t="s">
        <v>298</v>
      </c>
      <c r="J1446" s="50"/>
      <c r="K1446" s="90"/>
      <c r="L1446" s="51">
        <v>407</v>
      </c>
      <c r="M1446" s="51">
        <v>359</v>
      </c>
      <c r="N1446" s="82">
        <f>IF('1'!$H$10="-",L1446,L1446)</f>
        <v>407</v>
      </c>
      <c r="O1446" s="82">
        <f>IF(Z1446="только сц",0,IF('1'!$H$10="-",M1446,IF('1'!$H$10="в кассу предприятия",M1446,IF('1'!$H$10="ИП Водакова Т.Ю.",M1446*1.075,"-"))))</f>
        <v>359</v>
      </c>
      <c r="P1446" s="86" t="s">
        <v>5583</v>
      </c>
      <c r="Q1446" s="47"/>
      <c r="R1446" s="91">
        <f t="shared" si="22"/>
        <v>0</v>
      </c>
      <c r="S1446" s="91" t="str">
        <f>IF('1'!$H$10="-","-      ₽",IF(Z1446="только сц",IF(Q1446&lt;=AA1446,Q1446,AA1446),IF(Q1446&lt;=AB1446,0,IF(Q1446-R1446&lt;=AA1446,Q1446-R1446,AA1446))))</f>
        <v>-      ₽</v>
      </c>
      <c r="T1446" s="92" t="str">
        <f>IF('1'!$H$10="-","-      ₽",IF(AND(SUM($W$10:$W$6357)&gt;=200000,AC1446&lt;&gt;"без скидки"),IF(R1446&gt;=100,O1446*0.95*0.95*R1446,O1446*R1446*0.95),IF(SUM($V$10:$V$6357)&gt;=57000,IF(AND(R1446&gt;=100,AC1446&lt;&gt;"без скидки"),O1446*0.95*R1446,O1446*R1446),N1446*R1446)))</f>
        <v>-      ₽</v>
      </c>
      <c r="U1446" s="92" t="str">
        <f>IF('1'!$H$10="-","-      ₽",S1446*N1446)</f>
        <v>-      ₽</v>
      </c>
      <c r="V1446" s="93" t="str">
        <f>IF('1'!$H$10="-","-      ₽",R1446*N1446)</f>
        <v>-      ₽</v>
      </c>
      <c r="W1446" s="93" t="str">
        <f>IF('1'!$H$10="-","-      ₽",R1446*O1446)</f>
        <v>-      ₽</v>
      </c>
      <c r="X1446" s="65" t="s">
        <v>4548</v>
      </c>
      <c r="Y1446" s="66" t="str">
        <f>IF(OR(Q1446="",'1'!$H$10="-"),"-      %",IF(Z1446="только сц",0,IF(SUM($V$685:$V$6357)&gt;=57000,(W1446-T1446)/W1446,0)))</f>
        <v>-      %</v>
      </c>
      <c r="Z1446" s="83" t="s">
        <v>375</v>
      </c>
      <c r="AA1446" s="51">
        <v>0</v>
      </c>
      <c r="AB1446" s="51">
        <v>113</v>
      </c>
      <c r="AC1446" s="63" t="s">
        <v>375</v>
      </c>
      <c r="AD1446" s="94" t="str">
        <f>IF(OR(Q1446="",'1'!$H$10="-"),"",IF(Q1446&gt;R1446+S1446,"заказано больше наличия",""))</f>
        <v/>
      </c>
    </row>
    <row r="1447" spans="1:30" s="48" customFormat="1">
      <c r="A1447" s="2"/>
      <c r="B1447" s="57" t="s">
        <v>764</v>
      </c>
      <c r="C1447" s="49" t="s">
        <v>765</v>
      </c>
      <c r="D1447" s="49" t="s">
        <v>766</v>
      </c>
      <c r="E1447" s="49">
        <v>2</v>
      </c>
      <c r="F1447" s="49">
        <v>10</v>
      </c>
      <c r="G1447" s="49" t="s">
        <v>767</v>
      </c>
      <c r="H1447" s="52" t="s">
        <v>768</v>
      </c>
      <c r="I1447" s="50"/>
      <c r="J1447" s="50"/>
      <c r="K1447" s="90"/>
      <c r="L1447" s="51">
        <v>300</v>
      </c>
      <c r="M1447" s="51">
        <v>265</v>
      </c>
      <c r="N1447" s="82">
        <f>IF('1'!$H$10="-",L1447,L1447)</f>
        <v>300</v>
      </c>
      <c r="O1447" s="82">
        <f>IF(Z1447="только сц",0,IF('1'!$H$10="-",M1447,IF('1'!$H$10="в кассу предприятия",M1447,IF('1'!$H$10="ИП Водакова Т.Ю.",M1447*1.075,"-"))))</f>
        <v>265</v>
      </c>
      <c r="P1447" s="86">
        <v>99</v>
      </c>
      <c r="Q1447" s="47"/>
      <c r="R1447" s="91">
        <f t="shared" si="22"/>
        <v>0</v>
      </c>
      <c r="S1447" s="91" t="str">
        <f>IF('1'!$H$10="-","-      ₽",IF(Z1447="только сц",IF(Q1447&lt;=AA1447,Q1447,AA1447),IF(Q1447&lt;=AB1447,0,IF(Q1447-R1447&lt;=AA1447,Q1447-R1447,AA1447))))</f>
        <v>-      ₽</v>
      </c>
      <c r="T1447" s="92" t="str">
        <f>IF('1'!$H$10="-","-      ₽",IF(AND(SUM($W$10:$W$6357)&gt;=200000,AC1447&lt;&gt;"без скидки"),IF(R1447&gt;=100,O1447*0.95*0.95*R1447,O1447*R1447*0.95),IF(SUM($V$10:$V$6357)&gt;=57000,IF(AND(R1447&gt;=100,AC1447&lt;&gt;"без скидки"),O1447*0.95*R1447,O1447*R1447),N1447*R1447)))</f>
        <v>-      ₽</v>
      </c>
      <c r="U1447" s="92" t="str">
        <f>IF('1'!$H$10="-","-      ₽",S1447*N1447)</f>
        <v>-      ₽</v>
      </c>
      <c r="V1447" s="93" t="str">
        <f>IF('1'!$H$10="-","-      ₽",R1447*N1447)</f>
        <v>-      ₽</v>
      </c>
      <c r="W1447" s="93" t="str">
        <f>IF('1'!$H$10="-","-      ₽",R1447*O1447)</f>
        <v>-      ₽</v>
      </c>
      <c r="X1447" s="65" t="s">
        <v>4548</v>
      </c>
      <c r="Y1447" s="66" t="str">
        <f>IF(OR(Q1447="",'1'!$H$10="-"),"-      %",IF(Z1447="только сц",0,IF(SUM($V$685:$V$6357)&gt;=57000,(W1447-T1447)/W1447,0)))</f>
        <v>-      %</v>
      </c>
      <c r="Z1447" s="83" t="s">
        <v>375</v>
      </c>
      <c r="AA1447" s="51">
        <v>10</v>
      </c>
      <c r="AB1447" s="51">
        <v>89</v>
      </c>
      <c r="AC1447" s="63" t="s">
        <v>375</v>
      </c>
      <c r="AD1447" s="94" t="str">
        <f>IF(OR(Q1447="",'1'!$H$10="-"),"",IF(Q1447&gt;R1447+S1447,"заказано больше наличия",""))</f>
        <v/>
      </c>
    </row>
    <row r="1448" spans="1:30" s="48" customFormat="1">
      <c r="A1448" s="2"/>
      <c r="B1448" s="57" t="s">
        <v>5214</v>
      </c>
      <c r="C1448" s="49" t="s">
        <v>770</v>
      </c>
      <c r="D1448" s="49" t="s">
        <v>771</v>
      </c>
      <c r="E1448" s="49">
        <v>2</v>
      </c>
      <c r="F1448" s="49">
        <v>11</v>
      </c>
      <c r="G1448" s="49" t="s">
        <v>5525</v>
      </c>
      <c r="H1448" s="52" t="s">
        <v>52</v>
      </c>
      <c r="I1448" s="50" t="s">
        <v>392</v>
      </c>
      <c r="J1448" s="50"/>
      <c r="K1448" s="90"/>
      <c r="L1448" s="51">
        <v>322</v>
      </c>
      <c r="M1448" s="51">
        <v>284</v>
      </c>
      <c r="N1448" s="82">
        <f>IF('1'!$H$10="-",L1448,L1448)</f>
        <v>322</v>
      </c>
      <c r="O1448" s="82">
        <f>IF(Z1448="только сц",0,IF('1'!$H$10="-",M1448,IF('1'!$H$10="в кассу предприятия",M1448,IF('1'!$H$10="ИП Водакова Т.Ю.",M1448*1.075,"-"))))</f>
        <v>284</v>
      </c>
      <c r="P1448" s="86" t="s">
        <v>5583</v>
      </c>
      <c r="Q1448" s="47"/>
      <c r="R1448" s="91">
        <f t="shared" si="22"/>
        <v>0</v>
      </c>
      <c r="S1448" s="91" t="str">
        <f>IF('1'!$H$10="-","-      ₽",IF(Z1448="только сц",IF(Q1448&lt;=AA1448,Q1448,AA1448),IF(Q1448&lt;=AB1448,0,IF(Q1448-R1448&lt;=AA1448,Q1448-R1448,AA1448))))</f>
        <v>-      ₽</v>
      </c>
      <c r="T1448" s="92" t="str">
        <f>IF('1'!$H$10="-","-      ₽",IF(AND(SUM($W$10:$W$6357)&gt;=200000,AC1448&lt;&gt;"без скидки"),IF(R1448&gt;=100,O1448*0.95*0.95*R1448,O1448*R1448*0.95),IF(SUM($V$10:$V$6357)&gt;=57000,IF(AND(R1448&gt;=100,AC1448&lt;&gt;"без скидки"),O1448*0.95*R1448,O1448*R1448),N1448*R1448)))</f>
        <v>-      ₽</v>
      </c>
      <c r="U1448" s="92" t="str">
        <f>IF('1'!$H$10="-","-      ₽",S1448*N1448)</f>
        <v>-      ₽</v>
      </c>
      <c r="V1448" s="93" t="str">
        <f>IF('1'!$H$10="-","-      ₽",R1448*N1448)</f>
        <v>-      ₽</v>
      </c>
      <c r="W1448" s="93" t="str">
        <f>IF('1'!$H$10="-","-      ₽",R1448*O1448)</f>
        <v>-      ₽</v>
      </c>
      <c r="X1448" s="65" t="s">
        <v>4991</v>
      </c>
      <c r="Y1448" s="66" t="str">
        <f>IF(OR(Q1448="",'1'!$H$10="-"),"-      %",IF(Z1448="только сц",0,IF(SUM($V$685:$V$6357)&gt;=57000,(W1448-T1448)/W1448,0)))</f>
        <v>-      %</v>
      </c>
      <c r="Z1448" s="83" t="s">
        <v>375</v>
      </c>
      <c r="AA1448" s="51">
        <v>0</v>
      </c>
      <c r="AB1448" s="51">
        <v>339</v>
      </c>
      <c r="AC1448" s="63" t="s">
        <v>375</v>
      </c>
      <c r="AD1448" s="94" t="str">
        <f>IF(OR(Q1448="",'1'!$H$10="-"),"",IF(Q1448&gt;R1448+S1448,"заказано больше наличия",""))</f>
        <v/>
      </c>
    </row>
    <row r="1449" spans="1:30" s="48" customFormat="1">
      <c r="A1449" s="2"/>
      <c r="B1449" s="57" t="s">
        <v>4195</v>
      </c>
      <c r="C1449" s="49" t="s">
        <v>770</v>
      </c>
      <c r="D1449" s="49" t="s">
        <v>771</v>
      </c>
      <c r="E1449" s="49">
        <v>2</v>
      </c>
      <c r="F1449" s="49">
        <v>11</v>
      </c>
      <c r="G1449" s="49" t="s">
        <v>4255</v>
      </c>
      <c r="H1449" s="52" t="s">
        <v>52</v>
      </c>
      <c r="I1449" s="50" t="s">
        <v>392</v>
      </c>
      <c r="J1449" s="50"/>
      <c r="K1449" s="90"/>
      <c r="L1449" s="51">
        <v>405</v>
      </c>
      <c r="M1449" s="51">
        <v>357</v>
      </c>
      <c r="N1449" s="82">
        <f>IF('1'!$H$10="-",L1449,L1449)</f>
        <v>405</v>
      </c>
      <c r="O1449" s="82">
        <f>IF(Z1449="только сц",0,IF('1'!$H$10="-",M1449,IF('1'!$H$10="в кассу предприятия",M1449,IF('1'!$H$10="ИП Водакова Т.Ю.",M1449*1.075,"-"))))</f>
        <v>357</v>
      </c>
      <c r="P1449" s="86">
        <v>1</v>
      </c>
      <c r="Q1449" s="47"/>
      <c r="R1449" s="91">
        <f t="shared" si="22"/>
        <v>0</v>
      </c>
      <c r="S1449" s="91" t="str">
        <f>IF('1'!$H$10="-","-      ₽",IF(Z1449="только сц",IF(Q1449&lt;=AA1449,Q1449,AA1449),IF(Q1449&lt;=AB1449,0,IF(Q1449-R1449&lt;=AA1449,Q1449-R1449,AA1449))))</f>
        <v>-      ₽</v>
      </c>
      <c r="T1449" s="92" t="str">
        <f>IF('1'!$H$10="-","-      ₽",IF(AND(SUM($W$10:$W$6357)&gt;=200000,AC1449&lt;&gt;"без скидки"),IF(R1449&gt;=100,O1449*0.95*0.95*R1449,O1449*R1449*0.95),IF(SUM($V$10:$V$6357)&gt;=57000,IF(AND(R1449&gt;=100,AC1449&lt;&gt;"без скидки"),O1449*0.95*R1449,O1449*R1449),N1449*R1449)))</f>
        <v>-      ₽</v>
      </c>
      <c r="U1449" s="92" t="str">
        <f>IF('1'!$H$10="-","-      ₽",S1449*N1449)</f>
        <v>-      ₽</v>
      </c>
      <c r="V1449" s="93" t="str">
        <f>IF('1'!$H$10="-","-      ₽",R1449*N1449)</f>
        <v>-      ₽</v>
      </c>
      <c r="W1449" s="93" t="str">
        <f>IF('1'!$H$10="-","-      ₽",R1449*O1449)</f>
        <v>-      ₽</v>
      </c>
      <c r="X1449" s="65" t="s">
        <v>4548</v>
      </c>
      <c r="Y1449" s="66" t="str">
        <f>IF(OR(Q1449="",'1'!$H$10="-"),"-      %",IF(Z1449="только сц",0,IF(SUM($V$685:$V$6357)&gt;=57000,(W1449-T1449)/W1449,0)))</f>
        <v>-      %</v>
      </c>
      <c r="Z1449" s="83" t="s">
        <v>375</v>
      </c>
      <c r="AA1449" s="51">
        <v>0</v>
      </c>
      <c r="AB1449" s="51">
        <v>1</v>
      </c>
      <c r="AC1449" s="63" t="s">
        <v>3975</v>
      </c>
      <c r="AD1449" s="94" t="str">
        <f>IF(OR(Q1449="",'1'!$H$10="-"),"",IF(Q1449&gt;R1449+S1449,"заказано больше наличия",""))</f>
        <v/>
      </c>
    </row>
    <row r="1450" spans="1:30" s="48" customFormat="1">
      <c r="A1450" s="2"/>
      <c r="B1450" s="57" t="s">
        <v>769</v>
      </c>
      <c r="C1450" s="49" t="s">
        <v>770</v>
      </c>
      <c r="D1450" s="49" t="s">
        <v>771</v>
      </c>
      <c r="E1450" s="49">
        <v>2</v>
      </c>
      <c r="F1450" s="49">
        <v>11</v>
      </c>
      <c r="G1450" s="49" t="s">
        <v>772</v>
      </c>
      <c r="H1450" s="52" t="s">
        <v>52</v>
      </c>
      <c r="I1450" s="50" t="s">
        <v>298</v>
      </c>
      <c r="J1450" s="50"/>
      <c r="K1450" s="90"/>
      <c r="L1450" s="51">
        <v>278</v>
      </c>
      <c r="M1450" s="51">
        <v>245</v>
      </c>
      <c r="N1450" s="82">
        <f>IF('1'!$H$10="-",L1450,L1450)</f>
        <v>278</v>
      </c>
      <c r="O1450" s="82">
        <f>IF(Z1450="только сц",0,IF('1'!$H$10="-",M1450,IF('1'!$H$10="в кассу предприятия",M1450,IF('1'!$H$10="ИП Водакова Т.Ю.",M1450*1.075,"-"))))</f>
        <v>245</v>
      </c>
      <c r="P1450" s="86" t="s">
        <v>5583</v>
      </c>
      <c r="Q1450" s="47"/>
      <c r="R1450" s="91">
        <f t="shared" si="22"/>
        <v>0</v>
      </c>
      <c r="S1450" s="91" t="str">
        <f>IF('1'!$H$10="-","-      ₽",IF(Z1450="только сц",IF(Q1450&lt;=AA1450,Q1450,AA1450),IF(Q1450&lt;=AB1450,0,IF(Q1450-R1450&lt;=AA1450,Q1450-R1450,AA1450))))</f>
        <v>-      ₽</v>
      </c>
      <c r="T1450" s="92" t="str">
        <f>IF('1'!$H$10="-","-      ₽",IF(AND(SUM($W$10:$W$6357)&gt;=200000,AC1450&lt;&gt;"без скидки"),IF(R1450&gt;=100,O1450*0.95*0.95*R1450,O1450*R1450*0.95),IF(SUM($V$10:$V$6357)&gt;=57000,IF(AND(R1450&gt;=100,AC1450&lt;&gt;"без скидки"),O1450*0.95*R1450,O1450*R1450),N1450*R1450)))</f>
        <v>-      ₽</v>
      </c>
      <c r="U1450" s="92" t="str">
        <f>IF('1'!$H$10="-","-      ₽",S1450*N1450)</f>
        <v>-      ₽</v>
      </c>
      <c r="V1450" s="93" t="str">
        <f>IF('1'!$H$10="-","-      ₽",R1450*N1450)</f>
        <v>-      ₽</v>
      </c>
      <c r="W1450" s="93" t="str">
        <f>IF('1'!$H$10="-","-      ₽",R1450*O1450)</f>
        <v>-      ₽</v>
      </c>
      <c r="X1450" s="65" t="s">
        <v>4992</v>
      </c>
      <c r="Y1450" s="66" t="str">
        <f>IF(OR(Q1450="",'1'!$H$10="-"),"-      %",IF(Z1450="только сц",0,IF(SUM($V$685:$V$6357)&gt;=57000,(W1450-T1450)/W1450,0)))</f>
        <v>-      %</v>
      </c>
      <c r="Z1450" s="83" t="s">
        <v>375</v>
      </c>
      <c r="AA1450" s="51">
        <v>36</v>
      </c>
      <c r="AB1450" s="51">
        <v>2842</v>
      </c>
      <c r="AC1450" s="63" t="s">
        <v>375</v>
      </c>
      <c r="AD1450" s="94" t="str">
        <f>IF(OR(Q1450="",'1'!$H$10="-"),"",IF(Q1450&gt;R1450+S1450,"заказано больше наличия",""))</f>
        <v/>
      </c>
    </row>
    <row r="1451" spans="1:30" s="48" customFormat="1">
      <c r="A1451" s="2"/>
      <c r="B1451" s="57" t="s">
        <v>4323</v>
      </c>
      <c r="C1451" s="49" t="s">
        <v>4428</v>
      </c>
      <c r="D1451" s="49" t="s">
        <v>4429</v>
      </c>
      <c r="E1451" s="49">
        <v>2</v>
      </c>
      <c r="F1451" s="49">
        <v>17</v>
      </c>
      <c r="G1451" s="49" t="s">
        <v>4489</v>
      </c>
      <c r="H1451" s="52" t="s">
        <v>563</v>
      </c>
      <c r="I1451" s="50" t="s">
        <v>387</v>
      </c>
      <c r="J1451" s="50"/>
      <c r="K1451" s="90"/>
      <c r="L1451" s="51">
        <v>1299</v>
      </c>
      <c r="M1451" s="51">
        <v>1146</v>
      </c>
      <c r="N1451" s="82">
        <f>IF('1'!$H$10="-",L1451,L1451)</f>
        <v>1299</v>
      </c>
      <c r="O1451" s="82">
        <f>IF(Z1451="только сц",0,IF('1'!$H$10="-",M1451,IF('1'!$H$10="в кассу предприятия",M1451,IF('1'!$H$10="ИП Водакова Т.Ю.",M1451*1.075,"-"))))</f>
        <v>0</v>
      </c>
      <c r="P1451" s="86">
        <v>3</v>
      </c>
      <c r="Q1451" s="47"/>
      <c r="R1451" s="91">
        <f t="shared" si="22"/>
        <v>0</v>
      </c>
      <c r="S1451" s="91" t="str">
        <f>IF('1'!$H$10="-","-      ₽",IF(Z1451="только сц",IF(Q1451&lt;=AA1451,Q1451,AA1451),IF(Q1451&lt;=AB1451,0,IF(Q1451-R1451&lt;=AA1451,Q1451-R1451,AA1451))))</f>
        <v>-      ₽</v>
      </c>
      <c r="T1451" s="92" t="str">
        <f>IF('1'!$H$10="-","-      ₽",IF(AND(SUM($W$10:$W$6357)&gt;=200000,AC1451&lt;&gt;"без скидки"),IF(R1451&gt;=100,O1451*0.95*0.95*R1451,O1451*R1451*0.95),IF(SUM($V$10:$V$6357)&gt;=57000,IF(AND(R1451&gt;=100,AC1451&lt;&gt;"без скидки"),O1451*0.95*R1451,O1451*R1451),N1451*R1451)))</f>
        <v>-      ₽</v>
      </c>
      <c r="U1451" s="92" t="str">
        <f>IF('1'!$H$10="-","-      ₽",S1451*N1451)</f>
        <v>-      ₽</v>
      </c>
      <c r="V1451" s="93" t="str">
        <f>IF('1'!$H$10="-","-      ₽",R1451*N1451)</f>
        <v>-      ₽</v>
      </c>
      <c r="W1451" s="93" t="str">
        <f>IF('1'!$H$10="-","-      ₽",R1451*O1451)</f>
        <v>-      ₽</v>
      </c>
      <c r="X1451" s="65" t="s">
        <v>4548</v>
      </c>
      <c r="Y1451" s="66" t="str">
        <f>IF(OR(Q1451="",'1'!$H$10="-"),"-      %",IF(Z1451="только сц",0,IF(SUM($V$685:$V$6357)&gt;=57000,(W1451-T1451)/W1451,0)))</f>
        <v>-      %</v>
      </c>
      <c r="Z1451" s="83" t="s">
        <v>5582</v>
      </c>
      <c r="AA1451" s="51">
        <v>3</v>
      </c>
      <c r="AB1451" s="51">
        <v>0</v>
      </c>
      <c r="AC1451" s="63" t="s">
        <v>375</v>
      </c>
      <c r="AD1451" s="94" t="str">
        <f>IF(OR(Q1451="",'1'!$H$10="-"),"",IF(Q1451&gt;R1451+S1451,"заказано больше наличия",""))</f>
        <v/>
      </c>
    </row>
    <row r="1452" spans="1:30" s="48" customFormat="1">
      <c r="A1452" s="2"/>
      <c r="B1452" s="57" t="s">
        <v>773</v>
      </c>
      <c r="C1452" s="49" t="s">
        <v>774</v>
      </c>
      <c r="D1452" s="49" t="s">
        <v>775</v>
      </c>
      <c r="E1452" s="49">
        <v>2</v>
      </c>
      <c r="F1452" s="49">
        <v>6</v>
      </c>
      <c r="G1452" s="49" t="s">
        <v>776</v>
      </c>
      <c r="H1452" s="52" t="s">
        <v>85</v>
      </c>
      <c r="I1452" s="50"/>
      <c r="J1452" s="50"/>
      <c r="K1452" s="90"/>
      <c r="L1452" s="51">
        <v>244</v>
      </c>
      <c r="M1452" s="51">
        <v>215</v>
      </c>
      <c r="N1452" s="82">
        <f>IF('1'!$H$10="-",L1452,L1452)</f>
        <v>244</v>
      </c>
      <c r="O1452" s="82">
        <f>IF(Z1452="только сц",0,IF('1'!$H$10="-",M1452,IF('1'!$H$10="в кассу предприятия",M1452,IF('1'!$H$10="ИП Водакова Т.Ю.",M1452*1.075,"-"))))</f>
        <v>215</v>
      </c>
      <c r="P1452" s="86">
        <v>12</v>
      </c>
      <c r="Q1452" s="47"/>
      <c r="R1452" s="91">
        <f t="shared" si="22"/>
        <v>0</v>
      </c>
      <c r="S1452" s="91" t="str">
        <f>IF('1'!$H$10="-","-      ₽",IF(Z1452="только сц",IF(Q1452&lt;=AA1452,Q1452,AA1452),IF(Q1452&lt;=AB1452,0,IF(Q1452-R1452&lt;=AA1452,Q1452-R1452,AA1452))))</f>
        <v>-      ₽</v>
      </c>
      <c r="T1452" s="92" t="str">
        <f>IF('1'!$H$10="-","-      ₽",IF(AND(SUM($W$10:$W$6357)&gt;=200000,AC1452&lt;&gt;"без скидки"),IF(R1452&gt;=100,O1452*0.95*0.95*R1452,O1452*R1452*0.95),IF(SUM($V$10:$V$6357)&gt;=57000,IF(AND(R1452&gt;=100,AC1452&lt;&gt;"без скидки"),O1452*0.95*R1452,O1452*R1452),N1452*R1452)))</f>
        <v>-      ₽</v>
      </c>
      <c r="U1452" s="92" t="str">
        <f>IF('1'!$H$10="-","-      ₽",S1452*N1452)</f>
        <v>-      ₽</v>
      </c>
      <c r="V1452" s="93" t="str">
        <f>IF('1'!$H$10="-","-      ₽",R1452*N1452)</f>
        <v>-      ₽</v>
      </c>
      <c r="W1452" s="93" t="str">
        <f>IF('1'!$H$10="-","-      ₽",R1452*O1452)</f>
        <v>-      ₽</v>
      </c>
      <c r="X1452" s="65" t="s">
        <v>4548</v>
      </c>
      <c r="Y1452" s="66" t="str">
        <f>IF(OR(Q1452="",'1'!$H$10="-"),"-      %",IF(Z1452="только сц",0,IF(SUM($V$685:$V$6357)&gt;=57000,(W1452-T1452)/W1452,0)))</f>
        <v>-      %</v>
      </c>
      <c r="Z1452" s="83" t="s">
        <v>375</v>
      </c>
      <c r="AA1452" s="51">
        <v>0</v>
      </c>
      <c r="AB1452" s="51">
        <v>12</v>
      </c>
      <c r="AC1452" s="63" t="s">
        <v>375</v>
      </c>
      <c r="AD1452" s="94" t="str">
        <f>IF(OR(Q1452="",'1'!$H$10="-"),"",IF(Q1452&gt;R1452+S1452,"заказано больше наличия",""))</f>
        <v/>
      </c>
    </row>
    <row r="1453" spans="1:30" s="48" customFormat="1">
      <c r="A1453" s="2"/>
      <c r="B1453" s="57" t="s">
        <v>1565</v>
      </c>
      <c r="C1453" s="49" t="s">
        <v>774</v>
      </c>
      <c r="D1453" s="49" t="s">
        <v>775</v>
      </c>
      <c r="E1453" s="49">
        <v>2</v>
      </c>
      <c r="F1453" s="49">
        <v>11</v>
      </c>
      <c r="G1453" s="49" t="s">
        <v>776</v>
      </c>
      <c r="H1453" s="52" t="s">
        <v>52</v>
      </c>
      <c r="I1453" s="50"/>
      <c r="J1453" s="50"/>
      <c r="K1453" s="90"/>
      <c r="L1453" s="51">
        <v>278</v>
      </c>
      <c r="M1453" s="51">
        <v>245</v>
      </c>
      <c r="N1453" s="82">
        <f>IF('1'!$H$10="-",L1453,L1453)</f>
        <v>278</v>
      </c>
      <c r="O1453" s="82">
        <f>IF(Z1453="только сц",0,IF('1'!$H$10="-",M1453,IF('1'!$H$10="в кассу предприятия",M1453,IF('1'!$H$10="ИП Водакова Т.Ю.",M1453*1.075,"-"))))</f>
        <v>245</v>
      </c>
      <c r="P1453" s="86">
        <v>11</v>
      </c>
      <c r="Q1453" s="47"/>
      <c r="R1453" s="91">
        <f t="shared" ref="R1453:R1516" si="23">IF(Q1453&lt;=AB1453,Q1453,AB1453)</f>
        <v>0</v>
      </c>
      <c r="S1453" s="91" t="str">
        <f>IF('1'!$H$10="-","-      ₽",IF(Z1453="только сц",IF(Q1453&lt;=AA1453,Q1453,AA1453),IF(Q1453&lt;=AB1453,0,IF(Q1453-R1453&lt;=AA1453,Q1453-R1453,AA1453))))</f>
        <v>-      ₽</v>
      </c>
      <c r="T1453" s="92" t="str">
        <f>IF('1'!$H$10="-","-      ₽",IF(AND(SUM($W$10:$W$6357)&gt;=200000,AC1453&lt;&gt;"без скидки"),IF(R1453&gt;=100,O1453*0.95*0.95*R1453,O1453*R1453*0.95),IF(SUM($V$10:$V$6357)&gt;=57000,IF(AND(R1453&gt;=100,AC1453&lt;&gt;"без скидки"),O1453*0.95*R1453,O1453*R1453),N1453*R1453)))</f>
        <v>-      ₽</v>
      </c>
      <c r="U1453" s="92" t="str">
        <f>IF('1'!$H$10="-","-      ₽",S1453*N1453)</f>
        <v>-      ₽</v>
      </c>
      <c r="V1453" s="93" t="str">
        <f>IF('1'!$H$10="-","-      ₽",R1453*N1453)</f>
        <v>-      ₽</v>
      </c>
      <c r="W1453" s="93" t="str">
        <f>IF('1'!$H$10="-","-      ₽",R1453*O1453)</f>
        <v>-      ₽</v>
      </c>
      <c r="X1453" s="65" t="s">
        <v>4548</v>
      </c>
      <c r="Y1453" s="66" t="str">
        <f>IF(OR(Q1453="",'1'!$H$10="-"),"-      %",IF(Z1453="только сц",0,IF(SUM($V$685:$V$6357)&gt;=57000,(W1453-T1453)/W1453,0)))</f>
        <v>-      %</v>
      </c>
      <c r="Z1453" s="83" t="s">
        <v>375</v>
      </c>
      <c r="AA1453" s="51">
        <v>0</v>
      </c>
      <c r="AB1453" s="51">
        <v>11</v>
      </c>
      <c r="AC1453" s="63" t="s">
        <v>375</v>
      </c>
      <c r="AD1453" s="94" t="str">
        <f>IF(OR(Q1453="",'1'!$H$10="-"),"",IF(Q1453&gt;R1453+S1453,"заказано больше наличия",""))</f>
        <v/>
      </c>
    </row>
    <row r="1454" spans="1:30" s="48" customFormat="1">
      <c r="A1454" s="2"/>
      <c r="B1454" s="57" t="s">
        <v>1566</v>
      </c>
      <c r="C1454" s="49" t="s">
        <v>3870</v>
      </c>
      <c r="D1454" s="49" t="s">
        <v>3871</v>
      </c>
      <c r="E1454" s="49">
        <v>2</v>
      </c>
      <c r="F1454" s="49">
        <v>5</v>
      </c>
      <c r="G1454" s="49"/>
      <c r="H1454" s="52" t="s">
        <v>3012</v>
      </c>
      <c r="I1454" s="50" t="s">
        <v>374</v>
      </c>
      <c r="J1454" s="50"/>
      <c r="K1454" s="90"/>
      <c r="L1454" s="51">
        <v>255</v>
      </c>
      <c r="M1454" s="51">
        <v>225</v>
      </c>
      <c r="N1454" s="82">
        <f>IF('1'!$H$10="-",L1454,L1454)</f>
        <v>255</v>
      </c>
      <c r="O1454" s="82">
        <f>IF(Z1454="только сц",0,IF('1'!$H$10="-",M1454,IF('1'!$H$10="в кассу предприятия",M1454,IF('1'!$H$10="ИП Водакова Т.Ю.",M1454*1.075,"-"))))</f>
        <v>0</v>
      </c>
      <c r="P1454" s="86">
        <v>1</v>
      </c>
      <c r="Q1454" s="47"/>
      <c r="R1454" s="91">
        <f t="shared" si="23"/>
        <v>0</v>
      </c>
      <c r="S1454" s="91" t="str">
        <f>IF('1'!$H$10="-","-      ₽",IF(Z1454="только сц",IF(Q1454&lt;=AA1454,Q1454,AA1454),IF(Q1454&lt;=AB1454,0,IF(Q1454-R1454&lt;=AA1454,Q1454-R1454,AA1454))))</f>
        <v>-      ₽</v>
      </c>
      <c r="T1454" s="92" t="str">
        <f>IF('1'!$H$10="-","-      ₽",IF(AND(SUM($W$10:$W$6357)&gt;=200000,AC1454&lt;&gt;"без скидки"),IF(R1454&gt;=100,O1454*0.95*0.95*R1454,O1454*R1454*0.95),IF(SUM($V$10:$V$6357)&gt;=57000,IF(AND(R1454&gt;=100,AC1454&lt;&gt;"без скидки"),O1454*0.95*R1454,O1454*R1454),N1454*R1454)))</f>
        <v>-      ₽</v>
      </c>
      <c r="U1454" s="92" t="str">
        <f>IF('1'!$H$10="-","-      ₽",S1454*N1454)</f>
        <v>-      ₽</v>
      </c>
      <c r="V1454" s="93" t="str">
        <f>IF('1'!$H$10="-","-      ₽",R1454*N1454)</f>
        <v>-      ₽</v>
      </c>
      <c r="W1454" s="93" t="str">
        <f>IF('1'!$H$10="-","-      ₽",R1454*O1454)</f>
        <v>-      ₽</v>
      </c>
      <c r="X1454" s="65" t="s">
        <v>4548</v>
      </c>
      <c r="Y1454" s="66" t="str">
        <f>IF(OR(Q1454="",'1'!$H$10="-"),"-      %",IF(Z1454="только сц",0,IF(SUM($V$685:$V$6357)&gt;=57000,(W1454-T1454)/W1454,0)))</f>
        <v>-      %</v>
      </c>
      <c r="Z1454" s="83" t="s">
        <v>5582</v>
      </c>
      <c r="AA1454" s="51">
        <v>1</v>
      </c>
      <c r="AB1454" s="51">
        <v>0</v>
      </c>
      <c r="AC1454" s="63" t="s">
        <v>375</v>
      </c>
      <c r="AD1454" s="94" t="str">
        <f>IF(OR(Q1454="",'1'!$H$10="-"),"",IF(Q1454&gt;R1454+S1454,"заказано больше наличия",""))</f>
        <v/>
      </c>
    </row>
    <row r="1455" spans="1:30" s="48" customFormat="1">
      <c r="A1455" s="2"/>
      <c r="B1455" s="57" t="s">
        <v>1567</v>
      </c>
      <c r="C1455" s="49" t="s">
        <v>3872</v>
      </c>
      <c r="D1455" s="49" t="s">
        <v>779</v>
      </c>
      <c r="E1455" s="49">
        <v>2</v>
      </c>
      <c r="F1455" s="49">
        <v>8</v>
      </c>
      <c r="G1455" s="49" t="s">
        <v>3052</v>
      </c>
      <c r="H1455" s="52" t="s">
        <v>288</v>
      </c>
      <c r="I1455" s="50" t="s">
        <v>392</v>
      </c>
      <c r="J1455" s="50"/>
      <c r="K1455" s="90"/>
      <c r="L1455" s="51">
        <v>278</v>
      </c>
      <c r="M1455" s="51">
        <v>245</v>
      </c>
      <c r="N1455" s="82">
        <f>IF('1'!$H$10="-",L1455,L1455)</f>
        <v>278</v>
      </c>
      <c r="O1455" s="82">
        <f>IF(Z1455="только сц",0,IF('1'!$H$10="-",M1455,IF('1'!$H$10="в кассу предприятия",M1455,IF('1'!$H$10="ИП Водакова Т.Ю.",M1455*1.075,"-"))))</f>
        <v>0</v>
      </c>
      <c r="P1455" s="86">
        <v>6</v>
      </c>
      <c r="Q1455" s="47"/>
      <c r="R1455" s="91">
        <f t="shared" si="23"/>
        <v>0</v>
      </c>
      <c r="S1455" s="91" t="str">
        <f>IF('1'!$H$10="-","-      ₽",IF(Z1455="только сц",IF(Q1455&lt;=AA1455,Q1455,AA1455),IF(Q1455&lt;=AB1455,0,IF(Q1455-R1455&lt;=AA1455,Q1455-R1455,AA1455))))</f>
        <v>-      ₽</v>
      </c>
      <c r="T1455" s="92" t="str">
        <f>IF('1'!$H$10="-","-      ₽",IF(AND(SUM($W$10:$W$6357)&gt;=200000,AC1455&lt;&gt;"без скидки"),IF(R1455&gt;=100,O1455*0.95*0.95*R1455,O1455*R1455*0.95),IF(SUM($V$10:$V$6357)&gt;=57000,IF(AND(R1455&gt;=100,AC1455&lt;&gt;"без скидки"),O1455*0.95*R1455,O1455*R1455),N1455*R1455)))</f>
        <v>-      ₽</v>
      </c>
      <c r="U1455" s="92" t="str">
        <f>IF('1'!$H$10="-","-      ₽",S1455*N1455)</f>
        <v>-      ₽</v>
      </c>
      <c r="V1455" s="93" t="str">
        <f>IF('1'!$H$10="-","-      ₽",R1455*N1455)</f>
        <v>-      ₽</v>
      </c>
      <c r="W1455" s="93" t="str">
        <f>IF('1'!$H$10="-","-      ₽",R1455*O1455)</f>
        <v>-      ₽</v>
      </c>
      <c r="X1455" s="65" t="s">
        <v>4548</v>
      </c>
      <c r="Y1455" s="66" t="str">
        <f>IF(OR(Q1455="",'1'!$H$10="-"),"-      %",IF(Z1455="только сц",0,IF(SUM($V$685:$V$6357)&gt;=57000,(W1455-T1455)/W1455,0)))</f>
        <v>-      %</v>
      </c>
      <c r="Z1455" s="83" t="s">
        <v>5582</v>
      </c>
      <c r="AA1455" s="51">
        <v>6</v>
      </c>
      <c r="AB1455" s="51">
        <v>0</v>
      </c>
      <c r="AC1455" s="63" t="s">
        <v>3975</v>
      </c>
      <c r="AD1455" s="94" t="str">
        <f>IF(OR(Q1455="",'1'!$H$10="-"),"",IF(Q1455&gt;R1455+S1455,"заказано больше наличия",""))</f>
        <v/>
      </c>
    </row>
    <row r="1456" spans="1:30" s="48" customFormat="1">
      <c r="A1456" s="2"/>
      <c r="B1456" s="57" t="s">
        <v>1568</v>
      </c>
      <c r="C1456" s="49" t="s">
        <v>3872</v>
      </c>
      <c r="D1456" s="49" t="s">
        <v>779</v>
      </c>
      <c r="E1456" s="49">
        <v>2</v>
      </c>
      <c r="F1456" s="49">
        <v>11</v>
      </c>
      <c r="G1456" s="49" t="s">
        <v>3052</v>
      </c>
      <c r="H1456" s="52" t="s">
        <v>52</v>
      </c>
      <c r="I1456" s="50" t="s">
        <v>392</v>
      </c>
      <c r="J1456" s="50"/>
      <c r="K1456" s="90"/>
      <c r="L1456" s="51">
        <v>278</v>
      </c>
      <c r="M1456" s="51">
        <v>245</v>
      </c>
      <c r="N1456" s="82">
        <f>IF('1'!$H$10="-",L1456,L1456)</f>
        <v>278</v>
      </c>
      <c r="O1456" s="82">
        <f>IF(Z1456="только сц",0,IF('1'!$H$10="-",M1456,IF('1'!$H$10="в кассу предприятия",M1456,IF('1'!$H$10="ИП Водакова Т.Ю.",M1456*1.075,"-"))))</f>
        <v>0</v>
      </c>
      <c r="P1456" s="86">
        <v>1</v>
      </c>
      <c r="Q1456" s="47"/>
      <c r="R1456" s="91">
        <f t="shared" si="23"/>
        <v>0</v>
      </c>
      <c r="S1456" s="91" t="str">
        <f>IF('1'!$H$10="-","-      ₽",IF(Z1456="только сц",IF(Q1456&lt;=AA1456,Q1456,AA1456),IF(Q1456&lt;=AB1456,0,IF(Q1456-R1456&lt;=AA1456,Q1456-R1456,AA1456))))</f>
        <v>-      ₽</v>
      </c>
      <c r="T1456" s="92" t="str">
        <f>IF('1'!$H$10="-","-      ₽",IF(AND(SUM($W$10:$W$6357)&gt;=200000,AC1456&lt;&gt;"без скидки"),IF(R1456&gt;=100,O1456*0.95*0.95*R1456,O1456*R1456*0.95),IF(SUM($V$10:$V$6357)&gt;=57000,IF(AND(R1456&gt;=100,AC1456&lt;&gt;"без скидки"),O1456*0.95*R1456,O1456*R1456),N1456*R1456)))</f>
        <v>-      ₽</v>
      </c>
      <c r="U1456" s="92" t="str">
        <f>IF('1'!$H$10="-","-      ₽",S1456*N1456)</f>
        <v>-      ₽</v>
      </c>
      <c r="V1456" s="93" t="str">
        <f>IF('1'!$H$10="-","-      ₽",R1456*N1456)</f>
        <v>-      ₽</v>
      </c>
      <c r="W1456" s="93" t="str">
        <f>IF('1'!$H$10="-","-      ₽",R1456*O1456)</f>
        <v>-      ₽</v>
      </c>
      <c r="X1456" s="65" t="s">
        <v>4548</v>
      </c>
      <c r="Y1456" s="66" t="str">
        <f>IF(OR(Q1456="",'1'!$H$10="-"),"-      %",IF(Z1456="только сц",0,IF(SUM($V$685:$V$6357)&gt;=57000,(W1456-T1456)/W1456,0)))</f>
        <v>-      %</v>
      </c>
      <c r="Z1456" s="83" t="s">
        <v>5582</v>
      </c>
      <c r="AA1456" s="51">
        <v>1</v>
      </c>
      <c r="AB1456" s="51">
        <v>0</v>
      </c>
      <c r="AC1456" s="63" t="s">
        <v>375</v>
      </c>
      <c r="AD1456" s="94" t="str">
        <f>IF(OR(Q1456="",'1'!$H$10="-"),"",IF(Q1456&gt;R1456+S1456,"заказано больше наличия",""))</f>
        <v/>
      </c>
    </row>
    <row r="1457" spans="1:30" s="48" customFormat="1">
      <c r="A1457" s="2"/>
      <c r="B1457" s="57" t="s">
        <v>4563</v>
      </c>
      <c r="C1457" s="49" t="s">
        <v>3872</v>
      </c>
      <c r="D1457" s="49" t="s">
        <v>779</v>
      </c>
      <c r="E1457" s="49">
        <v>2</v>
      </c>
      <c r="F1457" s="49">
        <v>11</v>
      </c>
      <c r="G1457" s="49" t="s">
        <v>3052</v>
      </c>
      <c r="H1457" s="52" t="s">
        <v>52</v>
      </c>
      <c r="I1457" s="50" t="s">
        <v>392</v>
      </c>
      <c r="J1457" s="50"/>
      <c r="K1457" s="90"/>
      <c r="L1457" s="51">
        <v>278</v>
      </c>
      <c r="M1457" s="51">
        <v>245</v>
      </c>
      <c r="N1457" s="82">
        <f>IF('1'!$H$10="-",L1457,L1457)</f>
        <v>278</v>
      </c>
      <c r="O1457" s="82">
        <f>IF(Z1457="только сц",0,IF('1'!$H$10="-",M1457,IF('1'!$H$10="в кассу предприятия",M1457,IF('1'!$H$10="ИП Водакова Т.Ю.",M1457*1.075,"-"))))</f>
        <v>0</v>
      </c>
      <c r="P1457" s="86">
        <v>14</v>
      </c>
      <c r="Q1457" s="47"/>
      <c r="R1457" s="91">
        <f t="shared" si="23"/>
        <v>0</v>
      </c>
      <c r="S1457" s="91" t="str">
        <f>IF('1'!$H$10="-","-      ₽",IF(Z1457="только сц",IF(Q1457&lt;=AA1457,Q1457,AA1457),IF(Q1457&lt;=AB1457,0,IF(Q1457-R1457&lt;=AA1457,Q1457-R1457,AA1457))))</f>
        <v>-      ₽</v>
      </c>
      <c r="T1457" s="92" t="str">
        <f>IF('1'!$H$10="-","-      ₽",IF(AND(SUM($W$10:$W$6357)&gt;=200000,AC1457&lt;&gt;"без скидки"),IF(R1457&gt;=100,O1457*0.95*0.95*R1457,O1457*R1457*0.95),IF(SUM($V$10:$V$6357)&gt;=57000,IF(AND(R1457&gt;=100,AC1457&lt;&gt;"без скидки"),O1457*0.95*R1457,O1457*R1457),N1457*R1457)))</f>
        <v>-      ₽</v>
      </c>
      <c r="U1457" s="92" t="str">
        <f>IF('1'!$H$10="-","-      ₽",S1457*N1457)</f>
        <v>-      ₽</v>
      </c>
      <c r="V1457" s="93" t="str">
        <f>IF('1'!$H$10="-","-      ₽",R1457*N1457)</f>
        <v>-      ₽</v>
      </c>
      <c r="W1457" s="93" t="str">
        <f>IF('1'!$H$10="-","-      ₽",R1457*O1457)</f>
        <v>-      ₽</v>
      </c>
      <c r="X1457" s="65" t="s">
        <v>4548</v>
      </c>
      <c r="Y1457" s="66" t="str">
        <f>IF(OR(Q1457="",'1'!$H$10="-"),"-      %",IF(Z1457="только сц",0,IF(SUM($V$685:$V$6357)&gt;=57000,(W1457-T1457)/W1457,0)))</f>
        <v>-      %</v>
      </c>
      <c r="Z1457" s="83" t="s">
        <v>5582</v>
      </c>
      <c r="AA1457" s="51">
        <v>14</v>
      </c>
      <c r="AB1457" s="51">
        <v>0</v>
      </c>
      <c r="AC1457" s="63" t="s">
        <v>3975</v>
      </c>
      <c r="AD1457" s="94" t="str">
        <f>IF(OR(Q1457="",'1'!$H$10="-"),"",IF(Q1457&gt;R1457+S1457,"заказано больше наличия",""))</f>
        <v/>
      </c>
    </row>
    <row r="1458" spans="1:30" s="48" customFormat="1">
      <c r="A1458" s="2"/>
      <c r="B1458" s="57" t="s">
        <v>5215</v>
      </c>
      <c r="C1458" s="49" t="s">
        <v>3872</v>
      </c>
      <c r="D1458" s="49" t="s">
        <v>779</v>
      </c>
      <c r="E1458" s="49">
        <v>2</v>
      </c>
      <c r="F1458" s="49">
        <v>11</v>
      </c>
      <c r="G1458" s="49" t="s">
        <v>3052</v>
      </c>
      <c r="H1458" s="52" t="s">
        <v>52</v>
      </c>
      <c r="I1458" s="50" t="s">
        <v>392</v>
      </c>
      <c r="J1458" s="50"/>
      <c r="K1458" s="90"/>
      <c r="L1458" s="51">
        <v>278</v>
      </c>
      <c r="M1458" s="51">
        <v>245</v>
      </c>
      <c r="N1458" s="82">
        <f>IF('1'!$H$10="-",L1458,L1458)</f>
        <v>278</v>
      </c>
      <c r="O1458" s="82">
        <f>IF(Z1458="только сц",0,IF('1'!$H$10="-",M1458,IF('1'!$H$10="в кассу предприятия",M1458,IF('1'!$H$10="ИП Водакова Т.Ю.",M1458*1.075,"-"))))</f>
        <v>245</v>
      </c>
      <c r="P1458" s="86" t="s">
        <v>5583</v>
      </c>
      <c r="Q1458" s="47"/>
      <c r="R1458" s="91">
        <f t="shared" si="23"/>
        <v>0</v>
      </c>
      <c r="S1458" s="91" t="str">
        <f>IF('1'!$H$10="-","-      ₽",IF(Z1458="только сц",IF(Q1458&lt;=AA1458,Q1458,AA1458),IF(Q1458&lt;=AB1458,0,IF(Q1458-R1458&lt;=AA1458,Q1458-R1458,AA1458))))</f>
        <v>-      ₽</v>
      </c>
      <c r="T1458" s="92" t="str">
        <f>IF('1'!$H$10="-","-      ₽",IF(AND(SUM($W$10:$W$6357)&gt;=200000,AC1458&lt;&gt;"без скидки"),IF(R1458&gt;=100,O1458*0.95*0.95*R1458,O1458*R1458*0.95),IF(SUM($V$10:$V$6357)&gt;=57000,IF(AND(R1458&gt;=100,AC1458&lt;&gt;"без скидки"),O1458*0.95*R1458,O1458*R1458),N1458*R1458)))</f>
        <v>-      ₽</v>
      </c>
      <c r="U1458" s="92" t="str">
        <f>IF('1'!$H$10="-","-      ₽",S1458*N1458)</f>
        <v>-      ₽</v>
      </c>
      <c r="V1458" s="93" t="str">
        <f>IF('1'!$H$10="-","-      ₽",R1458*N1458)</f>
        <v>-      ₽</v>
      </c>
      <c r="W1458" s="93" t="str">
        <f>IF('1'!$H$10="-","-      ₽",R1458*O1458)</f>
        <v>-      ₽</v>
      </c>
      <c r="X1458" s="65" t="s">
        <v>4991</v>
      </c>
      <c r="Y1458" s="66" t="str">
        <f>IF(OR(Q1458="",'1'!$H$10="-"),"-      %",IF(Z1458="только сц",0,IF(SUM($V$685:$V$6357)&gt;=57000,(W1458-T1458)/W1458,0)))</f>
        <v>-      %</v>
      </c>
      <c r="Z1458" s="83" t="s">
        <v>375</v>
      </c>
      <c r="AA1458" s="51">
        <v>0</v>
      </c>
      <c r="AB1458" s="51">
        <v>220</v>
      </c>
      <c r="AC1458" s="63" t="s">
        <v>375</v>
      </c>
      <c r="AD1458" s="94" t="str">
        <f>IF(OR(Q1458="",'1'!$H$10="-"),"",IF(Q1458&gt;R1458+S1458,"заказано больше наличия",""))</f>
        <v/>
      </c>
    </row>
    <row r="1459" spans="1:30" s="48" customFormat="1">
      <c r="A1459" s="2"/>
      <c r="B1459" s="57" t="s">
        <v>1569</v>
      </c>
      <c r="C1459" s="49" t="s">
        <v>3872</v>
      </c>
      <c r="D1459" s="49" t="s">
        <v>779</v>
      </c>
      <c r="E1459" s="49">
        <v>2</v>
      </c>
      <c r="F1459" s="49">
        <v>20</v>
      </c>
      <c r="G1459" s="49" t="s">
        <v>3052</v>
      </c>
      <c r="H1459" s="52" t="s">
        <v>496</v>
      </c>
      <c r="I1459" s="50" t="s">
        <v>387</v>
      </c>
      <c r="J1459" s="50"/>
      <c r="K1459" s="90"/>
      <c r="L1459" s="51">
        <v>407</v>
      </c>
      <c r="M1459" s="51">
        <v>359</v>
      </c>
      <c r="N1459" s="82">
        <f>IF('1'!$H$10="-",L1459,L1459)</f>
        <v>407</v>
      </c>
      <c r="O1459" s="82">
        <f>IF(Z1459="только сц",0,IF('1'!$H$10="-",M1459,IF('1'!$H$10="в кассу предприятия",M1459,IF('1'!$H$10="ИП Водакова Т.Ю.",M1459*1.075,"-"))))</f>
        <v>0</v>
      </c>
      <c r="P1459" s="86">
        <v>11</v>
      </c>
      <c r="Q1459" s="47"/>
      <c r="R1459" s="91">
        <f t="shared" si="23"/>
        <v>0</v>
      </c>
      <c r="S1459" s="91" t="str">
        <f>IF('1'!$H$10="-","-      ₽",IF(Z1459="только сц",IF(Q1459&lt;=AA1459,Q1459,AA1459),IF(Q1459&lt;=AB1459,0,IF(Q1459-R1459&lt;=AA1459,Q1459-R1459,AA1459))))</f>
        <v>-      ₽</v>
      </c>
      <c r="T1459" s="92" t="str">
        <f>IF('1'!$H$10="-","-      ₽",IF(AND(SUM($W$10:$W$6357)&gt;=200000,AC1459&lt;&gt;"без скидки"),IF(R1459&gt;=100,O1459*0.95*0.95*R1459,O1459*R1459*0.95),IF(SUM($V$10:$V$6357)&gt;=57000,IF(AND(R1459&gt;=100,AC1459&lt;&gt;"без скидки"),O1459*0.95*R1459,O1459*R1459),N1459*R1459)))</f>
        <v>-      ₽</v>
      </c>
      <c r="U1459" s="92" t="str">
        <f>IF('1'!$H$10="-","-      ₽",S1459*N1459)</f>
        <v>-      ₽</v>
      </c>
      <c r="V1459" s="93" t="str">
        <f>IF('1'!$H$10="-","-      ₽",R1459*N1459)</f>
        <v>-      ₽</v>
      </c>
      <c r="W1459" s="93" t="str">
        <f>IF('1'!$H$10="-","-      ₽",R1459*O1459)</f>
        <v>-      ₽</v>
      </c>
      <c r="X1459" s="65" t="s">
        <v>4548</v>
      </c>
      <c r="Y1459" s="66" t="str">
        <f>IF(OR(Q1459="",'1'!$H$10="-"),"-      %",IF(Z1459="только сц",0,IF(SUM($V$685:$V$6357)&gt;=57000,(W1459-T1459)/W1459,0)))</f>
        <v>-      %</v>
      </c>
      <c r="Z1459" s="83" t="s">
        <v>5582</v>
      </c>
      <c r="AA1459" s="51">
        <v>11</v>
      </c>
      <c r="AB1459" s="51">
        <v>0</v>
      </c>
      <c r="AC1459" s="63" t="s">
        <v>375</v>
      </c>
      <c r="AD1459" s="94" t="str">
        <f>IF(OR(Q1459="",'1'!$H$10="-"),"",IF(Q1459&gt;R1459+S1459,"заказано больше наличия",""))</f>
        <v/>
      </c>
    </row>
    <row r="1460" spans="1:30" s="48" customFormat="1">
      <c r="A1460" s="2"/>
      <c r="B1460" s="57" t="s">
        <v>1570</v>
      </c>
      <c r="C1460" s="49" t="s">
        <v>3872</v>
      </c>
      <c r="D1460" s="49" t="s">
        <v>779</v>
      </c>
      <c r="E1460" s="49">
        <v>2</v>
      </c>
      <c r="F1460" s="49">
        <v>4</v>
      </c>
      <c r="G1460" s="49" t="s">
        <v>780</v>
      </c>
      <c r="H1460" s="52" t="s">
        <v>2797</v>
      </c>
      <c r="I1460" s="50" t="s">
        <v>374</v>
      </c>
      <c r="J1460" s="50"/>
      <c r="K1460" s="90"/>
      <c r="L1460" s="51">
        <v>278</v>
      </c>
      <c r="M1460" s="51">
        <v>245</v>
      </c>
      <c r="N1460" s="82">
        <f>IF('1'!$H$10="-",L1460,L1460)</f>
        <v>278</v>
      </c>
      <c r="O1460" s="82">
        <f>IF(Z1460="только сц",0,IF('1'!$H$10="-",M1460,IF('1'!$H$10="в кассу предприятия",M1460,IF('1'!$H$10="ИП Водакова Т.Ю.",M1460*1.075,"-"))))</f>
        <v>0</v>
      </c>
      <c r="P1460" s="86">
        <v>38</v>
      </c>
      <c r="Q1460" s="47"/>
      <c r="R1460" s="91">
        <f t="shared" si="23"/>
        <v>0</v>
      </c>
      <c r="S1460" s="91" t="str">
        <f>IF('1'!$H$10="-","-      ₽",IF(Z1460="только сц",IF(Q1460&lt;=AA1460,Q1460,AA1460),IF(Q1460&lt;=AB1460,0,IF(Q1460-R1460&lt;=AA1460,Q1460-R1460,AA1460))))</f>
        <v>-      ₽</v>
      </c>
      <c r="T1460" s="92" t="str">
        <f>IF('1'!$H$10="-","-      ₽",IF(AND(SUM($W$10:$W$6357)&gt;=200000,AC1460&lt;&gt;"без скидки"),IF(R1460&gt;=100,O1460*0.95*0.95*R1460,O1460*R1460*0.95),IF(SUM($V$10:$V$6357)&gt;=57000,IF(AND(R1460&gt;=100,AC1460&lt;&gt;"без скидки"),O1460*0.95*R1460,O1460*R1460),N1460*R1460)))</f>
        <v>-      ₽</v>
      </c>
      <c r="U1460" s="92" t="str">
        <f>IF('1'!$H$10="-","-      ₽",S1460*N1460)</f>
        <v>-      ₽</v>
      </c>
      <c r="V1460" s="93" t="str">
        <f>IF('1'!$H$10="-","-      ₽",R1460*N1460)</f>
        <v>-      ₽</v>
      </c>
      <c r="W1460" s="93" t="str">
        <f>IF('1'!$H$10="-","-      ₽",R1460*O1460)</f>
        <v>-      ₽</v>
      </c>
      <c r="X1460" s="65" t="s">
        <v>4548</v>
      </c>
      <c r="Y1460" s="66" t="str">
        <f>IF(OR(Q1460="",'1'!$H$10="-"),"-      %",IF(Z1460="только сц",0,IF(SUM($V$685:$V$6357)&gt;=57000,(W1460-T1460)/W1460,0)))</f>
        <v>-      %</v>
      </c>
      <c r="Z1460" s="83" t="s">
        <v>5582</v>
      </c>
      <c r="AA1460" s="51">
        <v>38</v>
      </c>
      <c r="AB1460" s="51">
        <v>0</v>
      </c>
      <c r="AC1460" s="63" t="s">
        <v>375</v>
      </c>
      <c r="AD1460" s="94" t="str">
        <f>IF(OR(Q1460="",'1'!$H$10="-"),"",IF(Q1460&gt;R1460+S1460,"заказано больше наличия",""))</f>
        <v/>
      </c>
    </row>
    <row r="1461" spans="1:30" s="48" customFormat="1">
      <c r="A1461" s="2"/>
      <c r="B1461" s="57" t="s">
        <v>1571</v>
      </c>
      <c r="C1461" s="49" t="s">
        <v>3872</v>
      </c>
      <c r="D1461" s="49" t="s">
        <v>779</v>
      </c>
      <c r="E1461" s="49">
        <v>2</v>
      </c>
      <c r="F1461" s="49">
        <v>6</v>
      </c>
      <c r="G1461" s="49" t="s">
        <v>780</v>
      </c>
      <c r="H1461" s="52" t="s">
        <v>85</v>
      </c>
      <c r="I1461" s="50"/>
      <c r="J1461" s="50"/>
      <c r="K1461" s="90"/>
      <c r="L1461" s="51">
        <v>244</v>
      </c>
      <c r="M1461" s="51">
        <v>215</v>
      </c>
      <c r="N1461" s="82">
        <f>IF('1'!$H$10="-",L1461,L1461)</f>
        <v>244</v>
      </c>
      <c r="O1461" s="82">
        <f>IF(Z1461="только сц",0,IF('1'!$H$10="-",M1461,IF('1'!$H$10="в кассу предприятия",M1461,IF('1'!$H$10="ИП Водакова Т.Ю.",M1461*1.075,"-"))))</f>
        <v>0</v>
      </c>
      <c r="P1461" s="86">
        <v>12</v>
      </c>
      <c r="Q1461" s="47"/>
      <c r="R1461" s="91">
        <f t="shared" si="23"/>
        <v>0</v>
      </c>
      <c r="S1461" s="91" t="str">
        <f>IF('1'!$H$10="-","-      ₽",IF(Z1461="только сц",IF(Q1461&lt;=AA1461,Q1461,AA1461),IF(Q1461&lt;=AB1461,0,IF(Q1461-R1461&lt;=AA1461,Q1461-R1461,AA1461))))</f>
        <v>-      ₽</v>
      </c>
      <c r="T1461" s="92" t="str">
        <f>IF('1'!$H$10="-","-      ₽",IF(AND(SUM($W$10:$W$6357)&gt;=200000,AC1461&lt;&gt;"без скидки"),IF(R1461&gt;=100,O1461*0.95*0.95*R1461,O1461*R1461*0.95),IF(SUM($V$10:$V$6357)&gt;=57000,IF(AND(R1461&gt;=100,AC1461&lt;&gt;"без скидки"),O1461*0.95*R1461,O1461*R1461),N1461*R1461)))</f>
        <v>-      ₽</v>
      </c>
      <c r="U1461" s="92" t="str">
        <f>IF('1'!$H$10="-","-      ₽",S1461*N1461)</f>
        <v>-      ₽</v>
      </c>
      <c r="V1461" s="93" t="str">
        <f>IF('1'!$H$10="-","-      ₽",R1461*N1461)</f>
        <v>-      ₽</v>
      </c>
      <c r="W1461" s="93" t="str">
        <f>IF('1'!$H$10="-","-      ₽",R1461*O1461)</f>
        <v>-      ₽</v>
      </c>
      <c r="X1461" s="65" t="s">
        <v>4548</v>
      </c>
      <c r="Y1461" s="66" t="str">
        <f>IF(OR(Q1461="",'1'!$H$10="-"),"-      %",IF(Z1461="только сц",0,IF(SUM($V$685:$V$6357)&gt;=57000,(W1461-T1461)/W1461,0)))</f>
        <v>-      %</v>
      </c>
      <c r="Z1461" s="83" t="s">
        <v>5582</v>
      </c>
      <c r="AA1461" s="51">
        <v>12</v>
      </c>
      <c r="AB1461" s="51">
        <v>0</v>
      </c>
      <c r="AC1461" s="63" t="s">
        <v>3975</v>
      </c>
      <c r="AD1461" s="94" t="str">
        <f>IF(OR(Q1461="",'1'!$H$10="-"),"",IF(Q1461&gt;R1461+S1461,"заказано больше наличия",""))</f>
        <v/>
      </c>
    </row>
    <row r="1462" spans="1:30" s="48" customFormat="1">
      <c r="A1462" s="2"/>
      <c r="B1462" s="57" t="s">
        <v>1572</v>
      </c>
      <c r="C1462" s="49" t="s">
        <v>778</v>
      </c>
      <c r="D1462" s="49" t="s">
        <v>779</v>
      </c>
      <c r="E1462" s="49">
        <v>2</v>
      </c>
      <c r="F1462" s="49">
        <v>8</v>
      </c>
      <c r="G1462" s="49" t="s">
        <v>780</v>
      </c>
      <c r="H1462" s="52" t="s">
        <v>288</v>
      </c>
      <c r="I1462" s="50"/>
      <c r="J1462" s="50"/>
      <c r="K1462" s="90"/>
      <c r="L1462" s="51">
        <v>278</v>
      </c>
      <c r="M1462" s="51">
        <v>245</v>
      </c>
      <c r="N1462" s="82">
        <f>IF('1'!$H$10="-",L1462,L1462)</f>
        <v>278</v>
      </c>
      <c r="O1462" s="82">
        <f>IF(Z1462="только сц",0,IF('1'!$H$10="-",M1462,IF('1'!$H$10="в кассу предприятия",M1462,IF('1'!$H$10="ИП Водакова Т.Ю.",M1462*1.075,"-"))))</f>
        <v>245</v>
      </c>
      <c r="P1462" s="86">
        <v>26</v>
      </c>
      <c r="Q1462" s="47"/>
      <c r="R1462" s="91">
        <f t="shared" si="23"/>
        <v>0</v>
      </c>
      <c r="S1462" s="91" t="str">
        <f>IF('1'!$H$10="-","-      ₽",IF(Z1462="только сц",IF(Q1462&lt;=AA1462,Q1462,AA1462),IF(Q1462&lt;=AB1462,0,IF(Q1462-R1462&lt;=AA1462,Q1462-R1462,AA1462))))</f>
        <v>-      ₽</v>
      </c>
      <c r="T1462" s="92" t="str">
        <f>IF('1'!$H$10="-","-      ₽",IF(AND(SUM($W$10:$W$6357)&gt;=200000,AC1462&lt;&gt;"без скидки"),IF(R1462&gt;=100,O1462*0.95*0.95*R1462,O1462*R1462*0.95),IF(SUM($V$10:$V$6357)&gt;=57000,IF(AND(R1462&gt;=100,AC1462&lt;&gt;"без скидки"),O1462*0.95*R1462,O1462*R1462),N1462*R1462)))</f>
        <v>-      ₽</v>
      </c>
      <c r="U1462" s="92" t="str">
        <f>IF('1'!$H$10="-","-      ₽",S1462*N1462)</f>
        <v>-      ₽</v>
      </c>
      <c r="V1462" s="93" t="str">
        <f>IF('1'!$H$10="-","-      ₽",R1462*N1462)</f>
        <v>-      ₽</v>
      </c>
      <c r="W1462" s="93" t="str">
        <f>IF('1'!$H$10="-","-      ₽",R1462*O1462)</f>
        <v>-      ₽</v>
      </c>
      <c r="X1462" s="65" t="s">
        <v>4548</v>
      </c>
      <c r="Y1462" s="66" t="str">
        <f>IF(OR(Q1462="",'1'!$H$10="-"),"-      %",IF(Z1462="только сц",0,IF(SUM($V$685:$V$6357)&gt;=57000,(W1462-T1462)/W1462,0)))</f>
        <v>-      %</v>
      </c>
      <c r="Z1462" s="83" t="s">
        <v>375</v>
      </c>
      <c r="AA1462" s="51">
        <v>0</v>
      </c>
      <c r="AB1462" s="51">
        <v>26</v>
      </c>
      <c r="AC1462" s="63" t="s">
        <v>3975</v>
      </c>
      <c r="AD1462" s="94" t="str">
        <f>IF(OR(Q1462="",'1'!$H$10="-"),"",IF(Q1462&gt;R1462+S1462,"заказано больше наличия",""))</f>
        <v/>
      </c>
    </row>
    <row r="1463" spans="1:30" s="48" customFormat="1">
      <c r="A1463" s="2"/>
      <c r="B1463" s="57" t="s">
        <v>5216</v>
      </c>
      <c r="C1463" s="49" t="s">
        <v>778</v>
      </c>
      <c r="D1463" s="49" t="s">
        <v>779</v>
      </c>
      <c r="E1463" s="49">
        <v>2</v>
      </c>
      <c r="F1463" s="49">
        <v>11</v>
      </c>
      <c r="G1463" s="49" t="s">
        <v>780</v>
      </c>
      <c r="H1463" s="52" t="s">
        <v>52</v>
      </c>
      <c r="I1463" s="50" t="s">
        <v>392</v>
      </c>
      <c r="J1463" s="50"/>
      <c r="K1463" s="90"/>
      <c r="L1463" s="51">
        <v>278</v>
      </c>
      <c r="M1463" s="51">
        <v>245</v>
      </c>
      <c r="N1463" s="82">
        <f>IF('1'!$H$10="-",L1463,L1463)</f>
        <v>278</v>
      </c>
      <c r="O1463" s="82">
        <f>IF(Z1463="только сц",0,IF('1'!$H$10="-",M1463,IF('1'!$H$10="в кассу предприятия",M1463,IF('1'!$H$10="ИП Водакова Т.Ю.",M1463*1.075,"-"))))</f>
        <v>245</v>
      </c>
      <c r="P1463" s="86" t="s">
        <v>5583</v>
      </c>
      <c r="Q1463" s="47"/>
      <c r="R1463" s="91">
        <f t="shared" si="23"/>
        <v>0</v>
      </c>
      <c r="S1463" s="91" t="str">
        <f>IF('1'!$H$10="-","-      ₽",IF(Z1463="только сц",IF(Q1463&lt;=AA1463,Q1463,AA1463),IF(Q1463&lt;=AB1463,0,IF(Q1463-R1463&lt;=AA1463,Q1463-R1463,AA1463))))</f>
        <v>-      ₽</v>
      </c>
      <c r="T1463" s="92" t="str">
        <f>IF('1'!$H$10="-","-      ₽",IF(AND(SUM($W$10:$W$6357)&gt;=200000,AC1463&lt;&gt;"без скидки"),IF(R1463&gt;=100,O1463*0.95*0.95*R1463,O1463*R1463*0.95),IF(SUM($V$10:$V$6357)&gt;=57000,IF(AND(R1463&gt;=100,AC1463&lt;&gt;"без скидки"),O1463*0.95*R1463,O1463*R1463),N1463*R1463)))</f>
        <v>-      ₽</v>
      </c>
      <c r="U1463" s="92" t="str">
        <f>IF('1'!$H$10="-","-      ₽",S1463*N1463)</f>
        <v>-      ₽</v>
      </c>
      <c r="V1463" s="93" t="str">
        <f>IF('1'!$H$10="-","-      ₽",R1463*N1463)</f>
        <v>-      ₽</v>
      </c>
      <c r="W1463" s="93" t="str">
        <f>IF('1'!$H$10="-","-      ₽",R1463*O1463)</f>
        <v>-      ₽</v>
      </c>
      <c r="X1463" s="65" t="s">
        <v>4991</v>
      </c>
      <c r="Y1463" s="66" t="str">
        <f>IF(OR(Q1463="",'1'!$H$10="-"),"-      %",IF(Z1463="только сц",0,IF(SUM($V$685:$V$6357)&gt;=57000,(W1463-T1463)/W1463,0)))</f>
        <v>-      %</v>
      </c>
      <c r="Z1463" s="83" t="s">
        <v>375</v>
      </c>
      <c r="AA1463" s="51">
        <v>0</v>
      </c>
      <c r="AB1463" s="51">
        <v>260</v>
      </c>
      <c r="AC1463" s="63" t="s">
        <v>3975</v>
      </c>
      <c r="AD1463" s="94" t="str">
        <f>IF(OR(Q1463="",'1'!$H$10="-"),"",IF(Q1463&gt;R1463+S1463,"заказано больше наличия",""))</f>
        <v/>
      </c>
    </row>
    <row r="1464" spans="1:30" s="48" customFormat="1">
      <c r="A1464" s="2"/>
      <c r="B1464" s="57" t="s">
        <v>4564</v>
      </c>
      <c r="C1464" s="49" t="s">
        <v>3872</v>
      </c>
      <c r="D1464" s="49" t="s">
        <v>779</v>
      </c>
      <c r="E1464" s="49">
        <v>2</v>
      </c>
      <c r="F1464" s="49">
        <v>11</v>
      </c>
      <c r="G1464" s="49" t="s">
        <v>780</v>
      </c>
      <c r="H1464" s="52" t="s">
        <v>52</v>
      </c>
      <c r="I1464" s="50" t="s">
        <v>392</v>
      </c>
      <c r="J1464" s="50"/>
      <c r="K1464" s="90"/>
      <c r="L1464" s="51">
        <v>278</v>
      </c>
      <c r="M1464" s="51">
        <v>245</v>
      </c>
      <c r="N1464" s="82">
        <f>IF('1'!$H$10="-",L1464,L1464)</f>
        <v>278</v>
      </c>
      <c r="O1464" s="82">
        <f>IF(Z1464="только сц",0,IF('1'!$H$10="-",M1464,IF('1'!$H$10="в кассу предприятия",M1464,IF('1'!$H$10="ИП Водакова Т.Ю.",M1464*1.075,"-"))))</f>
        <v>245</v>
      </c>
      <c r="P1464" s="86" t="s">
        <v>5583</v>
      </c>
      <c r="Q1464" s="47"/>
      <c r="R1464" s="91">
        <f t="shared" si="23"/>
        <v>0</v>
      </c>
      <c r="S1464" s="91" t="str">
        <f>IF('1'!$H$10="-","-      ₽",IF(Z1464="только сц",IF(Q1464&lt;=AA1464,Q1464,AA1464),IF(Q1464&lt;=AB1464,0,IF(Q1464-R1464&lt;=AA1464,Q1464-R1464,AA1464))))</f>
        <v>-      ₽</v>
      </c>
      <c r="T1464" s="92" t="str">
        <f>IF('1'!$H$10="-","-      ₽",IF(AND(SUM($W$10:$W$6357)&gt;=200000,AC1464&lt;&gt;"без скидки"),IF(R1464&gt;=100,O1464*0.95*0.95*R1464,O1464*R1464*0.95),IF(SUM($V$10:$V$6357)&gt;=57000,IF(AND(R1464&gt;=100,AC1464&lt;&gt;"без скидки"),O1464*0.95*R1464,O1464*R1464),N1464*R1464)))</f>
        <v>-      ₽</v>
      </c>
      <c r="U1464" s="92" t="str">
        <f>IF('1'!$H$10="-","-      ₽",S1464*N1464)</f>
        <v>-      ₽</v>
      </c>
      <c r="V1464" s="93" t="str">
        <f>IF('1'!$H$10="-","-      ₽",R1464*N1464)</f>
        <v>-      ₽</v>
      </c>
      <c r="W1464" s="93" t="str">
        <f>IF('1'!$H$10="-","-      ₽",R1464*O1464)</f>
        <v>-      ₽</v>
      </c>
      <c r="X1464" s="65" t="s">
        <v>4992</v>
      </c>
      <c r="Y1464" s="66" t="str">
        <f>IF(OR(Q1464="",'1'!$H$10="-"),"-      %",IF(Z1464="только сц",0,IF(SUM($V$685:$V$6357)&gt;=57000,(W1464-T1464)/W1464,0)))</f>
        <v>-      %</v>
      </c>
      <c r="Z1464" s="83" t="s">
        <v>375</v>
      </c>
      <c r="AA1464" s="51">
        <v>7</v>
      </c>
      <c r="AB1464" s="51">
        <v>1360</v>
      </c>
      <c r="AC1464" s="63" t="s">
        <v>375</v>
      </c>
      <c r="AD1464" s="94" t="str">
        <f>IF(OR(Q1464="",'1'!$H$10="-"),"",IF(Q1464&gt;R1464+S1464,"заказано больше наличия",""))</f>
        <v/>
      </c>
    </row>
    <row r="1465" spans="1:30" s="48" customFormat="1">
      <c r="A1465" s="2"/>
      <c r="B1465" s="57" t="s">
        <v>5217</v>
      </c>
      <c r="C1465" s="49" t="s">
        <v>3872</v>
      </c>
      <c r="D1465" s="49" t="s">
        <v>779</v>
      </c>
      <c r="E1465" s="49">
        <v>2</v>
      </c>
      <c r="F1465" s="49">
        <v>11</v>
      </c>
      <c r="G1465" s="49" t="s">
        <v>780</v>
      </c>
      <c r="H1465" s="52" t="s">
        <v>52</v>
      </c>
      <c r="I1465" s="50" t="s">
        <v>392</v>
      </c>
      <c r="J1465" s="50"/>
      <c r="K1465" s="90"/>
      <c r="L1465" s="51">
        <v>278</v>
      </c>
      <c r="M1465" s="51">
        <v>245</v>
      </c>
      <c r="N1465" s="82">
        <f>IF('1'!$H$10="-",L1465,L1465)</f>
        <v>278</v>
      </c>
      <c r="O1465" s="82">
        <f>IF(Z1465="только сц",0,IF('1'!$H$10="-",M1465,IF('1'!$H$10="в кассу предприятия",M1465,IF('1'!$H$10="ИП Водакова Т.Ю.",M1465*1.075,"-"))))</f>
        <v>0</v>
      </c>
      <c r="P1465" s="86">
        <v>23</v>
      </c>
      <c r="Q1465" s="47"/>
      <c r="R1465" s="91">
        <f t="shared" si="23"/>
        <v>0</v>
      </c>
      <c r="S1465" s="91" t="str">
        <f>IF('1'!$H$10="-","-      ₽",IF(Z1465="только сц",IF(Q1465&lt;=AA1465,Q1465,AA1465),IF(Q1465&lt;=AB1465,0,IF(Q1465-R1465&lt;=AA1465,Q1465-R1465,AA1465))))</f>
        <v>-      ₽</v>
      </c>
      <c r="T1465" s="92" t="str">
        <f>IF('1'!$H$10="-","-      ₽",IF(AND(SUM($W$10:$W$6357)&gt;=200000,AC1465&lt;&gt;"без скидки"),IF(R1465&gt;=100,O1465*0.95*0.95*R1465,O1465*R1465*0.95),IF(SUM($V$10:$V$6357)&gt;=57000,IF(AND(R1465&gt;=100,AC1465&lt;&gt;"без скидки"),O1465*0.95*R1465,O1465*R1465),N1465*R1465)))</f>
        <v>-      ₽</v>
      </c>
      <c r="U1465" s="92" t="str">
        <f>IF('1'!$H$10="-","-      ₽",S1465*N1465)</f>
        <v>-      ₽</v>
      </c>
      <c r="V1465" s="93" t="str">
        <f>IF('1'!$H$10="-","-      ₽",R1465*N1465)</f>
        <v>-      ₽</v>
      </c>
      <c r="W1465" s="93" t="str">
        <f>IF('1'!$H$10="-","-      ₽",R1465*O1465)</f>
        <v>-      ₽</v>
      </c>
      <c r="X1465" s="65" t="s">
        <v>4548</v>
      </c>
      <c r="Y1465" s="66" t="str">
        <f>IF(OR(Q1465="",'1'!$H$10="-"),"-      %",IF(Z1465="только сц",0,IF(SUM($V$685:$V$6357)&gt;=57000,(W1465-T1465)/W1465,0)))</f>
        <v>-      %</v>
      </c>
      <c r="Z1465" s="83" t="s">
        <v>5582</v>
      </c>
      <c r="AA1465" s="51">
        <v>23</v>
      </c>
      <c r="AB1465" s="51">
        <v>0</v>
      </c>
      <c r="AC1465" s="63" t="s">
        <v>3975</v>
      </c>
      <c r="AD1465" s="94" t="str">
        <f>IF(OR(Q1465="",'1'!$H$10="-"),"",IF(Q1465&gt;R1465+S1465,"заказано больше наличия",""))</f>
        <v/>
      </c>
    </row>
    <row r="1466" spans="1:30" s="48" customFormat="1">
      <c r="A1466" s="2"/>
      <c r="B1466" s="57" t="s">
        <v>1573</v>
      </c>
      <c r="C1466" s="49" t="s">
        <v>3872</v>
      </c>
      <c r="D1466" s="49" t="s">
        <v>779</v>
      </c>
      <c r="E1466" s="49">
        <v>2</v>
      </c>
      <c r="F1466" s="49">
        <v>4</v>
      </c>
      <c r="G1466" s="49" t="s">
        <v>3053</v>
      </c>
      <c r="H1466" s="52" t="s">
        <v>2797</v>
      </c>
      <c r="I1466" s="50" t="s">
        <v>374</v>
      </c>
      <c r="J1466" s="50"/>
      <c r="K1466" s="90"/>
      <c r="L1466" s="51">
        <v>244</v>
      </c>
      <c r="M1466" s="51">
        <v>215</v>
      </c>
      <c r="N1466" s="82">
        <f>IF('1'!$H$10="-",L1466,L1466)</f>
        <v>244</v>
      </c>
      <c r="O1466" s="82">
        <f>IF(Z1466="только сц",0,IF('1'!$H$10="-",M1466,IF('1'!$H$10="в кассу предприятия",M1466,IF('1'!$H$10="ИП Водакова Т.Ю.",M1466*1.075,"-"))))</f>
        <v>0</v>
      </c>
      <c r="P1466" s="86">
        <v>3</v>
      </c>
      <c r="Q1466" s="47"/>
      <c r="R1466" s="91">
        <f t="shared" si="23"/>
        <v>0</v>
      </c>
      <c r="S1466" s="91" t="str">
        <f>IF('1'!$H$10="-","-      ₽",IF(Z1466="только сц",IF(Q1466&lt;=AA1466,Q1466,AA1466),IF(Q1466&lt;=AB1466,0,IF(Q1466-R1466&lt;=AA1466,Q1466-R1466,AA1466))))</f>
        <v>-      ₽</v>
      </c>
      <c r="T1466" s="92" t="str">
        <f>IF('1'!$H$10="-","-      ₽",IF(AND(SUM($W$10:$W$6357)&gt;=200000,AC1466&lt;&gt;"без скидки"),IF(R1466&gt;=100,O1466*0.95*0.95*R1466,O1466*R1466*0.95),IF(SUM($V$10:$V$6357)&gt;=57000,IF(AND(R1466&gt;=100,AC1466&lt;&gt;"без скидки"),O1466*0.95*R1466,O1466*R1466),N1466*R1466)))</f>
        <v>-      ₽</v>
      </c>
      <c r="U1466" s="92" t="str">
        <f>IF('1'!$H$10="-","-      ₽",S1466*N1466)</f>
        <v>-      ₽</v>
      </c>
      <c r="V1466" s="93" t="str">
        <f>IF('1'!$H$10="-","-      ₽",R1466*N1466)</f>
        <v>-      ₽</v>
      </c>
      <c r="W1466" s="93" t="str">
        <f>IF('1'!$H$10="-","-      ₽",R1466*O1466)</f>
        <v>-      ₽</v>
      </c>
      <c r="X1466" s="65" t="s">
        <v>4548</v>
      </c>
      <c r="Y1466" s="66" t="str">
        <f>IF(OR(Q1466="",'1'!$H$10="-"),"-      %",IF(Z1466="только сц",0,IF(SUM($V$685:$V$6357)&gt;=57000,(W1466-T1466)/W1466,0)))</f>
        <v>-      %</v>
      </c>
      <c r="Z1466" s="83" t="s">
        <v>5582</v>
      </c>
      <c r="AA1466" s="51">
        <v>3</v>
      </c>
      <c r="AB1466" s="51">
        <v>0</v>
      </c>
      <c r="AC1466" s="63" t="s">
        <v>375</v>
      </c>
      <c r="AD1466" s="94" t="str">
        <f>IF(OR(Q1466="",'1'!$H$10="-"),"",IF(Q1466&gt;R1466+S1466,"заказано больше наличия",""))</f>
        <v/>
      </c>
    </row>
    <row r="1467" spans="1:30" s="48" customFormat="1">
      <c r="A1467" s="2"/>
      <c r="B1467" s="57" t="s">
        <v>1574</v>
      </c>
      <c r="C1467" s="49" t="s">
        <v>3872</v>
      </c>
      <c r="D1467" s="49" t="s">
        <v>779</v>
      </c>
      <c r="E1467" s="49">
        <v>2</v>
      </c>
      <c r="F1467" s="49">
        <v>8</v>
      </c>
      <c r="G1467" s="49" t="s">
        <v>3053</v>
      </c>
      <c r="H1467" s="52" t="s">
        <v>288</v>
      </c>
      <c r="I1467" s="50" t="s">
        <v>392</v>
      </c>
      <c r="J1467" s="50"/>
      <c r="K1467" s="90"/>
      <c r="L1467" s="51">
        <v>278</v>
      </c>
      <c r="M1467" s="51">
        <v>245</v>
      </c>
      <c r="N1467" s="82">
        <f>IF('1'!$H$10="-",L1467,L1467)</f>
        <v>278</v>
      </c>
      <c r="O1467" s="82">
        <f>IF(Z1467="только сц",0,IF('1'!$H$10="-",M1467,IF('1'!$H$10="в кассу предприятия",M1467,IF('1'!$H$10="ИП Водакова Т.Ю.",M1467*1.075,"-"))))</f>
        <v>0</v>
      </c>
      <c r="P1467" s="86">
        <v>6</v>
      </c>
      <c r="Q1467" s="47"/>
      <c r="R1467" s="91">
        <f t="shared" si="23"/>
        <v>0</v>
      </c>
      <c r="S1467" s="91" t="str">
        <f>IF('1'!$H$10="-","-      ₽",IF(Z1467="только сц",IF(Q1467&lt;=AA1467,Q1467,AA1467),IF(Q1467&lt;=AB1467,0,IF(Q1467-R1467&lt;=AA1467,Q1467-R1467,AA1467))))</f>
        <v>-      ₽</v>
      </c>
      <c r="T1467" s="92" t="str">
        <f>IF('1'!$H$10="-","-      ₽",IF(AND(SUM($W$10:$W$6357)&gt;=200000,AC1467&lt;&gt;"без скидки"),IF(R1467&gt;=100,O1467*0.95*0.95*R1467,O1467*R1467*0.95),IF(SUM($V$10:$V$6357)&gt;=57000,IF(AND(R1467&gt;=100,AC1467&lt;&gt;"без скидки"),O1467*0.95*R1467,O1467*R1467),N1467*R1467)))</f>
        <v>-      ₽</v>
      </c>
      <c r="U1467" s="92" t="str">
        <f>IF('1'!$H$10="-","-      ₽",S1467*N1467)</f>
        <v>-      ₽</v>
      </c>
      <c r="V1467" s="93" t="str">
        <f>IF('1'!$H$10="-","-      ₽",R1467*N1467)</f>
        <v>-      ₽</v>
      </c>
      <c r="W1467" s="93" t="str">
        <f>IF('1'!$H$10="-","-      ₽",R1467*O1467)</f>
        <v>-      ₽</v>
      </c>
      <c r="X1467" s="65" t="s">
        <v>4548</v>
      </c>
      <c r="Y1467" s="66" t="str">
        <f>IF(OR(Q1467="",'1'!$H$10="-"),"-      %",IF(Z1467="только сц",0,IF(SUM($V$685:$V$6357)&gt;=57000,(W1467-T1467)/W1467,0)))</f>
        <v>-      %</v>
      </c>
      <c r="Z1467" s="83" t="s">
        <v>5582</v>
      </c>
      <c r="AA1467" s="51">
        <v>6</v>
      </c>
      <c r="AB1467" s="51">
        <v>0</v>
      </c>
      <c r="AC1467" s="63" t="s">
        <v>375</v>
      </c>
      <c r="AD1467" s="94" t="str">
        <f>IF(OR(Q1467="",'1'!$H$10="-"),"",IF(Q1467&gt;R1467+S1467,"заказано больше наличия",""))</f>
        <v/>
      </c>
    </row>
    <row r="1468" spans="1:30" s="48" customFormat="1">
      <c r="A1468" s="2"/>
      <c r="B1468" s="57" t="s">
        <v>5218</v>
      </c>
      <c r="C1468" s="49" t="s">
        <v>3872</v>
      </c>
      <c r="D1468" s="49" t="s">
        <v>779</v>
      </c>
      <c r="E1468" s="49">
        <v>2</v>
      </c>
      <c r="F1468" s="49">
        <v>11</v>
      </c>
      <c r="G1468" s="49" t="s">
        <v>3053</v>
      </c>
      <c r="H1468" s="52" t="s">
        <v>52</v>
      </c>
      <c r="I1468" s="50" t="s">
        <v>387</v>
      </c>
      <c r="J1468" s="50"/>
      <c r="K1468" s="90"/>
      <c r="L1468" s="51">
        <v>278</v>
      </c>
      <c r="M1468" s="51">
        <v>245</v>
      </c>
      <c r="N1468" s="82">
        <f>IF('1'!$H$10="-",L1468,L1468)</f>
        <v>278</v>
      </c>
      <c r="O1468" s="82">
        <f>IF(Z1468="только сц",0,IF('1'!$H$10="-",M1468,IF('1'!$H$10="в кассу предприятия",M1468,IF('1'!$H$10="ИП Водакова Т.Ю.",M1468*1.075,"-"))))</f>
        <v>245</v>
      </c>
      <c r="P1468" s="86" t="s">
        <v>5583</v>
      </c>
      <c r="Q1468" s="47"/>
      <c r="R1468" s="91">
        <f t="shared" si="23"/>
        <v>0</v>
      </c>
      <c r="S1468" s="91" t="str">
        <f>IF('1'!$H$10="-","-      ₽",IF(Z1468="только сц",IF(Q1468&lt;=AA1468,Q1468,AA1468),IF(Q1468&lt;=AB1468,0,IF(Q1468-R1468&lt;=AA1468,Q1468-R1468,AA1468))))</f>
        <v>-      ₽</v>
      </c>
      <c r="T1468" s="92" t="str">
        <f>IF('1'!$H$10="-","-      ₽",IF(AND(SUM($W$10:$W$6357)&gt;=200000,AC1468&lt;&gt;"без скидки"),IF(R1468&gt;=100,O1468*0.95*0.95*R1468,O1468*R1468*0.95),IF(SUM($V$10:$V$6357)&gt;=57000,IF(AND(R1468&gt;=100,AC1468&lt;&gt;"без скидки"),O1468*0.95*R1468,O1468*R1468),N1468*R1468)))</f>
        <v>-      ₽</v>
      </c>
      <c r="U1468" s="92" t="str">
        <f>IF('1'!$H$10="-","-      ₽",S1468*N1468)</f>
        <v>-      ₽</v>
      </c>
      <c r="V1468" s="93" t="str">
        <f>IF('1'!$H$10="-","-      ₽",R1468*N1468)</f>
        <v>-      ₽</v>
      </c>
      <c r="W1468" s="93" t="str">
        <f>IF('1'!$H$10="-","-      ₽",R1468*O1468)</f>
        <v>-      ₽</v>
      </c>
      <c r="X1468" s="65" t="s">
        <v>4991</v>
      </c>
      <c r="Y1468" s="66" t="str">
        <f>IF(OR(Q1468="",'1'!$H$10="-"),"-      %",IF(Z1468="только сц",0,IF(SUM($V$685:$V$6357)&gt;=57000,(W1468-T1468)/W1468,0)))</f>
        <v>-      %</v>
      </c>
      <c r="Z1468" s="83" t="s">
        <v>375</v>
      </c>
      <c r="AA1468" s="51">
        <v>0</v>
      </c>
      <c r="AB1468" s="51">
        <v>270</v>
      </c>
      <c r="AC1468" s="63" t="s">
        <v>3975</v>
      </c>
      <c r="AD1468" s="94" t="str">
        <f>IF(OR(Q1468="",'1'!$H$10="-"),"",IF(Q1468&gt;R1468+S1468,"заказано больше наличия",""))</f>
        <v/>
      </c>
    </row>
    <row r="1469" spans="1:30" s="48" customFormat="1">
      <c r="A1469" s="2"/>
      <c r="B1469" s="57" t="s">
        <v>5219</v>
      </c>
      <c r="C1469" s="49" t="s">
        <v>778</v>
      </c>
      <c r="D1469" s="49" t="s">
        <v>779</v>
      </c>
      <c r="E1469" s="49">
        <v>2</v>
      </c>
      <c r="F1469" s="49">
        <v>11</v>
      </c>
      <c r="G1469" s="49" t="s">
        <v>781</v>
      </c>
      <c r="H1469" s="52" t="s">
        <v>52</v>
      </c>
      <c r="I1469" s="50" t="s">
        <v>392</v>
      </c>
      <c r="J1469" s="50"/>
      <c r="K1469" s="90"/>
      <c r="L1469" s="51">
        <v>278</v>
      </c>
      <c r="M1469" s="51">
        <v>245</v>
      </c>
      <c r="N1469" s="82">
        <f>IF('1'!$H$10="-",L1469,L1469)</f>
        <v>278</v>
      </c>
      <c r="O1469" s="82">
        <f>IF(Z1469="только сц",0,IF('1'!$H$10="-",M1469,IF('1'!$H$10="в кассу предприятия",M1469,IF('1'!$H$10="ИП Водакова Т.Ю.",M1469*1.075,"-"))))</f>
        <v>245</v>
      </c>
      <c r="P1469" s="86" t="s">
        <v>5583</v>
      </c>
      <c r="Q1469" s="47"/>
      <c r="R1469" s="91">
        <f t="shared" si="23"/>
        <v>0</v>
      </c>
      <c r="S1469" s="91" t="str">
        <f>IF('1'!$H$10="-","-      ₽",IF(Z1469="только сц",IF(Q1469&lt;=AA1469,Q1469,AA1469),IF(Q1469&lt;=AB1469,0,IF(Q1469-R1469&lt;=AA1469,Q1469-R1469,AA1469))))</f>
        <v>-      ₽</v>
      </c>
      <c r="T1469" s="92" t="str">
        <f>IF('1'!$H$10="-","-      ₽",IF(AND(SUM($W$10:$W$6357)&gt;=200000,AC1469&lt;&gt;"без скидки"),IF(R1469&gt;=100,O1469*0.95*0.95*R1469,O1469*R1469*0.95),IF(SUM($V$10:$V$6357)&gt;=57000,IF(AND(R1469&gt;=100,AC1469&lt;&gt;"без скидки"),O1469*0.95*R1469,O1469*R1469),N1469*R1469)))</f>
        <v>-      ₽</v>
      </c>
      <c r="U1469" s="92" t="str">
        <f>IF('1'!$H$10="-","-      ₽",S1469*N1469)</f>
        <v>-      ₽</v>
      </c>
      <c r="V1469" s="93" t="str">
        <f>IF('1'!$H$10="-","-      ₽",R1469*N1469)</f>
        <v>-      ₽</v>
      </c>
      <c r="W1469" s="93" t="str">
        <f>IF('1'!$H$10="-","-      ₽",R1469*O1469)</f>
        <v>-      ₽</v>
      </c>
      <c r="X1469" s="65" t="s">
        <v>4991</v>
      </c>
      <c r="Y1469" s="66" t="str">
        <f>IF(OR(Q1469="",'1'!$H$10="-"),"-      %",IF(Z1469="только сц",0,IF(SUM($V$685:$V$6357)&gt;=57000,(W1469-T1469)/W1469,0)))</f>
        <v>-      %</v>
      </c>
      <c r="Z1469" s="83" t="s">
        <v>375</v>
      </c>
      <c r="AA1469" s="51">
        <v>0</v>
      </c>
      <c r="AB1469" s="51">
        <v>620</v>
      </c>
      <c r="AC1469" s="63" t="s">
        <v>375</v>
      </c>
      <c r="AD1469" s="94" t="str">
        <f>IF(OR(Q1469="",'1'!$H$10="-"),"",IF(Q1469&gt;R1469+S1469,"заказано больше наличия",""))</f>
        <v/>
      </c>
    </row>
    <row r="1470" spans="1:30" s="48" customFormat="1">
      <c r="A1470" s="2"/>
      <c r="B1470" s="57" t="s">
        <v>5220</v>
      </c>
      <c r="C1470" s="49" t="s">
        <v>3872</v>
      </c>
      <c r="D1470" s="49" t="s">
        <v>779</v>
      </c>
      <c r="E1470" s="49">
        <v>2</v>
      </c>
      <c r="F1470" s="49">
        <v>11</v>
      </c>
      <c r="G1470" s="49" t="s">
        <v>781</v>
      </c>
      <c r="H1470" s="52" t="s">
        <v>52</v>
      </c>
      <c r="I1470" s="50" t="s">
        <v>392</v>
      </c>
      <c r="J1470" s="50"/>
      <c r="K1470" s="90"/>
      <c r="L1470" s="51">
        <v>278</v>
      </c>
      <c r="M1470" s="51">
        <v>245</v>
      </c>
      <c r="N1470" s="82">
        <f>IF('1'!$H$10="-",L1470,L1470)</f>
        <v>278</v>
      </c>
      <c r="O1470" s="82">
        <f>IF(Z1470="только сц",0,IF('1'!$H$10="-",M1470,IF('1'!$H$10="в кассу предприятия",M1470,IF('1'!$H$10="ИП Водакова Т.Ю.",M1470*1.075,"-"))))</f>
        <v>0</v>
      </c>
      <c r="P1470" s="86">
        <v>20</v>
      </c>
      <c r="Q1470" s="47"/>
      <c r="R1470" s="91">
        <f t="shared" si="23"/>
        <v>0</v>
      </c>
      <c r="S1470" s="91" t="str">
        <f>IF('1'!$H$10="-","-      ₽",IF(Z1470="только сц",IF(Q1470&lt;=AA1470,Q1470,AA1470),IF(Q1470&lt;=AB1470,0,IF(Q1470-R1470&lt;=AA1470,Q1470-R1470,AA1470))))</f>
        <v>-      ₽</v>
      </c>
      <c r="T1470" s="92" t="str">
        <f>IF('1'!$H$10="-","-      ₽",IF(AND(SUM($W$10:$W$6357)&gt;=200000,AC1470&lt;&gt;"без скидки"),IF(R1470&gt;=100,O1470*0.95*0.95*R1470,O1470*R1470*0.95),IF(SUM($V$10:$V$6357)&gt;=57000,IF(AND(R1470&gt;=100,AC1470&lt;&gt;"без скидки"),O1470*0.95*R1470,O1470*R1470),N1470*R1470)))</f>
        <v>-      ₽</v>
      </c>
      <c r="U1470" s="92" t="str">
        <f>IF('1'!$H$10="-","-      ₽",S1470*N1470)</f>
        <v>-      ₽</v>
      </c>
      <c r="V1470" s="93" t="str">
        <f>IF('1'!$H$10="-","-      ₽",R1470*N1470)</f>
        <v>-      ₽</v>
      </c>
      <c r="W1470" s="93" t="str">
        <f>IF('1'!$H$10="-","-      ₽",R1470*O1470)</f>
        <v>-      ₽</v>
      </c>
      <c r="X1470" s="65" t="s">
        <v>4548</v>
      </c>
      <c r="Y1470" s="66" t="str">
        <f>IF(OR(Q1470="",'1'!$H$10="-"),"-      %",IF(Z1470="только сц",0,IF(SUM($V$685:$V$6357)&gt;=57000,(W1470-T1470)/W1470,0)))</f>
        <v>-      %</v>
      </c>
      <c r="Z1470" s="83" t="s">
        <v>5582</v>
      </c>
      <c r="AA1470" s="51">
        <v>20</v>
      </c>
      <c r="AB1470" s="51">
        <v>0</v>
      </c>
      <c r="AC1470" s="63" t="s">
        <v>3975</v>
      </c>
      <c r="AD1470" s="94" t="str">
        <f>IF(OR(Q1470="",'1'!$H$10="-"),"",IF(Q1470&gt;R1470+S1470,"заказано больше наличия",""))</f>
        <v/>
      </c>
    </row>
    <row r="1471" spans="1:30" s="48" customFormat="1">
      <c r="A1471" s="2"/>
      <c r="B1471" s="57" t="s">
        <v>782</v>
      </c>
      <c r="C1471" s="49" t="s">
        <v>778</v>
      </c>
      <c r="D1471" s="49" t="s">
        <v>779</v>
      </c>
      <c r="E1471" s="49">
        <v>2</v>
      </c>
      <c r="F1471" s="49">
        <v>11</v>
      </c>
      <c r="G1471" s="49" t="s">
        <v>783</v>
      </c>
      <c r="H1471" s="52" t="s">
        <v>52</v>
      </c>
      <c r="I1471" s="50" t="s">
        <v>392</v>
      </c>
      <c r="J1471" s="50"/>
      <c r="K1471" s="90"/>
      <c r="L1471" s="51">
        <v>278</v>
      </c>
      <c r="M1471" s="51">
        <v>245</v>
      </c>
      <c r="N1471" s="82">
        <f>IF('1'!$H$10="-",L1471,L1471)</f>
        <v>278</v>
      </c>
      <c r="O1471" s="82">
        <f>IF(Z1471="только сц",0,IF('1'!$H$10="-",M1471,IF('1'!$H$10="в кассу предприятия",M1471,IF('1'!$H$10="ИП Водакова Т.Ю.",M1471*1.075,"-"))))</f>
        <v>245</v>
      </c>
      <c r="P1471" s="86" t="s">
        <v>5583</v>
      </c>
      <c r="Q1471" s="47"/>
      <c r="R1471" s="91">
        <f t="shared" si="23"/>
        <v>0</v>
      </c>
      <c r="S1471" s="91" t="str">
        <f>IF('1'!$H$10="-","-      ₽",IF(Z1471="только сц",IF(Q1471&lt;=AA1471,Q1471,AA1471),IF(Q1471&lt;=AB1471,0,IF(Q1471-R1471&lt;=AA1471,Q1471-R1471,AA1471))))</f>
        <v>-      ₽</v>
      </c>
      <c r="T1471" s="92" t="str">
        <f>IF('1'!$H$10="-","-      ₽",IF(AND(SUM($W$10:$W$6357)&gt;=200000,AC1471&lt;&gt;"без скидки"),IF(R1471&gt;=100,O1471*0.95*0.95*R1471,O1471*R1471*0.95),IF(SUM($V$10:$V$6357)&gt;=57000,IF(AND(R1471&gt;=100,AC1471&lt;&gt;"без скидки"),O1471*0.95*R1471,O1471*R1471),N1471*R1471)))</f>
        <v>-      ₽</v>
      </c>
      <c r="U1471" s="92" t="str">
        <f>IF('1'!$H$10="-","-      ₽",S1471*N1471)</f>
        <v>-      ₽</v>
      </c>
      <c r="V1471" s="93" t="str">
        <f>IF('1'!$H$10="-","-      ₽",R1471*N1471)</f>
        <v>-      ₽</v>
      </c>
      <c r="W1471" s="93" t="str">
        <f>IF('1'!$H$10="-","-      ₽",R1471*O1471)</f>
        <v>-      ₽</v>
      </c>
      <c r="X1471" s="65" t="s">
        <v>4992</v>
      </c>
      <c r="Y1471" s="66" t="str">
        <f>IF(OR(Q1471="",'1'!$H$10="-"),"-      %",IF(Z1471="только сц",0,IF(SUM($V$685:$V$6357)&gt;=57000,(W1471-T1471)/W1471,0)))</f>
        <v>-      %</v>
      </c>
      <c r="Z1471" s="83" t="s">
        <v>375</v>
      </c>
      <c r="AA1471" s="51">
        <v>5</v>
      </c>
      <c r="AB1471" s="51">
        <v>614</v>
      </c>
      <c r="AC1471" s="63" t="s">
        <v>3975</v>
      </c>
      <c r="AD1471" s="94" t="str">
        <f>IF(OR(Q1471="",'1'!$H$10="-"),"",IF(Q1471&gt;R1471+S1471,"заказано больше наличия",""))</f>
        <v/>
      </c>
    </row>
    <row r="1472" spans="1:30" s="48" customFormat="1">
      <c r="A1472" s="2"/>
      <c r="B1472" s="57" t="s">
        <v>784</v>
      </c>
      <c r="C1472" s="49" t="s">
        <v>778</v>
      </c>
      <c r="D1472" s="49" t="s">
        <v>779</v>
      </c>
      <c r="E1472" s="49">
        <v>2</v>
      </c>
      <c r="F1472" s="49">
        <v>11</v>
      </c>
      <c r="G1472" s="49" t="s">
        <v>785</v>
      </c>
      <c r="H1472" s="52" t="s">
        <v>52</v>
      </c>
      <c r="I1472" s="50" t="s">
        <v>392</v>
      </c>
      <c r="J1472" s="50"/>
      <c r="K1472" s="90"/>
      <c r="L1472" s="51">
        <v>278</v>
      </c>
      <c r="M1472" s="51">
        <v>245</v>
      </c>
      <c r="N1472" s="82">
        <f>IF('1'!$H$10="-",L1472,L1472)</f>
        <v>278</v>
      </c>
      <c r="O1472" s="82">
        <f>IF(Z1472="только сц",0,IF('1'!$H$10="-",M1472,IF('1'!$H$10="в кассу предприятия",M1472,IF('1'!$H$10="ИП Водакова Т.Ю.",M1472*1.075,"-"))))</f>
        <v>245</v>
      </c>
      <c r="P1472" s="86" t="s">
        <v>5583</v>
      </c>
      <c r="Q1472" s="47"/>
      <c r="R1472" s="91">
        <f t="shared" si="23"/>
        <v>0</v>
      </c>
      <c r="S1472" s="91" t="str">
        <f>IF('1'!$H$10="-","-      ₽",IF(Z1472="только сц",IF(Q1472&lt;=AA1472,Q1472,AA1472),IF(Q1472&lt;=AB1472,0,IF(Q1472-R1472&lt;=AA1472,Q1472-R1472,AA1472))))</f>
        <v>-      ₽</v>
      </c>
      <c r="T1472" s="92" t="str">
        <f>IF('1'!$H$10="-","-      ₽",IF(AND(SUM($W$10:$W$6357)&gt;=200000,AC1472&lt;&gt;"без скидки"),IF(R1472&gt;=100,O1472*0.95*0.95*R1472,O1472*R1472*0.95),IF(SUM($V$10:$V$6357)&gt;=57000,IF(AND(R1472&gt;=100,AC1472&lt;&gt;"без скидки"),O1472*0.95*R1472,O1472*R1472),N1472*R1472)))</f>
        <v>-      ₽</v>
      </c>
      <c r="U1472" s="92" t="str">
        <f>IF('1'!$H$10="-","-      ₽",S1472*N1472)</f>
        <v>-      ₽</v>
      </c>
      <c r="V1472" s="93" t="str">
        <f>IF('1'!$H$10="-","-      ₽",R1472*N1472)</f>
        <v>-      ₽</v>
      </c>
      <c r="W1472" s="93" t="str">
        <f>IF('1'!$H$10="-","-      ₽",R1472*O1472)</f>
        <v>-      ₽</v>
      </c>
      <c r="X1472" s="65" t="s">
        <v>4992</v>
      </c>
      <c r="Y1472" s="66" t="str">
        <f>IF(OR(Q1472="",'1'!$H$10="-"),"-      %",IF(Z1472="только сц",0,IF(SUM($V$685:$V$6357)&gt;=57000,(W1472-T1472)/W1472,0)))</f>
        <v>-      %</v>
      </c>
      <c r="Z1472" s="83" t="s">
        <v>375</v>
      </c>
      <c r="AA1472" s="51">
        <v>0</v>
      </c>
      <c r="AB1472" s="51">
        <v>404</v>
      </c>
      <c r="AC1472" s="63" t="s">
        <v>375</v>
      </c>
      <c r="AD1472" s="94" t="str">
        <f>IF(OR(Q1472="",'1'!$H$10="-"),"",IF(Q1472&gt;R1472+S1472,"заказано больше наличия",""))</f>
        <v/>
      </c>
    </row>
    <row r="1473" spans="1:30" s="48" customFormat="1">
      <c r="A1473" s="2"/>
      <c r="B1473" s="57" t="s">
        <v>1575</v>
      </c>
      <c r="C1473" s="49" t="s">
        <v>778</v>
      </c>
      <c r="D1473" s="49" t="s">
        <v>779</v>
      </c>
      <c r="E1473" s="49">
        <v>2</v>
      </c>
      <c r="F1473" s="49">
        <v>20</v>
      </c>
      <c r="G1473" s="49" t="s">
        <v>785</v>
      </c>
      <c r="H1473" s="52" t="s">
        <v>496</v>
      </c>
      <c r="I1473" s="50" t="s">
        <v>526</v>
      </c>
      <c r="J1473" s="50"/>
      <c r="K1473" s="90"/>
      <c r="L1473" s="51">
        <v>391</v>
      </c>
      <c r="M1473" s="51">
        <v>345</v>
      </c>
      <c r="N1473" s="82">
        <f>IF('1'!$H$10="-",L1473,L1473)</f>
        <v>391</v>
      </c>
      <c r="O1473" s="82">
        <f>IF(Z1473="только сц",0,IF('1'!$H$10="-",M1473,IF('1'!$H$10="в кассу предприятия",M1473,IF('1'!$H$10="ИП Водакова Т.Ю.",M1473*1.075,"-"))))</f>
        <v>345</v>
      </c>
      <c r="P1473" s="86">
        <v>50</v>
      </c>
      <c r="Q1473" s="47"/>
      <c r="R1473" s="91">
        <f t="shared" si="23"/>
        <v>0</v>
      </c>
      <c r="S1473" s="91" t="str">
        <f>IF('1'!$H$10="-","-      ₽",IF(Z1473="только сц",IF(Q1473&lt;=AA1473,Q1473,AA1473),IF(Q1473&lt;=AB1473,0,IF(Q1473-R1473&lt;=AA1473,Q1473-R1473,AA1473))))</f>
        <v>-      ₽</v>
      </c>
      <c r="T1473" s="92" t="str">
        <f>IF('1'!$H$10="-","-      ₽",IF(AND(SUM($W$10:$W$6357)&gt;=200000,AC1473&lt;&gt;"без скидки"),IF(R1473&gt;=100,O1473*0.95*0.95*R1473,O1473*R1473*0.95),IF(SUM($V$10:$V$6357)&gt;=57000,IF(AND(R1473&gt;=100,AC1473&lt;&gt;"без скидки"),O1473*0.95*R1473,O1473*R1473),N1473*R1473)))</f>
        <v>-      ₽</v>
      </c>
      <c r="U1473" s="92" t="str">
        <f>IF('1'!$H$10="-","-      ₽",S1473*N1473)</f>
        <v>-      ₽</v>
      </c>
      <c r="V1473" s="93" t="str">
        <f>IF('1'!$H$10="-","-      ₽",R1473*N1473)</f>
        <v>-      ₽</v>
      </c>
      <c r="W1473" s="93" t="str">
        <f>IF('1'!$H$10="-","-      ₽",R1473*O1473)</f>
        <v>-      ₽</v>
      </c>
      <c r="X1473" s="65" t="s">
        <v>4548</v>
      </c>
      <c r="Y1473" s="66" t="str">
        <f>IF(OR(Q1473="",'1'!$H$10="-"),"-      %",IF(Z1473="только сц",0,IF(SUM($V$685:$V$6357)&gt;=57000,(W1473-T1473)/W1473,0)))</f>
        <v>-      %</v>
      </c>
      <c r="Z1473" s="83" t="s">
        <v>375</v>
      </c>
      <c r="AA1473" s="51">
        <v>0</v>
      </c>
      <c r="AB1473" s="51">
        <v>50</v>
      </c>
      <c r="AC1473" s="63" t="s">
        <v>375</v>
      </c>
      <c r="AD1473" s="94" t="str">
        <f>IF(OR(Q1473="",'1'!$H$10="-"),"",IF(Q1473&gt;R1473+S1473,"заказано больше наличия",""))</f>
        <v/>
      </c>
    </row>
    <row r="1474" spans="1:30" s="48" customFormat="1">
      <c r="A1474" s="2"/>
      <c r="B1474" s="57" t="s">
        <v>4565</v>
      </c>
      <c r="C1474" s="49" t="s">
        <v>3872</v>
      </c>
      <c r="D1474" s="49" t="s">
        <v>779</v>
      </c>
      <c r="E1474" s="49">
        <v>2</v>
      </c>
      <c r="F1474" s="49">
        <v>6</v>
      </c>
      <c r="G1474" s="49" t="s">
        <v>4661</v>
      </c>
      <c r="H1474" s="52" t="s">
        <v>85</v>
      </c>
      <c r="I1474" s="50"/>
      <c r="J1474" s="50"/>
      <c r="K1474" s="90"/>
      <c r="L1474" s="51">
        <v>244</v>
      </c>
      <c r="M1474" s="51">
        <v>215</v>
      </c>
      <c r="N1474" s="82">
        <f>IF('1'!$H$10="-",L1474,L1474)</f>
        <v>244</v>
      </c>
      <c r="O1474" s="82">
        <f>IF(Z1474="только сц",0,IF('1'!$H$10="-",M1474,IF('1'!$H$10="в кассу предприятия",M1474,IF('1'!$H$10="ИП Водакова Т.Ю.",M1474*1.075,"-"))))</f>
        <v>0</v>
      </c>
      <c r="P1474" s="86">
        <v>56</v>
      </c>
      <c r="Q1474" s="47"/>
      <c r="R1474" s="91">
        <f t="shared" si="23"/>
        <v>0</v>
      </c>
      <c r="S1474" s="91" t="str">
        <f>IF('1'!$H$10="-","-      ₽",IF(Z1474="только сц",IF(Q1474&lt;=AA1474,Q1474,AA1474),IF(Q1474&lt;=AB1474,0,IF(Q1474-R1474&lt;=AA1474,Q1474-R1474,AA1474))))</f>
        <v>-      ₽</v>
      </c>
      <c r="T1474" s="92" t="str">
        <f>IF('1'!$H$10="-","-      ₽",IF(AND(SUM($W$10:$W$6357)&gt;=200000,AC1474&lt;&gt;"без скидки"),IF(R1474&gt;=100,O1474*0.95*0.95*R1474,O1474*R1474*0.95),IF(SUM($V$10:$V$6357)&gt;=57000,IF(AND(R1474&gt;=100,AC1474&lt;&gt;"без скидки"),O1474*0.95*R1474,O1474*R1474),N1474*R1474)))</f>
        <v>-      ₽</v>
      </c>
      <c r="U1474" s="92" t="str">
        <f>IF('1'!$H$10="-","-      ₽",S1474*N1474)</f>
        <v>-      ₽</v>
      </c>
      <c r="V1474" s="93" t="str">
        <f>IF('1'!$H$10="-","-      ₽",R1474*N1474)</f>
        <v>-      ₽</v>
      </c>
      <c r="W1474" s="93" t="str">
        <f>IF('1'!$H$10="-","-      ₽",R1474*O1474)</f>
        <v>-      ₽</v>
      </c>
      <c r="X1474" s="65" t="s">
        <v>4548</v>
      </c>
      <c r="Y1474" s="66" t="str">
        <f>IF(OR(Q1474="",'1'!$H$10="-"),"-      %",IF(Z1474="только сц",0,IF(SUM($V$685:$V$6357)&gt;=57000,(W1474-T1474)/W1474,0)))</f>
        <v>-      %</v>
      </c>
      <c r="Z1474" s="83" t="s">
        <v>5582</v>
      </c>
      <c r="AA1474" s="51">
        <v>56</v>
      </c>
      <c r="AB1474" s="51">
        <v>0</v>
      </c>
      <c r="AC1474" s="63" t="s">
        <v>375</v>
      </c>
      <c r="AD1474" s="94" t="str">
        <f>IF(OR(Q1474="",'1'!$H$10="-"),"",IF(Q1474&gt;R1474+S1474,"заказано больше наличия",""))</f>
        <v/>
      </c>
    </row>
    <row r="1475" spans="1:30" s="48" customFormat="1">
      <c r="A1475" s="2"/>
      <c r="B1475" s="57" t="s">
        <v>5221</v>
      </c>
      <c r="C1475" s="49" t="s">
        <v>3872</v>
      </c>
      <c r="D1475" s="49" t="s">
        <v>5395</v>
      </c>
      <c r="E1475" s="49">
        <v>2</v>
      </c>
      <c r="F1475" s="49">
        <v>6</v>
      </c>
      <c r="G1475" s="49" t="s">
        <v>4661</v>
      </c>
      <c r="H1475" s="52" t="s">
        <v>85</v>
      </c>
      <c r="I1475" s="50"/>
      <c r="J1475" s="50"/>
      <c r="K1475" s="90"/>
      <c r="L1475" s="51">
        <v>244</v>
      </c>
      <c r="M1475" s="51">
        <v>215</v>
      </c>
      <c r="N1475" s="82">
        <f>IF('1'!$H$10="-",L1475,L1475)</f>
        <v>244</v>
      </c>
      <c r="O1475" s="82">
        <f>IF(Z1475="только сц",0,IF('1'!$H$10="-",M1475,IF('1'!$H$10="в кассу предприятия",M1475,IF('1'!$H$10="ИП Водакова Т.Ю.",M1475*1.075,"-"))))</f>
        <v>0</v>
      </c>
      <c r="P1475" s="86">
        <v>20</v>
      </c>
      <c r="Q1475" s="47"/>
      <c r="R1475" s="91">
        <f t="shared" si="23"/>
        <v>0</v>
      </c>
      <c r="S1475" s="91" t="str">
        <f>IF('1'!$H$10="-","-      ₽",IF(Z1475="только сц",IF(Q1475&lt;=AA1475,Q1475,AA1475),IF(Q1475&lt;=AB1475,0,IF(Q1475-R1475&lt;=AA1475,Q1475-R1475,AA1475))))</f>
        <v>-      ₽</v>
      </c>
      <c r="T1475" s="92" t="str">
        <f>IF('1'!$H$10="-","-      ₽",IF(AND(SUM($W$10:$W$6357)&gt;=200000,AC1475&lt;&gt;"без скидки"),IF(R1475&gt;=100,O1475*0.95*0.95*R1475,O1475*R1475*0.95),IF(SUM($V$10:$V$6357)&gt;=57000,IF(AND(R1475&gt;=100,AC1475&lt;&gt;"без скидки"),O1475*0.95*R1475,O1475*R1475),N1475*R1475)))</f>
        <v>-      ₽</v>
      </c>
      <c r="U1475" s="92" t="str">
        <f>IF('1'!$H$10="-","-      ₽",S1475*N1475)</f>
        <v>-      ₽</v>
      </c>
      <c r="V1475" s="93" t="str">
        <f>IF('1'!$H$10="-","-      ₽",R1475*N1475)</f>
        <v>-      ₽</v>
      </c>
      <c r="W1475" s="93" t="str">
        <f>IF('1'!$H$10="-","-      ₽",R1475*O1475)</f>
        <v>-      ₽</v>
      </c>
      <c r="X1475" s="65" t="s">
        <v>4548</v>
      </c>
      <c r="Y1475" s="66" t="str">
        <f>IF(OR(Q1475="",'1'!$H$10="-"),"-      %",IF(Z1475="только сц",0,IF(SUM($V$685:$V$6357)&gt;=57000,(W1475-T1475)/W1475,0)))</f>
        <v>-      %</v>
      </c>
      <c r="Z1475" s="83" t="s">
        <v>5582</v>
      </c>
      <c r="AA1475" s="51">
        <v>20</v>
      </c>
      <c r="AB1475" s="51">
        <v>0</v>
      </c>
      <c r="AC1475" s="63" t="s">
        <v>3975</v>
      </c>
      <c r="AD1475" s="94" t="str">
        <f>IF(OR(Q1475="",'1'!$H$10="-"),"",IF(Q1475&gt;R1475+S1475,"заказано больше наличия",""))</f>
        <v/>
      </c>
    </row>
    <row r="1476" spans="1:30" s="48" customFormat="1">
      <c r="A1476" s="2"/>
      <c r="B1476" s="57" t="s">
        <v>5222</v>
      </c>
      <c r="C1476" s="49" t="s">
        <v>3872</v>
      </c>
      <c r="D1476" s="49" t="s">
        <v>779</v>
      </c>
      <c r="E1476" s="49">
        <v>2</v>
      </c>
      <c r="F1476" s="49">
        <v>11</v>
      </c>
      <c r="G1476" s="49" t="s">
        <v>4661</v>
      </c>
      <c r="H1476" s="52" t="s">
        <v>52</v>
      </c>
      <c r="I1476" s="50" t="s">
        <v>392</v>
      </c>
      <c r="J1476" s="50"/>
      <c r="K1476" s="90"/>
      <c r="L1476" s="51">
        <v>278</v>
      </c>
      <c r="M1476" s="51">
        <v>245</v>
      </c>
      <c r="N1476" s="82">
        <f>IF('1'!$H$10="-",L1476,L1476)</f>
        <v>278</v>
      </c>
      <c r="O1476" s="82">
        <f>IF(Z1476="только сц",0,IF('1'!$H$10="-",M1476,IF('1'!$H$10="в кассу предприятия",M1476,IF('1'!$H$10="ИП Водакова Т.Ю.",M1476*1.075,"-"))))</f>
        <v>245</v>
      </c>
      <c r="P1476" s="86" t="s">
        <v>5583</v>
      </c>
      <c r="Q1476" s="47"/>
      <c r="R1476" s="91">
        <f t="shared" si="23"/>
        <v>0</v>
      </c>
      <c r="S1476" s="91" t="str">
        <f>IF('1'!$H$10="-","-      ₽",IF(Z1476="только сц",IF(Q1476&lt;=AA1476,Q1476,AA1476),IF(Q1476&lt;=AB1476,0,IF(Q1476-R1476&lt;=AA1476,Q1476-R1476,AA1476))))</f>
        <v>-      ₽</v>
      </c>
      <c r="T1476" s="92" t="str">
        <f>IF('1'!$H$10="-","-      ₽",IF(AND(SUM($W$10:$W$6357)&gt;=200000,AC1476&lt;&gt;"без скидки"),IF(R1476&gt;=100,O1476*0.95*0.95*R1476,O1476*R1476*0.95),IF(SUM($V$10:$V$6357)&gt;=57000,IF(AND(R1476&gt;=100,AC1476&lt;&gt;"без скидки"),O1476*0.95*R1476,O1476*R1476),N1476*R1476)))</f>
        <v>-      ₽</v>
      </c>
      <c r="U1476" s="92" t="str">
        <f>IF('1'!$H$10="-","-      ₽",S1476*N1476)</f>
        <v>-      ₽</v>
      </c>
      <c r="V1476" s="93" t="str">
        <f>IF('1'!$H$10="-","-      ₽",R1476*N1476)</f>
        <v>-      ₽</v>
      </c>
      <c r="W1476" s="93" t="str">
        <f>IF('1'!$H$10="-","-      ₽",R1476*O1476)</f>
        <v>-      ₽</v>
      </c>
      <c r="X1476" s="65" t="s">
        <v>4991</v>
      </c>
      <c r="Y1476" s="66" t="str">
        <f>IF(OR(Q1476="",'1'!$H$10="-"),"-      %",IF(Z1476="только сц",0,IF(SUM($V$685:$V$6357)&gt;=57000,(W1476-T1476)/W1476,0)))</f>
        <v>-      %</v>
      </c>
      <c r="Z1476" s="83" t="s">
        <v>375</v>
      </c>
      <c r="AA1476" s="51">
        <v>0</v>
      </c>
      <c r="AB1476" s="51">
        <v>670</v>
      </c>
      <c r="AC1476" s="63" t="s">
        <v>375</v>
      </c>
      <c r="AD1476" s="94" t="str">
        <f>IF(OR(Q1476="",'1'!$H$10="-"),"",IF(Q1476&gt;R1476+S1476,"заказано больше наличия",""))</f>
        <v/>
      </c>
    </row>
    <row r="1477" spans="1:30" s="48" customFormat="1">
      <c r="A1477" s="2"/>
      <c r="B1477" s="57" t="s">
        <v>1576</v>
      </c>
      <c r="C1477" s="49" t="s">
        <v>778</v>
      </c>
      <c r="D1477" s="49" t="s">
        <v>779</v>
      </c>
      <c r="E1477" s="49">
        <v>2</v>
      </c>
      <c r="F1477" s="49">
        <v>6</v>
      </c>
      <c r="G1477" s="49" t="s">
        <v>787</v>
      </c>
      <c r="H1477" s="52" t="s">
        <v>85</v>
      </c>
      <c r="I1477" s="50"/>
      <c r="J1477" s="50"/>
      <c r="K1477" s="90"/>
      <c r="L1477" s="51">
        <v>244</v>
      </c>
      <c r="M1477" s="51">
        <v>215</v>
      </c>
      <c r="N1477" s="82">
        <f>IF('1'!$H$10="-",L1477,L1477)</f>
        <v>244</v>
      </c>
      <c r="O1477" s="82">
        <f>IF(Z1477="только сц",0,IF('1'!$H$10="-",M1477,IF('1'!$H$10="в кассу предприятия",M1477,IF('1'!$H$10="ИП Водакова Т.Ю.",M1477*1.075,"-"))))</f>
        <v>215</v>
      </c>
      <c r="P1477" s="86">
        <v>78</v>
      </c>
      <c r="Q1477" s="47"/>
      <c r="R1477" s="91">
        <f t="shared" si="23"/>
        <v>0</v>
      </c>
      <c r="S1477" s="91" t="str">
        <f>IF('1'!$H$10="-","-      ₽",IF(Z1477="только сц",IF(Q1477&lt;=AA1477,Q1477,AA1477),IF(Q1477&lt;=AB1477,0,IF(Q1477-R1477&lt;=AA1477,Q1477-R1477,AA1477))))</f>
        <v>-      ₽</v>
      </c>
      <c r="T1477" s="92" t="str">
        <f>IF('1'!$H$10="-","-      ₽",IF(AND(SUM($W$10:$W$6357)&gt;=200000,AC1477&lt;&gt;"без скидки"),IF(R1477&gt;=100,O1477*0.95*0.95*R1477,O1477*R1477*0.95),IF(SUM($V$10:$V$6357)&gt;=57000,IF(AND(R1477&gt;=100,AC1477&lt;&gt;"без скидки"),O1477*0.95*R1477,O1477*R1477),N1477*R1477)))</f>
        <v>-      ₽</v>
      </c>
      <c r="U1477" s="92" t="str">
        <f>IF('1'!$H$10="-","-      ₽",S1477*N1477)</f>
        <v>-      ₽</v>
      </c>
      <c r="V1477" s="93" t="str">
        <f>IF('1'!$H$10="-","-      ₽",R1477*N1477)</f>
        <v>-      ₽</v>
      </c>
      <c r="W1477" s="93" t="str">
        <f>IF('1'!$H$10="-","-      ₽",R1477*O1477)</f>
        <v>-      ₽</v>
      </c>
      <c r="X1477" s="65" t="s">
        <v>4992</v>
      </c>
      <c r="Y1477" s="66" t="str">
        <f>IF(OR(Q1477="",'1'!$H$10="-"),"-      %",IF(Z1477="только сц",0,IF(SUM($V$685:$V$6357)&gt;=57000,(W1477-T1477)/W1477,0)))</f>
        <v>-      %</v>
      </c>
      <c r="Z1477" s="83" t="s">
        <v>375</v>
      </c>
      <c r="AA1477" s="51">
        <v>0</v>
      </c>
      <c r="AB1477" s="51">
        <v>78</v>
      </c>
      <c r="AC1477" s="63" t="s">
        <v>375</v>
      </c>
      <c r="AD1477" s="94" t="str">
        <f>IF(OR(Q1477="",'1'!$H$10="-"),"",IF(Q1477&gt;R1477+S1477,"заказано больше наличия",""))</f>
        <v/>
      </c>
    </row>
    <row r="1478" spans="1:30" s="48" customFormat="1">
      <c r="A1478" s="2"/>
      <c r="B1478" s="57" t="s">
        <v>1577</v>
      </c>
      <c r="C1478" s="49" t="s">
        <v>3872</v>
      </c>
      <c r="D1478" s="49" t="s">
        <v>779</v>
      </c>
      <c r="E1478" s="49">
        <v>2</v>
      </c>
      <c r="F1478" s="49">
        <v>8</v>
      </c>
      <c r="G1478" s="49" t="s">
        <v>787</v>
      </c>
      <c r="H1478" s="52" t="s">
        <v>288</v>
      </c>
      <c r="I1478" s="50" t="s">
        <v>483</v>
      </c>
      <c r="J1478" s="50"/>
      <c r="K1478" s="90"/>
      <c r="L1478" s="51">
        <v>255</v>
      </c>
      <c r="M1478" s="51">
        <v>225</v>
      </c>
      <c r="N1478" s="82">
        <f>IF('1'!$H$10="-",L1478,L1478)</f>
        <v>255</v>
      </c>
      <c r="O1478" s="82">
        <f>IF(Z1478="только сц",0,IF('1'!$H$10="-",M1478,IF('1'!$H$10="в кассу предприятия",M1478,IF('1'!$H$10="ИП Водакова Т.Ю.",M1478*1.075,"-"))))</f>
        <v>225</v>
      </c>
      <c r="P1478" s="86">
        <v>4</v>
      </c>
      <c r="Q1478" s="47"/>
      <c r="R1478" s="91">
        <f t="shared" si="23"/>
        <v>0</v>
      </c>
      <c r="S1478" s="91" t="str">
        <f>IF('1'!$H$10="-","-      ₽",IF(Z1478="только сц",IF(Q1478&lt;=AA1478,Q1478,AA1478),IF(Q1478&lt;=AB1478,0,IF(Q1478-R1478&lt;=AA1478,Q1478-R1478,AA1478))))</f>
        <v>-      ₽</v>
      </c>
      <c r="T1478" s="92" t="str">
        <f>IF('1'!$H$10="-","-      ₽",IF(AND(SUM($W$10:$W$6357)&gt;=200000,AC1478&lt;&gt;"без скидки"),IF(R1478&gt;=100,O1478*0.95*0.95*R1478,O1478*R1478*0.95),IF(SUM($V$10:$V$6357)&gt;=57000,IF(AND(R1478&gt;=100,AC1478&lt;&gt;"без скидки"),O1478*0.95*R1478,O1478*R1478),N1478*R1478)))</f>
        <v>-      ₽</v>
      </c>
      <c r="U1478" s="92" t="str">
        <f>IF('1'!$H$10="-","-      ₽",S1478*N1478)</f>
        <v>-      ₽</v>
      </c>
      <c r="V1478" s="93" t="str">
        <f>IF('1'!$H$10="-","-      ₽",R1478*N1478)</f>
        <v>-      ₽</v>
      </c>
      <c r="W1478" s="93" t="str">
        <f>IF('1'!$H$10="-","-      ₽",R1478*O1478)</f>
        <v>-      ₽</v>
      </c>
      <c r="X1478" s="65" t="s">
        <v>4548</v>
      </c>
      <c r="Y1478" s="66" t="str">
        <f>IF(OR(Q1478="",'1'!$H$10="-"),"-      %",IF(Z1478="только сц",0,IF(SUM($V$685:$V$6357)&gt;=57000,(W1478-T1478)/W1478,0)))</f>
        <v>-      %</v>
      </c>
      <c r="Z1478" s="83" t="s">
        <v>375</v>
      </c>
      <c r="AA1478" s="51">
        <v>3</v>
      </c>
      <c r="AB1478" s="51">
        <v>1</v>
      </c>
      <c r="AC1478" s="63" t="s">
        <v>375</v>
      </c>
      <c r="AD1478" s="94" t="str">
        <f>IF(OR(Q1478="",'1'!$H$10="-"),"",IF(Q1478&gt;R1478+S1478,"заказано больше наличия",""))</f>
        <v/>
      </c>
    </row>
    <row r="1479" spans="1:30" s="48" customFormat="1">
      <c r="A1479" s="2"/>
      <c r="B1479" s="57" t="s">
        <v>1578</v>
      </c>
      <c r="C1479" s="49" t="s">
        <v>778</v>
      </c>
      <c r="D1479" s="49" t="s">
        <v>779</v>
      </c>
      <c r="E1479" s="49">
        <v>2</v>
      </c>
      <c r="F1479" s="49">
        <v>8</v>
      </c>
      <c r="G1479" s="49" t="s">
        <v>787</v>
      </c>
      <c r="H1479" s="52" t="s">
        <v>288</v>
      </c>
      <c r="I1479" s="50" t="s">
        <v>392</v>
      </c>
      <c r="J1479" s="50"/>
      <c r="K1479" s="90"/>
      <c r="L1479" s="51">
        <v>278</v>
      </c>
      <c r="M1479" s="51">
        <v>245</v>
      </c>
      <c r="N1479" s="82">
        <f>IF('1'!$H$10="-",L1479,L1479)</f>
        <v>278</v>
      </c>
      <c r="O1479" s="82">
        <f>IF(Z1479="только сц",0,IF('1'!$H$10="-",M1479,IF('1'!$H$10="в кассу предприятия",M1479,IF('1'!$H$10="ИП Водакова Т.Ю.",M1479*1.075,"-"))))</f>
        <v>245</v>
      </c>
      <c r="P1479" s="86">
        <v>44</v>
      </c>
      <c r="Q1479" s="47"/>
      <c r="R1479" s="91">
        <f t="shared" si="23"/>
        <v>0</v>
      </c>
      <c r="S1479" s="91" t="str">
        <f>IF('1'!$H$10="-","-      ₽",IF(Z1479="только сц",IF(Q1479&lt;=AA1479,Q1479,AA1479),IF(Q1479&lt;=AB1479,0,IF(Q1479-R1479&lt;=AA1479,Q1479-R1479,AA1479))))</f>
        <v>-      ₽</v>
      </c>
      <c r="T1479" s="92" t="str">
        <f>IF('1'!$H$10="-","-      ₽",IF(AND(SUM($W$10:$W$6357)&gt;=200000,AC1479&lt;&gt;"без скидки"),IF(R1479&gt;=100,O1479*0.95*0.95*R1479,O1479*R1479*0.95),IF(SUM($V$10:$V$6357)&gt;=57000,IF(AND(R1479&gt;=100,AC1479&lt;&gt;"без скидки"),O1479*0.95*R1479,O1479*R1479),N1479*R1479)))</f>
        <v>-      ₽</v>
      </c>
      <c r="U1479" s="92" t="str">
        <f>IF('1'!$H$10="-","-      ₽",S1479*N1479)</f>
        <v>-      ₽</v>
      </c>
      <c r="V1479" s="93" t="str">
        <f>IF('1'!$H$10="-","-      ₽",R1479*N1479)</f>
        <v>-      ₽</v>
      </c>
      <c r="W1479" s="93" t="str">
        <f>IF('1'!$H$10="-","-      ₽",R1479*O1479)</f>
        <v>-      ₽</v>
      </c>
      <c r="X1479" s="65" t="s">
        <v>4548</v>
      </c>
      <c r="Y1479" s="66" t="str">
        <f>IF(OR(Q1479="",'1'!$H$10="-"),"-      %",IF(Z1479="только сц",0,IF(SUM($V$685:$V$6357)&gt;=57000,(W1479-T1479)/W1479,0)))</f>
        <v>-      %</v>
      </c>
      <c r="Z1479" s="83" t="s">
        <v>375</v>
      </c>
      <c r="AA1479" s="51">
        <v>0</v>
      </c>
      <c r="AB1479" s="51">
        <v>44</v>
      </c>
      <c r="AC1479" s="63" t="s">
        <v>375</v>
      </c>
      <c r="AD1479" s="94" t="str">
        <f>IF(OR(Q1479="",'1'!$H$10="-"),"",IF(Q1479&gt;R1479+S1479,"заказано больше наличия",""))</f>
        <v/>
      </c>
    </row>
    <row r="1480" spans="1:30" s="48" customFormat="1">
      <c r="A1480" s="2"/>
      <c r="B1480" s="57" t="s">
        <v>1579</v>
      </c>
      <c r="C1480" s="49" t="s">
        <v>778</v>
      </c>
      <c r="D1480" s="49" t="s">
        <v>779</v>
      </c>
      <c r="E1480" s="49">
        <v>2</v>
      </c>
      <c r="F1480" s="49">
        <v>8</v>
      </c>
      <c r="G1480" s="49" t="s">
        <v>787</v>
      </c>
      <c r="H1480" s="52" t="s">
        <v>288</v>
      </c>
      <c r="I1480" s="50"/>
      <c r="J1480" s="50"/>
      <c r="K1480" s="90"/>
      <c r="L1480" s="51">
        <v>278</v>
      </c>
      <c r="M1480" s="51">
        <v>245</v>
      </c>
      <c r="N1480" s="82">
        <f>IF('1'!$H$10="-",L1480,L1480)</f>
        <v>278</v>
      </c>
      <c r="O1480" s="82">
        <f>IF(Z1480="только сц",0,IF('1'!$H$10="-",M1480,IF('1'!$H$10="в кассу предприятия",M1480,IF('1'!$H$10="ИП Водакова Т.Ю.",M1480*1.075,"-"))))</f>
        <v>245</v>
      </c>
      <c r="P1480" s="86">
        <v>69</v>
      </c>
      <c r="Q1480" s="47"/>
      <c r="R1480" s="91">
        <f t="shared" si="23"/>
        <v>0</v>
      </c>
      <c r="S1480" s="91" t="str">
        <f>IF('1'!$H$10="-","-      ₽",IF(Z1480="только сц",IF(Q1480&lt;=AA1480,Q1480,AA1480),IF(Q1480&lt;=AB1480,0,IF(Q1480-R1480&lt;=AA1480,Q1480-R1480,AA1480))))</f>
        <v>-      ₽</v>
      </c>
      <c r="T1480" s="92" t="str">
        <f>IF('1'!$H$10="-","-      ₽",IF(AND(SUM($W$10:$W$6357)&gt;=200000,AC1480&lt;&gt;"без скидки"),IF(R1480&gt;=100,O1480*0.95*0.95*R1480,O1480*R1480*0.95),IF(SUM($V$10:$V$6357)&gt;=57000,IF(AND(R1480&gt;=100,AC1480&lt;&gt;"без скидки"),O1480*0.95*R1480,O1480*R1480),N1480*R1480)))</f>
        <v>-      ₽</v>
      </c>
      <c r="U1480" s="92" t="str">
        <f>IF('1'!$H$10="-","-      ₽",S1480*N1480)</f>
        <v>-      ₽</v>
      </c>
      <c r="V1480" s="93" t="str">
        <f>IF('1'!$H$10="-","-      ₽",R1480*N1480)</f>
        <v>-      ₽</v>
      </c>
      <c r="W1480" s="93" t="str">
        <f>IF('1'!$H$10="-","-      ₽",R1480*O1480)</f>
        <v>-      ₽</v>
      </c>
      <c r="X1480" s="65" t="s">
        <v>4548</v>
      </c>
      <c r="Y1480" s="66" t="str">
        <f>IF(OR(Q1480="",'1'!$H$10="-"),"-      %",IF(Z1480="только сц",0,IF(SUM($V$685:$V$6357)&gt;=57000,(W1480-T1480)/W1480,0)))</f>
        <v>-      %</v>
      </c>
      <c r="Z1480" s="83" t="s">
        <v>375</v>
      </c>
      <c r="AA1480" s="51">
        <v>7</v>
      </c>
      <c r="AB1480" s="51">
        <v>62</v>
      </c>
      <c r="AC1480" s="63" t="s">
        <v>375</v>
      </c>
      <c r="AD1480" s="94" t="str">
        <f>IF(OR(Q1480="",'1'!$H$10="-"),"",IF(Q1480&gt;R1480+S1480,"заказано больше наличия",""))</f>
        <v/>
      </c>
    </row>
    <row r="1481" spans="1:30" s="48" customFormat="1">
      <c r="A1481" s="2"/>
      <c r="B1481" s="57" t="s">
        <v>786</v>
      </c>
      <c r="C1481" s="49" t="s">
        <v>778</v>
      </c>
      <c r="D1481" s="49" t="s">
        <v>779</v>
      </c>
      <c r="E1481" s="49">
        <v>2</v>
      </c>
      <c r="F1481" s="49">
        <v>11</v>
      </c>
      <c r="G1481" s="49" t="s">
        <v>787</v>
      </c>
      <c r="H1481" s="52" t="s">
        <v>52</v>
      </c>
      <c r="I1481" s="50" t="s">
        <v>392</v>
      </c>
      <c r="J1481" s="50"/>
      <c r="K1481" s="90"/>
      <c r="L1481" s="51">
        <v>278</v>
      </c>
      <c r="M1481" s="51">
        <v>245</v>
      </c>
      <c r="N1481" s="82">
        <f>IF('1'!$H$10="-",L1481,L1481)</f>
        <v>278</v>
      </c>
      <c r="O1481" s="82">
        <f>IF(Z1481="только сц",0,IF('1'!$H$10="-",M1481,IF('1'!$H$10="в кассу предприятия",M1481,IF('1'!$H$10="ИП Водакова Т.Ю.",M1481*1.075,"-"))))</f>
        <v>0</v>
      </c>
      <c r="P1481" s="86">
        <v>15</v>
      </c>
      <c r="Q1481" s="47"/>
      <c r="R1481" s="91">
        <f t="shared" si="23"/>
        <v>0</v>
      </c>
      <c r="S1481" s="91" t="str">
        <f>IF('1'!$H$10="-","-      ₽",IF(Z1481="только сц",IF(Q1481&lt;=AA1481,Q1481,AA1481),IF(Q1481&lt;=AB1481,0,IF(Q1481-R1481&lt;=AA1481,Q1481-R1481,AA1481))))</f>
        <v>-      ₽</v>
      </c>
      <c r="T1481" s="92" t="str">
        <f>IF('1'!$H$10="-","-      ₽",IF(AND(SUM($W$10:$W$6357)&gt;=200000,AC1481&lt;&gt;"без скидки"),IF(R1481&gt;=100,O1481*0.95*0.95*R1481,O1481*R1481*0.95),IF(SUM($V$10:$V$6357)&gt;=57000,IF(AND(R1481&gt;=100,AC1481&lt;&gt;"без скидки"),O1481*0.95*R1481,O1481*R1481),N1481*R1481)))</f>
        <v>-      ₽</v>
      </c>
      <c r="U1481" s="92" t="str">
        <f>IF('1'!$H$10="-","-      ₽",S1481*N1481)</f>
        <v>-      ₽</v>
      </c>
      <c r="V1481" s="93" t="str">
        <f>IF('1'!$H$10="-","-      ₽",R1481*N1481)</f>
        <v>-      ₽</v>
      </c>
      <c r="W1481" s="93" t="str">
        <f>IF('1'!$H$10="-","-      ₽",R1481*O1481)</f>
        <v>-      ₽</v>
      </c>
      <c r="X1481" s="65" t="s">
        <v>4548</v>
      </c>
      <c r="Y1481" s="66" t="str">
        <f>IF(OR(Q1481="",'1'!$H$10="-"),"-      %",IF(Z1481="только сц",0,IF(SUM($V$685:$V$6357)&gt;=57000,(W1481-T1481)/W1481,0)))</f>
        <v>-      %</v>
      </c>
      <c r="Z1481" s="83" t="s">
        <v>5582</v>
      </c>
      <c r="AA1481" s="51">
        <v>15</v>
      </c>
      <c r="AB1481" s="51">
        <v>0</v>
      </c>
      <c r="AC1481" s="63" t="s">
        <v>375</v>
      </c>
      <c r="AD1481" s="94" t="str">
        <f>IF(OR(Q1481="",'1'!$H$10="-"),"",IF(Q1481&gt;R1481+S1481,"заказано больше наличия",""))</f>
        <v/>
      </c>
    </row>
    <row r="1482" spans="1:30" s="48" customFormat="1">
      <c r="A1482" s="2"/>
      <c r="B1482" s="57" t="s">
        <v>1580</v>
      </c>
      <c r="C1482" s="49" t="s">
        <v>778</v>
      </c>
      <c r="D1482" s="49" t="s">
        <v>779</v>
      </c>
      <c r="E1482" s="49">
        <v>2</v>
      </c>
      <c r="F1482" s="49">
        <v>11</v>
      </c>
      <c r="G1482" s="49" t="s">
        <v>787</v>
      </c>
      <c r="H1482" s="52" t="s">
        <v>52</v>
      </c>
      <c r="I1482" s="50" t="s">
        <v>298</v>
      </c>
      <c r="J1482" s="50"/>
      <c r="K1482" s="90"/>
      <c r="L1482" s="51">
        <v>278</v>
      </c>
      <c r="M1482" s="51">
        <v>245</v>
      </c>
      <c r="N1482" s="82">
        <f>IF('1'!$H$10="-",L1482,L1482)</f>
        <v>278</v>
      </c>
      <c r="O1482" s="82">
        <f>IF(Z1482="только сц",0,IF('1'!$H$10="-",M1482,IF('1'!$H$10="в кассу предприятия",M1482,IF('1'!$H$10="ИП Водакова Т.Ю.",M1482*1.075,"-"))))</f>
        <v>245</v>
      </c>
      <c r="P1482" s="86" t="s">
        <v>5583</v>
      </c>
      <c r="Q1482" s="47"/>
      <c r="R1482" s="91">
        <f t="shared" si="23"/>
        <v>0</v>
      </c>
      <c r="S1482" s="91" t="str">
        <f>IF('1'!$H$10="-","-      ₽",IF(Z1482="только сц",IF(Q1482&lt;=AA1482,Q1482,AA1482),IF(Q1482&lt;=AB1482,0,IF(Q1482-R1482&lt;=AA1482,Q1482-R1482,AA1482))))</f>
        <v>-      ₽</v>
      </c>
      <c r="T1482" s="92" t="str">
        <f>IF('1'!$H$10="-","-      ₽",IF(AND(SUM($W$10:$W$6357)&gt;=200000,AC1482&lt;&gt;"без скидки"),IF(R1482&gt;=100,O1482*0.95*0.95*R1482,O1482*R1482*0.95),IF(SUM($V$10:$V$6357)&gt;=57000,IF(AND(R1482&gt;=100,AC1482&lt;&gt;"без скидки"),O1482*0.95*R1482,O1482*R1482),N1482*R1482)))</f>
        <v>-      ₽</v>
      </c>
      <c r="U1482" s="92" t="str">
        <f>IF('1'!$H$10="-","-      ₽",S1482*N1482)</f>
        <v>-      ₽</v>
      </c>
      <c r="V1482" s="93" t="str">
        <f>IF('1'!$H$10="-","-      ₽",R1482*N1482)</f>
        <v>-      ₽</v>
      </c>
      <c r="W1482" s="93" t="str">
        <f>IF('1'!$H$10="-","-      ₽",R1482*O1482)</f>
        <v>-      ₽</v>
      </c>
      <c r="X1482" s="65" t="s">
        <v>4992</v>
      </c>
      <c r="Y1482" s="66" t="str">
        <f>IF(OR(Q1482="",'1'!$H$10="-"),"-      %",IF(Z1482="только сц",0,IF(SUM($V$685:$V$6357)&gt;=57000,(W1482-T1482)/W1482,0)))</f>
        <v>-      %</v>
      </c>
      <c r="Z1482" s="83" t="s">
        <v>375</v>
      </c>
      <c r="AA1482" s="51">
        <v>0</v>
      </c>
      <c r="AB1482" s="51">
        <v>333</v>
      </c>
      <c r="AC1482" s="63" t="s">
        <v>375</v>
      </c>
      <c r="AD1482" s="94" t="str">
        <f>IF(OR(Q1482="",'1'!$H$10="-"),"",IF(Q1482&gt;R1482+S1482,"заказано больше наличия",""))</f>
        <v/>
      </c>
    </row>
    <row r="1483" spans="1:30" s="48" customFormat="1">
      <c r="A1483" s="2"/>
      <c r="B1483" s="57" t="s">
        <v>1581</v>
      </c>
      <c r="C1483" s="49" t="s">
        <v>778</v>
      </c>
      <c r="D1483" s="49" t="s">
        <v>779</v>
      </c>
      <c r="E1483" s="49">
        <v>2</v>
      </c>
      <c r="F1483" s="49">
        <v>6</v>
      </c>
      <c r="G1483" s="49" t="s">
        <v>788</v>
      </c>
      <c r="H1483" s="52" t="s">
        <v>85</v>
      </c>
      <c r="I1483" s="50"/>
      <c r="J1483" s="50"/>
      <c r="K1483" s="90"/>
      <c r="L1483" s="51">
        <v>244</v>
      </c>
      <c r="M1483" s="51">
        <v>215</v>
      </c>
      <c r="N1483" s="82">
        <f>IF('1'!$H$10="-",L1483,L1483)</f>
        <v>244</v>
      </c>
      <c r="O1483" s="82">
        <f>IF(Z1483="только сц",0,IF('1'!$H$10="-",M1483,IF('1'!$H$10="в кассу предприятия",M1483,IF('1'!$H$10="ИП Водакова Т.Ю.",M1483*1.075,"-"))))</f>
        <v>215</v>
      </c>
      <c r="P1483" s="86" t="s">
        <v>5583</v>
      </c>
      <c r="Q1483" s="47"/>
      <c r="R1483" s="91">
        <f t="shared" si="23"/>
        <v>0</v>
      </c>
      <c r="S1483" s="91" t="str">
        <f>IF('1'!$H$10="-","-      ₽",IF(Z1483="только сц",IF(Q1483&lt;=AA1483,Q1483,AA1483),IF(Q1483&lt;=AB1483,0,IF(Q1483-R1483&lt;=AA1483,Q1483-R1483,AA1483))))</f>
        <v>-      ₽</v>
      </c>
      <c r="T1483" s="92" t="str">
        <f>IF('1'!$H$10="-","-      ₽",IF(AND(SUM($W$10:$W$6357)&gt;=200000,AC1483&lt;&gt;"без скидки"),IF(R1483&gt;=100,O1483*0.95*0.95*R1483,O1483*R1483*0.95),IF(SUM($V$10:$V$6357)&gt;=57000,IF(AND(R1483&gt;=100,AC1483&lt;&gt;"без скидки"),O1483*0.95*R1483,O1483*R1483),N1483*R1483)))</f>
        <v>-      ₽</v>
      </c>
      <c r="U1483" s="92" t="str">
        <f>IF('1'!$H$10="-","-      ₽",S1483*N1483)</f>
        <v>-      ₽</v>
      </c>
      <c r="V1483" s="93" t="str">
        <f>IF('1'!$H$10="-","-      ₽",R1483*N1483)</f>
        <v>-      ₽</v>
      </c>
      <c r="W1483" s="93" t="str">
        <f>IF('1'!$H$10="-","-      ₽",R1483*O1483)</f>
        <v>-      ₽</v>
      </c>
      <c r="X1483" s="65" t="s">
        <v>4991</v>
      </c>
      <c r="Y1483" s="66" t="str">
        <f>IF(OR(Q1483="",'1'!$H$10="-"),"-      %",IF(Z1483="только сц",0,IF(SUM($V$685:$V$6357)&gt;=57000,(W1483-T1483)/W1483,0)))</f>
        <v>-      %</v>
      </c>
      <c r="Z1483" s="83" t="s">
        <v>375</v>
      </c>
      <c r="AA1483" s="51">
        <v>0</v>
      </c>
      <c r="AB1483" s="51">
        <v>257</v>
      </c>
      <c r="AC1483" s="63" t="s">
        <v>3975</v>
      </c>
      <c r="AD1483" s="94" t="str">
        <f>IF(OR(Q1483="",'1'!$H$10="-"),"",IF(Q1483&gt;R1483+S1483,"заказано больше наличия",""))</f>
        <v/>
      </c>
    </row>
    <row r="1484" spans="1:30" s="48" customFormat="1">
      <c r="A1484" s="2"/>
      <c r="B1484" s="57" t="s">
        <v>1582</v>
      </c>
      <c r="C1484" s="49" t="s">
        <v>778</v>
      </c>
      <c r="D1484" s="49" t="s">
        <v>779</v>
      </c>
      <c r="E1484" s="49">
        <v>2</v>
      </c>
      <c r="F1484" s="49">
        <v>8</v>
      </c>
      <c r="G1484" s="49" t="s">
        <v>788</v>
      </c>
      <c r="H1484" s="52" t="s">
        <v>288</v>
      </c>
      <c r="I1484" s="50" t="s">
        <v>392</v>
      </c>
      <c r="J1484" s="50"/>
      <c r="K1484" s="90"/>
      <c r="L1484" s="51">
        <v>255</v>
      </c>
      <c r="M1484" s="51">
        <v>225</v>
      </c>
      <c r="N1484" s="82">
        <f>IF('1'!$H$10="-",L1484,L1484)</f>
        <v>255</v>
      </c>
      <c r="O1484" s="82">
        <f>IF(Z1484="только сц",0,IF('1'!$H$10="-",M1484,IF('1'!$H$10="в кассу предприятия",M1484,IF('1'!$H$10="ИП Водакова Т.Ю.",M1484*1.075,"-"))))</f>
        <v>225</v>
      </c>
      <c r="P1484" s="86">
        <v>51</v>
      </c>
      <c r="Q1484" s="47"/>
      <c r="R1484" s="91">
        <f t="shared" si="23"/>
        <v>0</v>
      </c>
      <c r="S1484" s="91" t="str">
        <f>IF('1'!$H$10="-","-      ₽",IF(Z1484="только сц",IF(Q1484&lt;=AA1484,Q1484,AA1484),IF(Q1484&lt;=AB1484,0,IF(Q1484-R1484&lt;=AA1484,Q1484-R1484,AA1484))))</f>
        <v>-      ₽</v>
      </c>
      <c r="T1484" s="92" t="str">
        <f>IF('1'!$H$10="-","-      ₽",IF(AND(SUM($W$10:$W$6357)&gt;=200000,AC1484&lt;&gt;"без скидки"),IF(R1484&gt;=100,O1484*0.95*0.95*R1484,O1484*R1484*0.95),IF(SUM($V$10:$V$6357)&gt;=57000,IF(AND(R1484&gt;=100,AC1484&lt;&gt;"без скидки"),O1484*0.95*R1484,O1484*R1484),N1484*R1484)))</f>
        <v>-      ₽</v>
      </c>
      <c r="U1484" s="92" t="str">
        <f>IF('1'!$H$10="-","-      ₽",S1484*N1484)</f>
        <v>-      ₽</v>
      </c>
      <c r="V1484" s="93" t="str">
        <f>IF('1'!$H$10="-","-      ₽",R1484*N1484)</f>
        <v>-      ₽</v>
      </c>
      <c r="W1484" s="93" t="str">
        <f>IF('1'!$H$10="-","-      ₽",R1484*O1484)</f>
        <v>-      ₽</v>
      </c>
      <c r="X1484" s="65" t="s">
        <v>4992</v>
      </c>
      <c r="Y1484" s="66" t="str">
        <f>IF(OR(Q1484="",'1'!$H$10="-"),"-      %",IF(Z1484="только сц",0,IF(SUM($V$685:$V$6357)&gt;=57000,(W1484-T1484)/W1484,0)))</f>
        <v>-      %</v>
      </c>
      <c r="Z1484" s="83" t="s">
        <v>375</v>
      </c>
      <c r="AA1484" s="51">
        <v>0</v>
      </c>
      <c r="AB1484" s="51">
        <v>51</v>
      </c>
      <c r="AC1484" s="63" t="s">
        <v>375</v>
      </c>
      <c r="AD1484" s="94" t="str">
        <f>IF(OR(Q1484="",'1'!$H$10="-"),"",IF(Q1484&gt;R1484+S1484,"заказано больше наличия",""))</f>
        <v/>
      </c>
    </row>
    <row r="1485" spans="1:30" s="48" customFormat="1">
      <c r="A1485" s="2"/>
      <c r="B1485" s="57" t="s">
        <v>1583</v>
      </c>
      <c r="C1485" s="49" t="s">
        <v>3872</v>
      </c>
      <c r="D1485" s="49" t="s">
        <v>779</v>
      </c>
      <c r="E1485" s="49">
        <v>2</v>
      </c>
      <c r="F1485" s="49">
        <v>8</v>
      </c>
      <c r="G1485" s="49" t="s">
        <v>788</v>
      </c>
      <c r="H1485" s="52" t="s">
        <v>288</v>
      </c>
      <c r="I1485" s="50" t="s">
        <v>392</v>
      </c>
      <c r="J1485" s="50"/>
      <c r="K1485" s="90"/>
      <c r="L1485" s="51">
        <v>278</v>
      </c>
      <c r="M1485" s="51">
        <v>245</v>
      </c>
      <c r="N1485" s="82">
        <f>IF('1'!$H$10="-",L1485,L1485)</f>
        <v>278</v>
      </c>
      <c r="O1485" s="82">
        <f>IF(Z1485="только сц",0,IF('1'!$H$10="-",M1485,IF('1'!$H$10="в кассу предприятия",M1485,IF('1'!$H$10="ИП Водакова Т.Ю.",M1485*1.075,"-"))))</f>
        <v>0</v>
      </c>
      <c r="P1485" s="86">
        <v>1</v>
      </c>
      <c r="Q1485" s="47"/>
      <c r="R1485" s="91">
        <f t="shared" si="23"/>
        <v>0</v>
      </c>
      <c r="S1485" s="91" t="str">
        <f>IF('1'!$H$10="-","-      ₽",IF(Z1485="только сц",IF(Q1485&lt;=AA1485,Q1485,AA1485),IF(Q1485&lt;=AB1485,0,IF(Q1485-R1485&lt;=AA1485,Q1485-R1485,AA1485))))</f>
        <v>-      ₽</v>
      </c>
      <c r="T1485" s="92" t="str">
        <f>IF('1'!$H$10="-","-      ₽",IF(AND(SUM($W$10:$W$6357)&gt;=200000,AC1485&lt;&gt;"без скидки"),IF(R1485&gt;=100,O1485*0.95*0.95*R1485,O1485*R1485*0.95),IF(SUM($V$10:$V$6357)&gt;=57000,IF(AND(R1485&gt;=100,AC1485&lt;&gt;"без скидки"),O1485*0.95*R1485,O1485*R1485),N1485*R1485)))</f>
        <v>-      ₽</v>
      </c>
      <c r="U1485" s="92" t="str">
        <f>IF('1'!$H$10="-","-      ₽",S1485*N1485)</f>
        <v>-      ₽</v>
      </c>
      <c r="V1485" s="93" t="str">
        <f>IF('1'!$H$10="-","-      ₽",R1485*N1485)</f>
        <v>-      ₽</v>
      </c>
      <c r="W1485" s="93" t="str">
        <f>IF('1'!$H$10="-","-      ₽",R1485*O1485)</f>
        <v>-      ₽</v>
      </c>
      <c r="X1485" s="65" t="s">
        <v>4548</v>
      </c>
      <c r="Y1485" s="66" t="str">
        <f>IF(OR(Q1485="",'1'!$H$10="-"),"-      %",IF(Z1485="только сц",0,IF(SUM($V$685:$V$6357)&gt;=57000,(W1485-T1485)/W1485,0)))</f>
        <v>-      %</v>
      </c>
      <c r="Z1485" s="83" t="s">
        <v>5582</v>
      </c>
      <c r="AA1485" s="51">
        <v>1</v>
      </c>
      <c r="AB1485" s="51">
        <v>0</v>
      </c>
      <c r="AC1485" s="63" t="s">
        <v>3975</v>
      </c>
      <c r="AD1485" s="94" t="str">
        <f>IF(OR(Q1485="",'1'!$H$10="-"),"",IF(Q1485&gt;R1485+S1485,"заказано больше наличия",""))</f>
        <v/>
      </c>
    </row>
    <row r="1486" spans="1:30" s="48" customFormat="1">
      <c r="A1486" s="2"/>
      <c r="B1486" s="57" t="s">
        <v>5223</v>
      </c>
      <c r="C1486" s="49" t="s">
        <v>778</v>
      </c>
      <c r="D1486" s="49" t="s">
        <v>779</v>
      </c>
      <c r="E1486" s="49">
        <v>2</v>
      </c>
      <c r="F1486" s="49">
        <v>11</v>
      </c>
      <c r="G1486" s="49" t="s">
        <v>788</v>
      </c>
      <c r="H1486" s="52" t="s">
        <v>52</v>
      </c>
      <c r="I1486" s="50" t="s">
        <v>5526</v>
      </c>
      <c r="J1486" s="50"/>
      <c r="K1486" s="90"/>
      <c r="L1486" s="51">
        <v>278</v>
      </c>
      <c r="M1486" s="51">
        <v>245</v>
      </c>
      <c r="N1486" s="82">
        <f>IF('1'!$H$10="-",L1486,L1486)</f>
        <v>278</v>
      </c>
      <c r="O1486" s="82">
        <f>IF(Z1486="только сц",0,IF('1'!$H$10="-",M1486,IF('1'!$H$10="в кассу предприятия",M1486,IF('1'!$H$10="ИП Водакова Т.Ю.",M1486*1.075,"-"))))</f>
        <v>245</v>
      </c>
      <c r="P1486" s="86" t="s">
        <v>5583</v>
      </c>
      <c r="Q1486" s="47"/>
      <c r="R1486" s="91">
        <f t="shared" si="23"/>
        <v>0</v>
      </c>
      <c r="S1486" s="91" t="str">
        <f>IF('1'!$H$10="-","-      ₽",IF(Z1486="только сц",IF(Q1486&lt;=AA1486,Q1486,AA1486),IF(Q1486&lt;=AB1486,0,IF(Q1486-R1486&lt;=AA1486,Q1486-R1486,AA1486))))</f>
        <v>-      ₽</v>
      </c>
      <c r="T1486" s="92" t="str">
        <f>IF('1'!$H$10="-","-      ₽",IF(AND(SUM($W$10:$W$6357)&gt;=200000,AC1486&lt;&gt;"без скидки"),IF(R1486&gt;=100,O1486*0.95*0.95*R1486,O1486*R1486*0.95),IF(SUM($V$10:$V$6357)&gt;=57000,IF(AND(R1486&gt;=100,AC1486&lt;&gt;"без скидки"),O1486*0.95*R1486,O1486*R1486),N1486*R1486)))</f>
        <v>-      ₽</v>
      </c>
      <c r="U1486" s="92" t="str">
        <f>IF('1'!$H$10="-","-      ₽",S1486*N1486)</f>
        <v>-      ₽</v>
      </c>
      <c r="V1486" s="93" t="str">
        <f>IF('1'!$H$10="-","-      ₽",R1486*N1486)</f>
        <v>-      ₽</v>
      </c>
      <c r="W1486" s="93" t="str">
        <f>IF('1'!$H$10="-","-      ₽",R1486*O1486)</f>
        <v>-      ₽</v>
      </c>
      <c r="X1486" s="65" t="s">
        <v>4991</v>
      </c>
      <c r="Y1486" s="66" t="str">
        <f>IF(OR(Q1486="",'1'!$H$10="-"),"-      %",IF(Z1486="только сц",0,IF(SUM($V$685:$V$6357)&gt;=57000,(W1486-T1486)/W1486,0)))</f>
        <v>-      %</v>
      </c>
      <c r="Z1486" s="83" t="s">
        <v>375</v>
      </c>
      <c r="AA1486" s="51">
        <v>0</v>
      </c>
      <c r="AB1486" s="51">
        <v>449</v>
      </c>
      <c r="AC1486" s="63" t="s">
        <v>375</v>
      </c>
      <c r="AD1486" s="94" t="str">
        <f>IF(OR(Q1486="",'1'!$H$10="-"),"",IF(Q1486&gt;R1486+S1486,"заказано больше наличия",""))</f>
        <v/>
      </c>
    </row>
    <row r="1487" spans="1:30" s="48" customFormat="1">
      <c r="A1487" s="2"/>
      <c r="B1487" s="57" t="s">
        <v>5224</v>
      </c>
      <c r="C1487" s="49" t="s">
        <v>3872</v>
      </c>
      <c r="D1487" s="49" t="s">
        <v>779</v>
      </c>
      <c r="E1487" s="49">
        <v>2</v>
      </c>
      <c r="F1487" s="49">
        <v>11</v>
      </c>
      <c r="G1487" s="49" t="s">
        <v>788</v>
      </c>
      <c r="H1487" s="52" t="s">
        <v>52</v>
      </c>
      <c r="I1487" s="50" t="s">
        <v>392</v>
      </c>
      <c r="J1487" s="50"/>
      <c r="K1487" s="90"/>
      <c r="L1487" s="51">
        <v>278</v>
      </c>
      <c r="M1487" s="51">
        <v>245</v>
      </c>
      <c r="N1487" s="82">
        <f>IF('1'!$H$10="-",L1487,L1487)</f>
        <v>278</v>
      </c>
      <c r="O1487" s="82">
        <f>IF(Z1487="только сц",0,IF('1'!$H$10="-",M1487,IF('1'!$H$10="в кассу предприятия",M1487,IF('1'!$H$10="ИП Водакова Т.Ю.",M1487*1.075,"-"))))</f>
        <v>245</v>
      </c>
      <c r="P1487" s="86" t="s">
        <v>5583</v>
      </c>
      <c r="Q1487" s="47"/>
      <c r="R1487" s="91">
        <f t="shared" si="23"/>
        <v>0</v>
      </c>
      <c r="S1487" s="91" t="str">
        <f>IF('1'!$H$10="-","-      ₽",IF(Z1487="только сц",IF(Q1487&lt;=AA1487,Q1487,AA1487),IF(Q1487&lt;=AB1487,0,IF(Q1487-R1487&lt;=AA1487,Q1487-R1487,AA1487))))</f>
        <v>-      ₽</v>
      </c>
      <c r="T1487" s="92" t="str">
        <f>IF('1'!$H$10="-","-      ₽",IF(AND(SUM($W$10:$W$6357)&gt;=200000,AC1487&lt;&gt;"без скидки"),IF(R1487&gt;=100,O1487*0.95*0.95*R1487,O1487*R1487*0.95),IF(SUM($V$10:$V$6357)&gt;=57000,IF(AND(R1487&gt;=100,AC1487&lt;&gt;"без скидки"),O1487*0.95*R1487,O1487*R1487),N1487*R1487)))</f>
        <v>-      ₽</v>
      </c>
      <c r="U1487" s="92" t="str">
        <f>IF('1'!$H$10="-","-      ₽",S1487*N1487)</f>
        <v>-      ₽</v>
      </c>
      <c r="V1487" s="93" t="str">
        <f>IF('1'!$H$10="-","-      ₽",R1487*N1487)</f>
        <v>-      ₽</v>
      </c>
      <c r="W1487" s="93" t="str">
        <f>IF('1'!$H$10="-","-      ₽",R1487*O1487)</f>
        <v>-      ₽</v>
      </c>
      <c r="X1487" s="65" t="s">
        <v>4991</v>
      </c>
      <c r="Y1487" s="66" t="str">
        <f>IF(OR(Q1487="",'1'!$H$10="-"),"-      %",IF(Z1487="только сц",0,IF(SUM($V$685:$V$6357)&gt;=57000,(W1487-T1487)/W1487,0)))</f>
        <v>-      %</v>
      </c>
      <c r="Z1487" s="83" t="s">
        <v>375</v>
      </c>
      <c r="AA1487" s="51">
        <v>0</v>
      </c>
      <c r="AB1487" s="51">
        <v>389</v>
      </c>
      <c r="AC1487" s="63" t="s">
        <v>375</v>
      </c>
      <c r="AD1487" s="94" t="str">
        <f>IF(OR(Q1487="",'1'!$H$10="-"),"",IF(Q1487&gt;R1487+S1487,"заказано больше наличия",""))</f>
        <v/>
      </c>
    </row>
    <row r="1488" spans="1:30" s="48" customFormat="1">
      <c r="A1488" s="2"/>
      <c r="B1488" s="57" t="s">
        <v>1584</v>
      </c>
      <c r="C1488" s="49" t="s">
        <v>778</v>
      </c>
      <c r="D1488" s="49" t="s">
        <v>779</v>
      </c>
      <c r="E1488" s="49">
        <v>2</v>
      </c>
      <c r="F1488" s="49">
        <v>6</v>
      </c>
      <c r="G1488" s="49" t="s">
        <v>790</v>
      </c>
      <c r="H1488" s="52" t="s">
        <v>85</v>
      </c>
      <c r="I1488" s="50"/>
      <c r="J1488" s="50"/>
      <c r="K1488" s="90"/>
      <c r="L1488" s="51">
        <v>255</v>
      </c>
      <c r="M1488" s="51">
        <v>225</v>
      </c>
      <c r="N1488" s="82">
        <f>IF('1'!$H$10="-",L1488,L1488)</f>
        <v>255</v>
      </c>
      <c r="O1488" s="82">
        <f>IF(Z1488="только сц",0,IF('1'!$H$10="-",M1488,IF('1'!$H$10="в кассу предприятия",M1488,IF('1'!$H$10="ИП Водакова Т.Ю.",M1488*1.075,"-"))))</f>
        <v>225</v>
      </c>
      <c r="P1488" s="86" t="s">
        <v>5583</v>
      </c>
      <c r="Q1488" s="47"/>
      <c r="R1488" s="91">
        <f t="shared" si="23"/>
        <v>0</v>
      </c>
      <c r="S1488" s="91" t="str">
        <f>IF('1'!$H$10="-","-      ₽",IF(Z1488="только сц",IF(Q1488&lt;=AA1488,Q1488,AA1488),IF(Q1488&lt;=AB1488,0,IF(Q1488-R1488&lt;=AA1488,Q1488-R1488,AA1488))))</f>
        <v>-      ₽</v>
      </c>
      <c r="T1488" s="92" t="str">
        <f>IF('1'!$H$10="-","-      ₽",IF(AND(SUM($W$10:$W$6357)&gt;=200000,AC1488&lt;&gt;"без скидки"),IF(R1488&gt;=100,O1488*0.95*0.95*R1488,O1488*R1488*0.95),IF(SUM($V$10:$V$6357)&gt;=57000,IF(AND(R1488&gt;=100,AC1488&lt;&gt;"без скидки"),O1488*0.95*R1488,O1488*R1488),N1488*R1488)))</f>
        <v>-      ₽</v>
      </c>
      <c r="U1488" s="92" t="str">
        <f>IF('1'!$H$10="-","-      ₽",S1488*N1488)</f>
        <v>-      ₽</v>
      </c>
      <c r="V1488" s="93" t="str">
        <f>IF('1'!$H$10="-","-      ₽",R1488*N1488)</f>
        <v>-      ₽</v>
      </c>
      <c r="W1488" s="93" t="str">
        <f>IF('1'!$H$10="-","-      ₽",R1488*O1488)</f>
        <v>-      ₽</v>
      </c>
      <c r="X1488" s="65" t="s">
        <v>4992</v>
      </c>
      <c r="Y1488" s="66" t="str">
        <f>IF(OR(Q1488="",'1'!$H$10="-"),"-      %",IF(Z1488="только сц",0,IF(SUM($V$685:$V$6357)&gt;=57000,(W1488-T1488)/W1488,0)))</f>
        <v>-      %</v>
      </c>
      <c r="Z1488" s="83" t="s">
        <v>375</v>
      </c>
      <c r="AA1488" s="51">
        <v>0</v>
      </c>
      <c r="AB1488" s="51">
        <v>1227</v>
      </c>
      <c r="AC1488" s="63" t="s">
        <v>375</v>
      </c>
      <c r="AD1488" s="94" t="str">
        <f>IF(OR(Q1488="",'1'!$H$10="-"),"",IF(Q1488&gt;R1488+S1488,"заказано больше наличия",""))</f>
        <v/>
      </c>
    </row>
    <row r="1489" spans="1:30" s="48" customFormat="1">
      <c r="A1489" s="2"/>
      <c r="B1489" s="57" t="s">
        <v>4566</v>
      </c>
      <c r="C1489" s="49" t="s">
        <v>778</v>
      </c>
      <c r="D1489" s="49" t="s">
        <v>779</v>
      </c>
      <c r="E1489" s="49">
        <v>2</v>
      </c>
      <c r="F1489" s="49">
        <v>6</v>
      </c>
      <c r="G1489" s="49" t="s">
        <v>790</v>
      </c>
      <c r="H1489" s="52" t="s">
        <v>85</v>
      </c>
      <c r="I1489" s="50"/>
      <c r="J1489" s="50"/>
      <c r="K1489" s="90"/>
      <c r="L1489" s="51">
        <v>244</v>
      </c>
      <c r="M1489" s="51">
        <v>215</v>
      </c>
      <c r="N1489" s="82">
        <f>IF('1'!$H$10="-",L1489,L1489)</f>
        <v>244</v>
      </c>
      <c r="O1489" s="82">
        <f>IF(Z1489="только сц",0,IF('1'!$H$10="-",M1489,IF('1'!$H$10="в кассу предприятия",M1489,IF('1'!$H$10="ИП Водакова Т.Ю.",M1489*1.075,"-"))))</f>
        <v>0</v>
      </c>
      <c r="P1489" s="86">
        <v>41</v>
      </c>
      <c r="Q1489" s="47"/>
      <c r="R1489" s="91">
        <f t="shared" si="23"/>
        <v>0</v>
      </c>
      <c r="S1489" s="91" t="str">
        <f>IF('1'!$H$10="-","-      ₽",IF(Z1489="только сц",IF(Q1489&lt;=AA1489,Q1489,AA1489),IF(Q1489&lt;=AB1489,0,IF(Q1489-R1489&lt;=AA1489,Q1489-R1489,AA1489))))</f>
        <v>-      ₽</v>
      </c>
      <c r="T1489" s="92" t="str">
        <f>IF('1'!$H$10="-","-      ₽",IF(AND(SUM($W$10:$W$6357)&gt;=200000,AC1489&lt;&gt;"без скидки"),IF(R1489&gt;=100,O1489*0.95*0.95*R1489,O1489*R1489*0.95),IF(SUM($V$10:$V$6357)&gt;=57000,IF(AND(R1489&gt;=100,AC1489&lt;&gt;"без скидки"),O1489*0.95*R1489,O1489*R1489),N1489*R1489)))</f>
        <v>-      ₽</v>
      </c>
      <c r="U1489" s="92" t="str">
        <f>IF('1'!$H$10="-","-      ₽",S1489*N1489)</f>
        <v>-      ₽</v>
      </c>
      <c r="V1489" s="93" t="str">
        <f>IF('1'!$H$10="-","-      ₽",R1489*N1489)</f>
        <v>-      ₽</v>
      </c>
      <c r="W1489" s="93" t="str">
        <f>IF('1'!$H$10="-","-      ₽",R1489*O1489)</f>
        <v>-      ₽</v>
      </c>
      <c r="X1489" s="65" t="s">
        <v>4548</v>
      </c>
      <c r="Y1489" s="66" t="str">
        <f>IF(OR(Q1489="",'1'!$H$10="-"),"-      %",IF(Z1489="только сц",0,IF(SUM($V$685:$V$6357)&gt;=57000,(W1489-T1489)/W1489,0)))</f>
        <v>-      %</v>
      </c>
      <c r="Z1489" s="83" t="s">
        <v>5582</v>
      </c>
      <c r="AA1489" s="51">
        <v>41</v>
      </c>
      <c r="AB1489" s="51">
        <v>0</v>
      </c>
      <c r="AC1489" s="63" t="s">
        <v>375</v>
      </c>
      <c r="AD1489" s="94" t="str">
        <f>IF(OR(Q1489="",'1'!$H$10="-"),"",IF(Q1489&gt;R1489+S1489,"заказано больше наличия",""))</f>
        <v/>
      </c>
    </row>
    <row r="1490" spans="1:30" s="48" customFormat="1">
      <c r="A1490" s="2"/>
      <c r="B1490" s="57" t="s">
        <v>1585</v>
      </c>
      <c r="C1490" s="49" t="s">
        <v>778</v>
      </c>
      <c r="D1490" s="49" t="s">
        <v>779</v>
      </c>
      <c r="E1490" s="49">
        <v>2</v>
      </c>
      <c r="F1490" s="49">
        <v>8</v>
      </c>
      <c r="G1490" s="49" t="s">
        <v>790</v>
      </c>
      <c r="H1490" s="52" t="s">
        <v>288</v>
      </c>
      <c r="I1490" s="50" t="s">
        <v>526</v>
      </c>
      <c r="J1490" s="50"/>
      <c r="K1490" s="90"/>
      <c r="L1490" s="51">
        <v>278</v>
      </c>
      <c r="M1490" s="51">
        <v>245</v>
      </c>
      <c r="N1490" s="82">
        <f>IF('1'!$H$10="-",L1490,L1490)</f>
        <v>278</v>
      </c>
      <c r="O1490" s="82">
        <f>IF(Z1490="только сц",0,IF('1'!$H$10="-",M1490,IF('1'!$H$10="в кассу предприятия",M1490,IF('1'!$H$10="ИП Водакова Т.Ю.",M1490*1.075,"-"))))</f>
        <v>0</v>
      </c>
      <c r="P1490" s="86">
        <v>10</v>
      </c>
      <c r="Q1490" s="47"/>
      <c r="R1490" s="91">
        <f t="shared" si="23"/>
        <v>0</v>
      </c>
      <c r="S1490" s="91" t="str">
        <f>IF('1'!$H$10="-","-      ₽",IF(Z1490="только сц",IF(Q1490&lt;=AA1490,Q1490,AA1490),IF(Q1490&lt;=AB1490,0,IF(Q1490-R1490&lt;=AA1490,Q1490-R1490,AA1490))))</f>
        <v>-      ₽</v>
      </c>
      <c r="T1490" s="92" t="str">
        <f>IF('1'!$H$10="-","-      ₽",IF(AND(SUM($W$10:$W$6357)&gt;=200000,AC1490&lt;&gt;"без скидки"),IF(R1490&gt;=100,O1490*0.95*0.95*R1490,O1490*R1490*0.95),IF(SUM($V$10:$V$6357)&gt;=57000,IF(AND(R1490&gt;=100,AC1490&lt;&gt;"без скидки"),O1490*0.95*R1490,O1490*R1490),N1490*R1490)))</f>
        <v>-      ₽</v>
      </c>
      <c r="U1490" s="92" t="str">
        <f>IF('1'!$H$10="-","-      ₽",S1490*N1490)</f>
        <v>-      ₽</v>
      </c>
      <c r="V1490" s="93" t="str">
        <f>IF('1'!$H$10="-","-      ₽",R1490*N1490)</f>
        <v>-      ₽</v>
      </c>
      <c r="W1490" s="93" t="str">
        <f>IF('1'!$H$10="-","-      ₽",R1490*O1490)</f>
        <v>-      ₽</v>
      </c>
      <c r="X1490" s="65" t="s">
        <v>4548</v>
      </c>
      <c r="Y1490" s="66" t="str">
        <f>IF(OR(Q1490="",'1'!$H$10="-"),"-      %",IF(Z1490="только сц",0,IF(SUM($V$685:$V$6357)&gt;=57000,(W1490-T1490)/W1490,0)))</f>
        <v>-      %</v>
      </c>
      <c r="Z1490" s="83" t="s">
        <v>5582</v>
      </c>
      <c r="AA1490" s="51">
        <v>10</v>
      </c>
      <c r="AB1490" s="51">
        <v>0</v>
      </c>
      <c r="AC1490" s="63" t="s">
        <v>375</v>
      </c>
      <c r="AD1490" s="94" t="str">
        <f>IF(OR(Q1490="",'1'!$H$10="-"),"",IF(Q1490&gt;R1490+S1490,"заказано больше наличия",""))</f>
        <v/>
      </c>
    </row>
    <row r="1491" spans="1:30" s="48" customFormat="1">
      <c r="A1491" s="2"/>
      <c r="B1491" s="57" t="s">
        <v>1586</v>
      </c>
      <c r="C1491" s="49" t="s">
        <v>778</v>
      </c>
      <c r="D1491" s="49" t="s">
        <v>779</v>
      </c>
      <c r="E1491" s="49">
        <v>2</v>
      </c>
      <c r="F1491" s="49">
        <v>8</v>
      </c>
      <c r="G1491" s="49" t="s">
        <v>790</v>
      </c>
      <c r="H1491" s="52" t="s">
        <v>288</v>
      </c>
      <c r="I1491" s="50"/>
      <c r="J1491" s="50"/>
      <c r="K1491" s="90"/>
      <c r="L1491" s="51">
        <v>278</v>
      </c>
      <c r="M1491" s="51">
        <v>245</v>
      </c>
      <c r="N1491" s="82">
        <f>IF('1'!$H$10="-",L1491,L1491)</f>
        <v>278</v>
      </c>
      <c r="O1491" s="82">
        <f>IF(Z1491="только сц",0,IF('1'!$H$10="-",M1491,IF('1'!$H$10="в кассу предприятия",M1491,IF('1'!$H$10="ИП Водакова Т.Ю.",M1491*1.075,"-"))))</f>
        <v>245</v>
      </c>
      <c r="P1491" s="86">
        <v>63</v>
      </c>
      <c r="Q1491" s="47"/>
      <c r="R1491" s="91">
        <f t="shared" si="23"/>
        <v>0</v>
      </c>
      <c r="S1491" s="91" t="str">
        <f>IF('1'!$H$10="-","-      ₽",IF(Z1491="только сц",IF(Q1491&lt;=AA1491,Q1491,AA1491),IF(Q1491&lt;=AB1491,0,IF(Q1491-R1491&lt;=AA1491,Q1491-R1491,AA1491))))</f>
        <v>-      ₽</v>
      </c>
      <c r="T1491" s="92" t="str">
        <f>IF('1'!$H$10="-","-      ₽",IF(AND(SUM($W$10:$W$6357)&gt;=200000,AC1491&lt;&gt;"без скидки"),IF(R1491&gt;=100,O1491*0.95*0.95*R1491,O1491*R1491*0.95),IF(SUM($V$10:$V$6357)&gt;=57000,IF(AND(R1491&gt;=100,AC1491&lt;&gt;"без скидки"),O1491*0.95*R1491,O1491*R1491),N1491*R1491)))</f>
        <v>-      ₽</v>
      </c>
      <c r="U1491" s="92" t="str">
        <f>IF('1'!$H$10="-","-      ₽",S1491*N1491)</f>
        <v>-      ₽</v>
      </c>
      <c r="V1491" s="93" t="str">
        <f>IF('1'!$H$10="-","-      ₽",R1491*N1491)</f>
        <v>-      ₽</v>
      </c>
      <c r="W1491" s="93" t="str">
        <f>IF('1'!$H$10="-","-      ₽",R1491*O1491)</f>
        <v>-      ₽</v>
      </c>
      <c r="X1491" s="65" t="s">
        <v>4548</v>
      </c>
      <c r="Y1491" s="66" t="str">
        <f>IF(OR(Q1491="",'1'!$H$10="-"),"-      %",IF(Z1491="только сц",0,IF(SUM($V$685:$V$6357)&gt;=57000,(W1491-T1491)/W1491,0)))</f>
        <v>-      %</v>
      </c>
      <c r="Z1491" s="83" t="s">
        <v>375</v>
      </c>
      <c r="AA1491" s="51">
        <v>0</v>
      </c>
      <c r="AB1491" s="51">
        <v>63</v>
      </c>
      <c r="AC1491" s="63" t="s">
        <v>375</v>
      </c>
      <c r="AD1491" s="94" t="str">
        <f>IF(OR(Q1491="",'1'!$H$10="-"),"",IF(Q1491&gt;R1491+S1491,"заказано больше наличия",""))</f>
        <v/>
      </c>
    </row>
    <row r="1492" spans="1:30" s="48" customFormat="1">
      <c r="A1492" s="2"/>
      <c r="B1492" s="57" t="s">
        <v>4567</v>
      </c>
      <c r="C1492" s="49" t="s">
        <v>3872</v>
      </c>
      <c r="D1492" s="49" t="s">
        <v>779</v>
      </c>
      <c r="E1492" s="49">
        <v>2</v>
      </c>
      <c r="F1492" s="49">
        <v>11</v>
      </c>
      <c r="G1492" s="49" t="s">
        <v>790</v>
      </c>
      <c r="H1492" s="52" t="s">
        <v>52</v>
      </c>
      <c r="I1492" s="50" t="s">
        <v>392</v>
      </c>
      <c r="J1492" s="50"/>
      <c r="K1492" s="90"/>
      <c r="L1492" s="51">
        <v>278</v>
      </c>
      <c r="M1492" s="51">
        <v>245</v>
      </c>
      <c r="N1492" s="82">
        <f>IF('1'!$H$10="-",L1492,L1492)</f>
        <v>278</v>
      </c>
      <c r="O1492" s="82">
        <f>IF(Z1492="только сц",0,IF('1'!$H$10="-",M1492,IF('1'!$H$10="в кассу предприятия",M1492,IF('1'!$H$10="ИП Водакова Т.Ю.",M1492*1.075,"-"))))</f>
        <v>0</v>
      </c>
      <c r="P1492" s="86">
        <v>10</v>
      </c>
      <c r="Q1492" s="47"/>
      <c r="R1492" s="91">
        <f t="shared" si="23"/>
        <v>0</v>
      </c>
      <c r="S1492" s="91" t="str">
        <f>IF('1'!$H$10="-","-      ₽",IF(Z1492="только сц",IF(Q1492&lt;=AA1492,Q1492,AA1492),IF(Q1492&lt;=AB1492,0,IF(Q1492-R1492&lt;=AA1492,Q1492-R1492,AA1492))))</f>
        <v>-      ₽</v>
      </c>
      <c r="T1492" s="92" t="str">
        <f>IF('1'!$H$10="-","-      ₽",IF(AND(SUM($W$10:$W$6357)&gt;=200000,AC1492&lt;&gt;"без скидки"),IF(R1492&gt;=100,O1492*0.95*0.95*R1492,O1492*R1492*0.95),IF(SUM($V$10:$V$6357)&gt;=57000,IF(AND(R1492&gt;=100,AC1492&lt;&gt;"без скидки"),O1492*0.95*R1492,O1492*R1492),N1492*R1492)))</f>
        <v>-      ₽</v>
      </c>
      <c r="U1492" s="92" t="str">
        <f>IF('1'!$H$10="-","-      ₽",S1492*N1492)</f>
        <v>-      ₽</v>
      </c>
      <c r="V1492" s="93" t="str">
        <f>IF('1'!$H$10="-","-      ₽",R1492*N1492)</f>
        <v>-      ₽</v>
      </c>
      <c r="W1492" s="93" t="str">
        <f>IF('1'!$H$10="-","-      ₽",R1492*O1492)</f>
        <v>-      ₽</v>
      </c>
      <c r="X1492" s="65" t="s">
        <v>4548</v>
      </c>
      <c r="Y1492" s="66" t="str">
        <f>IF(OR(Q1492="",'1'!$H$10="-"),"-      %",IF(Z1492="только сц",0,IF(SUM($V$685:$V$6357)&gt;=57000,(W1492-T1492)/W1492,0)))</f>
        <v>-      %</v>
      </c>
      <c r="Z1492" s="83" t="s">
        <v>5582</v>
      </c>
      <c r="AA1492" s="51">
        <v>10</v>
      </c>
      <c r="AB1492" s="51">
        <v>0</v>
      </c>
      <c r="AC1492" s="63" t="s">
        <v>375</v>
      </c>
      <c r="AD1492" s="94" t="str">
        <f>IF(OR(Q1492="",'1'!$H$10="-"),"",IF(Q1492&gt;R1492+S1492,"заказано больше наличия",""))</f>
        <v/>
      </c>
    </row>
    <row r="1493" spans="1:30" s="48" customFormat="1">
      <c r="A1493" s="2"/>
      <c r="B1493" s="57" t="s">
        <v>1587</v>
      </c>
      <c r="C1493" s="49" t="s">
        <v>778</v>
      </c>
      <c r="D1493" s="49" t="s">
        <v>779</v>
      </c>
      <c r="E1493" s="49">
        <v>2</v>
      </c>
      <c r="F1493" s="49">
        <v>11</v>
      </c>
      <c r="G1493" s="49" t="s">
        <v>790</v>
      </c>
      <c r="H1493" s="52" t="s">
        <v>52</v>
      </c>
      <c r="I1493" s="50"/>
      <c r="J1493" s="50"/>
      <c r="K1493" s="90"/>
      <c r="L1493" s="51">
        <v>278</v>
      </c>
      <c r="M1493" s="51">
        <v>245</v>
      </c>
      <c r="N1493" s="82">
        <f>IF('1'!$H$10="-",L1493,L1493)</f>
        <v>278</v>
      </c>
      <c r="O1493" s="82">
        <f>IF(Z1493="только сц",0,IF('1'!$H$10="-",M1493,IF('1'!$H$10="в кассу предприятия",M1493,IF('1'!$H$10="ИП Водакова Т.Ю.",M1493*1.075,"-"))))</f>
        <v>245</v>
      </c>
      <c r="P1493" s="86">
        <v>22</v>
      </c>
      <c r="Q1493" s="47"/>
      <c r="R1493" s="91">
        <f t="shared" si="23"/>
        <v>0</v>
      </c>
      <c r="S1493" s="91" t="str">
        <f>IF('1'!$H$10="-","-      ₽",IF(Z1493="только сц",IF(Q1493&lt;=AA1493,Q1493,AA1493),IF(Q1493&lt;=AB1493,0,IF(Q1493-R1493&lt;=AA1493,Q1493-R1493,AA1493))))</f>
        <v>-      ₽</v>
      </c>
      <c r="T1493" s="92" t="str">
        <f>IF('1'!$H$10="-","-      ₽",IF(AND(SUM($W$10:$W$6357)&gt;=200000,AC1493&lt;&gt;"без скидки"),IF(R1493&gt;=100,O1493*0.95*0.95*R1493,O1493*R1493*0.95),IF(SUM($V$10:$V$6357)&gt;=57000,IF(AND(R1493&gt;=100,AC1493&lt;&gt;"без скидки"),O1493*0.95*R1493,O1493*R1493),N1493*R1493)))</f>
        <v>-      ₽</v>
      </c>
      <c r="U1493" s="92" t="str">
        <f>IF('1'!$H$10="-","-      ₽",S1493*N1493)</f>
        <v>-      ₽</v>
      </c>
      <c r="V1493" s="93" t="str">
        <f>IF('1'!$H$10="-","-      ₽",R1493*N1493)</f>
        <v>-      ₽</v>
      </c>
      <c r="W1493" s="93" t="str">
        <f>IF('1'!$H$10="-","-      ₽",R1493*O1493)</f>
        <v>-      ₽</v>
      </c>
      <c r="X1493" s="65" t="s">
        <v>4548</v>
      </c>
      <c r="Y1493" s="66" t="str">
        <f>IF(OR(Q1493="",'1'!$H$10="-"),"-      %",IF(Z1493="только сц",0,IF(SUM($V$685:$V$6357)&gt;=57000,(W1493-T1493)/W1493,0)))</f>
        <v>-      %</v>
      </c>
      <c r="Z1493" s="83" t="s">
        <v>375</v>
      </c>
      <c r="AA1493" s="51">
        <v>0</v>
      </c>
      <c r="AB1493" s="51">
        <v>22</v>
      </c>
      <c r="AC1493" s="63" t="s">
        <v>3975</v>
      </c>
      <c r="AD1493" s="94" t="str">
        <f>IF(OR(Q1493="",'1'!$H$10="-"),"",IF(Q1493&gt;R1493+S1493,"заказано больше наличия",""))</f>
        <v/>
      </c>
    </row>
    <row r="1494" spans="1:30" s="48" customFormat="1">
      <c r="A1494" s="2"/>
      <c r="B1494" s="57" t="s">
        <v>1588</v>
      </c>
      <c r="C1494" s="49" t="s">
        <v>3872</v>
      </c>
      <c r="D1494" s="49" t="s">
        <v>779</v>
      </c>
      <c r="E1494" s="49">
        <v>2</v>
      </c>
      <c r="F1494" s="49">
        <v>15</v>
      </c>
      <c r="G1494" s="49" t="s">
        <v>790</v>
      </c>
      <c r="H1494" s="52" t="s">
        <v>57</v>
      </c>
      <c r="I1494" s="50" t="s">
        <v>2800</v>
      </c>
      <c r="J1494" s="50" t="s">
        <v>387</v>
      </c>
      <c r="K1494" s="90"/>
      <c r="L1494" s="51">
        <v>391</v>
      </c>
      <c r="M1494" s="51">
        <v>345</v>
      </c>
      <c r="N1494" s="82">
        <f>IF('1'!$H$10="-",L1494,L1494)</f>
        <v>391</v>
      </c>
      <c r="O1494" s="82">
        <f>IF(Z1494="только сц",0,IF('1'!$H$10="-",M1494,IF('1'!$H$10="в кассу предприятия",M1494,IF('1'!$H$10="ИП Водакова Т.Ю.",M1494*1.075,"-"))))</f>
        <v>0</v>
      </c>
      <c r="P1494" s="86">
        <v>8</v>
      </c>
      <c r="Q1494" s="47"/>
      <c r="R1494" s="91">
        <f t="shared" si="23"/>
        <v>0</v>
      </c>
      <c r="S1494" s="91" t="str">
        <f>IF('1'!$H$10="-","-      ₽",IF(Z1494="только сц",IF(Q1494&lt;=AA1494,Q1494,AA1494),IF(Q1494&lt;=AB1494,0,IF(Q1494-R1494&lt;=AA1494,Q1494-R1494,AA1494))))</f>
        <v>-      ₽</v>
      </c>
      <c r="T1494" s="92" t="str">
        <f>IF('1'!$H$10="-","-      ₽",IF(AND(SUM($W$10:$W$6357)&gt;=200000,AC1494&lt;&gt;"без скидки"),IF(R1494&gt;=100,O1494*0.95*0.95*R1494,O1494*R1494*0.95),IF(SUM($V$10:$V$6357)&gt;=57000,IF(AND(R1494&gt;=100,AC1494&lt;&gt;"без скидки"),O1494*0.95*R1494,O1494*R1494),N1494*R1494)))</f>
        <v>-      ₽</v>
      </c>
      <c r="U1494" s="92" t="str">
        <f>IF('1'!$H$10="-","-      ₽",S1494*N1494)</f>
        <v>-      ₽</v>
      </c>
      <c r="V1494" s="93" t="str">
        <f>IF('1'!$H$10="-","-      ₽",R1494*N1494)</f>
        <v>-      ₽</v>
      </c>
      <c r="W1494" s="93" t="str">
        <f>IF('1'!$H$10="-","-      ₽",R1494*O1494)</f>
        <v>-      ₽</v>
      </c>
      <c r="X1494" s="65" t="s">
        <v>4548</v>
      </c>
      <c r="Y1494" s="66" t="str">
        <f>IF(OR(Q1494="",'1'!$H$10="-"),"-      %",IF(Z1494="только сц",0,IF(SUM($V$685:$V$6357)&gt;=57000,(W1494-T1494)/W1494,0)))</f>
        <v>-      %</v>
      </c>
      <c r="Z1494" s="83" t="s">
        <v>5582</v>
      </c>
      <c r="AA1494" s="51">
        <v>8</v>
      </c>
      <c r="AB1494" s="51">
        <v>0</v>
      </c>
      <c r="AC1494" s="63" t="s">
        <v>3975</v>
      </c>
      <c r="AD1494" s="94" t="str">
        <f>IF(OR(Q1494="",'1'!$H$10="-"),"",IF(Q1494&gt;R1494+S1494,"заказано больше наличия",""))</f>
        <v/>
      </c>
    </row>
    <row r="1495" spans="1:30" s="48" customFormat="1">
      <c r="A1495" s="2"/>
      <c r="B1495" s="57" t="s">
        <v>1589</v>
      </c>
      <c r="C1495" s="49" t="s">
        <v>778</v>
      </c>
      <c r="D1495" s="49" t="s">
        <v>779</v>
      </c>
      <c r="E1495" s="49">
        <v>2</v>
      </c>
      <c r="F1495" s="49">
        <v>20</v>
      </c>
      <c r="G1495" s="49" t="s">
        <v>790</v>
      </c>
      <c r="H1495" s="52" t="s">
        <v>496</v>
      </c>
      <c r="I1495" s="50" t="s">
        <v>392</v>
      </c>
      <c r="J1495" s="50"/>
      <c r="K1495" s="90"/>
      <c r="L1495" s="51">
        <v>511</v>
      </c>
      <c r="M1495" s="51">
        <v>451</v>
      </c>
      <c r="N1495" s="82">
        <f>IF('1'!$H$10="-",L1495,L1495)</f>
        <v>511</v>
      </c>
      <c r="O1495" s="82">
        <f>IF(Z1495="только сц",0,IF('1'!$H$10="-",M1495,IF('1'!$H$10="в кассу предприятия",M1495,IF('1'!$H$10="ИП Водакова Т.Ю.",M1495*1.075,"-"))))</f>
        <v>451</v>
      </c>
      <c r="P1495" s="86">
        <v>59</v>
      </c>
      <c r="Q1495" s="47"/>
      <c r="R1495" s="91">
        <f t="shared" si="23"/>
        <v>0</v>
      </c>
      <c r="S1495" s="91" t="str">
        <f>IF('1'!$H$10="-","-      ₽",IF(Z1495="только сц",IF(Q1495&lt;=AA1495,Q1495,AA1495),IF(Q1495&lt;=AB1495,0,IF(Q1495-R1495&lt;=AA1495,Q1495-R1495,AA1495))))</f>
        <v>-      ₽</v>
      </c>
      <c r="T1495" s="92" t="str">
        <f>IF('1'!$H$10="-","-      ₽",IF(AND(SUM($W$10:$W$6357)&gt;=200000,AC1495&lt;&gt;"без скидки"),IF(R1495&gt;=100,O1495*0.95*0.95*R1495,O1495*R1495*0.95),IF(SUM($V$10:$V$6357)&gt;=57000,IF(AND(R1495&gt;=100,AC1495&lt;&gt;"без скидки"),O1495*0.95*R1495,O1495*R1495),N1495*R1495)))</f>
        <v>-      ₽</v>
      </c>
      <c r="U1495" s="92" t="str">
        <f>IF('1'!$H$10="-","-      ₽",S1495*N1495)</f>
        <v>-      ₽</v>
      </c>
      <c r="V1495" s="93" t="str">
        <f>IF('1'!$H$10="-","-      ₽",R1495*N1495)</f>
        <v>-      ₽</v>
      </c>
      <c r="W1495" s="93" t="str">
        <f>IF('1'!$H$10="-","-      ₽",R1495*O1495)</f>
        <v>-      ₽</v>
      </c>
      <c r="X1495" s="65" t="s">
        <v>4548</v>
      </c>
      <c r="Y1495" s="66" t="str">
        <f>IF(OR(Q1495="",'1'!$H$10="-"),"-      %",IF(Z1495="только сц",0,IF(SUM($V$685:$V$6357)&gt;=57000,(W1495-T1495)/W1495,0)))</f>
        <v>-      %</v>
      </c>
      <c r="Z1495" s="83" t="s">
        <v>375</v>
      </c>
      <c r="AA1495" s="51">
        <v>0</v>
      </c>
      <c r="AB1495" s="51">
        <v>59</v>
      </c>
      <c r="AC1495" s="63" t="s">
        <v>375</v>
      </c>
      <c r="AD1495" s="94" t="str">
        <f>IF(OR(Q1495="",'1'!$H$10="-"),"",IF(Q1495&gt;R1495+S1495,"заказано больше наличия",""))</f>
        <v/>
      </c>
    </row>
    <row r="1496" spans="1:30" s="48" customFormat="1">
      <c r="A1496" s="2"/>
      <c r="B1496" s="57" t="s">
        <v>5225</v>
      </c>
      <c r="C1496" s="49" t="s">
        <v>3872</v>
      </c>
      <c r="D1496" s="49" t="s">
        <v>779</v>
      </c>
      <c r="E1496" s="49">
        <v>2</v>
      </c>
      <c r="F1496" s="49">
        <v>6</v>
      </c>
      <c r="G1496" s="49" t="s">
        <v>5527</v>
      </c>
      <c r="H1496" s="52" t="s">
        <v>85</v>
      </c>
      <c r="I1496" s="50"/>
      <c r="J1496" s="50"/>
      <c r="K1496" s="90"/>
      <c r="L1496" s="51">
        <v>244</v>
      </c>
      <c r="M1496" s="51">
        <v>215</v>
      </c>
      <c r="N1496" s="82">
        <f>IF('1'!$H$10="-",L1496,L1496)</f>
        <v>244</v>
      </c>
      <c r="O1496" s="82">
        <f>IF(Z1496="только сц",0,IF('1'!$H$10="-",M1496,IF('1'!$H$10="в кассу предприятия",M1496,IF('1'!$H$10="ИП Водакова Т.Ю.",M1496*1.075,"-"))))</f>
        <v>215</v>
      </c>
      <c r="P1496" s="86">
        <v>40</v>
      </c>
      <c r="Q1496" s="47"/>
      <c r="R1496" s="91">
        <f t="shared" si="23"/>
        <v>0</v>
      </c>
      <c r="S1496" s="91" t="str">
        <f>IF('1'!$H$10="-","-      ₽",IF(Z1496="только сц",IF(Q1496&lt;=AA1496,Q1496,AA1496),IF(Q1496&lt;=AB1496,0,IF(Q1496-R1496&lt;=AA1496,Q1496-R1496,AA1496))))</f>
        <v>-      ₽</v>
      </c>
      <c r="T1496" s="92" t="str">
        <f>IF('1'!$H$10="-","-      ₽",IF(AND(SUM($W$10:$W$6357)&gt;=200000,AC1496&lt;&gt;"без скидки"),IF(R1496&gt;=100,O1496*0.95*0.95*R1496,O1496*R1496*0.95),IF(SUM($V$10:$V$6357)&gt;=57000,IF(AND(R1496&gt;=100,AC1496&lt;&gt;"без скидки"),O1496*0.95*R1496,O1496*R1496),N1496*R1496)))</f>
        <v>-      ₽</v>
      </c>
      <c r="U1496" s="92" t="str">
        <f>IF('1'!$H$10="-","-      ₽",S1496*N1496)</f>
        <v>-      ₽</v>
      </c>
      <c r="V1496" s="93" t="str">
        <f>IF('1'!$H$10="-","-      ₽",R1496*N1496)</f>
        <v>-      ₽</v>
      </c>
      <c r="W1496" s="93" t="str">
        <f>IF('1'!$H$10="-","-      ₽",R1496*O1496)</f>
        <v>-      ₽</v>
      </c>
      <c r="X1496" s="65" t="s">
        <v>4991</v>
      </c>
      <c r="Y1496" s="66" t="str">
        <f>IF(OR(Q1496="",'1'!$H$10="-"),"-      %",IF(Z1496="только сц",0,IF(SUM($V$685:$V$6357)&gt;=57000,(W1496-T1496)/W1496,0)))</f>
        <v>-      %</v>
      </c>
      <c r="Z1496" s="83" t="s">
        <v>375</v>
      </c>
      <c r="AA1496" s="51">
        <v>0</v>
      </c>
      <c r="AB1496" s="51">
        <v>40</v>
      </c>
      <c r="AC1496" s="63" t="s">
        <v>375</v>
      </c>
      <c r="AD1496" s="94" t="str">
        <f>IF(OR(Q1496="",'1'!$H$10="-"),"",IF(Q1496&gt;R1496+S1496,"заказано больше наличия",""))</f>
        <v/>
      </c>
    </row>
    <row r="1497" spans="1:30" s="48" customFormat="1">
      <c r="A1497" s="2"/>
      <c r="B1497" s="57" t="s">
        <v>5226</v>
      </c>
      <c r="C1497" s="49" t="s">
        <v>3872</v>
      </c>
      <c r="D1497" s="49" t="s">
        <v>779</v>
      </c>
      <c r="E1497" s="49">
        <v>2</v>
      </c>
      <c r="F1497" s="49">
        <v>11</v>
      </c>
      <c r="G1497" s="49" t="s">
        <v>5527</v>
      </c>
      <c r="H1497" s="52" t="s">
        <v>52</v>
      </c>
      <c r="I1497" s="50" t="s">
        <v>298</v>
      </c>
      <c r="J1497" s="50"/>
      <c r="K1497" s="90"/>
      <c r="L1497" s="51">
        <v>278</v>
      </c>
      <c r="M1497" s="51">
        <v>245</v>
      </c>
      <c r="N1497" s="82">
        <f>IF('1'!$H$10="-",L1497,L1497)</f>
        <v>278</v>
      </c>
      <c r="O1497" s="82">
        <f>IF(Z1497="только сц",0,IF('1'!$H$10="-",M1497,IF('1'!$H$10="в кассу предприятия",M1497,IF('1'!$H$10="ИП Водакова Т.Ю.",M1497*1.075,"-"))))</f>
        <v>245</v>
      </c>
      <c r="P1497" s="86">
        <v>10</v>
      </c>
      <c r="Q1497" s="47"/>
      <c r="R1497" s="91">
        <f t="shared" si="23"/>
        <v>0</v>
      </c>
      <c r="S1497" s="91" t="str">
        <f>IF('1'!$H$10="-","-      ₽",IF(Z1497="только сц",IF(Q1497&lt;=AA1497,Q1497,AA1497),IF(Q1497&lt;=AB1497,0,IF(Q1497-R1497&lt;=AA1497,Q1497-R1497,AA1497))))</f>
        <v>-      ₽</v>
      </c>
      <c r="T1497" s="92" t="str">
        <f>IF('1'!$H$10="-","-      ₽",IF(AND(SUM($W$10:$W$6357)&gt;=200000,AC1497&lt;&gt;"без скидки"),IF(R1497&gt;=100,O1497*0.95*0.95*R1497,O1497*R1497*0.95),IF(SUM($V$10:$V$6357)&gt;=57000,IF(AND(R1497&gt;=100,AC1497&lt;&gt;"без скидки"),O1497*0.95*R1497,O1497*R1497),N1497*R1497)))</f>
        <v>-      ₽</v>
      </c>
      <c r="U1497" s="92" t="str">
        <f>IF('1'!$H$10="-","-      ₽",S1497*N1497)</f>
        <v>-      ₽</v>
      </c>
      <c r="V1497" s="93" t="str">
        <f>IF('1'!$H$10="-","-      ₽",R1497*N1497)</f>
        <v>-      ₽</v>
      </c>
      <c r="W1497" s="93" t="str">
        <f>IF('1'!$H$10="-","-      ₽",R1497*O1497)</f>
        <v>-      ₽</v>
      </c>
      <c r="X1497" s="65" t="s">
        <v>4991</v>
      </c>
      <c r="Y1497" s="66" t="str">
        <f>IF(OR(Q1497="",'1'!$H$10="-"),"-      %",IF(Z1497="только сц",0,IF(SUM($V$685:$V$6357)&gt;=57000,(W1497-T1497)/W1497,0)))</f>
        <v>-      %</v>
      </c>
      <c r="Z1497" s="83" t="s">
        <v>375</v>
      </c>
      <c r="AA1497" s="51">
        <v>0</v>
      </c>
      <c r="AB1497" s="51">
        <v>10</v>
      </c>
      <c r="AC1497" s="63" t="s">
        <v>375</v>
      </c>
      <c r="AD1497" s="94" t="str">
        <f>IF(OR(Q1497="",'1'!$H$10="-"),"",IF(Q1497&gt;R1497+S1497,"заказано больше наличия",""))</f>
        <v/>
      </c>
    </row>
    <row r="1498" spans="1:30" s="48" customFormat="1">
      <c r="A1498" s="2"/>
      <c r="B1498" s="57" t="s">
        <v>1590</v>
      </c>
      <c r="C1498" s="49" t="s">
        <v>3872</v>
      </c>
      <c r="D1498" s="49" t="s">
        <v>779</v>
      </c>
      <c r="E1498" s="49">
        <v>2</v>
      </c>
      <c r="F1498" s="49">
        <v>11</v>
      </c>
      <c r="G1498" s="49" t="s">
        <v>3054</v>
      </c>
      <c r="H1498" s="52" t="s">
        <v>52</v>
      </c>
      <c r="I1498" s="50" t="s">
        <v>522</v>
      </c>
      <c r="J1498" s="50"/>
      <c r="K1498" s="90"/>
      <c r="L1498" s="51">
        <v>278</v>
      </c>
      <c r="M1498" s="51">
        <v>245</v>
      </c>
      <c r="N1498" s="82">
        <f>IF('1'!$H$10="-",L1498,L1498)</f>
        <v>278</v>
      </c>
      <c r="O1498" s="82">
        <f>IF(Z1498="только сц",0,IF('1'!$H$10="-",M1498,IF('1'!$H$10="в кассу предприятия",M1498,IF('1'!$H$10="ИП Водакова Т.Ю.",M1498*1.075,"-"))))</f>
        <v>0</v>
      </c>
      <c r="P1498" s="86">
        <v>9</v>
      </c>
      <c r="Q1498" s="47"/>
      <c r="R1498" s="91">
        <f t="shared" si="23"/>
        <v>0</v>
      </c>
      <c r="S1498" s="91" t="str">
        <f>IF('1'!$H$10="-","-      ₽",IF(Z1498="только сц",IF(Q1498&lt;=AA1498,Q1498,AA1498),IF(Q1498&lt;=AB1498,0,IF(Q1498-R1498&lt;=AA1498,Q1498-R1498,AA1498))))</f>
        <v>-      ₽</v>
      </c>
      <c r="T1498" s="92" t="str">
        <f>IF('1'!$H$10="-","-      ₽",IF(AND(SUM($W$10:$W$6357)&gt;=200000,AC1498&lt;&gt;"без скидки"),IF(R1498&gt;=100,O1498*0.95*0.95*R1498,O1498*R1498*0.95),IF(SUM($V$10:$V$6357)&gt;=57000,IF(AND(R1498&gt;=100,AC1498&lt;&gt;"без скидки"),O1498*0.95*R1498,O1498*R1498),N1498*R1498)))</f>
        <v>-      ₽</v>
      </c>
      <c r="U1498" s="92" t="str">
        <f>IF('1'!$H$10="-","-      ₽",S1498*N1498)</f>
        <v>-      ₽</v>
      </c>
      <c r="V1498" s="93" t="str">
        <f>IF('1'!$H$10="-","-      ₽",R1498*N1498)</f>
        <v>-      ₽</v>
      </c>
      <c r="W1498" s="93" t="str">
        <f>IF('1'!$H$10="-","-      ₽",R1498*O1498)</f>
        <v>-      ₽</v>
      </c>
      <c r="X1498" s="65" t="s">
        <v>4548</v>
      </c>
      <c r="Y1498" s="66" t="str">
        <f>IF(OR(Q1498="",'1'!$H$10="-"),"-      %",IF(Z1498="только сц",0,IF(SUM($V$685:$V$6357)&gt;=57000,(W1498-T1498)/W1498,0)))</f>
        <v>-      %</v>
      </c>
      <c r="Z1498" s="83" t="s">
        <v>5582</v>
      </c>
      <c r="AA1498" s="51">
        <v>9</v>
      </c>
      <c r="AB1498" s="51">
        <v>0</v>
      </c>
      <c r="AC1498" s="63" t="s">
        <v>3975</v>
      </c>
      <c r="AD1498" s="94" t="str">
        <f>IF(OR(Q1498="",'1'!$H$10="-"),"",IF(Q1498&gt;R1498+S1498,"заказано больше наличия",""))</f>
        <v/>
      </c>
    </row>
    <row r="1499" spans="1:30" s="48" customFormat="1">
      <c r="A1499" s="2"/>
      <c r="B1499" s="57" t="s">
        <v>4324</v>
      </c>
      <c r="C1499" s="49" t="s">
        <v>4430</v>
      </c>
      <c r="D1499" s="49" t="s">
        <v>4431</v>
      </c>
      <c r="E1499" s="49">
        <v>2</v>
      </c>
      <c r="F1499" s="49">
        <v>11</v>
      </c>
      <c r="G1499" s="49" t="s">
        <v>375</v>
      </c>
      <c r="H1499" s="52" t="s">
        <v>52</v>
      </c>
      <c r="I1499" s="50"/>
      <c r="J1499" s="50"/>
      <c r="K1499" s="90"/>
      <c r="L1499" s="51">
        <v>278</v>
      </c>
      <c r="M1499" s="51">
        <v>245</v>
      </c>
      <c r="N1499" s="82">
        <f>IF('1'!$H$10="-",L1499,L1499)</f>
        <v>278</v>
      </c>
      <c r="O1499" s="82">
        <f>IF(Z1499="только сц",0,IF('1'!$H$10="-",M1499,IF('1'!$H$10="в кассу предприятия",M1499,IF('1'!$H$10="ИП Водакова Т.Ю.",M1499*1.075,"-"))))</f>
        <v>245</v>
      </c>
      <c r="P1499" s="86">
        <v>27</v>
      </c>
      <c r="Q1499" s="47"/>
      <c r="R1499" s="91">
        <f t="shared" si="23"/>
        <v>0</v>
      </c>
      <c r="S1499" s="91" t="str">
        <f>IF('1'!$H$10="-","-      ₽",IF(Z1499="только сц",IF(Q1499&lt;=AA1499,Q1499,AA1499),IF(Q1499&lt;=AB1499,0,IF(Q1499-R1499&lt;=AA1499,Q1499-R1499,AA1499))))</f>
        <v>-      ₽</v>
      </c>
      <c r="T1499" s="92" t="str">
        <f>IF('1'!$H$10="-","-      ₽",IF(AND(SUM($W$10:$W$6357)&gt;=200000,AC1499&lt;&gt;"без скидки"),IF(R1499&gt;=100,O1499*0.95*0.95*R1499,O1499*R1499*0.95),IF(SUM($V$10:$V$6357)&gt;=57000,IF(AND(R1499&gt;=100,AC1499&lt;&gt;"без скидки"),O1499*0.95*R1499,O1499*R1499),N1499*R1499)))</f>
        <v>-      ₽</v>
      </c>
      <c r="U1499" s="92" t="str">
        <f>IF('1'!$H$10="-","-      ₽",S1499*N1499)</f>
        <v>-      ₽</v>
      </c>
      <c r="V1499" s="93" t="str">
        <f>IF('1'!$H$10="-","-      ₽",R1499*N1499)</f>
        <v>-      ₽</v>
      </c>
      <c r="W1499" s="93" t="str">
        <f>IF('1'!$H$10="-","-      ₽",R1499*O1499)</f>
        <v>-      ₽</v>
      </c>
      <c r="X1499" s="65" t="s">
        <v>4991</v>
      </c>
      <c r="Y1499" s="66" t="str">
        <f>IF(OR(Q1499="",'1'!$H$10="-"),"-      %",IF(Z1499="только сц",0,IF(SUM($V$685:$V$6357)&gt;=57000,(W1499-T1499)/W1499,0)))</f>
        <v>-      %</v>
      </c>
      <c r="Z1499" s="83" t="s">
        <v>375</v>
      </c>
      <c r="AA1499" s="51">
        <v>0</v>
      </c>
      <c r="AB1499" s="51">
        <v>27</v>
      </c>
      <c r="AC1499" s="63" t="s">
        <v>3975</v>
      </c>
      <c r="AD1499" s="94" t="str">
        <f>IF(OR(Q1499="",'1'!$H$10="-"),"",IF(Q1499&gt;R1499+S1499,"заказано больше наличия",""))</f>
        <v/>
      </c>
    </row>
    <row r="1500" spans="1:30" s="48" customFormat="1">
      <c r="A1500" s="2"/>
      <c r="B1500" s="57" t="s">
        <v>5227</v>
      </c>
      <c r="C1500" s="49" t="s">
        <v>5396</v>
      </c>
      <c r="D1500" s="49" t="s">
        <v>5397</v>
      </c>
      <c r="E1500" s="49">
        <v>2</v>
      </c>
      <c r="F1500" s="49">
        <v>11</v>
      </c>
      <c r="G1500" s="49" t="s">
        <v>5528</v>
      </c>
      <c r="H1500" s="52" t="s">
        <v>52</v>
      </c>
      <c r="I1500" s="50" t="s">
        <v>526</v>
      </c>
      <c r="J1500" s="50"/>
      <c r="K1500" s="90"/>
      <c r="L1500" s="51">
        <v>328</v>
      </c>
      <c r="M1500" s="51">
        <v>289</v>
      </c>
      <c r="N1500" s="82">
        <f>IF('1'!$H$10="-",L1500,L1500)</f>
        <v>328</v>
      </c>
      <c r="O1500" s="82">
        <f>IF(Z1500="только сц",0,IF('1'!$H$10="-",M1500,IF('1'!$H$10="в кассу предприятия",M1500,IF('1'!$H$10="ИП Водакова Т.Ю.",M1500*1.075,"-"))))</f>
        <v>289</v>
      </c>
      <c r="P1500" s="86">
        <v>30</v>
      </c>
      <c r="Q1500" s="47"/>
      <c r="R1500" s="91">
        <f t="shared" si="23"/>
        <v>0</v>
      </c>
      <c r="S1500" s="91" t="str">
        <f>IF('1'!$H$10="-","-      ₽",IF(Z1500="только сц",IF(Q1500&lt;=AA1500,Q1500,AA1500),IF(Q1500&lt;=AB1500,0,IF(Q1500-R1500&lt;=AA1500,Q1500-R1500,AA1500))))</f>
        <v>-      ₽</v>
      </c>
      <c r="T1500" s="92" t="str">
        <f>IF('1'!$H$10="-","-      ₽",IF(AND(SUM($W$10:$W$6357)&gt;=200000,AC1500&lt;&gt;"без скидки"),IF(R1500&gt;=100,O1500*0.95*0.95*R1500,O1500*R1500*0.95),IF(SUM($V$10:$V$6357)&gt;=57000,IF(AND(R1500&gt;=100,AC1500&lt;&gt;"без скидки"),O1500*0.95*R1500,O1500*R1500),N1500*R1500)))</f>
        <v>-      ₽</v>
      </c>
      <c r="U1500" s="92" t="str">
        <f>IF('1'!$H$10="-","-      ₽",S1500*N1500)</f>
        <v>-      ₽</v>
      </c>
      <c r="V1500" s="93" t="str">
        <f>IF('1'!$H$10="-","-      ₽",R1500*N1500)</f>
        <v>-      ₽</v>
      </c>
      <c r="W1500" s="93" t="str">
        <f>IF('1'!$H$10="-","-      ₽",R1500*O1500)</f>
        <v>-      ₽</v>
      </c>
      <c r="X1500" s="65" t="s">
        <v>4991</v>
      </c>
      <c r="Y1500" s="66" t="str">
        <f>IF(OR(Q1500="",'1'!$H$10="-"),"-      %",IF(Z1500="только сц",0,IF(SUM($V$685:$V$6357)&gt;=57000,(W1500-T1500)/W1500,0)))</f>
        <v>-      %</v>
      </c>
      <c r="Z1500" s="83" t="s">
        <v>375</v>
      </c>
      <c r="AA1500" s="51">
        <v>0</v>
      </c>
      <c r="AB1500" s="51">
        <v>30</v>
      </c>
      <c r="AC1500" s="63" t="s">
        <v>375</v>
      </c>
      <c r="AD1500" s="94" t="str">
        <f>IF(OR(Q1500="",'1'!$H$10="-"),"",IF(Q1500&gt;R1500+S1500,"заказано больше наличия",""))</f>
        <v/>
      </c>
    </row>
    <row r="1501" spans="1:30" s="48" customFormat="1">
      <c r="A1501" s="2"/>
      <c r="B1501" s="57" t="s">
        <v>5228</v>
      </c>
      <c r="C1501" s="49" t="s">
        <v>5398</v>
      </c>
      <c r="D1501" s="49" t="s">
        <v>5397</v>
      </c>
      <c r="E1501" s="49">
        <v>2</v>
      </c>
      <c r="F1501" s="49">
        <v>11</v>
      </c>
      <c r="G1501" s="49" t="s">
        <v>5528</v>
      </c>
      <c r="H1501" s="52" t="s">
        <v>52</v>
      </c>
      <c r="I1501" s="50" t="s">
        <v>392</v>
      </c>
      <c r="J1501" s="50"/>
      <c r="K1501" s="90"/>
      <c r="L1501" s="51">
        <v>328</v>
      </c>
      <c r="M1501" s="51">
        <v>289</v>
      </c>
      <c r="N1501" s="82">
        <f>IF('1'!$H$10="-",L1501,L1501)</f>
        <v>328</v>
      </c>
      <c r="O1501" s="82">
        <f>IF(Z1501="только сц",0,IF('1'!$H$10="-",M1501,IF('1'!$H$10="в кассу предприятия",M1501,IF('1'!$H$10="ИП Водакова Т.Ю.",M1501*1.075,"-"))))</f>
        <v>0</v>
      </c>
      <c r="P1501" s="86">
        <v>10</v>
      </c>
      <c r="Q1501" s="47"/>
      <c r="R1501" s="91">
        <f t="shared" si="23"/>
        <v>0</v>
      </c>
      <c r="S1501" s="91" t="str">
        <f>IF('1'!$H$10="-","-      ₽",IF(Z1501="только сц",IF(Q1501&lt;=AA1501,Q1501,AA1501),IF(Q1501&lt;=AB1501,0,IF(Q1501-R1501&lt;=AA1501,Q1501-R1501,AA1501))))</f>
        <v>-      ₽</v>
      </c>
      <c r="T1501" s="92" t="str">
        <f>IF('1'!$H$10="-","-      ₽",IF(AND(SUM($W$10:$W$6357)&gt;=200000,AC1501&lt;&gt;"без скидки"),IF(R1501&gt;=100,O1501*0.95*0.95*R1501,O1501*R1501*0.95),IF(SUM($V$10:$V$6357)&gt;=57000,IF(AND(R1501&gt;=100,AC1501&lt;&gt;"без скидки"),O1501*0.95*R1501,O1501*R1501),N1501*R1501)))</f>
        <v>-      ₽</v>
      </c>
      <c r="U1501" s="92" t="str">
        <f>IF('1'!$H$10="-","-      ₽",S1501*N1501)</f>
        <v>-      ₽</v>
      </c>
      <c r="V1501" s="93" t="str">
        <f>IF('1'!$H$10="-","-      ₽",R1501*N1501)</f>
        <v>-      ₽</v>
      </c>
      <c r="W1501" s="93" t="str">
        <f>IF('1'!$H$10="-","-      ₽",R1501*O1501)</f>
        <v>-      ₽</v>
      </c>
      <c r="X1501" s="65" t="s">
        <v>4548</v>
      </c>
      <c r="Y1501" s="66" t="str">
        <f>IF(OR(Q1501="",'1'!$H$10="-"),"-      %",IF(Z1501="только сц",0,IF(SUM($V$685:$V$6357)&gt;=57000,(W1501-T1501)/W1501,0)))</f>
        <v>-      %</v>
      </c>
      <c r="Z1501" s="83" t="s">
        <v>5582</v>
      </c>
      <c r="AA1501" s="51">
        <v>10</v>
      </c>
      <c r="AB1501" s="51">
        <v>0</v>
      </c>
      <c r="AC1501" s="63" t="s">
        <v>375</v>
      </c>
      <c r="AD1501" s="94" t="str">
        <f>IF(OR(Q1501="",'1'!$H$10="-"),"",IF(Q1501&gt;R1501+S1501,"заказано больше наличия",""))</f>
        <v/>
      </c>
    </row>
    <row r="1502" spans="1:30" s="48" customFormat="1">
      <c r="A1502" s="2"/>
      <c r="B1502" s="57" t="s">
        <v>1591</v>
      </c>
      <c r="C1502" s="49" t="s">
        <v>2553</v>
      </c>
      <c r="D1502" s="49" t="s">
        <v>2554</v>
      </c>
      <c r="E1502" s="49">
        <v>2</v>
      </c>
      <c r="F1502" s="49">
        <v>7</v>
      </c>
      <c r="G1502" s="49" t="s">
        <v>3055</v>
      </c>
      <c r="H1502" s="52" t="s">
        <v>525</v>
      </c>
      <c r="I1502" s="50" t="s">
        <v>298</v>
      </c>
      <c r="J1502" s="50"/>
      <c r="K1502" s="90"/>
      <c r="L1502" s="51">
        <v>538</v>
      </c>
      <c r="M1502" s="51">
        <v>475</v>
      </c>
      <c r="N1502" s="82">
        <f>IF('1'!$H$10="-",L1502,L1502)</f>
        <v>538</v>
      </c>
      <c r="O1502" s="82">
        <f>IF(Z1502="только сц",0,IF('1'!$H$10="-",M1502,IF('1'!$H$10="в кассу предприятия",M1502,IF('1'!$H$10="ИП Водакова Т.Ю.",M1502*1.075,"-"))))</f>
        <v>0</v>
      </c>
      <c r="P1502" s="86">
        <v>11</v>
      </c>
      <c r="Q1502" s="47"/>
      <c r="R1502" s="91">
        <f t="shared" si="23"/>
        <v>0</v>
      </c>
      <c r="S1502" s="91" t="str">
        <f>IF('1'!$H$10="-","-      ₽",IF(Z1502="только сц",IF(Q1502&lt;=AA1502,Q1502,AA1502),IF(Q1502&lt;=AB1502,0,IF(Q1502-R1502&lt;=AA1502,Q1502-R1502,AA1502))))</f>
        <v>-      ₽</v>
      </c>
      <c r="T1502" s="92" t="str">
        <f>IF('1'!$H$10="-","-      ₽",IF(AND(SUM($W$10:$W$6357)&gt;=200000,AC1502&lt;&gt;"без скидки"),IF(R1502&gt;=100,O1502*0.95*0.95*R1502,O1502*R1502*0.95),IF(SUM($V$10:$V$6357)&gt;=57000,IF(AND(R1502&gt;=100,AC1502&lt;&gt;"без скидки"),O1502*0.95*R1502,O1502*R1502),N1502*R1502)))</f>
        <v>-      ₽</v>
      </c>
      <c r="U1502" s="92" t="str">
        <f>IF('1'!$H$10="-","-      ₽",S1502*N1502)</f>
        <v>-      ₽</v>
      </c>
      <c r="V1502" s="93" t="str">
        <f>IF('1'!$H$10="-","-      ₽",R1502*N1502)</f>
        <v>-      ₽</v>
      </c>
      <c r="W1502" s="93" t="str">
        <f>IF('1'!$H$10="-","-      ₽",R1502*O1502)</f>
        <v>-      ₽</v>
      </c>
      <c r="X1502" s="65" t="s">
        <v>4548</v>
      </c>
      <c r="Y1502" s="66" t="str">
        <f>IF(OR(Q1502="",'1'!$H$10="-"),"-      %",IF(Z1502="только сц",0,IF(SUM($V$685:$V$6357)&gt;=57000,(W1502-T1502)/W1502,0)))</f>
        <v>-      %</v>
      </c>
      <c r="Z1502" s="83" t="s">
        <v>5582</v>
      </c>
      <c r="AA1502" s="51">
        <v>11</v>
      </c>
      <c r="AB1502" s="51">
        <v>0</v>
      </c>
      <c r="AC1502" s="63" t="s">
        <v>375</v>
      </c>
      <c r="AD1502" s="94" t="str">
        <f>IF(OR(Q1502="",'1'!$H$10="-"),"",IF(Q1502&gt;R1502+S1502,"заказано больше наличия",""))</f>
        <v/>
      </c>
    </row>
    <row r="1503" spans="1:30" s="48" customFormat="1">
      <c r="A1503" s="2"/>
      <c r="B1503" s="57" t="s">
        <v>4196</v>
      </c>
      <c r="C1503" s="49" t="s">
        <v>2553</v>
      </c>
      <c r="D1503" s="49" t="s">
        <v>2554</v>
      </c>
      <c r="E1503" s="49">
        <v>2</v>
      </c>
      <c r="F1503" s="49">
        <v>11</v>
      </c>
      <c r="G1503" s="49" t="s">
        <v>4134</v>
      </c>
      <c r="H1503" s="52" t="s">
        <v>52</v>
      </c>
      <c r="I1503" s="50" t="s">
        <v>298</v>
      </c>
      <c r="J1503" s="50"/>
      <c r="K1503" s="90"/>
      <c r="L1503" s="51">
        <v>329</v>
      </c>
      <c r="M1503" s="51">
        <v>290</v>
      </c>
      <c r="N1503" s="82">
        <f>IF('1'!$H$10="-",L1503,L1503)</f>
        <v>329</v>
      </c>
      <c r="O1503" s="82">
        <f>IF(Z1503="только сц",0,IF('1'!$H$10="-",M1503,IF('1'!$H$10="в кассу предприятия",M1503,IF('1'!$H$10="ИП Водакова Т.Ю.",M1503*1.075,"-"))))</f>
        <v>290</v>
      </c>
      <c r="P1503" s="86">
        <v>8</v>
      </c>
      <c r="Q1503" s="47"/>
      <c r="R1503" s="91">
        <f t="shared" si="23"/>
        <v>0</v>
      </c>
      <c r="S1503" s="91" t="str">
        <f>IF('1'!$H$10="-","-      ₽",IF(Z1503="только сц",IF(Q1503&lt;=AA1503,Q1503,AA1503),IF(Q1503&lt;=AB1503,0,IF(Q1503-R1503&lt;=AA1503,Q1503-R1503,AA1503))))</f>
        <v>-      ₽</v>
      </c>
      <c r="T1503" s="92" t="str">
        <f>IF('1'!$H$10="-","-      ₽",IF(AND(SUM($W$10:$W$6357)&gt;=200000,AC1503&lt;&gt;"без скидки"),IF(R1503&gt;=100,O1503*0.95*0.95*R1503,O1503*R1503*0.95),IF(SUM($V$10:$V$6357)&gt;=57000,IF(AND(R1503&gt;=100,AC1503&lt;&gt;"без скидки"),O1503*0.95*R1503,O1503*R1503),N1503*R1503)))</f>
        <v>-      ₽</v>
      </c>
      <c r="U1503" s="92" t="str">
        <f>IF('1'!$H$10="-","-      ₽",S1503*N1503)</f>
        <v>-      ₽</v>
      </c>
      <c r="V1503" s="93" t="str">
        <f>IF('1'!$H$10="-","-      ₽",R1503*N1503)</f>
        <v>-      ₽</v>
      </c>
      <c r="W1503" s="93" t="str">
        <f>IF('1'!$H$10="-","-      ₽",R1503*O1503)</f>
        <v>-      ₽</v>
      </c>
      <c r="X1503" s="65" t="s">
        <v>4548</v>
      </c>
      <c r="Y1503" s="66" t="str">
        <f>IF(OR(Q1503="",'1'!$H$10="-"),"-      %",IF(Z1503="только сц",0,IF(SUM($V$685:$V$6357)&gt;=57000,(W1503-T1503)/W1503,0)))</f>
        <v>-      %</v>
      </c>
      <c r="Z1503" s="83" t="s">
        <v>375</v>
      </c>
      <c r="AA1503" s="51">
        <v>0</v>
      </c>
      <c r="AB1503" s="51">
        <v>8</v>
      </c>
      <c r="AC1503" s="63" t="s">
        <v>375</v>
      </c>
      <c r="AD1503" s="94" t="str">
        <f>IF(OR(Q1503="",'1'!$H$10="-"),"",IF(Q1503&gt;R1503+S1503,"заказано больше наличия",""))</f>
        <v/>
      </c>
    </row>
    <row r="1504" spans="1:30" s="48" customFormat="1">
      <c r="A1504" s="2"/>
      <c r="B1504" s="57" t="s">
        <v>4197</v>
      </c>
      <c r="C1504" s="49" t="s">
        <v>4116</v>
      </c>
      <c r="D1504" s="49" t="s">
        <v>2554</v>
      </c>
      <c r="E1504" s="49">
        <v>2</v>
      </c>
      <c r="F1504" s="49">
        <v>26</v>
      </c>
      <c r="G1504" s="49"/>
      <c r="H1504" s="52" t="s">
        <v>371</v>
      </c>
      <c r="I1504" s="50"/>
      <c r="J1504" s="50"/>
      <c r="K1504" s="90"/>
      <c r="L1504" s="51">
        <v>1269</v>
      </c>
      <c r="M1504" s="51">
        <v>1120</v>
      </c>
      <c r="N1504" s="82">
        <f>IF('1'!$H$10="-",L1504,L1504)</f>
        <v>1269</v>
      </c>
      <c r="O1504" s="82">
        <f>IF(Z1504="только сц",0,IF('1'!$H$10="-",M1504,IF('1'!$H$10="в кассу предприятия",M1504,IF('1'!$H$10="ИП Водакова Т.Ю.",M1504*1.075,"-"))))</f>
        <v>1120</v>
      </c>
      <c r="P1504" s="86">
        <v>9</v>
      </c>
      <c r="Q1504" s="47"/>
      <c r="R1504" s="91">
        <f t="shared" si="23"/>
        <v>0</v>
      </c>
      <c r="S1504" s="91" t="str">
        <f>IF('1'!$H$10="-","-      ₽",IF(Z1504="только сц",IF(Q1504&lt;=AA1504,Q1504,AA1504),IF(Q1504&lt;=AB1504,0,IF(Q1504-R1504&lt;=AA1504,Q1504-R1504,AA1504))))</f>
        <v>-      ₽</v>
      </c>
      <c r="T1504" s="92" t="str">
        <f>IF('1'!$H$10="-","-      ₽",IF(AND(SUM($W$10:$W$6357)&gt;=200000,AC1504&lt;&gt;"без скидки"),IF(R1504&gt;=100,O1504*0.95*0.95*R1504,O1504*R1504*0.95),IF(SUM($V$10:$V$6357)&gt;=57000,IF(AND(R1504&gt;=100,AC1504&lt;&gt;"без скидки"),O1504*0.95*R1504,O1504*R1504),N1504*R1504)))</f>
        <v>-      ₽</v>
      </c>
      <c r="U1504" s="92" t="str">
        <f>IF('1'!$H$10="-","-      ₽",S1504*N1504)</f>
        <v>-      ₽</v>
      </c>
      <c r="V1504" s="93" t="str">
        <f>IF('1'!$H$10="-","-      ₽",R1504*N1504)</f>
        <v>-      ₽</v>
      </c>
      <c r="W1504" s="93" t="str">
        <f>IF('1'!$H$10="-","-      ₽",R1504*O1504)</f>
        <v>-      ₽</v>
      </c>
      <c r="X1504" s="65" t="s">
        <v>4548</v>
      </c>
      <c r="Y1504" s="66" t="str">
        <f>IF(OR(Q1504="",'1'!$H$10="-"),"-      %",IF(Z1504="только сц",0,IF(SUM($V$685:$V$6357)&gt;=57000,(W1504-T1504)/W1504,0)))</f>
        <v>-      %</v>
      </c>
      <c r="Z1504" s="83" t="s">
        <v>375</v>
      </c>
      <c r="AA1504" s="51">
        <v>0</v>
      </c>
      <c r="AB1504" s="51">
        <v>9</v>
      </c>
      <c r="AC1504" s="63" t="s">
        <v>375</v>
      </c>
      <c r="AD1504" s="94" t="str">
        <f>IF(OR(Q1504="",'1'!$H$10="-"),"",IF(Q1504&gt;R1504+S1504,"заказано больше наличия",""))</f>
        <v/>
      </c>
    </row>
    <row r="1505" spans="1:30" s="48" customFormat="1">
      <c r="A1505" s="2"/>
      <c r="B1505" s="57" t="s">
        <v>5229</v>
      </c>
      <c r="C1505" s="49" t="s">
        <v>5399</v>
      </c>
      <c r="D1505" s="49" t="s">
        <v>4655</v>
      </c>
      <c r="E1505" s="49">
        <v>2</v>
      </c>
      <c r="F1505" s="49">
        <v>11</v>
      </c>
      <c r="G1505" s="49" t="s">
        <v>375</v>
      </c>
      <c r="H1505" s="52" t="s">
        <v>52</v>
      </c>
      <c r="I1505" s="50"/>
      <c r="J1505" s="50"/>
      <c r="K1505" s="90"/>
      <c r="L1505" s="51">
        <v>307</v>
      </c>
      <c r="M1505" s="51">
        <v>271</v>
      </c>
      <c r="N1505" s="82">
        <f>IF('1'!$H$10="-",L1505,L1505)</f>
        <v>307</v>
      </c>
      <c r="O1505" s="82">
        <f>IF(Z1505="только сц",0,IF('1'!$H$10="-",M1505,IF('1'!$H$10="в кассу предприятия",M1505,IF('1'!$H$10="ИП Водакова Т.Ю.",M1505*1.075,"-"))))</f>
        <v>271</v>
      </c>
      <c r="P1505" s="86">
        <v>80</v>
      </c>
      <c r="Q1505" s="47"/>
      <c r="R1505" s="91">
        <f t="shared" si="23"/>
        <v>0</v>
      </c>
      <c r="S1505" s="91" t="str">
        <f>IF('1'!$H$10="-","-      ₽",IF(Z1505="только сц",IF(Q1505&lt;=AA1505,Q1505,AA1505),IF(Q1505&lt;=AB1505,0,IF(Q1505-R1505&lt;=AA1505,Q1505-R1505,AA1505))))</f>
        <v>-      ₽</v>
      </c>
      <c r="T1505" s="92" t="str">
        <f>IF('1'!$H$10="-","-      ₽",IF(AND(SUM($W$10:$W$6357)&gt;=200000,AC1505&lt;&gt;"без скидки"),IF(R1505&gt;=100,O1505*0.95*0.95*R1505,O1505*R1505*0.95),IF(SUM($V$10:$V$6357)&gt;=57000,IF(AND(R1505&gt;=100,AC1505&lt;&gt;"без скидки"),O1505*0.95*R1505,O1505*R1505),N1505*R1505)))</f>
        <v>-      ₽</v>
      </c>
      <c r="U1505" s="92" t="str">
        <f>IF('1'!$H$10="-","-      ₽",S1505*N1505)</f>
        <v>-      ₽</v>
      </c>
      <c r="V1505" s="93" t="str">
        <f>IF('1'!$H$10="-","-      ₽",R1505*N1505)</f>
        <v>-      ₽</v>
      </c>
      <c r="W1505" s="93" t="str">
        <f>IF('1'!$H$10="-","-      ₽",R1505*O1505)</f>
        <v>-      ₽</v>
      </c>
      <c r="X1505" s="65" t="s">
        <v>4991</v>
      </c>
      <c r="Y1505" s="66" t="str">
        <f>IF(OR(Q1505="",'1'!$H$10="-"),"-      %",IF(Z1505="только сц",0,IF(SUM($V$685:$V$6357)&gt;=57000,(W1505-T1505)/W1505,0)))</f>
        <v>-      %</v>
      </c>
      <c r="Z1505" s="83" t="s">
        <v>375</v>
      </c>
      <c r="AA1505" s="51">
        <v>0</v>
      </c>
      <c r="AB1505" s="51">
        <v>80</v>
      </c>
      <c r="AC1505" s="63" t="s">
        <v>375</v>
      </c>
      <c r="AD1505" s="94" t="str">
        <f>IF(OR(Q1505="",'1'!$H$10="-"),"",IF(Q1505&gt;R1505+S1505,"заказано больше наличия",""))</f>
        <v/>
      </c>
    </row>
    <row r="1506" spans="1:30" s="48" customFormat="1">
      <c r="A1506" s="2"/>
      <c r="B1506" s="57" t="s">
        <v>5230</v>
      </c>
      <c r="C1506" s="49" t="s">
        <v>3873</v>
      </c>
      <c r="D1506" s="49" t="s">
        <v>793</v>
      </c>
      <c r="E1506" s="49">
        <v>2</v>
      </c>
      <c r="F1506" s="49">
        <v>6</v>
      </c>
      <c r="G1506" s="49" t="s">
        <v>375</v>
      </c>
      <c r="H1506" s="52" t="s">
        <v>85</v>
      </c>
      <c r="I1506" s="50" t="s">
        <v>392</v>
      </c>
      <c r="J1506" s="50"/>
      <c r="K1506" s="90"/>
      <c r="L1506" s="51">
        <v>244</v>
      </c>
      <c r="M1506" s="51">
        <v>215</v>
      </c>
      <c r="N1506" s="82">
        <f>IF('1'!$H$10="-",L1506,L1506)</f>
        <v>244</v>
      </c>
      <c r="O1506" s="82">
        <f>IF(Z1506="только сц",0,IF('1'!$H$10="-",M1506,IF('1'!$H$10="в кассу предприятия",M1506,IF('1'!$H$10="ИП Водакова Т.Ю.",M1506*1.075,"-"))))</f>
        <v>215</v>
      </c>
      <c r="P1506" s="86" t="s">
        <v>5583</v>
      </c>
      <c r="Q1506" s="47"/>
      <c r="R1506" s="91">
        <f t="shared" si="23"/>
        <v>0</v>
      </c>
      <c r="S1506" s="91" t="str">
        <f>IF('1'!$H$10="-","-      ₽",IF(Z1506="только сц",IF(Q1506&lt;=AA1506,Q1506,AA1506),IF(Q1506&lt;=AB1506,0,IF(Q1506-R1506&lt;=AA1506,Q1506-R1506,AA1506))))</f>
        <v>-      ₽</v>
      </c>
      <c r="T1506" s="92" t="str">
        <f>IF('1'!$H$10="-","-      ₽",IF(AND(SUM($W$10:$W$6357)&gt;=200000,AC1506&lt;&gt;"без скидки"),IF(R1506&gt;=100,O1506*0.95*0.95*R1506,O1506*R1506*0.95),IF(SUM($V$10:$V$6357)&gt;=57000,IF(AND(R1506&gt;=100,AC1506&lt;&gt;"без скидки"),O1506*0.95*R1506,O1506*R1506),N1506*R1506)))</f>
        <v>-      ₽</v>
      </c>
      <c r="U1506" s="92" t="str">
        <f>IF('1'!$H$10="-","-      ₽",S1506*N1506)</f>
        <v>-      ₽</v>
      </c>
      <c r="V1506" s="93" t="str">
        <f>IF('1'!$H$10="-","-      ₽",R1506*N1506)</f>
        <v>-      ₽</v>
      </c>
      <c r="W1506" s="93" t="str">
        <f>IF('1'!$H$10="-","-      ₽",R1506*O1506)</f>
        <v>-      ₽</v>
      </c>
      <c r="X1506" s="65" t="s">
        <v>4992</v>
      </c>
      <c r="Y1506" s="66" t="str">
        <f>IF(OR(Q1506="",'1'!$H$10="-"),"-      %",IF(Z1506="только сц",0,IF(SUM($V$685:$V$6357)&gt;=57000,(W1506-T1506)/W1506,0)))</f>
        <v>-      %</v>
      </c>
      <c r="Z1506" s="83" t="s">
        <v>375</v>
      </c>
      <c r="AA1506" s="51">
        <v>0</v>
      </c>
      <c r="AB1506" s="51">
        <v>130</v>
      </c>
      <c r="AC1506" s="63" t="s">
        <v>3975</v>
      </c>
      <c r="AD1506" s="94" t="str">
        <f>IF(OR(Q1506="",'1'!$H$10="-"),"",IF(Q1506&gt;R1506+S1506,"заказано больше наличия",""))</f>
        <v/>
      </c>
    </row>
    <row r="1507" spans="1:30" s="48" customFormat="1">
      <c r="A1507" s="2"/>
      <c r="B1507" s="57" t="s">
        <v>1592</v>
      </c>
      <c r="C1507" s="49" t="s">
        <v>3873</v>
      </c>
      <c r="D1507" s="49" t="s">
        <v>793</v>
      </c>
      <c r="E1507" s="49">
        <v>2</v>
      </c>
      <c r="F1507" s="49">
        <v>11</v>
      </c>
      <c r="G1507" s="49" t="s">
        <v>3007</v>
      </c>
      <c r="H1507" s="52" t="s">
        <v>52</v>
      </c>
      <c r="I1507" s="50"/>
      <c r="J1507" s="50"/>
      <c r="K1507" s="90"/>
      <c r="L1507" s="51">
        <v>300</v>
      </c>
      <c r="M1507" s="51">
        <v>265</v>
      </c>
      <c r="N1507" s="82">
        <f>IF('1'!$H$10="-",L1507,L1507)</f>
        <v>300</v>
      </c>
      <c r="O1507" s="82">
        <f>IF(Z1507="только сц",0,IF('1'!$H$10="-",M1507,IF('1'!$H$10="в кассу предприятия",M1507,IF('1'!$H$10="ИП Водакова Т.Ю.",M1507*1.075,"-"))))</f>
        <v>0</v>
      </c>
      <c r="P1507" s="86">
        <v>9</v>
      </c>
      <c r="Q1507" s="47"/>
      <c r="R1507" s="91">
        <f t="shared" si="23"/>
        <v>0</v>
      </c>
      <c r="S1507" s="91" t="str">
        <f>IF('1'!$H$10="-","-      ₽",IF(Z1507="только сц",IF(Q1507&lt;=AA1507,Q1507,AA1507),IF(Q1507&lt;=AB1507,0,IF(Q1507-R1507&lt;=AA1507,Q1507-R1507,AA1507))))</f>
        <v>-      ₽</v>
      </c>
      <c r="T1507" s="92" t="str">
        <f>IF('1'!$H$10="-","-      ₽",IF(AND(SUM($W$10:$W$6357)&gt;=200000,AC1507&lt;&gt;"без скидки"),IF(R1507&gt;=100,O1507*0.95*0.95*R1507,O1507*R1507*0.95),IF(SUM($V$10:$V$6357)&gt;=57000,IF(AND(R1507&gt;=100,AC1507&lt;&gt;"без скидки"),O1507*0.95*R1507,O1507*R1507),N1507*R1507)))</f>
        <v>-      ₽</v>
      </c>
      <c r="U1507" s="92" t="str">
        <f>IF('1'!$H$10="-","-      ₽",S1507*N1507)</f>
        <v>-      ₽</v>
      </c>
      <c r="V1507" s="93" t="str">
        <f>IF('1'!$H$10="-","-      ₽",R1507*N1507)</f>
        <v>-      ₽</v>
      </c>
      <c r="W1507" s="93" t="str">
        <f>IF('1'!$H$10="-","-      ₽",R1507*O1507)</f>
        <v>-      ₽</v>
      </c>
      <c r="X1507" s="65" t="s">
        <v>4548</v>
      </c>
      <c r="Y1507" s="66" t="str">
        <f>IF(OR(Q1507="",'1'!$H$10="-"),"-      %",IF(Z1507="только сц",0,IF(SUM($V$685:$V$6357)&gt;=57000,(W1507-T1507)/W1507,0)))</f>
        <v>-      %</v>
      </c>
      <c r="Z1507" s="83" t="s">
        <v>5582</v>
      </c>
      <c r="AA1507" s="51">
        <v>9</v>
      </c>
      <c r="AB1507" s="51">
        <v>0</v>
      </c>
      <c r="AC1507" s="63" t="s">
        <v>375</v>
      </c>
      <c r="AD1507" s="94" t="str">
        <f>IF(OR(Q1507="",'1'!$H$10="-"),"",IF(Q1507&gt;R1507+S1507,"заказано больше наличия",""))</f>
        <v/>
      </c>
    </row>
    <row r="1508" spans="1:30" s="48" customFormat="1">
      <c r="A1508" s="2"/>
      <c r="B1508" s="57" t="s">
        <v>5231</v>
      </c>
      <c r="C1508" s="49" t="s">
        <v>3873</v>
      </c>
      <c r="D1508" s="49" t="s">
        <v>793</v>
      </c>
      <c r="E1508" s="49">
        <v>2</v>
      </c>
      <c r="F1508" s="49">
        <v>11</v>
      </c>
      <c r="G1508" s="49" t="s">
        <v>5529</v>
      </c>
      <c r="H1508" s="52" t="s">
        <v>52</v>
      </c>
      <c r="I1508" s="50" t="s">
        <v>298</v>
      </c>
      <c r="J1508" s="50"/>
      <c r="K1508" s="90"/>
      <c r="L1508" s="51">
        <v>300</v>
      </c>
      <c r="M1508" s="51">
        <v>265</v>
      </c>
      <c r="N1508" s="82">
        <f>IF('1'!$H$10="-",L1508,L1508)</f>
        <v>300</v>
      </c>
      <c r="O1508" s="82">
        <f>IF(Z1508="только сц",0,IF('1'!$H$10="-",M1508,IF('1'!$H$10="в кассу предприятия",M1508,IF('1'!$H$10="ИП Водакова Т.Ю.",M1508*1.075,"-"))))</f>
        <v>0</v>
      </c>
      <c r="P1508" s="86">
        <v>1</v>
      </c>
      <c r="Q1508" s="47"/>
      <c r="R1508" s="91">
        <f t="shared" si="23"/>
        <v>0</v>
      </c>
      <c r="S1508" s="91" t="str">
        <f>IF('1'!$H$10="-","-      ₽",IF(Z1508="только сц",IF(Q1508&lt;=AA1508,Q1508,AA1508),IF(Q1508&lt;=AB1508,0,IF(Q1508-R1508&lt;=AA1508,Q1508-R1508,AA1508))))</f>
        <v>-      ₽</v>
      </c>
      <c r="T1508" s="92" t="str">
        <f>IF('1'!$H$10="-","-      ₽",IF(AND(SUM($W$10:$W$6357)&gt;=200000,AC1508&lt;&gt;"без скидки"),IF(R1508&gt;=100,O1508*0.95*0.95*R1508,O1508*R1508*0.95),IF(SUM($V$10:$V$6357)&gt;=57000,IF(AND(R1508&gt;=100,AC1508&lt;&gt;"без скидки"),O1508*0.95*R1508,O1508*R1508),N1508*R1508)))</f>
        <v>-      ₽</v>
      </c>
      <c r="U1508" s="92" t="str">
        <f>IF('1'!$H$10="-","-      ₽",S1508*N1508)</f>
        <v>-      ₽</v>
      </c>
      <c r="V1508" s="93" t="str">
        <f>IF('1'!$H$10="-","-      ₽",R1508*N1508)</f>
        <v>-      ₽</v>
      </c>
      <c r="W1508" s="93" t="str">
        <f>IF('1'!$H$10="-","-      ₽",R1508*O1508)</f>
        <v>-      ₽</v>
      </c>
      <c r="X1508" s="65" t="s">
        <v>4548</v>
      </c>
      <c r="Y1508" s="66" t="str">
        <f>IF(OR(Q1508="",'1'!$H$10="-"),"-      %",IF(Z1508="только сц",0,IF(SUM($V$685:$V$6357)&gt;=57000,(W1508-T1508)/W1508,0)))</f>
        <v>-      %</v>
      </c>
      <c r="Z1508" s="83" t="s">
        <v>5582</v>
      </c>
      <c r="AA1508" s="51">
        <v>1</v>
      </c>
      <c r="AB1508" s="51">
        <v>0</v>
      </c>
      <c r="AC1508" s="63" t="s">
        <v>375</v>
      </c>
      <c r="AD1508" s="94" t="str">
        <f>IF(OR(Q1508="",'1'!$H$10="-"),"",IF(Q1508&gt;R1508+S1508,"заказано больше наличия",""))</f>
        <v/>
      </c>
    </row>
    <row r="1509" spans="1:30" s="48" customFormat="1">
      <c r="A1509" s="2"/>
      <c r="B1509" s="57" t="s">
        <v>5232</v>
      </c>
      <c r="C1509" s="49" t="s">
        <v>3873</v>
      </c>
      <c r="D1509" s="49" t="s">
        <v>793</v>
      </c>
      <c r="E1509" s="49">
        <v>2</v>
      </c>
      <c r="F1509" s="49">
        <v>11</v>
      </c>
      <c r="G1509" s="49" t="s">
        <v>5530</v>
      </c>
      <c r="H1509" s="52" t="s">
        <v>52</v>
      </c>
      <c r="I1509" s="50" t="s">
        <v>392</v>
      </c>
      <c r="J1509" s="50"/>
      <c r="K1509" s="90"/>
      <c r="L1509" s="51">
        <v>332</v>
      </c>
      <c r="M1509" s="51">
        <v>293</v>
      </c>
      <c r="N1509" s="82">
        <f>IF('1'!$H$10="-",L1509,L1509)</f>
        <v>332</v>
      </c>
      <c r="O1509" s="82">
        <f>IF(Z1509="только сц",0,IF('1'!$H$10="-",M1509,IF('1'!$H$10="в кассу предприятия",M1509,IF('1'!$H$10="ИП Водакова Т.Ю.",M1509*1.075,"-"))))</f>
        <v>293</v>
      </c>
      <c r="P1509" s="86" t="s">
        <v>5583</v>
      </c>
      <c r="Q1509" s="47"/>
      <c r="R1509" s="91">
        <f t="shared" si="23"/>
        <v>0</v>
      </c>
      <c r="S1509" s="91" t="str">
        <f>IF('1'!$H$10="-","-      ₽",IF(Z1509="только сц",IF(Q1509&lt;=AA1509,Q1509,AA1509),IF(Q1509&lt;=AB1509,0,IF(Q1509-R1509&lt;=AA1509,Q1509-R1509,AA1509))))</f>
        <v>-      ₽</v>
      </c>
      <c r="T1509" s="92" t="str">
        <f>IF('1'!$H$10="-","-      ₽",IF(AND(SUM($W$10:$W$6357)&gt;=200000,AC1509&lt;&gt;"без скидки"),IF(R1509&gt;=100,O1509*0.95*0.95*R1509,O1509*R1509*0.95),IF(SUM($V$10:$V$6357)&gt;=57000,IF(AND(R1509&gt;=100,AC1509&lt;&gt;"без скидки"),O1509*0.95*R1509,O1509*R1509),N1509*R1509)))</f>
        <v>-      ₽</v>
      </c>
      <c r="U1509" s="92" t="str">
        <f>IF('1'!$H$10="-","-      ₽",S1509*N1509)</f>
        <v>-      ₽</v>
      </c>
      <c r="V1509" s="93" t="str">
        <f>IF('1'!$H$10="-","-      ₽",R1509*N1509)</f>
        <v>-      ₽</v>
      </c>
      <c r="W1509" s="93" t="str">
        <f>IF('1'!$H$10="-","-      ₽",R1509*O1509)</f>
        <v>-      ₽</v>
      </c>
      <c r="X1509" s="65" t="s">
        <v>4991</v>
      </c>
      <c r="Y1509" s="66" t="str">
        <f>IF(OR(Q1509="",'1'!$H$10="-"),"-      %",IF(Z1509="только сц",0,IF(SUM($V$685:$V$6357)&gt;=57000,(W1509-T1509)/W1509,0)))</f>
        <v>-      %</v>
      </c>
      <c r="Z1509" s="83" t="s">
        <v>375</v>
      </c>
      <c r="AA1509" s="51">
        <v>0</v>
      </c>
      <c r="AB1509" s="51">
        <v>380</v>
      </c>
      <c r="AC1509" s="63" t="s">
        <v>375</v>
      </c>
      <c r="AD1509" s="94" t="str">
        <f>IF(OR(Q1509="",'1'!$H$10="-"),"",IF(Q1509&gt;R1509+S1509,"заказано больше наличия",""))</f>
        <v/>
      </c>
    </row>
    <row r="1510" spans="1:30" s="48" customFormat="1">
      <c r="A1510" s="2"/>
      <c r="B1510" s="57" t="s">
        <v>5233</v>
      </c>
      <c r="C1510" s="49" t="s">
        <v>3873</v>
      </c>
      <c r="D1510" s="49" t="s">
        <v>793</v>
      </c>
      <c r="E1510" s="49">
        <v>2</v>
      </c>
      <c r="F1510" s="49">
        <v>11</v>
      </c>
      <c r="G1510" s="49" t="s">
        <v>5531</v>
      </c>
      <c r="H1510" s="52" t="s">
        <v>52</v>
      </c>
      <c r="I1510" s="50" t="s">
        <v>298</v>
      </c>
      <c r="J1510" s="50"/>
      <c r="K1510" s="90"/>
      <c r="L1510" s="51">
        <v>332</v>
      </c>
      <c r="M1510" s="51">
        <v>293</v>
      </c>
      <c r="N1510" s="82">
        <f>IF('1'!$H$10="-",L1510,L1510)</f>
        <v>332</v>
      </c>
      <c r="O1510" s="82">
        <f>IF(Z1510="только сц",0,IF('1'!$H$10="-",M1510,IF('1'!$H$10="в кассу предприятия",M1510,IF('1'!$H$10="ИП Водакова Т.Ю.",M1510*1.075,"-"))))</f>
        <v>0</v>
      </c>
      <c r="P1510" s="86">
        <v>19</v>
      </c>
      <c r="Q1510" s="47"/>
      <c r="R1510" s="91">
        <f t="shared" si="23"/>
        <v>0</v>
      </c>
      <c r="S1510" s="91" t="str">
        <f>IF('1'!$H$10="-","-      ₽",IF(Z1510="только сц",IF(Q1510&lt;=AA1510,Q1510,AA1510),IF(Q1510&lt;=AB1510,0,IF(Q1510-R1510&lt;=AA1510,Q1510-R1510,AA1510))))</f>
        <v>-      ₽</v>
      </c>
      <c r="T1510" s="92" t="str">
        <f>IF('1'!$H$10="-","-      ₽",IF(AND(SUM($W$10:$W$6357)&gt;=200000,AC1510&lt;&gt;"без скидки"),IF(R1510&gt;=100,O1510*0.95*0.95*R1510,O1510*R1510*0.95),IF(SUM($V$10:$V$6357)&gt;=57000,IF(AND(R1510&gt;=100,AC1510&lt;&gt;"без скидки"),O1510*0.95*R1510,O1510*R1510),N1510*R1510)))</f>
        <v>-      ₽</v>
      </c>
      <c r="U1510" s="92" t="str">
        <f>IF('1'!$H$10="-","-      ₽",S1510*N1510)</f>
        <v>-      ₽</v>
      </c>
      <c r="V1510" s="93" t="str">
        <f>IF('1'!$H$10="-","-      ₽",R1510*N1510)</f>
        <v>-      ₽</v>
      </c>
      <c r="W1510" s="93" t="str">
        <f>IF('1'!$H$10="-","-      ₽",R1510*O1510)</f>
        <v>-      ₽</v>
      </c>
      <c r="X1510" s="65" t="s">
        <v>4548</v>
      </c>
      <c r="Y1510" s="66" t="str">
        <f>IF(OR(Q1510="",'1'!$H$10="-"),"-      %",IF(Z1510="только сц",0,IF(SUM($V$685:$V$6357)&gt;=57000,(W1510-T1510)/W1510,0)))</f>
        <v>-      %</v>
      </c>
      <c r="Z1510" s="83" t="s">
        <v>5582</v>
      </c>
      <c r="AA1510" s="51">
        <v>19</v>
      </c>
      <c r="AB1510" s="51">
        <v>0</v>
      </c>
      <c r="AC1510" s="63" t="s">
        <v>3975</v>
      </c>
      <c r="AD1510" s="94" t="str">
        <f>IF(OR(Q1510="",'1'!$H$10="-"),"",IF(Q1510&gt;R1510+S1510,"заказано больше наличия",""))</f>
        <v/>
      </c>
    </row>
    <row r="1511" spans="1:30" s="48" customFormat="1">
      <c r="A1511" s="2"/>
      <c r="B1511" s="57" t="s">
        <v>4568</v>
      </c>
      <c r="C1511" s="49" t="s">
        <v>3873</v>
      </c>
      <c r="D1511" s="49" t="s">
        <v>793</v>
      </c>
      <c r="E1511" s="49">
        <v>2</v>
      </c>
      <c r="F1511" s="49">
        <v>11</v>
      </c>
      <c r="G1511" s="49" t="s">
        <v>4662</v>
      </c>
      <c r="H1511" s="52" t="s">
        <v>52</v>
      </c>
      <c r="I1511" s="50"/>
      <c r="J1511" s="50"/>
      <c r="K1511" s="90"/>
      <c r="L1511" s="51">
        <v>278</v>
      </c>
      <c r="M1511" s="51">
        <v>245</v>
      </c>
      <c r="N1511" s="82">
        <f>IF('1'!$H$10="-",L1511,L1511)</f>
        <v>278</v>
      </c>
      <c r="O1511" s="82">
        <f>IF(Z1511="только сц",0,IF('1'!$H$10="-",M1511,IF('1'!$H$10="в кассу предприятия",M1511,IF('1'!$H$10="ИП Водакова Т.Ю.",M1511*1.075,"-"))))</f>
        <v>0</v>
      </c>
      <c r="P1511" s="86">
        <v>1</v>
      </c>
      <c r="Q1511" s="47"/>
      <c r="R1511" s="91">
        <f t="shared" si="23"/>
        <v>0</v>
      </c>
      <c r="S1511" s="91" t="str">
        <f>IF('1'!$H$10="-","-      ₽",IF(Z1511="только сц",IF(Q1511&lt;=AA1511,Q1511,AA1511),IF(Q1511&lt;=AB1511,0,IF(Q1511-R1511&lt;=AA1511,Q1511-R1511,AA1511))))</f>
        <v>-      ₽</v>
      </c>
      <c r="T1511" s="92" t="str">
        <f>IF('1'!$H$10="-","-      ₽",IF(AND(SUM($W$10:$W$6357)&gt;=200000,AC1511&lt;&gt;"без скидки"),IF(R1511&gt;=100,O1511*0.95*0.95*R1511,O1511*R1511*0.95),IF(SUM($V$10:$V$6357)&gt;=57000,IF(AND(R1511&gt;=100,AC1511&lt;&gt;"без скидки"),O1511*0.95*R1511,O1511*R1511),N1511*R1511)))</f>
        <v>-      ₽</v>
      </c>
      <c r="U1511" s="92" t="str">
        <f>IF('1'!$H$10="-","-      ₽",S1511*N1511)</f>
        <v>-      ₽</v>
      </c>
      <c r="V1511" s="93" t="str">
        <f>IF('1'!$H$10="-","-      ₽",R1511*N1511)</f>
        <v>-      ₽</v>
      </c>
      <c r="W1511" s="93" t="str">
        <f>IF('1'!$H$10="-","-      ₽",R1511*O1511)</f>
        <v>-      ₽</v>
      </c>
      <c r="X1511" s="65" t="s">
        <v>4548</v>
      </c>
      <c r="Y1511" s="66" t="str">
        <f>IF(OR(Q1511="",'1'!$H$10="-"),"-      %",IF(Z1511="только сц",0,IF(SUM($V$685:$V$6357)&gt;=57000,(W1511-T1511)/W1511,0)))</f>
        <v>-      %</v>
      </c>
      <c r="Z1511" s="83" t="s">
        <v>5582</v>
      </c>
      <c r="AA1511" s="51">
        <v>1</v>
      </c>
      <c r="AB1511" s="51">
        <v>0</v>
      </c>
      <c r="AC1511" s="63" t="s">
        <v>375</v>
      </c>
      <c r="AD1511" s="94" t="str">
        <f>IF(OR(Q1511="",'1'!$H$10="-"),"",IF(Q1511&gt;R1511+S1511,"заказано больше наличия",""))</f>
        <v/>
      </c>
    </row>
    <row r="1512" spans="1:30" s="48" customFormat="1">
      <c r="A1512" s="2"/>
      <c r="B1512" s="57" t="s">
        <v>5234</v>
      </c>
      <c r="C1512" s="49" t="s">
        <v>3873</v>
      </c>
      <c r="D1512" s="49" t="s">
        <v>793</v>
      </c>
      <c r="E1512" s="49">
        <v>2</v>
      </c>
      <c r="F1512" s="49">
        <v>11</v>
      </c>
      <c r="G1512" s="49" t="s">
        <v>5532</v>
      </c>
      <c r="H1512" s="52" t="s">
        <v>52</v>
      </c>
      <c r="I1512" s="50"/>
      <c r="J1512" s="50"/>
      <c r="K1512" s="90"/>
      <c r="L1512" s="51">
        <v>332</v>
      </c>
      <c r="M1512" s="51">
        <v>293</v>
      </c>
      <c r="N1512" s="82">
        <f>IF('1'!$H$10="-",L1512,L1512)</f>
        <v>332</v>
      </c>
      <c r="O1512" s="82">
        <f>IF(Z1512="только сц",0,IF('1'!$H$10="-",M1512,IF('1'!$H$10="в кассу предприятия",M1512,IF('1'!$H$10="ИП Водакова Т.Ю.",M1512*1.075,"-"))))</f>
        <v>293</v>
      </c>
      <c r="P1512" s="86" t="s">
        <v>5583</v>
      </c>
      <c r="Q1512" s="47"/>
      <c r="R1512" s="91">
        <f t="shared" si="23"/>
        <v>0</v>
      </c>
      <c r="S1512" s="91" t="str">
        <f>IF('1'!$H$10="-","-      ₽",IF(Z1512="только сц",IF(Q1512&lt;=AA1512,Q1512,AA1512),IF(Q1512&lt;=AB1512,0,IF(Q1512-R1512&lt;=AA1512,Q1512-R1512,AA1512))))</f>
        <v>-      ₽</v>
      </c>
      <c r="T1512" s="92" t="str">
        <f>IF('1'!$H$10="-","-      ₽",IF(AND(SUM($W$10:$W$6357)&gt;=200000,AC1512&lt;&gt;"без скидки"),IF(R1512&gt;=100,O1512*0.95*0.95*R1512,O1512*R1512*0.95),IF(SUM($V$10:$V$6357)&gt;=57000,IF(AND(R1512&gt;=100,AC1512&lt;&gt;"без скидки"),O1512*0.95*R1512,O1512*R1512),N1512*R1512)))</f>
        <v>-      ₽</v>
      </c>
      <c r="U1512" s="92" t="str">
        <f>IF('1'!$H$10="-","-      ₽",S1512*N1512)</f>
        <v>-      ₽</v>
      </c>
      <c r="V1512" s="93" t="str">
        <f>IF('1'!$H$10="-","-      ₽",R1512*N1512)</f>
        <v>-      ₽</v>
      </c>
      <c r="W1512" s="93" t="str">
        <f>IF('1'!$H$10="-","-      ₽",R1512*O1512)</f>
        <v>-      ₽</v>
      </c>
      <c r="X1512" s="65" t="s">
        <v>4991</v>
      </c>
      <c r="Y1512" s="66" t="str">
        <f>IF(OR(Q1512="",'1'!$H$10="-"),"-      %",IF(Z1512="только сц",0,IF(SUM($V$685:$V$6357)&gt;=57000,(W1512-T1512)/W1512,0)))</f>
        <v>-      %</v>
      </c>
      <c r="Z1512" s="83" t="s">
        <v>375</v>
      </c>
      <c r="AA1512" s="51">
        <v>0</v>
      </c>
      <c r="AB1512" s="51">
        <v>295</v>
      </c>
      <c r="AC1512" s="63" t="s">
        <v>3975</v>
      </c>
      <c r="AD1512" s="94" t="str">
        <f>IF(OR(Q1512="",'1'!$H$10="-"),"",IF(Q1512&gt;R1512+S1512,"заказано больше наличия",""))</f>
        <v/>
      </c>
    </row>
    <row r="1513" spans="1:30" s="48" customFormat="1">
      <c r="A1513" s="2"/>
      <c r="B1513" s="57" t="s">
        <v>791</v>
      </c>
      <c r="C1513" s="49" t="s">
        <v>792</v>
      </c>
      <c r="D1513" s="49" t="s">
        <v>793</v>
      </c>
      <c r="E1513" s="49">
        <v>2</v>
      </c>
      <c r="F1513" s="49">
        <v>11</v>
      </c>
      <c r="G1513" s="49"/>
      <c r="H1513" s="52" t="s">
        <v>52</v>
      </c>
      <c r="I1513" s="50" t="s">
        <v>298</v>
      </c>
      <c r="J1513" s="50"/>
      <c r="K1513" s="90"/>
      <c r="L1513" s="51">
        <v>278</v>
      </c>
      <c r="M1513" s="51">
        <v>245</v>
      </c>
      <c r="N1513" s="82">
        <f>IF('1'!$H$10="-",L1513,L1513)</f>
        <v>278</v>
      </c>
      <c r="O1513" s="82">
        <f>IF(Z1513="только сц",0,IF('1'!$H$10="-",M1513,IF('1'!$H$10="в кассу предприятия",M1513,IF('1'!$H$10="ИП Водакова Т.Ю.",M1513*1.075,"-"))))</f>
        <v>245</v>
      </c>
      <c r="P1513" s="86" t="s">
        <v>5583</v>
      </c>
      <c r="Q1513" s="47"/>
      <c r="R1513" s="91">
        <f t="shared" si="23"/>
        <v>0</v>
      </c>
      <c r="S1513" s="91" t="str">
        <f>IF('1'!$H$10="-","-      ₽",IF(Z1513="только сц",IF(Q1513&lt;=AA1513,Q1513,AA1513),IF(Q1513&lt;=AB1513,0,IF(Q1513-R1513&lt;=AA1513,Q1513-R1513,AA1513))))</f>
        <v>-      ₽</v>
      </c>
      <c r="T1513" s="92" t="str">
        <f>IF('1'!$H$10="-","-      ₽",IF(AND(SUM($W$10:$W$6357)&gt;=200000,AC1513&lt;&gt;"без скидки"),IF(R1513&gt;=100,O1513*0.95*0.95*R1513,O1513*R1513*0.95),IF(SUM($V$10:$V$6357)&gt;=57000,IF(AND(R1513&gt;=100,AC1513&lt;&gt;"без скидки"),O1513*0.95*R1513,O1513*R1513),N1513*R1513)))</f>
        <v>-      ₽</v>
      </c>
      <c r="U1513" s="92" t="str">
        <f>IF('1'!$H$10="-","-      ₽",S1513*N1513)</f>
        <v>-      ₽</v>
      </c>
      <c r="V1513" s="93" t="str">
        <f>IF('1'!$H$10="-","-      ₽",R1513*N1513)</f>
        <v>-      ₽</v>
      </c>
      <c r="W1513" s="93" t="str">
        <f>IF('1'!$H$10="-","-      ₽",R1513*O1513)</f>
        <v>-      ₽</v>
      </c>
      <c r="X1513" s="65" t="s">
        <v>4992</v>
      </c>
      <c r="Y1513" s="66" t="str">
        <f>IF(OR(Q1513="",'1'!$H$10="-"),"-      %",IF(Z1513="только сц",0,IF(SUM($V$685:$V$6357)&gt;=57000,(W1513-T1513)/W1513,0)))</f>
        <v>-      %</v>
      </c>
      <c r="Z1513" s="83" t="s">
        <v>375</v>
      </c>
      <c r="AA1513" s="51">
        <v>9</v>
      </c>
      <c r="AB1513" s="51">
        <v>881</v>
      </c>
      <c r="AC1513" s="63" t="s">
        <v>3975</v>
      </c>
      <c r="AD1513" s="94" t="str">
        <f>IF(OR(Q1513="",'1'!$H$10="-"),"",IF(Q1513&gt;R1513+S1513,"заказано больше наличия",""))</f>
        <v/>
      </c>
    </row>
    <row r="1514" spans="1:30" s="48" customFormat="1">
      <c r="A1514" s="2"/>
      <c r="B1514" s="57" t="s">
        <v>794</v>
      </c>
      <c r="C1514" s="49" t="s">
        <v>795</v>
      </c>
      <c r="D1514" s="49" t="s">
        <v>796</v>
      </c>
      <c r="E1514" s="49">
        <v>2</v>
      </c>
      <c r="F1514" s="49">
        <v>11</v>
      </c>
      <c r="G1514" s="49" t="s">
        <v>797</v>
      </c>
      <c r="H1514" s="52" t="s">
        <v>52</v>
      </c>
      <c r="I1514" s="50" t="s">
        <v>298</v>
      </c>
      <c r="J1514" s="50"/>
      <c r="K1514" s="90"/>
      <c r="L1514" s="51">
        <v>278</v>
      </c>
      <c r="M1514" s="51">
        <v>245</v>
      </c>
      <c r="N1514" s="82">
        <f>IF('1'!$H$10="-",L1514,L1514)</f>
        <v>278</v>
      </c>
      <c r="O1514" s="82">
        <f>IF(Z1514="только сц",0,IF('1'!$H$10="-",M1514,IF('1'!$H$10="в кассу предприятия",M1514,IF('1'!$H$10="ИП Водакова Т.Ю.",M1514*1.075,"-"))))</f>
        <v>245</v>
      </c>
      <c r="P1514" s="86" t="s">
        <v>5583</v>
      </c>
      <c r="Q1514" s="47"/>
      <c r="R1514" s="91">
        <f t="shared" si="23"/>
        <v>0</v>
      </c>
      <c r="S1514" s="91" t="str">
        <f>IF('1'!$H$10="-","-      ₽",IF(Z1514="только сц",IF(Q1514&lt;=AA1514,Q1514,AA1514),IF(Q1514&lt;=AB1514,0,IF(Q1514-R1514&lt;=AA1514,Q1514-R1514,AA1514))))</f>
        <v>-      ₽</v>
      </c>
      <c r="T1514" s="92" t="str">
        <f>IF('1'!$H$10="-","-      ₽",IF(AND(SUM($W$10:$W$6357)&gt;=200000,AC1514&lt;&gt;"без скидки"),IF(R1514&gt;=100,O1514*0.95*0.95*R1514,O1514*R1514*0.95),IF(SUM($V$10:$V$6357)&gt;=57000,IF(AND(R1514&gt;=100,AC1514&lt;&gt;"без скидки"),O1514*0.95*R1514,O1514*R1514),N1514*R1514)))</f>
        <v>-      ₽</v>
      </c>
      <c r="U1514" s="92" t="str">
        <f>IF('1'!$H$10="-","-      ₽",S1514*N1514)</f>
        <v>-      ₽</v>
      </c>
      <c r="V1514" s="93" t="str">
        <f>IF('1'!$H$10="-","-      ₽",R1514*N1514)</f>
        <v>-      ₽</v>
      </c>
      <c r="W1514" s="93" t="str">
        <f>IF('1'!$H$10="-","-      ₽",R1514*O1514)</f>
        <v>-      ₽</v>
      </c>
      <c r="X1514" s="65" t="s">
        <v>4548</v>
      </c>
      <c r="Y1514" s="66" t="str">
        <f>IF(OR(Q1514="",'1'!$H$10="-"),"-      %",IF(Z1514="только сц",0,IF(SUM($V$685:$V$6357)&gt;=57000,(W1514-T1514)/W1514,0)))</f>
        <v>-      %</v>
      </c>
      <c r="Z1514" s="83" t="s">
        <v>375</v>
      </c>
      <c r="AA1514" s="51">
        <v>6</v>
      </c>
      <c r="AB1514" s="51">
        <v>183</v>
      </c>
      <c r="AC1514" s="63" t="s">
        <v>3975</v>
      </c>
      <c r="AD1514" s="94" t="str">
        <f>IF(OR(Q1514="",'1'!$H$10="-"),"",IF(Q1514&gt;R1514+S1514,"заказано больше наличия",""))</f>
        <v/>
      </c>
    </row>
    <row r="1515" spans="1:30" s="48" customFormat="1">
      <c r="A1515" s="2"/>
      <c r="B1515" s="57" t="s">
        <v>1593</v>
      </c>
      <c r="C1515" s="49" t="s">
        <v>795</v>
      </c>
      <c r="D1515" s="49" t="s">
        <v>796</v>
      </c>
      <c r="E1515" s="49">
        <v>2</v>
      </c>
      <c r="F1515" s="49">
        <v>11</v>
      </c>
      <c r="G1515" s="49"/>
      <c r="H1515" s="52" t="s">
        <v>52</v>
      </c>
      <c r="I1515" s="50" t="s">
        <v>392</v>
      </c>
      <c r="J1515" s="50"/>
      <c r="K1515" s="90"/>
      <c r="L1515" s="51">
        <v>278</v>
      </c>
      <c r="M1515" s="51">
        <v>245</v>
      </c>
      <c r="N1515" s="82">
        <f>IF('1'!$H$10="-",L1515,L1515)</f>
        <v>278</v>
      </c>
      <c r="O1515" s="82">
        <f>IF(Z1515="только сц",0,IF('1'!$H$10="-",M1515,IF('1'!$H$10="в кассу предприятия",M1515,IF('1'!$H$10="ИП Водакова Т.Ю.",M1515*1.075,"-"))))</f>
        <v>245</v>
      </c>
      <c r="P1515" s="86" t="s">
        <v>5583</v>
      </c>
      <c r="Q1515" s="47"/>
      <c r="R1515" s="91">
        <f t="shared" si="23"/>
        <v>0</v>
      </c>
      <c r="S1515" s="91" t="str">
        <f>IF('1'!$H$10="-","-      ₽",IF(Z1515="только сц",IF(Q1515&lt;=AA1515,Q1515,AA1515),IF(Q1515&lt;=AB1515,0,IF(Q1515-R1515&lt;=AA1515,Q1515-R1515,AA1515))))</f>
        <v>-      ₽</v>
      </c>
      <c r="T1515" s="92" t="str">
        <f>IF('1'!$H$10="-","-      ₽",IF(AND(SUM($W$10:$W$6357)&gt;=200000,AC1515&lt;&gt;"без скидки"),IF(R1515&gt;=100,O1515*0.95*0.95*R1515,O1515*R1515*0.95),IF(SUM($V$10:$V$6357)&gt;=57000,IF(AND(R1515&gt;=100,AC1515&lt;&gt;"без скидки"),O1515*0.95*R1515,O1515*R1515),N1515*R1515)))</f>
        <v>-      ₽</v>
      </c>
      <c r="U1515" s="92" t="str">
        <f>IF('1'!$H$10="-","-      ₽",S1515*N1515)</f>
        <v>-      ₽</v>
      </c>
      <c r="V1515" s="93" t="str">
        <f>IF('1'!$H$10="-","-      ₽",R1515*N1515)</f>
        <v>-      ₽</v>
      </c>
      <c r="W1515" s="93" t="str">
        <f>IF('1'!$H$10="-","-      ₽",R1515*O1515)</f>
        <v>-      ₽</v>
      </c>
      <c r="X1515" s="65" t="s">
        <v>4992</v>
      </c>
      <c r="Y1515" s="66" t="str">
        <f>IF(OR(Q1515="",'1'!$H$10="-"),"-      %",IF(Z1515="только сц",0,IF(SUM($V$685:$V$6357)&gt;=57000,(W1515-T1515)/W1515,0)))</f>
        <v>-      %</v>
      </c>
      <c r="Z1515" s="83" t="s">
        <v>375</v>
      </c>
      <c r="AA1515" s="51">
        <v>0</v>
      </c>
      <c r="AB1515" s="51">
        <v>209</v>
      </c>
      <c r="AC1515" s="63" t="s">
        <v>375</v>
      </c>
      <c r="AD1515" s="94" t="str">
        <f>IF(OR(Q1515="",'1'!$H$10="-"),"",IF(Q1515&gt;R1515+S1515,"заказано больше наличия",""))</f>
        <v/>
      </c>
    </row>
    <row r="1516" spans="1:30" s="48" customFormat="1">
      <c r="A1516" s="2"/>
      <c r="B1516" s="57" t="s">
        <v>1594</v>
      </c>
      <c r="C1516" s="49" t="s">
        <v>3874</v>
      </c>
      <c r="D1516" s="49" t="s">
        <v>3875</v>
      </c>
      <c r="E1516" s="49">
        <v>2</v>
      </c>
      <c r="F1516" s="49">
        <v>11</v>
      </c>
      <c r="G1516" s="49" t="s">
        <v>3056</v>
      </c>
      <c r="H1516" s="52" t="s">
        <v>52</v>
      </c>
      <c r="I1516" s="50"/>
      <c r="J1516" s="50"/>
      <c r="K1516" s="90"/>
      <c r="L1516" s="51">
        <v>323</v>
      </c>
      <c r="M1516" s="51">
        <v>285</v>
      </c>
      <c r="N1516" s="82">
        <f>IF('1'!$H$10="-",L1516,L1516)</f>
        <v>323</v>
      </c>
      <c r="O1516" s="82">
        <f>IF(Z1516="только сц",0,IF('1'!$H$10="-",M1516,IF('1'!$H$10="в кассу предприятия",M1516,IF('1'!$H$10="ИП Водакова Т.Ю.",M1516*1.075,"-"))))</f>
        <v>0</v>
      </c>
      <c r="P1516" s="86">
        <v>12</v>
      </c>
      <c r="Q1516" s="47"/>
      <c r="R1516" s="91">
        <f t="shared" si="23"/>
        <v>0</v>
      </c>
      <c r="S1516" s="91" t="str">
        <f>IF('1'!$H$10="-","-      ₽",IF(Z1516="только сц",IF(Q1516&lt;=AA1516,Q1516,AA1516),IF(Q1516&lt;=AB1516,0,IF(Q1516-R1516&lt;=AA1516,Q1516-R1516,AA1516))))</f>
        <v>-      ₽</v>
      </c>
      <c r="T1516" s="92" t="str">
        <f>IF('1'!$H$10="-","-      ₽",IF(AND(SUM($W$10:$W$6357)&gt;=200000,AC1516&lt;&gt;"без скидки"),IF(R1516&gt;=100,O1516*0.95*0.95*R1516,O1516*R1516*0.95),IF(SUM($V$10:$V$6357)&gt;=57000,IF(AND(R1516&gt;=100,AC1516&lt;&gt;"без скидки"),O1516*0.95*R1516,O1516*R1516),N1516*R1516)))</f>
        <v>-      ₽</v>
      </c>
      <c r="U1516" s="92" t="str">
        <f>IF('1'!$H$10="-","-      ₽",S1516*N1516)</f>
        <v>-      ₽</v>
      </c>
      <c r="V1516" s="93" t="str">
        <f>IF('1'!$H$10="-","-      ₽",R1516*N1516)</f>
        <v>-      ₽</v>
      </c>
      <c r="W1516" s="93" t="str">
        <f>IF('1'!$H$10="-","-      ₽",R1516*O1516)</f>
        <v>-      ₽</v>
      </c>
      <c r="X1516" s="65" t="s">
        <v>4548</v>
      </c>
      <c r="Y1516" s="66" t="str">
        <f>IF(OR(Q1516="",'1'!$H$10="-"),"-      %",IF(Z1516="только сц",0,IF(SUM($V$685:$V$6357)&gt;=57000,(W1516-T1516)/W1516,0)))</f>
        <v>-      %</v>
      </c>
      <c r="Z1516" s="83" t="s">
        <v>5582</v>
      </c>
      <c r="AA1516" s="51">
        <v>12</v>
      </c>
      <c r="AB1516" s="51">
        <v>0</v>
      </c>
      <c r="AC1516" s="63" t="s">
        <v>375</v>
      </c>
      <c r="AD1516" s="94" t="str">
        <f>IF(OR(Q1516="",'1'!$H$10="-"),"",IF(Q1516&gt;R1516+S1516,"заказано больше наличия",""))</f>
        <v/>
      </c>
    </row>
    <row r="1517" spans="1:30" s="48" customFormat="1">
      <c r="A1517" s="2"/>
      <c r="B1517" s="57" t="s">
        <v>5235</v>
      </c>
      <c r="C1517" s="49" t="s">
        <v>3876</v>
      </c>
      <c r="D1517" s="49" t="s">
        <v>5400</v>
      </c>
      <c r="E1517" s="49">
        <v>2</v>
      </c>
      <c r="F1517" s="49">
        <v>11</v>
      </c>
      <c r="G1517" s="49" t="s">
        <v>375</v>
      </c>
      <c r="H1517" s="52" t="s">
        <v>52</v>
      </c>
      <c r="I1517" s="50"/>
      <c r="J1517" s="50"/>
      <c r="K1517" s="90"/>
      <c r="L1517" s="51">
        <v>424</v>
      </c>
      <c r="M1517" s="51">
        <v>374</v>
      </c>
      <c r="N1517" s="82">
        <f>IF('1'!$H$10="-",L1517,L1517)</f>
        <v>424</v>
      </c>
      <c r="O1517" s="82">
        <f>IF(Z1517="только сц",0,IF('1'!$H$10="-",M1517,IF('1'!$H$10="в кассу предприятия",M1517,IF('1'!$H$10="ИП Водакова Т.Ю.",M1517*1.075,"-"))))</f>
        <v>374</v>
      </c>
      <c r="P1517" s="86" t="s">
        <v>5583</v>
      </c>
      <c r="Q1517" s="47"/>
      <c r="R1517" s="91">
        <f t="shared" ref="R1517:R1581" si="24">IF(Q1517&lt;=AB1517,Q1517,AB1517)</f>
        <v>0</v>
      </c>
      <c r="S1517" s="91" t="str">
        <f>IF('1'!$H$10="-","-      ₽",IF(Z1517="только сц",IF(Q1517&lt;=AA1517,Q1517,AA1517),IF(Q1517&lt;=AB1517,0,IF(Q1517-R1517&lt;=AA1517,Q1517-R1517,AA1517))))</f>
        <v>-      ₽</v>
      </c>
      <c r="T1517" s="92" t="str">
        <f>IF('1'!$H$10="-","-      ₽",IF(AND(SUM($W$10:$W$6357)&gt;=200000,AC1517&lt;&gt;"без скидки"),IF(R1517&gt;=100,O1517*0.95*0.95*R1517,O1517*R1517*0.95),IF(SUM($V$10:$V$6357)&gt;=57000,IF(AND(R1517&gt;=100,AC1517&lt;&gt;"без скидки"),O1517*0.95*R1517,O1517*R1517),N1517*R1517)))</f>
        <v>-      ₽</v>
      </c>
      <c r="U1517" s="92" t="str">
        <f>IF('1'!$H$10="-","-      ₽",S1517*N1517)</f>
        <v>-      ₽</v>
      </c>
      <c r="V1517" s="93" t="str">
        <f>IF('1'!$H$10="-","-      ₽",R1517*N1517)</f>
        <v>-      ₽</v>
      </c>
      <c r="W1517" s="93" t="str">
        <f>IF('1'!$H$10="-","-      ₽",R1517*O1517)</f>
        <v>-      ₽</v>
      </c>
      <c r="X1517" s="65" t="s">
        <v>4991</v>
      </c>
      <c r="Y1517" s="66" t="str">
        <f>IF(OR(Q1517="",'1'!$H$10="-"),"-      %",IF(Z1517="только сц",0,IF(SUM($V$685:$V$6357)&gt;=57000,(W1517-T1517)/W1517,0)))</f>
        <v>-      %</v>
      </c>
      <c r="Z1517" s="83" t="s">
        <v>375</v>
      </c>
      <c r="AA1517" s="51">
        <v>0</v>
      </c>
      <c r="AB1517" s="51">
        <v>173</v>
      </c>
      <c r="AC1517" s="63" t="s">
        <v>375</v>
      </c>
      <c r="AD1517" s="94" t="str">
        <f>IF(OR(Q1517="",'1'!$H$10="-"),"",IF(Q1517&gt;R1517+S1517,"заказано больше наличия",""))</f>
        <v/>
      </c>
    </row>
    <row r="1518" spans="1:30" s="48" customFormat="1">
      <c r="A1518" s="2"/>
      <c r="B1518" s="57" t="s">
        <v>5236</v>
      </c>
      <c r="C1518" s="49" t="s">
        <v>3876</v>
      </c>
      <c r="D1518" s="49" t="s">
        <v>5400</v>
      </c>
      <c r="E1518" s="49">
        <v>2</v>
      </c>
      <c r="F1518" s="49">
        <v>11</v>
      </c>
      <c r="G1518" s="49" t="s">
        <v>5533</v>
      </c>
      <c r="H1518" s="52" t="s">
        <v>52</v>
      </c>
      <c r="I1518" s="50"/>
      <c r="J1518" s="50"/>
      <c r="K1518" s="90"/>
      <c r="L1518" s="51">
        <v>424</v>
      </c>
      <c r="M1518" s="51">
        <v>374</v>
      </c>
      <c r="N1518" s="82">
        <f>IF('1'!$H$10="-",L1518,L1518)</f>
        <v>424</v>
      </c>
      <c r="O1518" s="82">
        <f>IF(Z1518="только сц",0,IF('1'!$H$10="-",M1518,IF('1'!$H$10="в кассу предприятия",M1518,IF('1'!$H$10="ИП Водакова Т.Ю.",M1518*1.075,"-"))))</f>
        <v>374</v>
      </c>
      <c r="P1518" s="86" t="s">
        <v>5583</v>
      </c>
      <c r="Q1518" s="47"/>
      <c r="R1518" s="91">
        <f t="shared" si="24"/>
        <v>0</v>
      </c>
      <c r="S1518" s="91" t="str">
        <f>IF('1'!$H$10="-","-      ₽",IF(Z1518="только сц",IF(Q1518&lt;=AA1518,Q1518,AA1518),IF(Q1518&lt;=AB1518,0,IF(Q1518-R1518&lt;=AA1518,Q1518-R1518,AA1518))))</f>
        <v>-      ₽</v>
      </c>
      <c r="T1518" s="92" t="str">
        <f>IF('1'!$H$10="-","-      ₽",IF(AND(SUM($W$10:$W$6357)&gt;=200000,AC1518&lt;&gt;"без скидки"),IF(R1518&gt;=100,O1518*0.95*0.95*R1518,O1518*R1518*0.95),IF(SUM($V$10:$V$6357)&gt;=57000,IF(AND(R1518&gt;=100,AC1518&lt;&gt;"без скидки"),O1518*0.95*R1518,O1518*R1518),N1518*R1518)))</f>
        <v>-      ₽</v>
      </c>
      <c r="U1518" s="92" t="str">
        <f>IF('1'!$H$10="-","-      ₽",S1518*N1518)</f>
        <v>-      ₽</v>
      </c>
      <c r="V1518" s="93" t="str">
        <f>IF('1'!$H$10="-","-      ₽",R1518*N1518)</f>
        <v>-      ₽</v>
      </c>
      <c r="W1518" s="93" t="str">
        <f>IF('1'!$H$10="-","-      ₽",R1518*O1518)</f>
        <v>-      ₽</v>
      </c>
      <c r="X1518" s="65" t="s">
        <v>4991</v>
      </c>
      <c r="Y1518" s="66" t="str">
        <f>IF(OR(Q1518="",'1'!$H$10="-"),"-      %",IF(Z1518="только сц",0,IF(SUM($V$685:$V$6357)&gt;=57000,(W1518-T1518)/W1518,0)))</f>
        <v>-      %</v>
      </c>
      <c r="Z1518" s="83" t="s">
        <v>375</v>
      </c>
      <c r="AA1518" s="51">
        <v>0</v>
      </c>
      <c r="AB1518" s="51">
        <v>212</v>
      </c>
      <c r="AC1518" s="63" t="s">
        <v>375</v>
      </c>
      <c r="AD1518" s="94" t="str">
        <f>IF(OR(Q1518="",'1'!$H$10="-"),"",IF(Q1518&gt;R1518+S1518,"заказано больше наличия",""))</f>
        <v/>
      </c>
    </row>
    <row r="1519" spans="1:30" s="48" customFormat="1">
      <c r="A1519" s="2"/>
      <c r="B1519" s="57" t="s">
        <v>798</v>
      </c>
      <c r="C1519" s="49" t="s">
        <v>799</v>
      </c>
      <c r="D1519" s="49" t="s">
        <v>800</v>
      </c>
      <c r="E1519" s="49">
        <v>2</v>
      </c>
      <c r="F1519" s="49">
        <v>11</v>
      </c>
      <c r="G1519" s="49" t="s">
        <v>801</v>
      </c>
      <c r="H1519" s="52" t="s">
        <v>52</v>
      </c>
      <c r="I1519" s="50" t="s">
        <v>298</v>
      </c>
      <c r="J1519" s="50"/>
      <c r="K1519" s="90"/>
      <c r="L1519" s="51">
        <v>482</v>
      </c>
      <c r="M1519" s="51">
        <v>425</v>
      </c>
      <c r="N1519" s="82">
        <f>IF('1'!$H$10="-",L1519,L1519)</f>
        <v>482</v>
      </c>
      <c r="O1519" s="82">
        <f>IF(Z1519="только сц",0,IF('1'!$H$10="-",M1519,IF('1'!$H$10="в кассу предприятия",M1519,IF('1'!$H$10="ИП Водакова Т.Ю.",M1519*1.075,"-"))))</f>
        <v>425</v>
      </c>
      <c r="P1519" s="86" t="s">
        <v>5583</v>
      </c>
      <c r="Q1519" s="47"/>
      <c r="R1519" s="91">
        <f t="shared" si="24"/>
        <v>0</v>
      </c>
      <c r="S1519" s="91" t="str">
        <f>IF('1'!$H$10="-","-      ₽",IF(Z1519="только сц",IF(Q1519&lt;=AA1519,Q1519,AA1519),IF(Q1519&lt;=AB1519,0,IF(Q1519-R1519&lt;=AA1519,Q1519-R1519,AA1519))))</f>
        <v>-      ₽</v>
      </c>
      <c r="T1519" s="92" t="str">
        <f>IF('1'!$H$10="-","-      ₽",IF(AND(SUM($W$10:$W$6357)&gt;=200000,AC1519&lt;&gt;"без скидки"),IF(R1519&gt;=100,O1519*0.95*0.95*R1519,O1519*R1519*0.95),IF(SUM($V$10:$V$6357)&gt;=57000,IF(AND(R1519&gt;=100,AC1519&lt;&gt;"без скидки"),O1519*0.95*R1519,O1519*R1519),N1519*R1519)))</f>
        <v>-      ₽</v>
      </c>
      <c r="U1519" s="92" t="str">
        <f>IF('1'!$H$10="-","-      ₽",S1519*N1519)</f>
        <v>-      ₽</v>
      </c>
      <c r="V1519" s="93" t="str">
        <f>IF('1'!$H$10="-","-      ₽",R1519*N1519)</f>
        <v>-      ₽</v>
      </c>
      <c r="W1519" s="93" t="str">
        <f>IF('1'!$H$10="-","-      ₽",R1519*O1519)</f>
        <v>-      ₽</v>
      </c>
      <c r="X1519" s="65" t="s">
        <v>4992</v>
      </c>
      <c r="Y1519" s="66" t="str">
        <f>IF(OR(Q1519="",'1'!$H$10="-"),"-      %",IF(Z1519="только сц",0,IF(SUM($V$685:$V$6357)&gt;=57000,(W1519-T1519)/W1519,0)))</f>
        <v>-      %</v>
      </c>
      <c r="Z1519" s="83" t="s">
        <v>375</v>
      </c>
      <c r="AA1519" s="51">
        <v>13</v>
      </c>
      <c r="AB1519" s="51">
        <v>178</v>
      </c>
      <c r="AC1519" s="63" t="s">
        <v>375</v>
      </c>
      <c r="AD1519" s="94" t="str">
        <f>IF(OR(Q1519="",'1'!$H$10="-"),"",IF(Q1519&gt;R1519+S1519,"заказано больше наличия",""))</f>
        <v/>
      </c>
    </row>
    <row r="1520" spans="1:30" s="48" customFormat="1">
      <c r="A1520" s="2"/>
      <c r="B1520" s="57" t="s">
        <v>5237</v>
      </c>
      <c r="C1520" s="49" t="s">
        <v>3876</v>
      </c>
      <c r="D1520" s="49" t="s">
        <v>5400</v>
      </c>
      <c r="E1520" s="49">
        <v>2</v>
      </c>
      <c r="F1520" s="49">
        <v>11</v>
      </c>
      <c r="G1520" s="49" t="s">
        <v>2837</v>
      </c>
      <c r="H1520" s="52" t="s">
        <v>52</v>
      </c>
      <c r="I1520" s="50"/>
      <c r="J1520" s="50"/>
      <c r="K1520" s="90"/>
      <c r="L1520" s="51">
        <v>332</v>
      </c>
      <c r="M1520" s="51">
        <v>293</v>
      </c>
      <c r="N1520" s="82">
        <f>IF('1'!$H$10="-",L1520,L1520)</f>
        <v>332</v>
      </c>
      <c r="O1520" s="82">
        <f>IF(Z1520="только сц",0,IF('1'!$H$10="-",M1520,IF('1'!$H$10="в кассу предприятия",M1520,IF('1'!$H$10="ИП Водакова Т.Ю.",M1520*1.075,"-"))))</f>
        <v>293</v>
      </c>
      <c r="P1520" s="86" t="s">
        <v>5583</v>
      </c>
      <c r="Q1520" s="47"/>
      <c r="R1520" s="91">
        <f t="shared" si="24"/>
        <v>0</v>
      </c>
      <c r="S1520" s="91" t="str">
        <f>IF('1'!$H$10="-","-      ₽",IF(Z1520="только сц",IF(Q1520&lt;=AA1520,Q1520,AA1520),IF(Q1520&lt;=AB1520,0,IF(Q1520-R1520&lt;=AA1520,Q1520-R1520,AA1520))))</f>
        <v>-      ₽</v>
      </c>
      <c r="T1520" s="92" t="str">
        <f>IF('1'!$H$10="-","-      ₽",IF(AND(SUM($W$10:$W$6357)&gt;=200000,AC1520&lt;&gt;"без скидки"),IF(R1520&gt;=100,O1520*0.95*0.95*R1520,O1520*R1520*0.95),IF(SUM($V$10:$V$6357)&gt;=57000,IF(AND(R1520&gt;=100,AC1520&lt;&gt;"без скидки"),O1520*0.95*R1520,O1520*R1520),N1520*R1520)))</f>
        <v>-      ₽</v>
      </c>
      <c r="U1520" s="92" t="str">
        <f>IF('1'!$H$10="-","-      ₽",S1520*N1520)</f>
        <v>-      ₽</v>
      </c>
      <c r="V1520" s="93" t="str">
        <f>IF('1'!$H$10="-","-      ₽",R1520*N1520)</f>
        <v>-      ₽</v>
      </c>
      <c r="W1520" s="93" t="str">
        <f>IF('1'!$H$10="-","-      ₽",R1520*O1520)</f>
        <v>-      ₽</v>
      </c>
      <c r="X1520" s="65" t="s">
        <v>4991</v>
      </c>
      <c r="Y1520" s="66" t="str">
        <f>IF(OR(Q1520="",'1'!$H$10="-"),"-      %",IF(Z1520="только сц",0,IF(SUM($V$685:$V$6357)&gt;=57000,(W1520-T1520)/W1520,0)))</f>
        <v>-      %</v>
      </c>
      <c r="Z1520" s="83" t="s">
        <v>375</v>
      </c>
      <c r="AA1520" s="51">
        <v>0</v>
      </c>
      <c r="AB1520" s="51">
        <v>128</v>
      </c>
      <c r="AC1520" s="63" t="s">
        <v>3975</v>
      </c>
      <c r="AD1520" s="94" t="str">
        <f>IF(OR(Q1520="",'1'!$H$10="-"),"",IF(Q1520&gt;R1520+S1520,"заказано больше наличия",""))</f>
        <v/>
      </c>
    </row>
    <row r="1521" spans="1:30" s="48" customFormat="1">
      <c r="A1521" s="2"/>
      <c r="B1521" s="57" t="s">
        <v>1595</v>
      </c>
      <c r="C1521" s="49" t="s">
        <v>3876</v>
      </c>
      <c r="D1521" s="49" t="s">
        <v>800</v>
      </c>
      <c r="E1521" s="49">
        <v>2</v>
      </c>
      <c r="F1521" s="49">
        <v>10</v>
      </c>
      <c r="G1521" s="49"/>
      <c r="H1521" s="52" t="s">
        <v>768</v>
      </c>
      <c r="I1521" s="50"/>
      <c r="J1521" s="50"/>
      <c r="K1521" s="90"/>
      <c r="L1521" s="51">
        <v>482</v>
      </c>
      <c r="M1521" s="51">
        <v>425</v>
      </c>
      <c r="N1521" s="82">
        <f>IF('1'!$H$10="-",L1521,L1521)</f>
        <v>482</v>
      </c>
      <c r="O1521" s="82">
        <f>IF(Z1521="только сц",0,IF('1'!$H$10="-",M1521,IF('1'!$H$10="в кассу предприятия",M1521,IF('1'!$H$10="ИП Водакова Т.Ю.",M1521*1.075,"-"))))</f>
        <v>0</v>
      </c>
      <c r="P1521" s="86">
        <v>17</v>
      </c>
      <c r="Q1521" s="47"/>
      <c r="R1521" s="91">
        <f t="shared" si="24"/>
        <v>0</v>
      </c>
      <c r="S1521" s="91" t="str">
        <f>IF('1'!$H$10="-","-      ₽",IF(Z1521="только сц",IF(Q1521&lt;=AA1521,Q1521,AA1521),IF(Q1521&lt;=AB1521,0,IF(Q1521-R1521&lt;=AA1521,Q1521-R1521,AA1521))))</f>
        <v>-      ₽</v>
      </c>
      <c r="T1521" s="92" t="str">
        <f>IF('1'!$H$10="-","-      ₽",IF(AND(SUM($W$10:$W$6357)&gt;=200000,AC1521&lt;&gt;"без скидки"),IF(R1521&gt;=100,O1521*0.95*0.95*R1521,O1521*R1521*0.95),IF(SUM($V$10:$V$6357)&gt;=57000,IF(AND(R1521&gt;=100,AC1521&lt;&gt;"без скидки"),O1521*0.95*R1521,O1521*R1521),N1521*R1521)))</f>
        <v>-      ₽</v>
      </c>
      <c r="U1521" s="92" t="str">
        <f>IF('1'!$H$10="-","-      ₽",S1521*N1521)</f>
        <v>-      ₽</v>
      </c>
      <c r="V1521" s="93" t="str">
        <f>IF('1'!$H$10="-","-      ₽",R1521*N1521)</f>
        <v>-      ₽</v>
      </c>
      <c r="W1521" s="93" t="str">
        <f>IF('1'!$H$10="-","-      ₽",R1521*O1521)</f>
        <v>-      ₽</v>
      </c>
      <c r="X1521" s="65" t="s">
        <v>4548</v>
      </c>
      <c r="Y1521" s="66" t="str">
        <f>IF(OR(Q1521="",'1'!$H$10="-"),"-      %",IF(Z1521="только сц",0,IF(SUM($V$685:$V$6357)&gt;=57000,(W1521-T1521)/W1521,0)))</f>
        <v>-      %</v>
      </c>
      <c r="Z1521" s="83" t="s">
        <v>5582</v>
      </c>
      <c r="AA1521" s="51">
        <v>17</v>
      </c>
      <c r="AB1521" s="51">
        <v>0</v>
      </c>
      <c r="AC1521" s="63" t="s">
        <v>3975</v>
      </c>
      <c r="AD1521" s="94" t="str">
        <f>IF(OR(Q1521="",'1'!$H$10="-"),"",IF(Q1521&gt;R1521+S1521,"заказано больше наличия",""))</f>
        <v/>
      </c>
    </row>
    <row r="1522" spans="1:30" s="48" customFormat="1">
      <c r="A1522" s="2"/>
      <c r="B1522" s="57" t="s">
        <v>1596</v>
      </c>
      <c r="C1522" s="49" t="s">
        <v>799</v>
      </c>
      <c r="D1522" s="49" t="s">
        <v>800</v>
      </c>
      <c r="E1522" s="49">
        <v>2</v>
      </c>
      <c r="F1522" s="49">
        <v>11</v>
      </c>
      <c r="G1522" s="49"/>
      <c r="H1522" s="52" t="s">
        <v>52</v>
      </c>
      <c r="I1522" s="50" t="s">
        <v>298</v>
      </c>
      <c r="J1522" s="50"/>
      <c r="K1522" s="90"/>
      <c r="L1522" s="51">
        <v>278</v>
      </c>
      <c r="M1522" s="51">
        <v>245</v>
      </c>
      <c r="N1522" s="82">
        <f>IF('1'!$H$10="-",L1522,L1522)</f>
        <v>278</v>
      </c>
      <c r="O1522" s="82">
        <f>IF(Z1522="только сц",0,IF('1'!$H$10="-",M1522,IF('1'!$H$10="в кассу предприятия",M1522,IF('1'!$H$10="ИП Водакова Т.Ю.",M1522*1.075,"-"))))</f>
        <v>245</v>
      </c>
      <c r="P1522" s="86" t="s">
        <v>5583</v>
      </c>
      <c r="Q1522" s="47"/>
      <c r="R1522" s="91">
        <f t="shared" si="24"/>
        <v>0</v>
      </c>
      <c r="S1522" s="91" t="str">
        <f>IF('1'!$H$10="-","-      ₽",IF(Z1522="только сц",IF(Q1522&lt;=AA1522,Q1522,AA1522),IF(Q1522&lt;=AB1522,0,IF(Q1522-R1522&lt;=AA1522,Q1522-R1522,AA1522))))</f>
        <v>-      ₽</v>
      </c>
      <c r="T1522" s="92" t="str">
        <f>IF('1'!$H$10="-","-      ₽",IF(AND(SUM($W$10:$W$6357)&gt;=200000,AC1522&lt;&gt;"без скидки"),IF(R1522&gt;=100,O1522*0.95*0.95*R1522,O1522*R1522*0.95),IF(SUM($V$10:$V$6357)&gt;=57000,IF(AND(R1522&gt;=100,AC1522&lt;&gt;"без скидки"),O1522*0.95*R1522,O1522*R1522),N1522*R1522)))</f>
        <v>-      ₽</v>
      </c>
      <c r="U1522" s="92" t="str">
        <f>IF('1'!$H$10="-","-      ₽",S1522*N1522)</f>
        <v>-      ₽</v>
      </c>
      <c r="V1522" s="93" t="str">
        <f>IF('1'!$H$10="-","-      ₽",R1522*N1522)</f>
        <v>-      ₽</v>
      </c>
      <c r="W1522" s="93" t="str">
        <f>IF('1'!$H$10="-","-      ₽",R1522*O1522)</f>
        <v>-      ₽</v>
      </c>
      <c r="X1522" s="65" t="s">
        <v>4992</v>
      </c>
      <c r="Y1522" s="66" t="str">
        <f>IF(OR(Q1522="",'1'!$H$10="-"),"-      %",IF(Z1522="только сц",0,IF(SUM($V$685:$V$6357)&gt;=57000,(W1522-T1522)/W1522,0)))</f>
        <v>-      %</v>
      </c>
      <c r="Z1522" s="83" t="s">
        <v>375</v>
      </c>
      <c r="AA1522" s="51">
        <v>14</v>
      </c>
      <c r="AB1522" s="51">
        <v>732</v>
      </c>
      <c r="AC1522" s="63" t="s">
        <v>375</v>
      </c>
      <c r="AD1522" s="94" t="str">
        <f>IF(OR(Q1522="",'1'!$H$10="-"),"",IF(Q1522&gt;R1522+S1522,"заказано больше наличия",""))</f>
        <v/>
      </c>
    </row>
    <row r="1523" spans="1:30" s="48" customFormat="1">
      <c r="A1523" s="2"/>
      <c r="B1523" s="57" t="s">
        <v>5238</v>
      </c>
      <c r="C1523" s="49" t="s">
        <v>5401</v>
      </c>
      <c r="D1523" s="49" t="s">
        <v>5402</v>
      </c>
      <c r="E1523" s="49">
        <v>2</v>
      </c>
      <c r="F1523" s="49">
        <v>11</v>
      </c>
      <c r="G1523" s="49" t="s">
        <v>5534</v>
      </c>
      <c r="H1523" s="52" t="s">
        <v>52</v>
      </c>
      <c r="I1523" s="50"/>
      <c r="J1523" s="50"/>
      <c r="K1523" s="90"/>
      <c r="L1523" s="51">
        <v>332</v>
      </c>
      <c r="M1523" s="51">
        <v>293</v>
      </c>
      <c r="N1523" s="82">
        <f>IF('1'!$H$10="-",L1523,L1523)</f>
        <v>332</v>
      </c>
      <c r="O1523" s="82">
        <f>IF(Z1523="только сц",0,IF('1'!$H$10="-",M1523,IF('1'!$H$10="в кассу предприятия",M1523,IF('1'!$H$10="ИП Водакова Т.Ю.",M1523*1.075,"-"))))</f>
        <v>293</v>
      </c>
      <c r="P1523" s="86">
        <v>23</v>
      </c>
      <c r="Q1523" s="47"/>
      <c r="R1523" s="91">
        <f t="shared" si="24"/>
        <v>0</v>
      </c>
      <c r="S1523" s="91" t="str">
        <f>IF('1'!$H$10="-","-      ₽",IF(Z1523="только сц",IF(Q1523&lt;=AA1523,Q1523,AA1523),IF(Q1523&lt;=AB1523,0,IF(Q1523-R1523&lt;=AA1523,Q1523-R1523,AA1523))))</f>
        <v>-      ₽</v>
      </c>
      <c r="T1523" s="92" t="str">
        <f>IF('1'!$H$10="-","-      ₽",IF(AND(SUM($W$10:$W$6357)&gt;=200000,AC1523&lt;&gt;"без скидки"),IF(R1523&gt;=100,O1523*0.95*0.95*R1523,O1523*R1523*0.95),IF(SUM($V$10:$V$6357)&gt;=57000,IF(AND(R1523&gt;=100,AC1523&lt;&gt;"без скидки"),O1523*0.95*R1523,O1523*R1523),N1523*R1523)))</f>
        <v>-      ₽</v>
      </c>
      <c r="U1523" s="92" t="str">
        <f>IF('1'!$H$10="-","-      ₽",S1523*N1523)</f>
        <v>-      ₽</v>
      </c>
      <c r="V1523" s="93" t="str">
        <f>IF('1'!$H$10="-","-      ₽",R1523*N1523)</f>
        <v>-      ₽</v>
      </c>
      <c r="W1523" s="93" t="str">
        <f>IF('1'!$H$10="-","-      ₽",R1523*O1523)</f>
        <v>-      ₽</v>
      </c>
      <c r="X1523" s="65" t="s">
        <v>4991</v>
      </c>
      <c r="Y1523" s="66" t="str">
        <f>IF(OR(Q1523="",'1'!$H$10="-"),"-      %",IF(Z1523="только сц",0,IF(SUM($V$685:$V$6357)&gt;=57000,(W1523-T1523)/W1523,0)))</f>
        <v>-      %</v>
      </c>
      <c r="Z1523" s="83" t="s">
        <v>375</v>
      </c>
      <c r="AA1523" s="51">
        <v>0</v>
      </c>
      <c r="AB1523" s="51">
        <v>23</v>
      </c>
      <c r="AC1523" s="63" t="s">
        <v>375</v>
      </c>
      <c r="AD1523" s="94" t="str">
        <f>IF(OR(Q1523="",'1'!$H$10="-"),"",IF(Q1523&gt;R1523+S1523,"заказано больше наличия",""))</f>
        <v/>
      </c>
    </row>
    <row r="1524" spans="1:30" s="48" customFormat="1">
      <c r="A1524" s="2"/>
      <c r="B1524" s="57" t="s">
        <v>4325</v>
      </c>
      <c r="C1524" s="49" t="s">
        <v>4432</v>
      </c>
      <c r="D1524" s="49" t="s">
        <v>804</v>
      </c>
      <c r="E1524" s="49">
        <v>2</v>
      </c>
      <c r="F1524" s="49">
        <v>11</v>
      </c>
      <c r="G1524" s="49" t="s">
        <v>4490</v>
      </c>
      <c r="H1524" s="52" t="s">
        <v>52</v>
      </c>
      <c r="I1524" s="50"/>
      <c r="J1524" s="50"/>
      <c r="K1524" s="90"/>
      <c r="L1524" s="51">
        <v>323</v>
      </c>
      <c r="M1524" s="51">
        <v>285</v>
      </c>
      <c r="N1524" s="82">
        <f>IF('1'!$H$10="-",L1524,L1524)</f>
        <v>323</v>
      </c>
      <c r="O1524" s="82">
        <f>IF(Z1524="только сц",0,IF('1'!$H$10="-",M1524,IF('1'!$H$10="в кассу предприятия",M1524,IF('1'!$H$10="ИП Водакова Т.Ю.",M1524*1.075,"-"))))</f>
        <v>0</v>
      </c>
      <c r="P1524" s="86">
        <v>66</v>
      </c>
      <c r="Q1524" s="47"/>
      <c r="R1524" s="91">
        <f t="shared" si="24"/>
        <v>0</v>
      </c>
      <c r="S1524" s="91" t="str">
        <f>IF('1'!$H$10="-","-      ₽",IF(Z1524="только сц",IF(Q1524&lt;=AA1524,Q1524,AA1524),IF(Q1524&lt;=AB1524,0,IF(Q1524-R1524&lt;=AA1524,Q1524-R1524,AA1524))))</f>
        <v>-      ₽</v>
      </c>
      <c r="T1524" s="92" t="str">
        <f>IF('1'!$H$10="-","-      ₽",IF(AND(SUM($W$10:$W$6357)&gt;=200000,AC1524&lt;&gt;"без скидки"),IF(R1524&gt;=100,O1524*0.95*0.95*R1524,O1524*R1524*0.95),IF(SUM($V$10:$V$6357)&gt;=57000,IF(AND(R1524&gt;=100,AC1524&lt;&gt;"без скидки"),O1524*0.95*R1524,O1524*R1524),N1524*R1524)))</f>
        <v>-      ₽</v>
      </c>
      <c r="U1524" s="92" t="str">
        <f>IF('1'!$H$10="-","-      ₽",S1524*N1524)</f>
        <v>-      ₽</v>
      </c>
      <c r="V1524" s="93" t="str">
        <f>IF('1'!$H$10="-","-      ₽",R1524*N1524)</f>
        <v>-      ₽</v>
      </c>
      <c r="W1524" s="93" t="str">
        <f>IF('1'!$H$10="-","-      ₽",R1524*O1524)</f>
        <v>-      ₽</v>
      </c>
      <c r="X1524" s="65" t="s">
        <v>4548</v>
      </c>
      <c r="Y1524" s="66" t="str">
        <f>IF(OR(Q1524="",'1'!$H$10="-"),"-      %",IF(Z1524="только сц",0,IF(SUM($V$685:$V$6357)&gt;=57000,(W1524-T1524)/W1524,0)))</f>
        <v>-      %</v>
      </c>
      <c r="Z1524" s="83" t="s">
        <v>5582</v>
      </c>
      <c r="AA1524" s="51">
        <v>66</v>
      </c>
      <c r="AB1524" s="51">
        <v>0</v>
      </c>
      <c r="AC1524" s="63" t="s">
        <v>375</v>
      </c>
      <c r="AD1524" s="94" t="str">
        <f>IF(OR(Q1524="",'1'!$H$10="-"),"",IF(Q1524&gt;R1524+S1524,"заказано больше наличия",""))</f>
        <v/>
      </c>
    </row>
    <row r="1525" spans="1:30" s="48" customFormat="1">
      <c r="A1525" s="2"/>
      <c r="B1525" s="57" t="s">
        <v>5239</v>
      </c>
      <c r="C1525" s="49" t="s">
        <v>4432</v>
      </c>
      <c r="D1525" s="49" t="s">
        <v>804</v>
      </c>
      <c r="E1525" s="49">
        <v>2</v>
      </c>
      <c r="F1525" s="49">
        <v>11</v>
      </c>
      <c r="G1525" s="49" t="s">
        <v>5535</v>
      </c>
      <c r="H1525" s="52" t="s">
        <v>52</v>
      </c>
      <c r="I1525" s="50"/>
      <c r="J1525" s="50"/>
      <c r="K1525" s="90"/>
      <c r="L1525" s="51">
        <v>332</v>
      </c>
      <c r="M1525" s="51">
        <v>293</v>
      </c>
      <c r="N1525" s="82">
        <f>IF('1'!$H$10="-",L1525,L1525)</f>
        <v>332</v>
      </c>
      <c r="O1525" s="82">
        <f>IF(Z1525="только сц",0,IF('1'!$H$10="-",M1525,IF('1'!$H$10="в кассу предприятия",M1525,IF('1'!$H$10="ИП Водакова Т.Ю.",M1525*1.075,"-"))))</f>
        <v>293</v>
      </c>
      <c r="P1525" s="86">
        <v>15</v>
      </c>
      <c r="Q1525" s="47"/>
      <c r="R1525" s="91">
        <f t="shared" si="24"/>
        <v>0</v>
      </c>
      <c r="S1525" s="91" t="str">
        <f>IF('1'!$H$10="-","-      ₽",IF(Z1525="только сц",IF(Q1525&lt;=AA1525,Q1525,AA1525),IF(Q1525&lt;=AB1525,0,IF(Q1525-R1525&lt;=AA1525,Q1525-R1525,AA1525))))</f>
        <v>-      ₽</v>
      </c>
      <c r="T1525" s="92" t="str">
        <f>IF('1'!$H$10="-","-      ₽",IF(AND(SUM($W$10:$W$6357)&gt;=200000,AC1525&lt;&gt;"без скидки"),IF(R1525&gt;=100,O1525*0.95*0.95*R1525,O1525*R1525*0.95),IF(SUM($V$10:$V$6357)&gt;=57000,IF(AND(R1525&gt;=100,AC1525&lt;&gt;"без скидки"),O1525*0.95*R1525,O1525*R1525),N1525*R1525)))</f>
        <v>-      ₽</v>
      </c>
      <c r="U1525" s="92" t="str">
        <f>IF('1'!$H$10="-","-      ₽",S1525*N1525)</f>
        <v>-      ₽</v>
      </c>
      <c r="V1525" s="93" t="str">
        <f>IF('1'!$H$10="-","-      ₽",R1525*N1525)</f>
        <v>-      ₽</v>
      </c>
      <c r="W1525" s="93" t="str">
        <f>IF('1'!$H$10="-","-      ₽",R1525*O1525)</f>
        <v>-      ₽</v>
      </c>
      <c r="X1525" s="65" t="s">
        <v>4991</v>
      </c>
      <c r="Y1525" s="66" t="str">
        <f>IF(OR(Q1525="",'1'!$H$10="-"),"-      %",IF(Z1525="только сц",0,IF(SUM($V$685:$V$6357)&gt;=57000,(W1525-T1525)/W1525,0)))</f>
        <v>-      %</v>
      </c>
      <c r="Z1525" s="83" t="s">
        <v>375</v>
      </c>
      <c r="AA1525" s="51">
        <v>0</v>
      </c>
      <c r="AB1525" s="51">
        <v>15</v>
      </c>
      <c r="AC1525" s="63" t="s">
        <v>375</v>
      </c>
      <c r="AD1525" s="94" t="str">
        <f>IF(OR(Q1525="",'1'!$H$10="-"),"",IF(Q1525&gt;R1525+S1525,"заказано больше наличия",""))</f>
        <v/>
      </c>
    </row>
    <row r="1526" spans="1:30" s="48" customFormat="1">
      <c r="A1526" s="2"/>
      <c r="B1526" s="57" t="s">
        <v>5240</v>
      </c>
      <c r="C1526" s="49" t="s">
        <v>4432</v>
      </c>
      <c r="D1526" s="49" t="s">
        <v>804</v>
      </c>
      <c r="E1526" s="49">
        <v>2</v>
      </c>
      <c r="F1526" s="49">
        <v>11</v>
      </c>
      <c r="G1526" s="49" t="s">
        <v>5536</v>
      </c>
      <c r="H1526" s="52" t="s">
        <v>52</v>
      </c>
      <c r="I1526" s="50"/>
      <c r="J1526" s="50"/>
      <c r="K1526" s="90"/>
      <c r="L1526" s="51">
        <v>332</v>
      </c>
      <c r="M1526" s="51">
        <v>293</v>
      </c>
      <c r="N1526" s="82">
        <f>IF('1'!$H$10="-",L1526,L1526)</f>
        <v>332</v>
      </c>
      <c r="O1526" s="82">
        <f>IF(Z1526="только сц",0,IF('1'!$H$10="-",M1526,IF('1'!$H$10="в кассу предприятия",M1526,IF('1'!$H$10="ИП Водакова Т.Ю.",M1526*1.075,"-"))))</f>
        <v>293</v>
      </c>
      <c r="P1526" s="86">
        <v>86</v>
      </c>
      <c r="Q1526" s="47"/>
      <c r="R1526" s="91">
        <f t="shared" si="24"/>
        <v>0</v>
      </c>
      <c r="S1526" s="91" t="str">
        <f>IF('1'!$H$10="-","-      ₽",IF(Z1526="только сц",IF(Q1526&lt;=AA1526,Q1526,AA1526),IF(Q1526&lt;=AB1526,0,IF(Q1526-R1526&lt;=AA1526,Q1526-R1526,AA1526))))</f>
        <v>-      ₽</v>
      </c>
      <c r="T1526" s="92" t="str">
        <f>IF('1'!$H$10="-","-      ₽",IF(AND(SUM($W$10:$W$6357)&gt;=200000,AC1526&lt;&gt;"без скидки"),IF(R1526&gt;=100,O1526*0.95*0.95*R1526,O1526*R1526*0.95),IF(SUM($V$10:$V$6357)&gt;=57000,IF(AND(R1526&gt;=100,AC1526&lt;&gt;"без скидки"),O1526*0.95*R1526,O1526*R1526),N1526*R1526)))</f>
        <v>-      ₽</v>
      </c>
      <c r="U1526" s="92" t="str">
        <f>IF('1'!$H$10="-","-      ₽",S1526*N1526)</f>
        <v>-      ₽</v>
      </c>
      <c r="V1526" s="93" t="str">
        <f>IF('1'!$H$10="-","-      ₽",R1526*N1526)</f>
        <v>-      ₽</v>
      </c>
      <c r="W1526" s="93" t="str">
        <f>IF('1'!$H$10="-","-      ₽",R1526*O1526)</f>
        <v>-      ₽</v>
      </c>
      <c r="X1526" s="65" t="s">
        <v>4991</v>
      </c>
      <c r="Y1526" s="66" t="str">
        <f>IF(OR(Q1526="",'1'!$H$10="-"),"-      %",IF(Z1526="только сц",0,IF(SUM($V$685:$V$6357)&gt;=57000,(W1526-T1526)/W1526,0)))</f>
        <v>-      %</v>
      </c>
      <c r="Z1526" s="83" t="s">
        <v>375</v>
      </c>
      <c r="AA1526" s="51">
        <v>0</v>
      </c>
      <c r="AB1526" s="51">
        <v>86</v>
      </c>
      <c r="AC1526" s="63" t="s">
        <v>375</v>
      </c>
      <c r="AD1526" s="94" t="str">
        <f>IF(OR(Q1526="",'1'!$H$10="-"),"",IF(Q1526&gt;R1526+S1526,"заказано больше наличия",""))</f>
        <v/>
      </c>
    </row>
    <row r="1527" spans="1:30" s="48" customFormat="1">
      <c r="A1527" s="2"/>
      <c r="B1527" s="57" t="s">
        <v>1597</v>
      </c>
      <c r="C1527" s="49" t="s">
        <v>803</v>
      </c>
      <c r="D1527" s="49" t="s">
        <v>804</v>
      </c>
      <c r="E1527" s="49">
        <v>2</v>
      </c>
      <c r="F1527" s="49">
        <v>11</v>
      </c>
      <c r="G1527" s="49" t="s">
        <v>3057</v>
      </c>
      <c r="H1527" s="52" t="s">
        <v>52</v>
      </c>
      <c r="I1527" s="50" t="s">
        <v>392</v>
      </c>
      <c r="J1527" s="50"/>
      <c r="K1527" s="90"/>
      <c r="L1527" s="51">
        <v>482</v>
      </c>
      <c r="M1527" s="51">
        <v>425</v>
      </c>
      <c r="N1527" s="82">
        <f>IF('1'!$H$10="-",L1527,L1527)</f>
        <v>482</v>
      </c>
      <c r="O1527" s="82">
        <f>IF(Z1527="только сц",0,IF('1'!$H$10="-",M1527,IF('1'!$H$10="в кассу предприятия",M1527,IF('1'!$H$10="ИП Водакова Т.Ю.",M1527*1.075,"-"))))</f>
        <v>425</v>
      </c>
      <c r="P1527" s="86">
        <v>14</v>
      </c>
      <c r="Q1527" s="47"/>
      <c r="R1527" s="91">
        <f t="shared" si="24"/>
        <v>0</v>
      </c>
      <c r="S1527" s="91" t="str">
        <f>IF('1'!$H$10="-","-      ₽",IF(Z1527="только сц",IF(Q1527&lt;=AA1527,Q1527,AA1527),IF(Q1527&lt;=AB1527,0,IF(Q1527-R1527&lt;=AA1527,Q1527-R1527,AA1527))))</f>
        <v>-      ₽</v>
      </c>
      <c r="T1527" s="92" t="str">
        <f>IF('1'!$H$10="-","-      ₽",IF(AND(SUM($W$10:$W$6357)&gt;=200000,AC1527&lt;&gt;"без скидки"),IF(R1527&gt;=100,O1527*0.95*0.95*R1527,O1527*R1527*0.95),IF(SUM($V$10:$V$6357)&gt;=57000,IF(AND(R1527&gt;=100,AC1527&lt;&gt;"без скидки"),O1527*0.95*R1527,O1527*R1527),N1527*R1527)))</f>
        <v>-      ₽</v>
      </c>
      <c r="U1527" s="92" t="str">
        <f>IF('1'!$H$10="-","-      ₽",S1527*N1527)</f>
        <v>-      ₽</v>
      </c>
      <c r="V1527" s="93" t="str">
        <f>IF('1'!$H$10="-","-      ₽",R1527*N1527)</f>
        <v>-      ₽</v>
      </c>
      <c r="W1527" s="93" t="str">
        <f>IF('1'!$H$10="-","-      ₽",R1527*O1527)</f>
        <v>-      ₽</v>
      </c>
      <c r="X1527" s="65" t="s">
        <v>4548</v>
      </c>
      <c r="Y1527" s="66" t="str">
        <f>IF(OR(Q1527="",'1'!$H$10="-"),"-      %",IF(Z1527="только сц",0,IF(SUM($V$685:$V$6357)&gt;=57000,(W1527-T1527)/W1527,0)))</f>
        <v>-      %</v>
      </c>
      <c r="Z1527" s="83" t="s">
        <v>375</v>
      </c>
      <c r="AA1527" s="51">
        <v>3</v>
      </c>
      <c r="AB1527" s="51">
        <v>11</v>
      </c>
      <c r="AC1527" s="63" t="s">
        <v>375</v>
      </c>
      <c r="AD1527" s="94" t="str">
        <f>IF(OR(Q1527="",'1'!$H$10="-"),"",IF(Q1527&gt;R1527+S1527,"заказано больше наличия",""))</f>
        <v/>
      </c>
    </row>
    <row r="1528" spans="1:30" s="48" customFormat="1">
      <c r="A1528" s="2"/>
      <c r="B1528" s="57" t="s">
        <v>5241</v>
      </c>
      <c r="C1528" s="49" t="s">
        <v>4432</v>
      </c>
      <c r="D1528" s="49" t="s">
        <v>804</v>
      </c>
      <c r="E1528" s="49">
        <v>2</v>
      </c>
      <c r="F1528" s="49">
        <v>11</v>
      </c>
      <c r="G1528" s="49" t="s">
        <v>5537</v>
      </c>
      <c r="H1528" s="52" t="s">
        <v>52</v>
      </c>
      <c r="I1528" s="50" t="s">
        <v>298</v>
      </c>
      <c r="J1528" s="50"/>
      <c r="K1528" s="90"/>
      <c r="L1528" s="51">
        <v>498</v>
      </c>
      <c r="M1528" s="51">
        <v>439</v>
      </c>
      <c r="N1528" s="82">
        <f>IF('1'!$H$10="-",L1528,L1528)</f>
        <v>498</v>
      </c>
      <c r="O1528" s="82">
        <f>IF(Z1528="только сц",0,IF('1'!$H$10="-",M1528,IF('1'!$H$10="в кассу предприятия",M1528,IF('1'!$H$10="ИП Водакова Т.Ю.",M1528*1.075,"-"))))</f>
        <v>439</v>
      </c>
      <c r="P1528" s="86" t="s">
        <v>5583</v>
      </c>
      <c r="Q1528" s="47"/>
      <c r="R1528" s="91">
        <f t="shared" si="24"/>
        <v>0</v>
      </c>
      <c r="S1528" s="91" t="str">
        <f>IF('1'!$H$10="-","-      ₽",IF(Z1528="только сц",IF(Q1528&lt;=AA1528,Q1528,AA1528),IF(Q1528&lt;=AB1528,0,IF(Q1528-R1528&lt;=AA1528,Q1528-R1528,AA1528))))</f>
        <v>-      ₽</v>
      </c>
      <c r="T1528" s="92" t="str">
        <f>IF('1'!$H$10="-","-      ₽",IF(AND(SUM($W$10:$W$6357)&gt;=200000,AC1528&lt;&gt;"без скидки"),IF(R1528&gt;=100,O1528*0.95*0.95*R1528,O1528*R1528*0.95),IF(SUM($V$10:$V$6357)&gt;=57000,IF(AND(R1528&gt;=100,AC1528&lt;&gt;"без скидки"),O1528*0.95*R1528,O1528*R1528),N1528*R1528)))</f>
        <v>-      ₽</v>
      </c>
      <c r="U1528" s="92" t="str">
        <f>IF('1'!$H$10="-","-      ₽",S1528*N1528)</f>
        <v>-      ₽</v>
      </c>
      <c r="V1528" s="93" t="str">
        <f>IF('1'!$H$10="-","-      ₽",R1528*N1528)</f>
        <v>-      ₽</v>
      </c>
      <c r="W1528" s="93" t="str">
        <f>IF('1'!$H$10="-","-      ₽",R1528*O1528)</f>
        <v>-      ₽</v>
      </c>
      <c r="X1528" s="65" t="s">
        <v>4991</v>
      </c>
      <c r="Y1528" s="66" t="str">
        <f>IF(OR(Q1528="",'1'!$H$10="-"),"-      %",IF(Z1528="только сц",0,IF(SUM($V$685:$V$6357)&gt;=57000,(W1528-T1528)/W1528,0)))</f>
        <v>-      %</v>
      </c>
      <c r="Z1528" s="83" t="s">
        <v>375</v>
      </c>
      <c r="AA1528" s="51">
        <v>0</v>
      </c>
      <c r="AB1528" s="51">
        <v>110</v>
      </c>
      <c r="AC1528" s="63" t="s">
        <v>375</v>
      </c>
      <c r="AD1528" s="94" t="str">
        <f>IF(OR(Q1528="",'1'!$H$10="-"),"",IF(Q1528&gt;R1528+S1528,"заказано больше наличия",""))</f>
        <v/>
      </c>
    </row>
    <row r="1529" spans="1:30" s="48" customFormat="1">
      <c r="A1529" s="2"/>
      <c r="B1529" s="57" t="s">
        <v>5242</v>
      </c>
      <c r="C1529" s="49" t="s">
        <v>803</v>
      </c>
      <c r="D1529" s="49" t="s">
        <v>804</v>
      </c>
      <c r="E1529" s="49">
        <v>2</v>
      </c>
      <c r="F1529" s="49">
        <v>11</v>
      </c>
      <c r="G1529" s="49" t="s">
        <v>5538</v>
      </c>
      <c r="H1529" s="52" t="s">
        <v>52</v>
      </c>
      <c r="I1529" s="50"/>
      <c r="J1529" s="50"/>
      <c r="K1529" s="90"/>
      <c r="L1529" s="51">
        <v>498</v>
      </c>
      <c r="M1529" s="51">
        <v>439</v>
      </c>
      <c r="N1529" s="82">
        <f>IF('1'!$H$10="-",L1529,L1529)</f>
        <v>498</v>
      </c>
      <c r="O1529" s="82">
        <f>IF(Z1529="только сц",0,IF('1'!$H$10="-",M1529,IF('1'!$H$10="в кассу предприятия",M1529,IF('1'!$H$10="ИП Водакова Т.Ю.",M1529*1.075,"-"))))</f>
        <v>439</v>
      </c>
      <c r="P1529" s="86">
        <v>80</v>
      </c>
      <c r="Q1529" s="47"/>
      <c r="R1529" s="91">
        <f t="shared" si="24"/>
        <v>0</v>
      </c>
      <c r="S1529" s="91" t="str">
        <f>IF('1'!$H$10="-","-      ₽",IF(Z1529="только сц",IF(Q1529&lt;=AA1529,Q1529,AA1529),IF(Q1529&lt;=AB1529,0,IF(Q1529-R1529&lt;=AA1529,Q1529-R1529,AA1529))))</f>
        <v>-      ₽</v>
      </c>
      <c r="T1529" s="92" t="str">
        <f>IF('1'!$H$10="-","-      ₽",IF(AND(SUM($W$10:$W$6357)&gt;=200000,AC1529&lt;&gt;"без скидки"),IF(R1529&gt;=100,O1529*0.95*0.95*R1529,O1529*R1529*0.95),IF(SUM($V$10:$V$6357)&gt;=57000,IF(AND(R1529&gt;=100,AC1529&lt;&gt;"без скидки"),O1529*0.95*R1529,O1529*R1529),N1529*R1529)))</f>
        <v>-      ₽</v>
      </c>
      <c r="U1529" s="92" t="str">
        <f>IF('1'!$H$10="-","-      ₽",S1529*N1529)</f>
        <v>-      ₽</v>
      </c>
      <c r="V1529" s="93" t="str">
        <f>IF('1'!$H$10="-","-      ₽",R1529*N1529)</f>
        <v>-      ₽</v>
      </c>
      <c r="W1529" s="93" t="str">
        <f>IF('1'!$H$10="-","-      ₽",R1529*O1529)</f>
        <v>-      ₽</v>
      </c>
      <c r="X1529" s="65" t="s">
        <v>4991</v>
      </c>
      <c r="Y1529" s="66" t="str">
        <f>IF(OR(Q1529="",'1'!$H$10="-"),"-      %",IF(Z1529="только сц",0,IF(SUM($V$685:$V$6357)&gt;=57000,(W1529-T1529)/W1529,0)))</f>
        <v>-      %</v>
      </c>
      <c r="Z1529" s="83" t="s">
        <v>375</v>
      </c>
      <c r="AA1529" s="51">
        <v>0</v>
      </c>
      <c r="AB1529" s="51">
        <v>80</v>
      </c>
      <c r="AC1529" s="63" t="s">
        <v>375</v>
      </c>
      <c r="AD1529" s="94" t="str">
        <f>IF(OR(Q1529="",'1'!$H$10="-"),"",IF(Q1529&gt;R1529+S1529,"заказано больше наличия",""))</f>
        <v/>
      </c>
    </row>
    <row r="1530" spans="1:30" s="48" customFormat="1">
      <c r="A1530" s="2"/>
      <c r="B1530" s="57" t="s">
        <v>802</v>
      </c>
      <c r="C1530" s="49" t="s">
        <v>803</v>
      </c>
      <c r="D1530" s="49" t="s">
        <v>804</v>
      </c>
      <c r="E1530" s="49">
        <v>2</v>
      </c>
      <c r="F1530" s="49">
        <v>11</v>
      </c>
      <c r="G1530" s="49" t="s">
        <v>805</v>
      </c>
      <c r="H1530" s="52" t="s">
        <v>52</v>
      </c>
      <c r="I1530" s="50"/>
      <c r="J1530" s="50"/>
      <c r="K1530" s="90"/>
      <c r="L1530" s="51">
        <v>323</v>
      </c>
      <c r="M1530" s="51">
        <v>285</v>
      </c>
      <c r="N1530" s="82">
        <f>IF('1'!$H$10="-",L1530,L1530)</f>
        <v>323</v>
      </c>
      <c r="O1530" s="82">
        <f>IF(Z1530="только сц",0,IF('1'!$H$10="-",M1530,IF('1'!$H$10="в кассу предприятия",M1530,IF('1'!$H$10="ИП Водакова Т.Ю.",M1530*1.075,"-"))))</f>
        <v>285</v>
      </c>
      <c r="P1530" s="86">
        <v>92</v>
      </c>
      <c r="Q1530" s="47"/>
      <c r="R1530" s="91">
        <f t="shared" si="24"/>
        <v>0</v>
      </c>
      <c r="S1530" s="91" t="str">
        <f>IF('1'!$H$10="-","-      ₽",IF(Z1530="только сц",IF(Q1530&lt;=AA1530,Q1530,AA1530),IF(Q1530&lt;=AB1530,0,IF(Q1530-R1530&lt;=AA1530,Q1530-R1530,AA1530))))</f>
        <v>-      ₽</v>
      </c>
      <c r="T1530" s="92" t="str">
        <f>IF('1'!$H$10="-","-      ₽",IF(AND(SUM($W$10:$W$6357)&gt;=200000,AC1530&lt;&gt;"без скидки"),IF(R1530&gt;=100,O1530*0.95*0.95*R1530,O1530*R1530*0.95),IF(SUM($V$10:$V$6357)&gt;=57000,IF(AND(R1530&gt;=100,AC1530&lt;&gt;"без скидки"),O1530*0.95*R1530,O1530*R1530),N1530*R1530)))</f>
        <v>-      ₽</v>
      </c>
      <c r="U1530" s="92" t="str">
        <f>IF('1'!$H$10="-","-      ₽",S1530*N1530)</f>
        <v>-      ₽</v>
      </c>
      <c r="V1530" s="93" t="str">
        <f>IF('1'!$H$10="-","-      ₽",R1530*N1530)</f>
        <v>-      ₽</v>
      </c>
      <c r="W1530" s="93" t="str">
        <f>IF('1'!$H$10="-","-      ₽",R1530*O1530)</f>
        <v>-      ₽</v>
      </c>
      <c r="X1530" s="65" t="s">
        <v>4992</v>
      </c>
      <c r="Y1530" s="66" t="str">
        <f>IF(OR(Q1530="",'1'!$H$10="-"),"-      %",IF(Z1530="только сц",0,IF(SUM($V$685:$V$6357)&gt;=57000,(W1530-T1530)/W1530,0)))</f>
        <v>-      %</v>
      </c>
      <c r="Z1530" s="83" t="s">
        <v>375</v>
      </c>
      <c r="AA1530" s="51">
        <v>1</v>
      </c>
      <c r="AB1530" s="51">
        <v>91</v>
      </c>
      <c r="AC1530" s="63" t="s">
        <v>3975</v>
      </c>
      <c r="AD1530" s="94" t="str">
        <f>IF(OR(Q1530="",'1'!$H$10="-"),"",IF(Q1530&gt;R1530+S1530,"заказано больше наличия",""))</f>
        <v/>
      </c>
    </row>
    <row r="1531" spans="1:30" s="48" customFormat="1">
      <c r="A1531" s="2"/>
      <c r="B1531" s="57" t="s">
        <v>1598</v>
      </c>
      <c r="C1531" s="49" t="s">
        <v>803</v>
      </c>
      <c r="D1531" s="49" t="s">
        <v>804</v>
      </c>
      <c r="E1531" s="49">
        <v>2</v>
      </c>
      <c r="F1531" s="49">
        <v>10</v>
      </c>
      <c r="G1531" s="49" t="s">
        <v>797</v>
      </c>
      <c r="H1531" s="52" t="s">
        <v>768</v>
      </c>
      <c r="I1531" s="50"/>
      <c r="J1531" s="50"/>
      <c r="K1531" s="90"/>
      <c r="L1531" s="51">
        <v>323</v>
      </c>
      <c r="M1531" s="51">
        <v>285</v>
      </c>
      <c r="N1531" s="82">
        <f>IF('1'!$H$10="-",L1531,L1531)</f>
        <v>323</v>
      </c>
      <c r="O1531" s="82">
        <f>IF(Z1531="только сц",0,IF('1'!$H$10="-",M1531,IF('1'!$H$10="в кассу предприятия",M1531,IF('1'!$H$10="ИП Водакова Т.Ю.",M1531*1.075,"-"))))</f>
        <v>285</v>
      </c>
      <c r="P1531" s="86">
        <v>24</v>
      </c>
      <c r="Q1531" s="47"/>
      <c r="R1531" s="91">
        <f t="shared" si="24"/>
        <v>0</v>
      </c>
      <c r="S1531" s="91" t="str">
        <f>IF('1'!$H$10="-","-      ₽",IF(Z1531="только сц",IF(Q1531&lt;=AA1531,Q1531,AA1531),IF(Q1531&lt;=AB1531,0,IF(Q1531-R1531&lt;=AA1531,Q1531-R1531,AA1531))))</f>
        <v>-      ₽</v>
      </c>
      <c r="T1531" s="92" t="str">
        <f>IF('1'!$H$10="-","-      ₽",IF(AND(SUM($W$10:$W$6357)&gt;=200000,AC1531&lt;&gt;"без скидки"),IF(R1531&gt;=100,O1531*0.95*0.95*R1531,O1531*R1531*0.95),IF(SUM($V$10:$V$6357)&gt;=57000,IF(AND(R1531&gt;=100,AC1531&lt;&gt;"без скидки"),O1531*0.95*R1531,O1531*R1531),N1531*R1531)))</f>
        <v>-      ₽</v>
      </c>
      <c r="U1531" s="92" t="str">
        <f>IF('1'!$H$10="-","-      ₽",S1531*N1531)</f>
        <v>-      ₽</v>
      </c>
      <c r="V1531" s="93" t="str">
        <f>IF('1'!$H$10="-","-      ₽",R1531*N1531)</f>
        <v>-      ₽</v>
      </c>
      <c r="W1531" s="93" t="str">
        <f>IF('1'!$H$10="-","-      ₽",R1531*O1531)</f>
        <v>-      ₽</v>
      </c>
      <c r="X1531" s="65" t="s">
        <v>4548</v>
      </c>
      <c r="Y1531" s="66" t="str">
        <f>IF(OR(Q1531="",'1'!$H$10="-"),"-      %",IF(Z1531="только сц",0,IF(SUM($V$685:$V$6357)&gt;=57000,(W1531-T1531)/W1531,0)))</f>
        <v>-      %</v>
      </c>
      <c r="Z1531" s="83" t="s">
        <v>375</v>
      </c>
      <c r="AA1531" s="51">
        <v>0</v>
      </c>
      <c r="AB1531" s="51">
        <v>24</v>
      </c>
      <c r="AC1531" s="63" t="s">
        <v>375</v>
      </c>
      <c r="AD1531" s="94" t="str">
        <f>IF(OR(Q1531="",'1'!$H$10="-"),"",IF(Q1531&gt;R1531+S1531,"заказано больше наличия",""))</f>
        <v/>
      </c>
    </row>
    <row r="1532" spans="1:30" s="48" customFormat="1">
      <c r="A1532" s="2"/>
      <c r="B1532" s="57" t="s">
        <v>4326</v>
      </c>
      <c r="C1532" s="49" t="s">
        <v>4432</v>
      </c>
      <c r="D1532" s="49" t="s">
        <v>804</v>
      </c>
      <c r="E1532" s="49">
        <v>2</v>
      </c>
      <c r="F1532" s="49">
        <v>11</v>
      </c>
      <c r="G1532" s="49" t="s">
        <v>4041</v>
      </c>
      <c r="H1532" s="52" t="s">
        <v>52</v>
      </c>
      <c r="I1532" s="50"/>
      <c r="J1532" s="50"/>
      <c r="K1532" s="90"/>
      <c r="L1532" s="51">
        <v>323</v>
      </c>
      <c r="M1532" s="51">
        <v>285</v>
      </c>
      <c r="N1532" s="82">
        <f>IF('1'!$H$10="-",L1532,L1532)</f>
        <v>323</v>
      </c>
      <c r="O1532" s="82">
        <f>IF(Z1532="только сц",0,IF('1'!$H$10="-",M1532,IF('1'!$H$10="в кассу предприятия",M1532,IF('1'!$H$10="ИП Водакова Т.Ю.",M1532*1.075,"-"))))</f>
        <v>0</v>
      </c>
      <c r="P1532" s="86">
        <v>26</v>
      </c>
      <c r="Q1532" s="47"/>
      <c r="R1532" s="91">
        <f t="shared" si="24"/>
        <v>0</v>
      </c>
      <c r="S1532" s="91" t="str">
        <f>IF('1'!$H$10="-","-      ₽",IF(Z1532="только сц",IF(Q1532&lt;=AA1532,Q1532,AA1532),IF(Q1532&lt;=AB1532,0,IF(Q1532-R1532&lt;=AA1532,Q1532-R1532,AA1532))))</f>
        <v>-      ₽</v>
      </c>
      <c r="T1532" s="92" t="str">
        <f>IF('1'!$H$10="-","-      ₽",IF(AND(SUM($W$10:$W$6357)&gt;=200000,AC1532&lt;&gt;"без скидки"),IF(R1532&gt;=100,O1532*0.95*0.95*R1532,O1532*R1532*0.95),IF(SUM($V$10:$V$6357)&gt;=57000,IF(AND(R1532&gt;=100,AC1532&lt;&gt;"без скидки"),O1532*0.95*R1532,O1532*R1532),N1532*R1532)))</f>
        <v>-      ₽</v>
      </c>
      <c r="U1532" s="92" t="str">
        <f>IF('1'!$H$10="-","-      ₽",S1532*N1532)</f>
        <v>-      ₽</v>
      </c>
      <c r="V1532" s="93" t="str">
        <f>IF('1'!$H$10="-","-      ₽",R1532*N1532)</f>
        <v>-      ₽</v>
      </c>
      <c r="W1532" s="93" t="str">
        <f>IF('1'!$H$10="-","-      ₽",R1532*O1532)</f>
        <v>-      ₽</v>
      </c>
      <c r="X1532" s="65" t="s">
        <v>4548</v>
      </c>
      <c r="Y1532" s="66" t="str">
        <f>IF(OR(Q1532="",'1'!$H$10="-"),"-      %",IF(Z1532="только сц",0,IF(SUM($V$685:$V$6357)&gt;=57000,(W1532-T1532)/W1532,0)))</f>
        <v>-      %</v>
      </c>
      <c r="Z1532" s="83" t="s">
        <v>5582</v>
      </c>
      <c r="AA1532" s="51">
        <v>26</v>
      </c>
      <c r="AB1532" s="51">
        <v>0</v>
      </c>
      <c r="AC1532" s="63" t="s">
        <v>375</v>
      </c>
      <c r="AD1532" s="94" t="str">
        <f>IF(OR(Q1532="",'1'!$H$10="-"),"",IF(Q1532&gt;R1532+S1532,"заказано больше наличия",""))</f>
        <v/>
      </c>
    </row>
    <row r="1533" spans="1:30" s="48" customFormat="1">
      <c r="A1533" s="2"/>
      <c r="B1533" s="57" t="s">
        <v>4327</v>
      </c>
      <c r="C1533" s="49" t="s">
        <v>4432</v>
      </c>
      <c r="D1533" s="49" t="s">
        <v>804</v>
      </c>
      <c r="E1533" s="49">
        <v>2</v>
      </c>
      <c r="F1533" s="49">
        <v>11</v>
      </c>
      <c r="G1533" s="49" t="s">
        <v>4491</v>
      </c>
      <c r="H1533" s="52" t="s">
        <v>52</v>
      </c>
      <c r="I1533" s="50"/>
      <c r="J1533" s="50"/>
      <c r="K1533" s="90"/>
      <c r="L1533" s="51">
        <v>323</v>
      </c>
      <c r="M1533" s="51">
        <v>285</v>
      </c>
      <c r="N1533" s="82">
        <f>IF('1'!$H$10="-",L1533,L1533)</f>
        <v>323</v>
      </c>
      <c r="O1533" s="82">
        <f>IF(Z1533="только сц",0,IF('1'!$H$10="-",M1533,IF('1'!$H$10="в кассу предприятия",M1533,IF('1'!$H$10="ИП Водакова Т.Ю.",M1533*1.075,"-"))))</f>
        <v>0</v>
      </c>
      <c r="P1533" s="86">
        <v>6</v>
      </c>
      <c r="Q1533" s="47"/>
      <c r="R1533" s="91">
        <f t="shared" si="24"/>
        <v>0</v>
      </c>
      <c r="S1533" s="91" t="str">
        <f>IF('1'!$H$10="-","-      ₽",IF(Z1533="только сц",IF(Q1533&lt;=AA1533,Q1533,AA1533),IF(Q1533&lt;=AB1533,0,IF(Q1533-R1533&lt;=AA1533,Q1533-R1533,AA1533))))</f>
        <v>-      ₽</v>
      </c>
      <c r="T1533" s="92" t="str">
        <f>IF('1'!$H$10="-","-      ₽",IF(AND(SUM($W$10:$W$6357)&gt;=200000,AC1533&lt;&gt;"без скидки"),IF(R1533&gt;=100,O1533*0.95*0.95*R1533,O1533*R1533*0.95),IF(SUM($V$10:$V$6357)&gt;=57000,IF(AND(R1533&gt;=100,AC1533&lt;&gt;"без скидки"),O1533*0.95*R1533,O1533*R1533),N1533*R1533)))</f>
        <v>-      ₽</v>
      </c>
      <c r="U1533" s="92" t="str">
        <f>IF('1'!$H$10="-","-      ₽",S1533*N1533)</f>
        <v>-      ₽</v>
      </c>
      <c r="V1533" s="93" t="str">
        <f>IF('1'!$H$10="-","-      ₽",R1533*N1533)</f>
        <v>-      ₽</v>
      </c>
      <c r="W1533" s="93" t="str">
        <f>IF('1'!$H$10="-","-      ₽",R1533*O1533)</f>
        <v>-      ₽</v>
      </c>
      <c r="X1533" s="65" t="s">
        <v>4548</v>
      </c>
      <c r="Y1533" s="66" t="str">
        <f>IF(OR(Q1533="",'1'!$H$10="-"),"-      %",IF(Z1533="только сц",0,IF(SUM($V$685:$V$6357)&gt;=57000,(W1533-T1533)/W1533,0)))</f>
        <v>-      %</v>
      </c>
      <c r="Z1533" s="83" t="s">
        <v>5582</v>
      </c>
      <c r="AA1533" s="51">
        <v>6</v>
      </c>
      <c r="AB1533" s="51">
        <v>0</v>
      </c>
      <c r="AC1533" s="63" t="s">
        <v>375</v>
      </c>
      <c r="AD1533" s="94" t="str">
        <f>IF(OR(Q1533="",'1'!$H$10="-"),"",IF(Q1533&gt;R1533+S1533,"заказано больше наличия",""))</f>
        <v/>
      </c>
    </row>
    <row r="1534" spans="1:30" s="48" customFormat="1" ht="20.6">
      <c r="A1534" s="2"/>
      <c r="B1534" s="46" t="s">
        <v>26</v>
      </c>
      <c r="C1534" s="79" t="s">
        <v>13</v>
      </c>
      <c r="D1534" s="71"/>
      <c r="E1534" s="71"/>
      <c r="F1534" s="71"/>
      <c r="G1534" s="71"/>
      <c r="H1534" s="72"/>
      <c r="I1534" s="73"/>
      <c r="J1534" s="73"/>
      <c r="K1534" s="71"/>
      <c r="L1534" s="75"/>
      <c r="M1534" s="74"/>
      <c r="N1534" s="74"/>
      <c r="O1534" s="76"/>
      <c r="P1534" s="85"/>
      <c r="Q1534" s="77"/>
      <c r="R1534" s="85"/>
      <c r="S1534" s="85"/>
      <c r="T1534" s="77"/>
      <c r="U1534" s="77"/>
      <c r="V1534" s="77"/>
      <c r="W1534" s="77"/>
      <c r="X1534" s="77"/>
      <c r="Y1534" s="77"/>
      <c r="Z1534" s="77"/>
      <c r="AA1534" s="77"/>
      <c r="AB1534" s="77"/>
      <c r="AC1534" s="78"/>
      <c r="AD1534" s="78"/>
    </row>
    <row r="1535" spans="1:30" s="48" customFormat="1">
      <c r="A1535" s="2"/>
      <c r="B1535" s="57" t="s">
        <v>5243</v>
      </c>
      <c r="C1535" s="49" t="s">
        <v>5403</v>
      </c>
      <c r="D1535" s="49" t="s">
        <v>2556</v>
      </c>
      <c r="E1535" s="49">
        <v>3</v>
      </c>
      <c r="F1535" s="49">
        <v>18</v>
      </c>
      <c r="G1535" s="49" t="s">
        <v>375</v>
      </c>
      <c r="H1535" s="52" t="s">
        <v>384</v>
      </c>
      <c r="I1535" s="50"/>
      <c r="J1535" s="50"/>
      <c r="K1535" s="90"/>
      <c r="L1535" s="51">
        <v>598</v>
      </c>
      <c r="M1535" s="51">
        <v>528</v>
      </c>
      <c r="N1535" s="82">
        <f>IF('1'!$H$10="-",L1535,L1535)</f>
        <v>598</v>
      </c>
      <c r="O1535" s="82">
        <f>IF(Z1535="только сц",0,IF('1'!$H$10="-",M1535,IF('1'!$H$10="в кассу предприятия",M1535,IF('1'!$H$10="ИП Водакова Т.Ю.",M1535*1.075,"-"))))</f>
        <v>528</v>
      </c>
      <c r="P1535" s="86">
        <v>78</v>
      </c>
      <c r="Q1535" s="47"/>
      <c r="R1535" s="91">
        <f t="shared" si="24"/>
        <v>0</v>
      </c>
      <c r="S1535" s="91" t="str">
        <f>IF('1'!$H$10="-","-      ₽",IF(Z1535="только сц",IF(Q1535&lt;=AA1535,Q1535,AA1535),IF(Q1535&lt;=AB1535,0,IF(Q1535-R1535&lt;=AA1535,Q1535-R1535,AA1535))))</f>
        <v>-      ₽</v>
      </c>
      <c r="T1535" s="92" t="str">
        <f>IF('1'!$H$10="-","-      ₽",IF(AND(SUM($W$10:$W$6357)&gt;=200000,AC1535&lt;&gt;"без скидки"),IF(R1535&gt;=100,O1535*0.95*0.95*R1535,O1535*R1535*0.95),IF(SUM($V$10:$V$6357)&gt;=57000,IF(AND(R1535&gt;=100,AC1535&lt;&gt;"без скидки"),O1535*0.95*R1535,O1535*R1535),N1535*R1535)))</f>
        <v>-      ₽</v>
      </c>
      <c r="U1535" s="92" t="str">
        <f>IF('1'!$H$10="-","-      ₽",S1535*N1535)</f>
        <v>-      ₽</v>
      </c>
      <c r="V1535" s="93" t="str">
        <f>IF('1'!$H$10="-","-      ₽",R1535*N1535)</f>
        <v>-      ₽</v>
      </c>
      <c r="W1535" s="93" t="str">
        <f>IF('1'!$H$10="-","-      ₽",R1535*O1535)</f>
        <v>-      ₽</v>
      </c>
      <c r="X1535" s="65" t="s">
        <v>4992</v>
      </c>
      <c r="Y1535" s="66" t="str">
        <f>IF(OR(Q1535="",'1'!$H$10="-"),"-      %",IF(Z1535="только сц",0,IF(SUM($V$685:$V$6357)&gt;=57000,(W1535-T1535)/W1535,0)))</f>
        <v>-      %</v>
      </c>
      <c r="Z1535" s="83" t="s">
        <v>375</v>
      </c>
      <c r="AA1535" s="51">
        <v>8</v>
      </c>
      <c r="AB1535" s="51">
        <v>70</v>
      </c>
      <c r="AC1535" s="63" t="s">
        <v>375</v>
      </c>
      <c r="AD1535" s="94" t="str">
        <f>IF(OR(Q1535="",'1'!$H$10="-"),"",IF(Q1535&gt;R1535+S1535,"заказано больше наличия",""))</f>
        <v/>
      </c>
    </row>
    <row r="1536" spans="1:30" s="48" customFormat="1">
      <c r="A1536" s="2"/>
      <c r="B1536" s="57" t="s">
        <v>5244</v>
      </c>
      <c r="C1536" s="49" t="s">
        <v>2555</v>
      </c>
      <c r="D1536" s="49" t="s">
        <v>2556</v>
      </c>
      <c r="E1536" s="49">
        <v>3</v>
      </c>
      <c r="F1536" s="49">
        <v>6</v>
      </c>
      <c r="G1536" s="49" t="s">
        <v>3058</v>
      </c>
      <c r="H1536" s="52" t="s">
        <v>85</v>
      </c>
      <c r="I1536" s="50"/>
      <c r="J1536" s="50"/>
      <c r="K1536" s="90"/>
      <c r="L1536" s="51">
        <v>1150</v>
      </c>
      <c r="M1536" s="51">
        <v>1015</v>
      </c>
      <c r="N1536" s="82">
        <f>IF('1'!$H$10="-",L1536,L1536)</f>
        <v>1150</v>
      </c>
      <c r="O1536" s="82">
        <f>IF(Z1536="только сц",0,IF('1'!$H$10="-",M1536,IF('1'!$H$10="в кассу предприятия",M1536,IF('1'!$H$10="ИП Водакова Т.Ю.",M1536*1.075,"-"))))</f>
        <v>0</v>
      </c>
      <c r="P1536" s="86">
        <v>1</v>
      </c>
      <c r="Q1536" s="47"/>
      <c r="R1536" s="91">
        <f t="shared" si="24"/>
        <v>0</v>
      </c>
      <c r="S1536" s="91" t="str">
        <f>IF('1'!$H$10="-","-      ₽",IF(Z1536="только сц",IF(Q1536&lt;=AA1536,Q1536,AA1536),IF(Q1536&lt;=AB1536,0,IF(Q1536-R1536&lt;=AA1536,Q1536-R1536,AA1536))))</f>
        <v>-      ₽</v>
      </c>
      <c r="T1536" s="92" t="str">
        <f>IF('1'!$H$10="-","-      ₽",IF(AND(SUM($W$10:$W$6357)&gt;=200000,AC1536&lt;&gt;"без скидки"),IF(R1536&gt;=100,O1536*0.95*0.95*R1536,O1536*R1536*0.95),IF(SUM($V$10:$V$6357)&gt;=57000,IF(AND(R1536&gt;=100,AC1536&lt;&gt;"без скидки"),O1536*0.95*R1536,O1536*R1536),N1536*R1536)))</f>
        <v>-      ₽</v>
      </c>
      <c r="U1536" s="92" t="str">
        <f>IF('1'!$H$10="-","-      ₽",S1536*N1536)</f>
        <v>-      ₽</v>
      </c>
      <c r="V1536" s="93" t="str">
        <f>IF('1'!$H$10="-","-      ₽",R1536*N1536)</f>
        <v>-      ₽</v>
      </c>
      <c r="W1536" s="93" t="str">
        <f>IF('1'!$H$10="-","-      ₽",R1536*O1536)</f>
        <v>-      ₽</v>
      </c>
      <c r="X1536" s="65" t="s">
        <v>4548</v>
      </c>
      <c r="Y1536" s="66" t="str">
        <f>IF(OR(Q1536="",'1'!$H$10="-"),"-      %",IF(Z1536="только сц",0,IF(SUM($V$685:$V$6357)&gt;=57000,(W1536-T1536)/W1536,0)))</f>
        <v>-      %</v>
      </c>
      <c r="Z1536" s="83" t="s">
        <v>5582</v>
      </c>
      <c r="AA1536" s="51">
        <v>1</v>
      </c>
      <c r="AB1536" s="51">
        <v>0</v>
      </c>
      <c r="AC1536" s="63" t="s">
        <v>375</v>
      </c>
      <c r="AD1536" s="94" t="str">
        <f>IF(OR(Q1536="",'1'!$H$10="-"),"",IF(Q1536&gt;R1536+S1536,"заказано больше наличия",""))</f>
        <v/>
      </c>
    </row>
    <row r="1537" spans="1:30" s="48" customFormat="1">
      <c r="A1537" s="2"/>
      <c r="B1537" s="57" t="s">
        <v>1599</v>
      </c>
      <c r="C1537" s="49" t="s">
        <v>2555</v>
      </c>
      <c r="D1537" s="49" t="s">
        <v>2556</v>
      </c>
      <c r="E1537" s="49">
        <v>3</v>
      </c>
      <c r="F1537" s="49">
        <v>35</v>
      </c>
      <c r="G1537" s="49" t="s">
        <v>3058</v>
      </c>
      <c r="H1537" s="52" t="s">
        <v>2845</v>
      </c>
      <c r="I1537" s="50"/>
      <c r="J1537" s="50"/>
      <c r="K1537" s="90"/>
      <c r="L1537" s="51">
        <v>18699</v>
      </c>
      <c r="M1537" s="51">
        <v>16499</v>
      </c>
      <c r="N1537" s="82">
        <f>IF('1'!$H$10="-",L1537,L1537)</f>
        <v>18699</v>
      </c>
      <c r="O1537" s="82">
        <f>IF(Z1537="только сц",0,IF('1'!$H$10="-",M1537,IF('1'!$H$10="в кассу предприятия",M1537,IF('1'!$H$10="ИП Водакова Т.Ю.",M1537*1.075,"-"))))</f>
        <v>16499</v>
      </c>
      <c r="P1537" s="86">
        <v>11</v>
      </c>
      <c r="Q1537" s="47"/>
      <c r="R1537" s="91">
        <f t="shared" si="24"/>
        <v>0</v>
      </c>
      <c r="S1537" s="91" t="str">
        <f>IF('1'!$H$10="-","-      ₽",IF(Z1537="только сц",IF(Q1537&lt;=AA1537,Q1537,AA1537),IF(Q1537&lt;=AB1537,0,IF(Q1537-R1537&lt;=AA1537,Q1537-R1537,AA1537))))</f>
        <v>-      ₽</v>
      </c>
      <c r="T1537" s="92" t="str">
        <f>IF('1'!$H$10="-","-      ₽",IF(AND(SUM($W$10:$W$6357)&gt;=200000,AC1537&lt;&gt;"без скидки"),IF(R1537&gt;=100,O1537*0.95*0.95*R1537,O1537*R1537*0.95),IF(SUM($V$10:$V$6357)&gt;=57000,IF(AND(R1537&gt;=100,AC1537&lt;&gt;"без скидки"),O1537*0.95*R1537,O1537*R1537),N1537*R1537)))</f>
        <v>-      ₽</v>
      </c>
      <c r="U1537" s="92" t="str">
        <f>IF('1'!$H$10="-","-      ₽",S1537*N1537)</f>
        <v>-      ₽</v>
      </c>
      <c r="V1537" s="93" t="str">
        <f>IF('1'!$H$10="-","-      ₽",R1537*N1537)</f>
        <v>-      ₽</v>
      </c>
      <c r="W1537" s="93" t="str">
        <f>IF('1'!$H$10="-","-      ₽",R1537*O1537)</f>
        <v>-      ₽</v>
      </c>
      <c r="X1537" s="65" t="s">
        <v>4548</v>
      </c>
      <c r="Y1537" s="66" t="str">
        <f>IF(OR(Q1537="",'1'!$H$10="-"),"-      %",IF(Z1537="только сц",0,IF(SUM($V$685:$V$6357)&gt;=57000,(W1537-T1537)/W1537,0)))</f>
        <v>-      %</v>
      </c>
      <c r="Z1537" s="83" t="s">
        <v>375</v>
      </c>
      <c r="AA1537" s="51">
        <v>0</v>
      </c>
      <c r="AB1537" s="51">
        <v>11</v>
      </c>
      <c r="AC1537" s="63" t="s">
        <v>3975</v>
      </c>
      <c r="AD1537" s="94" t="str">
        <f>IF(OR(Q1537="",'1'!$H$10="-"),"",IF(Q1537&gt;R1537+S1537,"заказано больше наличия",""))</f>
        <v/>
      </c>
    </row>
    <row r="1538" spans="1:30" s="48" customFormat="1">
      <c r="A1538" s="2"/>
      <c r="B1538" s="57" t="s">
        <v>4569</v>
      </c>
      <c r="C1538" s="49" t="s">
        <v>4630</v>
      </c>
      <c r="D1538" s="49" t="s">
        <v>4631</v>
      </c>
      <c r="E1538" s="49">
        <v>3</v>
      </c>
      <c r="F1538" s="49">
        <v>44</v>
      </c>
      <c r="G1538" s="49" t="s">
        <v>4663</v>
      </c>
      <c r="H1538" s="52" t="s">
        <v>4664</v>
      </c>
      <c r="I1538" s="50"/>
      <c r="J1538" s="50"/>
      <c r="K1538" s="90"/>
      <c r="L1538" s="51">
        <v>40896</v>
      </c>
      <c r="M1538" s="51">
        <v>36085</v>
      </c>
      <c r="N1538" s="82">
        <f>IF('1'!$H$10="-",L1538,L1538)</f>
        <v>40896</v>
      </c>
      <c r="O1538" s="82">
        <f>IF(Z1538="только сц",0,IF('1'!$H$10="-",M1538,IF('1'!$H$10="в кассу предприятия",M1538,IF('1'!$H$10="ИП Водакова Т.Ю.",M1538*1.075,"-"))))</f>
        <v>36085</v>
      </c>
      <c r="P1538" s="86">
        <v>3</v>
      </c>
      <c r="Q1538" s="47"/>
      <c r="R1538" s="91">
        <f t="shared" si="24"/>
        <v>0</v>
      </c>
      <c r="S1538" s="91" t="str">
        <f>IF('1'!$H$10="-","-      ₽",IF(Z1538="только сц",IF(Q1538&lt;=AA1538,Q1538,AA1538),IF(Q1538&lt;=AB1538,0,IF(Q1538-R1538&lt;=AA1538,Q1538-R1538,AA1538))))</f>
        <v>-      ₽</v>
      </c>
      <c r="T1538" s="92" t="str">
        <f>IF('1'!$H$10="-","-      ₽",IF(AND(SUM($W$10:$W$6357)&gt;=200000,AC1538&lt;&gt;"без скидки"),IF(R1538&gt;=100,O1538*0.95*0.95*R1538,O1538*R1538*0.95),IF(SUM($V$10:$V$6357)&gt;=57000,IF(AND(R1538&gt;=100,AC1538&lt;&gt;"без скидки"),O1538*0.95*R1538,O1538*R1538),N1538*R1538)))</f>
        <v>-      ₽</v>
      </c>
      <c r="U1538" s="92" t="str">
        <f>IF('1'!$H$10="-","-      ₽",S1538*N1538)</f>
        <v>-      ₽</v>
      </c>
      <c r="V1538" s="93" t="str">
        <f>IF('1'!$H$10="-","-      ₽",R1538*N1538)</f>
        <v>-      ₽</v>
      </c>
      <c r="W1538" s="93" t="str">
        <f>IF('1'!$H$10="-","-      ₽",R1538*O1538)</f>
        <v>-      ₽</v>
      </c>
      <c r="X1538" s="65" t="s">
        <v>4548</v>
      </c>
      <c r="Y1538" s="66" t="str">
        <f>IF(OR(Q1538="",'1'!$H$10="-"),"-      %",IF(Z1538="только сц",0,IF(SUM($V$685:$V$6357)&gt;=57000,(W1538-T1538)/W1538,0)))</f>
        <v>-      %</v>
      </c>
      <c r="Z1538" s="83" t="s">
        <v>375</v>
      </c>
      <c r="AA1538" s="51">
        <v>0</v>
      </c>
      <c r="AB1538" s="51">
        <v>3</v>
      </c>
      <c r="AC1538" s="63" t="s">
        <v>375</v>
      </c>
      <c r="AD1538" s="94" t="str">
        <f>IF(OR(Q1538="",'1'!$H$10="-"),"",IF(Q1538&gt;R1538+S1538,"заказано больше наличия",""))</f>
        <v/>
      </c>
    </row>
    <row r="1539" spans="1:30" s="48" customFormat="1">
      <c r="A1539" s="2"/>
      <c r="B1539" s="57" t="s">
        <v>5245</v>
      </c>
      <c r="C1539" s="49" t="s">
        <v>5404</v>
      </c>
      <c r="D1539" s="49" t="s">
        <v>5405</v>
      </c>
      <c r="E1539" s="49">
        <v>3</v>
      </c>
      <c r="F1539" s="49">
        <v>11</v>
      </c>
      <c r="G1539" s="49"/>
      <c r="H1539" s="52" t="s">
        <v>52</v>
      </c>
      <c r="I1539" s="50" t="s">
        <v>298</v>
      </c>
      <c r="J1539" s="50"/>
      <c r="K1539" s="90"/>
      <c r="L1539" s="51">
        <v>1020</v>
      </c>
      <c r="M1539" s="51">
        <v>900</v>
      </c>
      <c r="N1539" s="82">
        <f>IF('1'!$H$10="-",L1539,L1539)</f>
        <v>1020</v>
      </c>
      <c r="O1539" s="82">
        <f>IF(Z1539="только сц",0,IF('1'!$H$10="-",M1539,IF('1'!$H$10="в кассу предприятия",M1539,IF('1'!$H$10="ИП Водакова Т.Ю.",M1539*1.075,"-"))))</f>
        <v>0</v>
      </c>
      <c r="P1539" s="86">
        <v>1</v>
      </c>
      <c r="Q1539" s="47"/>
      <c r="R1539" s="91">
        <f t="shared" si="24"/>
        <v>0</v>
      </c>
      <c r="S1539" s="91" t="str">
        <f>IF('1'!$H$10="-","-      ₽",IF(Z1539="только сц",IF(Q1539&lt;=AA1539,Q1539,AA1539),IF(Q1539&lt;=AB1539,0,IF(Q1539-R1539&lt;=AA1539,Q1539-R1539,AA1539))))</f>
        <v>-      ₽</v>
      </c>
      <c r="T1539" s="92" t="str">
        <f>IF('1'!$H$10="-","-      ₽",IF(AND(SUM($W$10:$W$6357)&gt;=200000,AC1539&lt;&gt;"без скидки"),IF(R1539&gt;=100,O1539*0.95*0.95*R1539,O1539*R1539*0.95),IF(SUM($V$10:$V$6357)&gt;=57000,IF(AND(R1539&gt;=100,AC1539&lt;&gt;"без скидки"),O1539*0.95*R1539,O1539*R1539),N1539*R1539)))</f>
        <v>-      ₽</v>
      </c>
      <c r="U1539" s="92" t="str">
        <f>IF('1'!$H$10="-","-      ₽",S1539*N1539)</f>
        <v>-      ₽</v>
      </c>
      <c r="V1539" s="93" t="str">
        <f>IF('1'!$H$10="-","-      ₽",R1539*N1539)</f>
        <v>-      ₽</v>
      </c>
      <c r="W1539" s="93" t="str">
        <f>IF('1'!$H$10="-","-      ₽",R1539*O1539)</f>
        <v>-      ₽</v>
      </c>
      <c r="X1539" s="65" t="s">
        <v>4548</v>
      </c>
      <c r="Y1539" s="66" t="str">
        <f>IF(OR(Q1539="",'1'!$H$10="-"),"-      %",IF(Z1539="только сц",0,IF(SUM($V$685:$V$6357)&gt;=57000,(W1539-T1539)/W1539,0)))</f>
        <v>-      %</v>
      </c>
      <c r="Z1539" s="83" t="s">
        <v>5582</v>
      </c>
      <c r="AA1539" s="51">
        <v>1</v>
      </c>
      <c r="AB1539" s="51">
        <v>0</v>
      </c>
      <c r="AC1539" s="63" t="s">
        <v>375</v>
      </c>
      <c r="AD1539" s="94" t="str">
        <f>IF(OR(Q1539="",'1'!$H$10="-"),"",IF(Q1539&gt;R1539+S1539,"заказано больше наличия",""))</f>
        <v/>
      </c>
    </row>
    <row r="1540" spans="1:30" s="48" customFormat="1">
      <c r="A1540" s="2"/>
      <c r="B1540" s="57" t="s">
        <v>5246</v>
      </c>
      <c r="C1540" s="49" t="s">
        <v>5406</v>
      </c>
      <c r="D1540" s="49" t="s">
        <v>2558</v>
      </c>
      <c r="E1540" s="49">
        <v>3</v>
      </c>
      <c r="F1540" s="49">
        <v>11</v>
      </c>
      <c r="G1540" s="49" t="s">
        <v>375</v>
      </c>
      <c r="H1540" s="52" t="s">
        <v>52</v>
      </c>
      <c r="I1540" s="50" t="s">
        <v>4247</v>
      </c>
      <c r="J1540" s="50"/>
      <c r="K1540" s="90"/>
      <c r="L1540" s="51">
        <v>493</v>
      </c>
      <c r="M1540" s="51">
        <v>435</v>
      </c>
      <c r="N1540" s="82">
        <f>IF('1'!$H$10="-",L1540,L1540)</f>
        <v>493</v>
      </c>
      <c r="O1540" s="82">
        <f>IF(Z1540="только сц",0,IF('1'!$H$10="-",M1540,IF('1'!$H$10="в кассу предприятия",M1540,IF('1'!$H$10="ИП Водакова Т.Ю.",M1540*1.075,"-"))))</f>
        <v>435</v>
      </c>
      <c r="P1540" s="86" t="s">
        <v>5583</v>
      </c>
      <c r="Q1540" s="47"/>
      <c r="R1540" s="91">
        <f t="shared" si="24"/>
        <v>0</v>
      </c>
      <c r="S1540" s="91" t="str">
        <f>IF('1'!$H$10="-","-      ₽",IF(Z1540="только сц",IF(Q1540&lt;=AA1540,Q1540,AA1540),IF(Q1540&lt;=AB1540,0,IF(Q1540-R1540&lt;=AA1540,Q1540-R1540,AA1540))))</f>
        <v>-      ₽</v>
      </c>
      <c r="T1540" s="92" t="str">
        <f>IF('1'!$H$10="-","-      ₽",IF(AND(SUM($W$10:$W$6357)&gt;=200000,AC1540&lt;&gt;"без скидки"),IF(R1540&gt;=100,O1540*0.95*0.95*R1540,O1540*R1540*0.95),IF(SUM($V$10:$V$6357)&gt;=57000,IF(AND(R1540&gt;=100,AC1540&lt;&gt;"без скидки"),O1540*0.95*R1540,O1540*R1540),N1540*R1540)))</f>
        <v>-      ₽</v>
      </c>
      <c r="U1540" s="92" t="str">
        <f>IF('1'!$H$10="-","-      ₽",S1540*N1540)</f>
        <v>-      ₽</v>
      </c>
      <c r="V1540" s="93" t="str">
        <f>IF('1'!$H$10="-","-      ₽",R1540*N1540)</f>
        <v>-      ₽</v>
      </c>
      <c r="W1540" s="93" t="str">
        <f>IF('1'!$H$10="-","-      ₽",R1540*O1540)</f>
        <v>-      ₽</v>
      </c>
      <c r="X1540" s="65" t="s">
        <v>4992</v>
      </c>
      <c r="Y1540" s="66" t="str">
        <f>IF(OR(Q1540="",'1'!$H$10="-"),"-      %",IF(Z1540="только сц",0,IF(SUM($V$685:$V$6357)&gt;=57000,(W1540-T1540)/W1540,0)))</f>
        <v>-      %</v>
      </c>
      <c r="Z1540" s="83" t="s">
        <v>375</v>
      </c>
      <c r="AA1540" s="51">
        <v>10</v>
      </c>
      <c r="AB1540" s="51">
        <v>149</v>
      </c>
      <c r="AC1540" s="63" t="s">
        <v>375</v>
      </c>
      <c r="AD1540" s="94" t="str">
        <f>IF(OR(Q1540="",'1'!$H$10="-"),"",IF(Q1540&gt;R1540+S1540,"заказано больше наличия",""))</f>
        <v/>
      </c>
    </row>
    <row r="1541" spans="1:30" s="48" customFormat="1">
      <c r="A1541" s="2"/>
      <c r="B1541" s="57" t="s">
        <v>5247</v>
      </c>
      <c r="C1541" s="49" t="s">
        <v>5406</v>
      </c>
      <c r="D1541" s="49" t="s">
        <v>2558</v>
      </c>
      <c r="E1541" s="49">
        <v>3</v>
      </c>
      <c r="F1541" s="49">
        <v>18</v>
      </c>
      <c r="G1541" s="49" t="s">
        <v>375</v>
      </c>
      <c r="H1541" s="52" t="s">
        <v>384</v>
      </c>
      <c r="I1541" s="50"/>
      <c r="J1541" s="50"/>
      <c r="K1541" s="90"/>
      <c r="L1541" s="51">
        <v>699</v>
      </c>
      <c r="M1541" s="51">
        <v>617</v>
      </c>
      <c r="N1541" s="82">
        <f>IF('1'!$H$10="-",L1541,L1541)</f>
        <v>699</v>
      </c>
      <c r="O1541" s="82">
        <f>IF(Z1541="только сц",0,IF('1'!$H$10="-",M1541,IF('1'!$H$10="в кассу предприятия",M1541,IF('1'!$H$10="ИП Водакова Т.Ю.",M1541*1.075,"-"))))</f>
        <v>617</v>
      </c>
      <c r="P1541" s="86" t="s">
        <v>5583</v>
      </c>
      <c r="Q1541" s="47"/>
      <c r="R1541" s="91">
        <f t="shared" si="24"/>
        <v>0</v>
      </c>
      <c r="S1541" s="91" t="str">
        <f>IF('1'!$H$10="-","-      ₽",IF(Z1541="только сц",IF(Q1541&lt;=AA1541,Q1541,AA1541),IF(Q1541&lt;=AB1541,0,IF(Q1541-R1541&lt;=AA1541,Q1541-R1541,AA1541))))</f>
        <v>-      ₽</v>
      </c>
      <c r="T1541" s="92" t="str">
        <f>IF('1'!$H$10="-","-      ₽",IF(AND(SUM($W$10:$W$6357)&gt;=200000,AC1541&lt;&gt;"без скидки"),IF(R1541&gt;=100,O1541*0.95*0.95*R1541,O1541*R1541*0.95),IF(SUM($V$10:$V$6357)&gt;=57000,IF(AND(R1541&gt;=100,AC1541&lt;&gt;"без скидки"),O1541*0.95*R1541,O1541*R1541),N1541*R1541)))</f>
        <v>-      ₽</v>
      </c>
      <c r="U1541" s="92" t="str">
        <f>IF('1'!$H$10="-","-      ₽",S1541*N1541)</f>
        <v>-      ₽</v>
      </c>
      <c r="V1541" s="93" t="str">
        <f>IF('1'!$H$10="-","-      ₽",R1541*N1541)</f>
        <v>-      ₽</v>
      </c>
      <c r="W1541" s="93" t="str">
        <f>IF('1'!$H$10="-","-      ₽",R1541*O1541)</f>
        <v>-      ₽</v>
      </c>
      <c r="X1541" s="65" t="s">
        <v>4992</v>
      </c>
      <c r="Y1541" s="66" t="str">
        <f>IF(OR(Q1541="",'1'!$H$10="-"),"-      %",IF(Z1541="только сц",0,IF(SUM($V$685:$V$6357)&gt;=57000,(W1541-T1541)/W1541,0)))</f>
        <v>-      %</v>
      </c>
      <c r="Z1541" s="83" t="s">
        <v>375</v>
      </c>
      <c r="AA1541" s="51">
        <v>7</v>
      </c>
      <c r="AB1541" s="51">
        <v>140</v>
      </c>
      <c r="AC1541" s="63" t="s">
        <v>375</v>
      </c>
      <c r="AD1541" s="94" t="str">
        <f>IF(OR(Q1541="",'1'!$H$10="-"),"",IF(Q1541&gt;R1541+S1541,"заказано больше наличия",""))</f>
        <v/>
      </c>
    </row>
    <row r="1542" spans="1:30" s="48" customFormat="1">
      <c r="A1542" s="2"/>
      <c r="B1542" s="57" t="s">
        <v>1600</v>
      </c>
      <c r="C1542" s="49" t="s">
        <v>2557</v>
      </c>
      <c r="D1542" s="49" t="s">
        <v>2558</v>
      </c>
      <c r="E1542" s="49">
        <v>3</v>
      </c>
      <c r="F1542" s="49">
        <v>35</v>
      </c>
      <c r="G1542" s="49"/>
      <c r="H1542" s="52" t="s">
        <v>2845</v>
      </c>
      <c r="I1542" s="50"/>
      <c r="J1542" s="50"/>
      <c r="K1542" s="90"/>
      <c r="L1542" s="51">
        <v>17856</v>
      </c>
      <c r="M1542" s="51">
        <v>15755</v>
      </c>
      <c r="N1542" s="82">
        <f>IF('1'!$H$10="-",L1542,L1542)</f>
        <v>17856</v>
      </c>
      <c r="O1542" s="82">
        <f>IF(Z1542="только сц",0,IF('1'!$H$10="-",M1542,IF('1'!$H$10="в кассу предприятия",M1542,IF('1'!$H$10="ИП Водакова Т.Ю.",M1542*1.075,"-"))))</f>
        <v>15755</v>
      </c>
      <c r="P1542" s="86">
        <v>23</v>
      </c>
      <c r="Q1542" s="47"/>
      <c r="R1542" s="91">
        <f t="shared" si="24"/>
        <v>0</v>
      </c>
      <c r="S1542" s="91" t="str">
        <f>IF('1'!$H$10="-","-      ₽",IF(Z1542="только сц",IF(Q1542&lt;=AA1542,Q1542,AA1542),IF(Q1542&lt;=AB1542,0,IF(Q1542-R1542&lt;=AA1542,Q1542-R1542,AA1542))))</f>
        <v>-      ₽</v>
      </c>
      <c r="T1542" s="92" t="str">
        <f>IF('1'!$H$10="-","-      ₽",IF(AND(SUM($W$10:$W$6357)&gt;=200000,AC1542&lt;&gt;"без скидки"),IF(R1542&gt;=100,O1542*0.95*0.95*R1542,O1542*R1542*0.95),IF(SUM($V$10:$V$6357)&gt;=57000,IF(AND(R1542&gt;=100,AC1542&lt;&gt;"без скидки"),O1542*0.95*R1542,O1542*R1542),N1542*R1542)))</f>
        <v>-      ₽</v>
      </c>
      <c r="U1542" s="92" t="str">
        <f>IF('1'!$H$10="-","-      ₽",S1542*N1542)</f>
        <v>-      ₽</v>
      </c>
      <c r="V1542" s="93" t="str">
        <f>IF('1'!$H$10="-","-      ₽",R1542*N1542)</f>
        <v>-      ₽</v>
      </c>
      <c r="W1542" s="93" t="str">
        <f>IF('1'!$H$10="-","-      ₽",R1542*O1542)</f>
        <v>-      ₽</v>
      </c>
      <c r="X1542" s="65" t="s">
        <v>4548</v>
      </c>
      <c r="Y1542" s="66" t="str">
        <f>IF(OR(Q1542="",'1'!$H$10="-"),"-      %",IF(Z1542="только сц",0,IF(SUM($V$685:$V$6357)&gt;=57000,(W1542-T1542)/W1542,0)))</f>
        <v>-      %</v>
      </c>
      <c r="Z1542" s="83" t="s">
        <v>375</v>
      </c>
      <c r="AA1542" s="51">
        <v>1</v>
      </c>
      <c r="AB1542" s="51">
        <v>22</v>
      </c>
      <c r="AC1542" s="63" t="s">
        <v>375</v>
      </c>
      <c r="AD1542" s="94" t="str">
        <f>IF(OR(Q1542="",'1'!$H$10="-"),"",IF(Q1542&gt;R1542+S1542,"заказано больше наличия",""))</f>
        <v/>
      </c>
    </row>
    <row r="1543" spans="1:30" s="48" customFormat="1">
      <c r="A1543" s="2"/>
      <c r="B1543" s="57" t="s">
        <v>5248</v>
      </c>
      <c r="C1543" s="49" t="s">
        <v>5407</v>
      </c>
      <c r="D1543" s="49" t="s">
        <v>4434</v>
      </c>
      <c r="E1543" s="49">
        <v>3</v>
      </c>
      <c r="F1543" s="49">
        <v>23</v>
      </c>
      <c r="G1543" s="49" t="s">
        <v>375</v>
      </c>
      <c r="H1543" s="52" t="s">
        <v>29</v>
      </c>
      <c r="I1543" s="50"/>
      <c r="J1543" s="50"/>
      <c r="K1543" s="90"/>
      <c r="L1543" s="51">
        <v>773</v>
      </c>
      <c r="M1543" s="51">
        <v>682</v>
      </c>
      <c r="N1543" s="82">
        <f>IF('1'!$H$10="-",L1543,L1543)</f>
        <v>773</v>
      </c>
      <c r="O1543" s="82">
        <f>IF(Z1543="только сц",0,IF('1'!$H$10="-",M1543,IF('1'!$H$10="в кассу предприятия",M1543,IF('1'!$H$10="ИП Водакова Т.Ю.",M1543*1.075,"-"))))</f>
        <v>682</v>
      </c>
      <c r="P1543" s="86">
        <v>80</v>
      </c>
      <c r="Q1543" s="47"/>
      <c r="R1543" s="91">
        <f t="shared" si="24"/>
        <v>0</v>
      </c>
      <c r="S1543" s="91" t="str">
        <f>IF('1'!$H$10="-","-      ₽",IF(Z1543="только сц",IF(Q1543&lt;=AA1543,Q1543,AA1543),IF(Q1543&lt;=AB1543,0,IF(Q1543-R1543&lt;=AA1543,Q1543-R1543,AA1543))))</f>
        <v>-      ₽</v>
      </c>
      <c r="T1543" s="92" t="str">
        <f>IF('1'!$H$10="-","-      ₽",IF(AND(SUM($W$10:$W$6357)&gt;=200000,AC1543&lt;&gt;"без скидки"),IF(R1543&gt;=100,O1543*0.95*0.95*R1543,O1543*R1543*0.95),IF(SUM($V$10:$V$6357)&gt;=57000,IF(AND(R1543&gt;=100,AC1543&lt;&gt;"без скидки"),O1543*0.95*R1543,O1543*R1543),N1543*R1543)))</f>
        <v>-      ₽</v>
      </c>
      <c r="U1543" s="92" t="str">
        <f>IF('1'!$H$10="-","-      ₽",S1543*N1543)</f>
        <v>-      ₽</v>
      </c>
      <c r="V1543" s="93" t="str">
        <f>IF('1'!$H$10="-","-      ₽",R1543*N1543)</f>
        <v>-      ₽</v>
      </c>
      <c r="W1543" s="93" t="str">
        <f>IF('1'!$H$10="-","-      ₽",R1543*O1543)</f>
        <v>-      ₽</v>
      </c>
      <c r="X1543" s="65" t="s">
        <v>4992</v>
      </c>
      <c r="Y1543" s="66" t="str">
        <f>IF(OR(Q1543="",'1'!$H$10="-"),"-      %",IF(Z1543="только сц",0,IF(SUM($V$685:$V$6357)&gt;=57000,(W1543-T1543)/W1543,0)))</f>
        <v>-      %</v>
      </c>
      <c r="Z1543" s="83" t="s">
        <v>375</v>
      </c>
      <c r="AA1543" s="51">
        <v>0</v>
      </c>
      <c r="AB1543" s="51">
        <v>80</v>
      </c>
      <c r="AC1543" s="63" t="s">
        <v>375</v>
      </c>
      <c r="AD1543" s="94" t="str">
        <f>IF(OR(Q1543="",'1'!$H$10="-"),"",IF(Q1543&gt;R1543+S1543,"заказано больше наличия",""))</f>
        <v/>
      </c>
    </row>
    <row r="1544" spans="1:30" s="48" customFormat="1">
      <c r="A1544" s="2"/>
      <c r="B1544" s="57" t="s">
        <v>4328</v>
      </c>
      <c r="C1544" s="49" t="s">
        <v>4433</v>
      </c>
      <c r="D1544" s="49" t="s">
        <v>4434</v>
      </c>
      <c r="E1544" s="49">
        <v>3</v>
      </c>
      <c r="F1544" s="49">
        <v>18</v>
      </c>
      <c r="G1544" s="49"/>
      <c r="H1544" s="52" t="s">
        <v>384</v>
      </c>
      <c r="I1544" s="50" t="s">
        <v>412</v>
      </c>
      <c r="J1544" s="50"/>
      <c r="K1544" s="90"/>
      <c r="L1544" s="51">
        <v>2259</v>
      </c>
      <c r="M1544" s="51">
        <v>1993</v>
      </c>
      <c r="N1544" s="82">
        <f>IF('1'!$H$10="-",L1544,L1544)</f>
        <v>2259</v>
      </c>
      <c r="O1544" s="82">
        <f>IF(Z1544="только сц",0,IF('1'!$H$10="-",M1544,IF('1'!$H$10="в кассу предприятия",M1544,IF('1'!$H$10="ИП Водакова Т.Ю.",M1544*1.075,"-"))))</f>
        <v>0</v>
      </c>
      <c r="P1544" s="86">
        <v>4</v>
      </c>
      <c r="Q1544" s="47"/>
      <c r="R1544" s="91">
        <f t="shared" si="24"/>
        <v>0</v>
      </c>
      <c r="S1544" s="91" t="str">
        <f>IF('1'!$H$10="-","-      ₽",IF(Z1544="только сц",IF(Q1544&lt;=AA1544,Q1544,AA1544),IF(Q1544&lt;=AB1544,0,IF(Q1544-R1544&lt;=AA1544,Q1544-R1544,AA1544))))</f>
        <v>-      ₽</v>
      </c>
      <c r="T1544" s="92" t="str">
        <f>IF('1'!$H$10="-","-      ₽",IF(AND(SUM($W$10:$W$6357)&gt;=200000,AC1544&lt;&gt;"без скидки"),IF(R1544&gt;=100,O1544*0.95*0.95*R1544,O1544*R1544*0.95),IF(SUM($V$10:$V$6357)&gt;=57000,IF(AND(R1544&gt;=100,AC1544&lt;&gt;"без скидки"),O1544*0.95*R1544,O1544*R1544),N1544*R1544)))</f>
        <v>-      ₽</v>
      </c>
      <c r="U1544" s="92" t="str">
        <f>IF('1'!$H$10="-","-      ₽",S1544*N1544)</f>
        <v>-      ₽</v>
      </c>
      <c r="V1544" s="93" t="str">
        <f>IF('1'!$H$10="-","-      ₽",R1544*N1544)</f>
        <v>-      ₽</v>
      </c>
      <c r="W1544" s="93" t="str">
        <f>IF('1'!$H$10="-","-      ₽",R1544*O1544)</f>
        <v>-      ₽</v>
      </c>
      <c r="X1544" s="65" t="s">
        <v>4548</v>
      </c>
      <c r="Y1544" s="66" t="str">
        <f>IF(OR(Q1544="",'1'!$H$10="-"),"-      %",IF(Z1544="только сц",0,IF(SUM($V$685:$V$6357)&gt;=57000,(W1544-T1544)/W1544,0)))</f>
        <v>-      %</v>
      </c>
      <c r="Z1544" s="83" t="s">
        <v>5582</v>
      </c>
      <c r="AA1544" s="51">
        <v>4</v>
      </c>
      <c r="AB1544" s="51">
        <v>0</v>
      </c>
      <c r="AC1544" s="63" t="s">
        <v>375</v>
      </c>
      <c r="AD1544" s="94" t="str">
        <f>IF(OR(Q1544="",'1'!$H$10="-"),"",IF(Q1544&gt;R1544+S1544,"заказано больше наличия",""))</f>
        <v/>
      </c>
    </row>
    <row r="1545" spans="1:30" s="48" customFormat="1">
      <c r="A1545" s="2"/>
      <c r="B1545" s="57" t="s">
        <v>5249</v>
      </c>
      <c r="C1545" s="49" t="s">
        <v>5408</v>
      </c>
      <c r="D1545" s="49" t="s">
        <v>5409</v>
      </c>
      <c r="E1545" s="49">
        <v>3</v>
      </c>
      <c r="F1545" s="49">
        <v>29</v>
      </c>
      <c r="G1545" s="49" t="s">
        <v>5539</v>
      </c>
      <c r="H1545" s="52" t="s">
        <v>1070</v>
      </c>
      <c r="I1545" s="50"/>
      <c r="J1545" s="50"/>
      <c r="K1545" s="90" t="s">
        <v>3027</v>
      </c>
      <c r="L1545" s="51">
        <v>3678</v>
      </c>
      <c r="M1545" s="51">
        <v>3245</v>
      </c>
      <c r="N1545" s="82">
        <f>IF('1'!$H$10="-",L1545,L1545)</f>
        <v>3678</v>
      </c>
      <c r="O1545" s="82">
        <f>IF(Z1545="только сц",0,IF('1'!$H$10="-",M1545,IF('1'!$H$10="в кассу предприятия",M1545,IF('1'!$H$10="ИП Водакова Т.Ю.",M1545*1.075,"-"))))</f>
        <v>3245</v>
      </c>
      <c r="P1545" s="86">
        <v>8</v>
      </c>
      <c r="Q1545" s="47"/>
      <c r="R1545" s="91">
        <f t="shared" si="24"/>
        <v>0</v>
      </c>
      <c r="S1545" s="91" t="str">
        <f>IF('1'!$H$10="-","-      ₽",IF(Z1545="только сц",IF(Q1545&lt;=AA1545,Q1545,AA1545),IF(Q1545&lt;=AB1545,0,IF(Q1545-R1545&lt;=AA1545,Q1545-R1545,AA1545))))</f>
        <v>-      ₽</v>
      </c>
      <c r="T1545" s="92" t="str">
        <f>IF('1'!$H$10="-","-      ₽",IF(AND(SUM($W$10:$W$6357)&gt;=200000,AC1545&lt;&gt;"без скидки"),IF(R1545&gt;=100,O1545*0.95*0.95*R1545,O1545*R1545*0.95),IF(SUM($V$10:$V$6357)&gt;=57000,IF(AND(R1545&gt;=100,AC1545&lt;&gt;"без скидки"),O1545*0.95*R1545,O1545*R1545),N1545*R1545)))</f>
        <v>-      ₽</v>
      </c>
      <c r="U1545" s="92" t="str">
        <f>IF('1'!$H$10="-","-      ₽",S1545*N1545)</f>
        <v>-      ₽</v>
      </c>
      <c r="V1545" s="93" t="str">
        <f>IF('1'!$H$10="-","-      ₽",R1545*N1545)</f>
        <v>-      ₽</v>
      </c>
      <c r="W1545" s="93" t="str">
        <f>IF('1'!$H$10="-","-      ₽",R1545*O1545)</f>
        <v>-      ₽</v>
      </c>
      <c r="X1545" s="65" t="s">
        <v>4991</v>
      </c>
      <c r="Y1545" s="66" t="str">
        <f>IF(OR(Q1545="",'1'!$H$10="-"),"-      %",IF(Z1545="только сц",0,IF(SUM($V$685:$V$6357)&gt;=57000,(W1545-T1545)/W1545,0)))</f>
        <v>-      %</v>
      </c>
      <c r="Z1545" s="83" t="s">
        <v>375</v>
      </c>
      <c r="AA1545" s="51">
        <v>0</v>
      </c>
      <c r="AB1545" s="51">
        <v>8</v>
      </c>
      <c r="AC1545" s="63" t="s">
        <v>375</v>
      </c>
      <c r="AD1545" s="94" t="str">
        <f>IF(OR(Q1545="",'1'!$H$10="-"),"",IF(Q1545&gt;R1545+S1545,"заказано больше наличия",""))</f>
        <v/>
      </c>
    </row>
    <row r="1546" spans="1:30" s="48" customFormat="1">
      <c r="A1546" s="2"/>
      <c r="B1546" s="57" t="s">
        <v>1601</v>
      </c>
      <c r="C1546" s="49" t="s">
        <v>2559</v>
      </c>
      <c r="D1546" s="49" t="s">
        <v>2560</v>
      </c>
      <c r="E1546" s="49">
        <v>3</v>
      </c>
      <c r="F1546" s="49">
        <v>24</v>
      </c>
      <c r="G1546" s="49" t="s">
        <v>2812</v>
      </c>
      <c r="H1546" s="52" t="s">
        <v>373</v>
      </c>
      <c r="I1546" s="50" t="s">
        <v>372</v>
      </c>
      <c r="J1546" s="50"/>
      <c r="K1546" s="90"/>
      <c r="L1546" s="51">
        <v>584</v>
      </c>
      <c r="M1546" s="51">
        <v>515</v>
      </c>
      <c r="N1546" s="82">
        <f>IF('1'!$H$10="-",L1546,L1546)</f>
        <v>584</v>
      </c>
      <c r="O1546" s="82">
        <f>IF(Z1546="только сц",0,IF('1'!$H$10="-",M1546,IF('1'!$H$10="в кассу предприятия",M1546,IF('1'!$H$10="ИП Водакова Т.Ю.",M1546*1.075,"-"))))</f>
        <v>0</v>
      </c>
      <c r="P1546" s="86">
        <v>1</v>
      </c>
      <c r="Q1546" s="47"/>
      <c r="R1546" s="91">
        <f t="shared" si="24"/>
        <v>0</v>
      </c>
      <c r="S1546" s="91" t="str">
        <f>IF('1'!$H$10="-","-      ₽",IF(Z1546="только сц",IF(Q1546&lt;=AA1546,Q1546,AA1546),IF(Q1546&lt;=AB1546,0,IF(Q1546-R1546&lt;=AA1546,Q1546-R1546,AA1546))))</f>
        <v>-      ₽</v>
      </c>
      <c r="T1546" s="92" t="str">
        <f>IF('1'!$H$10="-","-      ₽",IF(AND(SUM($W$10:$W$6357)&gt;=200000,AC1546&lt;&gt;"без скидки"),IF(R1546&gt;=100,O1546*0.95*0.95*R1546,O1546*R1546*0.95),IF(SUM($V$10:$V$6357)&gt;=57000,IF(AND(R1546&gt;=100,AC1546&lt;&gt;"без скидки"),O1546*0.95*R1546,O1546*R1546),N1546*R1546)))</f>
        <v>-      ₽</v>
      </c>
      <c r="U1546" s="92" t="str">
        <f>IF('1'!$H$10="-","-      ₽",S1546*N1546)</f>
        <v>-      ₽</v>
      </c>
      <c r="V1546" s="93" t="str">
        <f>IF('1'!$H$10="-","-      ₽",R1546*N1546)</f>
        <v>-      ₽</v>
      </c>
      <c r="W1546" s="93" t="str">
        <f>IF('1'!$H$10="-","-      ₽",R1546*O1546)</f>
        <v>-      ₽</v>
      </c>
      <c r="X1546" s="65" t="s">
        <v>4548</v>
      </c>
      <c r="Y1546" s="66" t="str">
        <f>IF(OR(Q1546="",'1'!$H$10="-"),"-      %",IF(Z1546="только сц",0,IF(SUM($V$685:$V$6357)&gt;=57000,(W1546-T1546)/W1546,0)))</f>
        <v>-      %</v>
      </c>
      <c r="Z1546" s="83" t="s">
        <v>5582</v>
      </c>
      <c r="AA1546" s="51">
        <v>1</v>
      </c>
      <c r="AB1546" s="51">
        <v>0</v>
      </c>
      <c r="AC1546" s="63" t="s">
        <v>375</v>
      </c>
      <c r="AD1546" s="94" t="str">
        <f>IF(OR(Q1546="",'1'!$H$10="-"),"",IF(Q1546&gt;R1546+S1546,"заказано больше наличия",""))</f>
        <v/>
      </c>
    </row>
    <row r="1547" spans="1:30" s="48" customFormat="1">
      <c r="A1547" s="2"/>
      <c r="B1547" s="57" t="s">
        <v>1602</v>
      </c>
      <c r="C1547" s="49" t="s">
        <v>3877</v>
      </c>
      <c r="D1547" s="49" t="s">
        <v>3878</v>
      </c>
      <c r="E1547" s="49">
        <v>3</v>
      </c>
      <c r="F1547" s="49">
        <v>26</v>
      </c>
      <c r="G1547" s="49" t="s">
        <v>3059</v>
      </c>
      <c r="H1547" s="52" t="s">
        <v>371</v>
      </c>
      <c r="I1547" s="50" t="s">
        <v>555</v>
      </c>
      <c r="J1547" s="50"/>
      <c r="K1547" s="90"/>
      <c r="L1547" s="51">
        <v>1132</v>
      </c>
      <c r="M1547" s="51">
        <v>999</v>
      </c>
      <c r="N1547" s="82">
        <f>IF('1'!$H$10="-",L1547,L1547)</f>
        <v>1132</v>
      </c>
      <c r="O1547" s="82">
        <f>IF(Z1547="только сц",0,IF('1'!$H$10="-",M1547,IF('1'!$H$10="в кассу предприятия",M1547,IF('1'!$H$10="ИП Водакова Т.Ю.",M1547*1.075,"-"))))</f>
        <v>999</v>
      </c>
      <c r="P1547" s="86">
        <v>17</v>
      </c>
      <c r="Q1547" s="47"/>
      <c r="R1547" s="91">
        <f t="shared" si="24"/>
        <v>0</v>
      </c>
      <c r="S1547" s="91" t="str">
        <f>IF('1'!$H$10="-","-      ₽",IF(Z1547="только сц",IF(Q1547&lt;=AA1547,Q1547,AA1547),IF(Q1547&lt;=AB1547,0,IF(Q1547-R1547&lt;=AA1547,Q1547-R1547,AA1547))))</f>
        <v>-      ₽</v>
      </c>
      <c r="T1547" s="92" t="str">
        <f>IF('1'!$H$10="-","-      ₽",IF(AND(SUM($W$10:$W$6357)&gt;=200000,AC1547&lt;&gt;"без скидки"),IF(R1547&gt;=100,O1547*0.95*0.95*R1547,O1547*R1547*0.95),IF(SUM($V$10:$V$6357)&gt;=57000,IF(AND(R1547&gt;=100,AC1547&lt;&gt;"без скидки"),O1547*0.95*R1547,O1547*R1547),N1547*R1547)))</f>
        <v>-      ₽</v>
      </c>
      <c r="U1547" s="92" t="str">
        <f>IF('1'!$H$10="-","-      ₽",S1547*N1547)</f>
        <v>-      ₽</v>
      </c>
      <c r="V1547" s="93" t="str">
        <f>IF('1'!$H$10="-","-      ₽",R1547*N1547)</f>
        <v>-      ₽</v>
      </c>
      <c r="W1547" s="93" t="str">
        <f>IF('1'!$H$10="-","-      ₽",R1547*O1547)</f>
        <v>-      ₽</v>
      </c>
      <c r="X1547" s="65" t="s">
        <v>4548</v>
      </c>
      <c r="Y1547" s="66" t="str">
        <f>IF(OR(Q1547="",'1'!$H$10="-"),"-      %",IF(Z1547="только сц",0,IF(SUM($V$685:$V$6357)&gt;=57000,(W1547-T1547)/W1547,0)))</f>
        <v>-      %</v>
      </c>
      <c r="Z1547" s="83" t="s">
        <v>375</v>
      </c>
      <c r="AA1547" s="51">
        <v>5</v>
      </c>
      <c r="AB1547" s="51">
        <v>12</v>
      </c>
      <c r="AC1547" s="63" t="s">
        <v>3975</v>
      </c>
      <c r="AD1547" s="94" t="str">
        <f>IF(OR(Q1547="",'1'!$H$10="-"),"",IF(Q1547&gt;R1547+S1547,"заказано больше наличия",""))</f>
        <v/>
      </c>
    </row>
    <row r="1548" spans="1:30" s="48" customFormat="1">
      <c r="A1548" s="2"/>
      <c r="B1548" s="57" t="s">
        <v>5250</v>
      </c>
      <c r="C1548" s="49" t="s">
        <v>5410</v>
      </c>
      <c r="D1548" s="49" t="s">
        <v>4435</v>
      </c>
      <c r="E1548" s="49">
        <v>3</v>
      </c>
      <c r="F1548" s="49">
        <v>18</v>
      </c>
      <c r="G1548" s="49" t="s">
        <v>4492</v>
      </c>
      <c r="H1548" s="52" t="s">
        <v>384</v>
      </c>
      <c r="I1548" s="50"/>
      <c r="J1548" s="50"/>
      <c r="K1548" s="90" t="s">
        <v>3027</v>
      </c>
      <c r="L1548" s="51">
        <v>2850</v>
      </c>
      <c r="M1548" s="51">
        <v>2515</v>
      </c>
      <c r="N1548" s="82">
        <f>IF('1'!$H$10="-",L1548,L1548)</f>
        <v>2850</v>
      </c>
      <c r="O1548" s="82">
        <f>IF(Z1548="только сц",0,IF('1'!$H$10="-",M1548,IF('1'!$H$10="в кассу предприятия",M1548,IF('1'!$H$10="ИП Водакова Т.Ю.",M1548*1.075,"-"))))</f>
        <v>0</v>
      </c>
      <c r="P1548" s="86">
        <v>3</v>
      </c>
      <c r="Q1548" s="47"/>
      <c r="R1548" s="91">
        <f t="shared" si="24"/>
        <v>0</v>
      </c>
      <c r="S1548" s="91" t="str">
        <f>IF('1'!$H$10="-","-      ₽",IF(Z1548="только сц",IF(Q1548&lt;=AA1548,Q1548,AA1548),IF(Q1548&lt;=AB1548,0,IF(Q1548-R1548&lt;=AA1548,Q1548-R1548,AA1548))))</f>
        <v>-      ₽</v>
      </c>
      <c r="T1548" s="92" t="str">
        <f>IF('1'!$H$10="-","-      ₽",IF(AND(SUM($W$10:$W$6357)&gt;=200000,AC1548&lt;&gt;"без скидки"),IF(R1548&gt;=100,O1548*0.95*0.95*R1548,O1548*R1548*0.95),IF(SUM($V$10:$V$6357)&gt;=57000,IF(AND(R1548&gt;=100,AC1548&lt;&gt;"без скидки"),O1548*0.95*R1548,O1548*R1548),N1548*R1548)))</f>
        <v>-      ₽</v>
      </c>
      <c r="U1548" s="92" t="str">
        <f>IF('1'!$H$10="-","-      ₽",S1548*N1548)</f>
        <v>-      ₽</v>
      </c>
      <c r="V1548" s="93" t="str">
        <f>IF('1'!$H$10="-","-      ₽",R1548*N1548)</f>
        <v>-      ₽</v>
      </c>
      <c r="W1548" s="93" t="str">
        <f>IF('1'!$H$10="-","-      ₽",R1548*O1548)</f>
        <v>-      ₽</v>
      </c>
      <c r="X1548" s="65" t="s">
        <v>4548</v>
      </c>
      <c r="Y1548" s="66" t="str">
        <f>IF(OR(Q1548="",'1'!$H$10="-"),"-      %",IF(Z1548="только сц",0,IF(SUM($V$685:$V$6357)&gt;=57000,(W1548-T1548)/W1548,0)))</f>
        <v>-      %</v>
      </c>
      <c r="Z1548" s="83" t="s">
        <v>5582</v>
      </c>
      <c r="AA1548" s="51">
        <v>3</v>
      </c>
      <c r="AB1548" s="51">
        <v>0</v>
      </c>
      <c r="AC1548" s="63" t="s">
        <v>375</v>
      </c>
      <c r="AD1548" s="94" t="str">
        <f>IF(OR(Q1548="",'1'!$H$10="-"),"",IF(Q1548&gt;R1548+S1548,"заказано больше наличия",""))</f>
        <v/>
      </c>
    </row>
    <row r="1549" spans="1:30" s="48" customFormat="1">
      <c r="A1549" s="2"/>
      <c r="B1549" s="57" t="s">
        <v>5251</v>
      </c>
      <c r="C1549" s="49" t="s">
        <v>5411</v>
      </c>
      <c r="D1549" s="49" t="s">
        <v>5412</v>
      </c>
      <c r="E1549" s="49">
        <v>3</v>
      </c>
      <c r="F1549" s="49">
        <v>11</v>
      </c>
      <c r="G1549" s="49" t="s">
        <v>375</v>
      </c>
      <c r="H1549" s="52" t="s">
        <v>52</v>
      </c>
      <c r="I1549" s="50"/>
      <c r="J1549" s="50"/>
      <c r="K1549" s="90"/>
      <c r="L1549" s="51">
        <v>375</v>
      </c>
      <c r="M1549" s="51">
        <v>331</v>
      </c>
      <c r="N1549" s="82">
        <f>IF('1'!$H$10="-",L1549,L1549)</f>
        <v>375</v>
      </c>
      <c r="O1549" s="82">
        <f>IF(Z1549="только сц",0,IF('1'!$H$10="-",M1549,IF('1'!$H$10="в кассу предприятия",M1549,IF('1'!$H$10="ИП Водакова Т.Ю.",M1549*1.075,"-"))))</f>
        <v>331</v>
      </c>
      <c r="P1549" s="86">
        <v>75</v>
      </c>
      <c r="Q1549" s="47"/>
      <c r="R1549" s="91">
        <f t="shared" si="24"/>
        <v>0</v>
      </c>
      <c r="S1549" s="91" t="str">
        <f>IF('1'!$H$10="-","-      ₽",IF(Z1549="только сц",IF(Q1549&lt;=AA1549,Q1549,AA1549),IF(Q1549&lt;=AB1549,0,IF(Q1549-R1549&lt;=AA1549,Q1549-R1549,AA1549))))</f>
        <v>-      ₽</v>
      </c>
      <c r="T1549" s="92" t="str">
        <f>IF('1'!$H$10="-","-      ₽",IF(AND(SUM($W$10:$W$6357)&gt;=200000,AC1549&lt;&gt;"без скидки"),IF(R1549&gt;=100,O1549*0.95*0.95*R1549,O1549*R1549*0.95),IF(SUM($V$10:$V$6357)&gt;=57000,IF(AND(R1549&gt;=100,AC1549&lt;&gt;"без скидки"),O1549*0.95*R1549,O1549*R1549),N1549*R1549)))</f>
        <v>-      ₽</v>
      </c>
      <c r="U1549" s="92" t="str">
        <f>IF('1'!$H$10="-","-      ₽",S1549*N1549)</f>
        <v>-      ₽</v>
      </c>
      <c r="V1549" s="93" t="str">
        <f>IF('1'!$H$10="-","-      ₽",R1549*N1549)</f>
        <v>-      ₽</v>
      </c>
      <c r="W1549" s="93" t="str">
        <f>IF('1'!$H$10="-","-      ₽",R1549*O1549)</f>
        <v>-      ₽</v>
      </c>
      <c r="X1549" s="65" t="s">
        <v>4991</v>
      </c>
      <c r="Y1549" s="66" t="str">
        <f>IF(OR(Q1549="",'1'!$H$10="-"),"-      %",IF(Z1549="только сц",0,IF(SUM($V$685:$V$6357)&gt;=57000,(W1549-T1549)/W1549,0)))</f>
        <v>-      %</v>
      </c>
      <c r="Z1549" s="83" t="s">
        <v>375</v>
      </c>
      <c r="AA1549" s="51">
        <v>0</v>
      </c>
      <c r="AB1549" s="51">
        <v>75</v>
      </c>
      <c r="AC1549" s="63" t="s">
        <v>375</v>
      </c>
      <c r="AD1549" s="94" t="str">
        <f>IF(OR(Q1549="",'1'!$H$10="-"),"",IF(Q1549&gt;R1549+S1549,"заказано больше наличия",""))</f>
        <v/>
      </c>
    </row>
    <row r="1550" spans="1:30" s="48" customFormat="1">
      <c r="A1550" s="2"/>
      <c r="B1550" s="57" t="s">
        <v>5252</v>
      </c>
      <c r="C1550" s="49" t="s">
        <v>5413</v>
      </c>
      <c r="D1550" s="49" t="s">
        <v>5414</v>
      </c>
      <c r="E1550" s="49">
        <v>3</v>
      </c>
      <c r="F1550" s="49">
        <v>24</v>
      </c>
      <c r="G1550" s="49" t="s">
        <v>5540</v>
      </c>
      <c r="H1550" s="52" t="s">
        <v>373</v>
      </c>
      <c r="I1550" s="50"/>
      <c r="J1550" s="50"/>
      <c r="K1550" s="90" t="s">
        <v>2791</v>
      </c>
      <c r="L1550" s="51">
        <v>2023</v>
      </c>
      <c r="M1550" s="51">
        <v>1785</v>
      </c>
      <c r="N1550" s="82">
        <f>IF('1'!$H$10="-",L1550,L1550)</f>
        <v>2023</v>
      </c>
      <c r="O1550" s="82">
        <f>IF(Z1550="только сц",0,IF('1'!$H$10="-",M1550,IF('1'!$H$10="в кассу предприятия",M1550,IF('1'!$H$10="ИП Водакова Т.Ю.",M1550*1.075,"-"))))</f>
        <v>1785</v>
      </c>
      <c r="P1550" s="86">
        <v>5</v>
      </c>
      <c r="Q1550" s="47"/>
      <c r="R1550" s="91">
        <f t="shared" si="24"/>
        <v>0</v>
      </c>
      <c r="S1550" s="91" t="str">
        <f>IF('1'!$H$10="-","-      ₽",IF(Z1550="только сц",IF(Q1550&lt;=AA1550,Q1550,AA1550),IF(Q1550&lt;=AB1550,0,IF(Q1550-R1550&lt;=AA1550,Q1550-R1550,AA1550))))</f>
        <v>-      ₽</v>
      </c>
      <c r="T1550" s="92" t="str">
        <f>IF('1'!$H$10="-","-      ₽",IF(AND(SUM($W$10:$W$6357)&gt;=200000,AC1550&lt;&gt;"без скидки"),IF(R1550&gt;=100,O1550*0.95*0.95*R1550,O1550*R1550*0.95),IF(SUM($V$10:$V$6357)&gt;=57000,IF(AND(R1550&gt;=100,AC1550&lt;&gt;"без скидки"),O1550*0.95*R1550,O1550*R1550),N1550*R1550)))</f>
        <v>-      ₽</v>
      </c>
      <c r="U1550" s="92" t="str">
        <f>IF('1'!$H$10="-","-      ₽",S1550*N1550)</f>
        <v>-      ₽</v>
      </c>
      <c r="V1550" s="93" t="str">
        <f>IF('1'!$H$10="-","-      ₽",R1550*N1550)</f>
        <v>-      ₽</v>
      </c>
      <c r="W1550" s="93" t="str">
        <f>IF('1'!$H$10="-","-      ₽",R1550*O1550)</f>
        <v>-      ₽</v>
      </c>
      <c r="X1550" s="65" t="s">
        <v>4991</v>
      </c>
      <c r="Y1550" s="66" t="str">
        <f>IF(OR(Q1550="",'1'!$H$10="-"),"-      %",IF(Z1550="только сц",0,IF(SUM($V$685:$V$6357)&gt;=57000,(W1550-T1550)/W1550,0)))</f>
        <v>-      %</v>
      </c>
      <c r="Z1550" s="83" t="s">
        <v>375</v>
      </c>
      <c r="AA1550" s="51">
        <v>0</v>
      </c>
      <c r="AB1550" s="51">
        <v>5</v>
      </c>
      <c r="AC1550" s="63" t="s">
        <v>375</v>
      </c>
      <c r="AD1550" s="94" t="str">
        <f>IF(OR(Q1550="",'1'!$H$10="-"),"",IF(Q1550&gt;R1550+S1550,"заказано больше наличия",""))</f>
        <v/>
      </c>
    </row>
    <row r="1551" spans="1:30" s="48" customFormat="1">
      <c r="A1551" s="2"/>
      <c r="B1551" s="57" t="s">
        <v>5253</v>
      </c>
      <c r="C1551" s="49" t="s">
        <v>5415</v>
      </c>
      <c r="D1551" s="49" t="s">
        <v>2562</v>
      </c>
      <c r="E1551" s="49">
        <v>3</v>
      </c>
      <c r="F1551" s="49">
        <v>6</v>
      </c>
      <c r="G1551" s="49" t="s">
        <v>375</v>
      </c>
      <c r="H1551" s="52" t="s">
        <v>85</v>
      </c>
      <c r="I1551" s="50" t="s">
        <v>298</v>
      </c>
      <c r="J1551" s="50"/>
      <c r="K1551" s="90"/>
      <c r="L1551" s="51">
        <v>221</v>
      </c>
      <c r="M1551" s="51">
        <v>195</v>
      </c>
      <c r="N1551" s="82">
        <f>IF('1'!$H$10="-",L1551,L1551)</f>
        <v>221</v>
      </c>
      <c r="O1551" s="82">
        <f>IF(Z1551="только сц",0,IF('1'!$H$10="-",M1551,IF('1'!$H$10="в кассу предприятия",M1551,IF('1'!$H$10="ИП Водакова Т.Ю.",M1551*1.075,"-"))))</f>
        <v>195</v>
      </c>
      <c r="P1551" s="86">
        <v>38</v>
      </c>
      <c r="Q1551" s="47"/>
      <c r="R1551" s="91">
        <f t="shared" si="24"/>
        <v>0</v>
      </c>
      <c r="S1551" s="91" t="str">
        <f>IF('1'!$H$10="-","-      ₽",IF(Z1551="только сц",IF(Q1551&lt;=AA1551,Q1551,AA1551),IF(Q1551&lt;=AB1551,0,IF(Q1551-R1551&lt;=AA1551,Q1551-R1551,AA1551))))</f>
        <v>-      ₽</v>
      </c>
      <c r="T1551" s="92" t="str">
        <f>IF('1'!$H$10="-","-      ₽",IF(AND(SUM($W$10:$W$6357)&gt;=200000,AC1551&lt;&gt;"без скидки"),IF(R1551&gt;=100,O1551*0.95*0.95*R1551,O1551*R1551*0.95),IF(SUM($V$10:$V$6357)&gt;=57000,IF(AND(R1551&gt;=100,AC1551&lt;&gt;"без скидки"),O1551*0.95*R1551,O1551*R1551),N1551*R1551)))</f>
        <v>-      ₽</v>
      </c>
      <c r="U1551" s="92" t="str">
        <f>IF('1'!$H$10="-","-      ₽",S1551*N1551)</f>
        <v>-      ₽</v>
      </c>
      <c r="V1551" s="93" t="str">
        <f>IF('1'!$H$10="-","-      ₽",R1551*N1551)</f>
        <v>-      ₽</v>
      </c>
      <c r="W1551" s="93" t="str">
        <f>IF('1'!$H$10="-","-      ₽",R1551*O1551)</f>
        <v>-      ₽</v>
      </c>
      <c r="X1551" s="65" t="s">
        <v>4548</v>
      </c>
      <c r="Y1551" s="66" t="str">
        <f>IF(OR(Q1551="",'1'!$H$10="-"),"-      %",IF(Z1551="только сц",0,IF(SUM($V$685:$V$6357)&gt;=57000,(W1551-T1551)/W1551,0)))</f>
        <v>-      %</v>
      </c>
      <c r="Z1551" s="83" t="s">
        <v>375</v>
      </c>
      <c r="AA1551" s="51">
        <v>8</v>
      </c>
      <c r="AB1551" s="51">
        <v>30</v>
      </c>
      <c r="AC1551" s="63" t="s">
        <v>375</v>
      </c>
      <c r="AD1551" s="94" t="str">
        <f>IF(OR(Q1551="",'1'!$H$10="-"),"",IF(Q1551&gt;R1551+S1551,"заказано больше наличия",""))</f>
        <v/>
      </c>
    </row>
    <row r="1552" spans="1:30" s="48" customFormat="1">
      <c r="A1552" s="2"/>
      <c r="B1552" s="57" t="s">
        <v>5254</v>
      </c>
      <c r="C1552" s="49" t="s">
        <v>5415</v>
      </c>
      <c r="D1552" s="49" t="s">
        <v>2562</v>
      </c>
      <c r="E1552" s="49">
        <v>3</v>
      </c>
      <c r="F1552" s="49">
        <v>11</v>
      </c>
      <c r="G1552" s="49" t="s">
        <v>375</v>
      </c>
      <c r="H1552" s="52" t="s">
        <v>52</v>
      </c>
      <c r="I1552" s="50" t="s">
        <v>298</v>
      </c>
      <c r="J1552" s="50"/>
      <c r="K1552" s="90"/>
      <c r="L1552" s="51">
        <v>258</v>
      </c>
      <c r="M1552" s="51">
        <v>228</v>
      </c>
      <c r="N1552" s="82">
        <f>IF('1'!$H$10="-",L1552,L1552)</f>
        <v>258</v>
      </c>
      <c r="O1552" s="82">
        <f>IF(Z1552="только сц",0,IF('1'!$H$10="-",M1552,IF('1'!$H$10="в кассу предприятия",M1552,IF('1'!$H$10="ИП Водакова Т.Ю.",M1552*1.075,"-"))))</f>
        <v>228</v>
      </c>
      <c r="P1552" s="86">
        <v>25</v>
      </c>
      <c r="Q1552" s="47"/>
      <c r="R1552" s="91">
        <f t="shared" si="24"/>
        <v>0</v>
      </c>
      <c r="S1552" s="91" t="str">
        <f>IF('1'!$H$10="-","-      ₽",IF(Z1552="только сц",IF(Q1552&lt;=AA1552,Q1552,AA1552),IF(Q1552&lt;=AB1552,0,IF(Q1552-R1552&lt;=AA1552,Q1552-R1552,AA1552))))</f>
        <v>-      ₽</v>
      </c>
      <c r="T1552" s="92" t="str">
        <f>IF('1'!$H$10="-","-      ₽",IF(AND(SUM($W$10:$W$6357)&gt;=200000,AC1552&lt;&gt;"без скидки"),IF(R1552&gt;=100,O1552*0.95*0.95*R1552,O1552*R1552*0.95),IF(SUM($V$10:$V$6357)&gt;=57000,IF(AND(R1552&gt;=100,AC1552&lt;&gt;"без скидки"),O1552*0.95*R1552,O1552*R1552),N1552*R1552)))</f>
        <v>-      ₽</v>
      </c>
      <c r="U1552" s="92" t="str">
        <f>IF('1'!$H$10="-","-      ₽",S1552*N1552)</f>
        <v>-      ₽</v>
      </c>
      <c r="V1552" s="93" t="str">
        <f>IF('1'!$H$10="-","-      ₽",R1552*N1552)</f>
        <v>-      ₽</v>
      </c>
      <c r="W1552" s="93" t="str">
        <f>IF('1'!$H$10="-","-      ₽",R1552*O1552)</f>
        <v>-      ₽</v>
      </c>
      <c r="X1552" s="65" t="s">
        <v>4548</v>
      </c>
      <c r="Y1552" s="66" t="str">
        <f>IF(OR(Q1552="",'1'!$H$10="-"),"-      %",IF(Z1552="только сц",0,IF(SUM($V$685:$V$6357)&gt;=57000,(W1552-T1552)/W1552,0)))</f>
        <v>-      %</v>
      </c>
      <c r="Z1552" s="83" t="s">
        <v>375</v>
      </c>
      <c r="AA1552" s="51">
        <v>0</v>
      </c>
      <c r="AB1552" s="51">
        <v>25</v>
      </c>
      <c r="AC1552" s="63" t="s">
        <v>375</v>
      </c>
      <c r="AD1552" s="94" t="str">
        <f>IF(OR(Q1552="",'1'!$H$10="-"),"",IF(Q1552&gt;R1552+S1552,"заказано больше наличия",""))</f>
        <v/>
      </c>
    </row>
    <row r="1553" spans="1:30" s="48" customFormat="1">
      <c r="A1553" s="2"/>
      <c r="B1553" s="57" t="s">
        <v>1603</v>
      </c>
      <c r="C1553" s="49" t="s">
        <v>2561</v>
      </c>
      <c r="D1553" s="49" t="s">
        <v>2562</v>
      </c>
      <c r="E1553" s="49">
        <v>3</v>
      </c>
      <c r="F1553" s="49">
        <v>15</v>
      </c>
      <c r="G1553" s="49" t="s">
        <v>3060</v>
      </c>
      <c r="H1553" s="52" t="s">
        <v>57</v>
      </c>
      <c r="I1553" s="50" t="s">
        <v>2936</v>
      </c>
      <c r="J1553" s="50"/>
      <c r="K1553" s="90"/>
      <c r="L1553" s="51">
        <v>1275</v>
      </c>
      <c r="M1553" s="51">
        <v>1125</v>
      </c>
      <c r="N1553" s="82">
        <f>IF('1'!$H$10="-",L1553,L1553)</f>
        <v>1275</v>
      </c>
      <c r="O1553" s="82">
        <f>IF(Z1553="только сц",0,IF('1'!$H$10="-",M1553,IF('1'!$H$10="в кассу предприятия",M1553,IF('1'!$H$10="ИП Водакова Т.Ю.",M1553*1.075,"-"))))</f>
        <v>1125</v>
      </c>
      <c r="P1553" s="86">
        <v>7</v>
      </c>
      <c r="Q1553" s="47"/>
      <c r="R1553" s="91">
        <f t="shared" si="24"/>
        <v>0</v>
      </c>
      <c r="S1553" s="91" t="str">
        <f>IF('1'!$H$10="-","-      ₽",IF(Z1553="только сц",IF(Q1553&lt;=AA1553,Q1553,AA1553),IF(Q1553&lt;=AB1553,0,IF(Q1553-R1553&lt;=AA1553,Q1553-R1553,AA1553))))</f>
        <v>-      ₽</v>
      </c>
      <c r="T1553" s="92" t="str">
        <f>IF('1'!$H$10="-","-      ₽",IF(AND(SUM($W$10:$W$6357)&gt;=200000,AC1553&lt;&gt;"без скидки"),IF(R1553&gt;=100,O1553*0.95*0.95*R1553,O1553*R1553*0.95),IF(SUM($V$10:$V$6357)&gt;=57000,IF(AND(R1553&gt;=100,AC1553&lt;&gt;"без скидки"),O1553*0.95*R1553,O1553*R1553),N1553*R1553)))</f>
        <v>-      ₽</v>
      </c>
      <c r="U1553" s="92" t="str">
        <f>IF('1'!$H$10="-","-      ₽",S1553*N1553)</f>
        <v>-      ₽</v>
      </c>
      <c r="V1553" s="93" t="str">
        <f>IF('1'!$H$10="-","-      ₽",R1553*N1553)</f>
        <v>-      ₽</v>
      </c>
      <c r="W1553" s="93" t="str">
        <f>IF('1'!$H$10="-","-      ₽",R1553*O1553)</f>
        <v>-      ₽</v>
      </c>
      <c r="X1553" s="65" t="s">
        <v>4548</v>
      </c>
      <c r="Y1553" s="66" t="str">
        <f>IF(OR(Q1553="",'1'!$H$10="-"),"-      %",IF(Z1553="только сц",0,IF(SUM($V$685:$V$6357)&gt;=57000,(W1553-T1553)/W1553,0)))</f>
        <v>-      %</v>
      </c>
      <c r="Z1553" s="83" t="s">
        <v>375</v>
      </c>
      <c r="AA1553" s="51">
        <v>0</v>
      </c>
      <c r="AB1553" s="51">
        <v>7</v>
      </c>
      <c r="AC1553" s="63" t="s">
        <v>375</v>
      </c>
      <c r="AD1553" s="94" t="str">
        <f>IF(OR(Q1553="",'1'!$H$10="-"),"",IF(Q1553&gt;R1553+S1553,"заказано больше наличия",""))</f>
        <v/>
      </c>
    </row>
    <row r="1554" spans="1:30" s="48" customFormat="1">
      <c r="A1554" s="2"/>
      <c r="B1554" s="57" t="s">
        <v>1604</v>
      </c>
      <c r="C1554" s="49" t="s">
        <v>2561</v>
      </c>
      <c r="D1554" s="49" t="s">
        <v>2562</v>
      </c>
      <c r="E1554" s="49">
        <v>3</v>
      </c>
      <c r="F1554" s="49">
        <v>8</v>
      </c>
      <c r="G1554" s="49" t="s">
        <v>3061</v>
      </c>
      <c r="H1554" s="52" t="s">
        <v>288</v>
      </c>
      <c r="I1554" s="50" t="s">
        <v>372</v>
      </c>
      <c r="J1554" s="50"/>
      <c r="K1554" s="90"/>
      <c r="L1554" s="51">
        <v>697</v>
      </c>
      <c r="M1554" s="51">
        <v>615</v>
      </c>
      <c r="N1554" s="82">
        <f>IF('1'!$H$10="-",L1554,L1554)</f>
        <v>697</v>
      </c>
      <c r="O1554" s="82">
        <f>IF(Z1554="только сц",0,IF('1'!$H$10="-",M1554,IF('1'!$H$10="в кассу предприятия",M1554,IF('1'!$H$10="ИП Водакова Т.Ю.",M1554*1.075,"-"))))</f>
        <v>0</v>
      </c>
      <c r="P1554" s="86">
        <v>4</v>
      </c>
      <c r="Q1554" s="47"/>
      <c r="R1554" s="91">
        <f t="shared" si="24"/>
        <v>0</v>
      </c>
      <c r="S1554" s="91" t="str">
        <f>IF('1'!$H$10="-","-      ₽",IF(Z1554="только сц",IF(Q1554&lt;=AA1554,Q1554,AA1554),IF(Q1554&lt;=AB1554,0,IF(Q1554-R1554&lt;=AA1554,Q1554-R1554,AA1554))))</f>
        <v>-      ₽</v>
      </c>
      <c r="T1554" s="92" t="str">
        <f>IF('1'!$H$10="-","-      ₽",IF(AND(SUM($W$10:$W$6357)&gt;=200000,AC1554&lt;&gt;"без скидки"),IF(R1554&gt;=100,O1554*0.95*0.95*R1554,O1554*R1554*0.95),IF(SUM($V$10:$V$6357)&gt;=57000,IF(AND(R1554&gt;=100,AC1554&lt;&gt;"без скидки"),O1554*0.95*R1554,O1554*R1554),N1554*R1554)))</f>
        <v>-      ₽</v>
      </c>
      <c r="U1554" s="92" t="str">
        <f>IF('1'!$H$10="-","-      ₽",S1554*N1554)</f>
        <v>-      ₽</v>
      </c>
      <c r="V1554" s="93" t="str">
        <f>IF('1'!$H$10="-","-      ₽",R1554*N1554)</f>
        <v>-      ₽</v>
      </c>
      <c r="W1554" s="93" t="str">
        <f>IF('1'!$H$10="-","-      ₽",R1554*O1554)</f>
        <v>-      ₽</v>
      </c>
      <c r="X1554" s="65" t="s">
        <v>4548</v>
      </c>
      <c r="Y1554" s="66" t="str">
        <f>IF(OR(Q1554="",'1'!$H$10="-"),"-      %",IF(Z1554="только сц",0,IF(SUM($V$685:$V$6357)&gt;=57000,(W1554-T1554)/W1554,0)))</f>
        <v>-      %</v>
      </c>
      <c r="Z1554" s="83" t="s">
        <v>5582</v>
      </c>
      <c r="AA1554" s="51">
        <v>4</v>
      </c>
      <c r="AB1554" s="51">
        <v>0</v>
      </c>
      <c r="AC1554" s="63" t="s">
        <v>375</v>
      </c>
      <c r="AD1554" s="94" t="str">
        <f>IF(OR(Q1554="",'1'!$H$10="-"),"",IF(Q1554&gt;R1554+S1554,"заказано больше наличия",""))</f>
        <v/>
      </c>
    </row>
    <row r="1555" spans="1:30" s="48" customFormat="1">
      <c r="A1555" s="2"/>
      <c r="B1555" s="57" t="s">
        <v>5255</v>
      </c>
      <c r="C1555" s="49" t="s">
        <v>5416</v>
      </c>
      <c r="D1555" s="49" t="s">
        <v>5417</v>
      </c>
      <c r="E1555" s="49">
        <v>3</v>
      </c>
      <c r="F1555" s="49">
        <v>15</v>
      </c>
      <c r="G1555" s="49" t="s">
        <v>375</v>
      </c>
      <c r="H1555" s="52" t="s">
        <v>57</v>
      </c>
      <c r="I1555" s="50"/>
      <c r="J1555" s="50"/>
      <c r="K1555" s="90" t="s">
        <v>2791</v>
      </c>
      <c r="L1555" s="51">
        <v>1748</v>
      </c>
      <c r="M1555" s="51">
        <v>1542</v>
      </c>
      <c r="N1555" s="82">
        <f>IF('1'!$H$10="-",L1555,L1555)</f>
        <v>1748</v>
      </c>
      <c r="O1555" s="82">
        <f>IF(Z1555="только сц",0,IF('1'!$H$10="-",M1555,IF('1'!$H$10="в кассу предприятия",M1555,IF('1'!$H$10="ИП Водакова Т.Ю.",M1555*1.075,"-"))))</f>
        <v>1542</v>
      </c>
      <c r="P1555" s="86">
        <v>8</v>
      </c>
      <c r="Q1555" s="47"/>
      <c r="R1555" s="91">
        <f t="shared" si="24"/>
        <v>0</v>
      </c>
      <c r="S1555" s="91" t="str">
        <f>IF('1'!$H$10="-","-      ₽",IF(Z1555="только сц",IF(Q1555&lt;=AA1555,Q1555,AA1555),IF(Q1555&lt;=AB1555,0,IF(Q1555-R1555&lt;=AA1555,Q1555-R1555,AA1555))))</f>
        <v>-      ₽</v>
      </c>
      <c r="T1555" s="92" t="str">
        <f>IF('1'!$H$10="-","-      ₽",IF(AND(SUM($W$10:$W$6357)&gt;=200000,AC1555&lt;&gt;"без скидки"),IF(R1555&gt;=100,O1555*0.95*0.95*R1555,O1555*R1555*0.95),IF(SUM($V$10:$V$6357)&gt;=57000,IF(AND(R1555&gt;=100,AC1555&lt;&gt;"без скидки"),O1555*0.95*R1555,O1555*R1555),N1555*R1555)))</f>
        <v>-      ₽</v>
      </c>
      <c r="U1555" s="92" t="str">
        <f>IF('1'!$H$10="-","-      ₽",S1555*N1555)</f>
        <v>-      ₽</v>
      </c>
      <c r="V1555" s="93" t="str">
        <f>IF('1'!$H$10="-","-      ₽",R1555*N1555)</f>
        <v>-      ₽</v>
      </c>
      <c r="W1555" s="93" t="str">
        <f>IF('1'!$H$10="-","-      ₽",R1555*O1555)</f>
        <v>-      ₽</v>
      </c>
      <c r="X1555" s="65" t="s">
        <v>4991</v>
      </c>
      <c r="Y1555" s="66" t="str">
        <f>IF(OR(Q1555="",'1'!$H$10="-"),"-      %",IF(Z1555="только сц",0,IF(SUM($V$685:$V$6357)&gt;=57000,(W1555-T1555)/W1555,0)))</f>
        <v>-      %</v>
      </c>
      <c r="Z1555" s="83" t="s">
        <v>375</v>
      </c>
      <c r="AA1555" s="51">
        <v>0</v>
      </c>
      <c r="AB1555" s="51">
        <v>8</v>
      </c>
      <c r="AC1555" s="63" t="s">
        <v>375</v>
      </c>
      <c r="AD1555" s="94" t="str">
        <f>IF(OR(Q1555="",'1'!$H$10="-"),"",IF(Q1555&gt;R1555+S1555,"заказано больше наличия",""))</f>
        <v/>
      </c>
    </row>
    <row r="1556" spans="1:30" s="48" customFormat="1">
      <c r="A1556" s="2"/>
      <c r="B1556" s="57" t="s">
        <v>5256</v>
      </c>
      <c r="C1556" s="49" t="s">
        <v>5418</v>
      </c>
      <c r="D1556" s="49" t="s">
        <v>2564</v>
      </c>
      <c r="E1556" s="49">
        <v>3</v>
      </c>
      <c r="F1556" s="49">
        <v>11</v>
      </c>
      <c r="G1556" s="49" t="s">
        <v>375</v>
      </c>
      <c r="H1556" s="52" t="s">
        <v>52</v>
      </c>
      <c r="I1556" s="50"/>
      <c r="J1556" s="50"/>
      <c r="K1556" s="90"/>
      <c r="L1556" s="51">
        <v>526</v>
      </c>
      <c r="M1556" s="51">
        <v>464</v>
      </c>
      <c r="N1556" s="82">
        <f>IF('1'!$H$10="-",L1556,L1556)</f>
        <v>526</v>
      </c>
      <c r="O1556" s="82">
        <f>IF(Z1556="только сц",0,IF('1'!$H$10="-",M1556,IF('1'!$H$10="в кассу предприятия",M1556,IF('1'!$H$10="ИП Водакова Т.Ю.",M1556*1.075,"-"))))</f>
        <v>464</v>
      </c>
      <c r="P1556" s="86">
        <v>80</v>
      </c>
      <c r="Q1556" s="47"/>
      <c r="R1556" s="91">
        <f t="shared" si="24"/>
        <v>0</v>
      </c>
      <c r="S1556" s="91" t="str">
        <f>IF('1'!$H$10="-","-      ₽",IF(Z1556="только сц",IF(Q1556&lt;=AA1556,Q1556,AA1556),IF(Q1556&lt;=AB1556,0,IF(Q1556-R1556&lt;=AA1556,Q1556-R1556,AA1556))))</f>
        <v>-      ₽</v>
      </c>
      <c r="T1556" s="92" t="str">
        <f>IF('1'!$H$10="-","-      ₽",IF(AND(SUM($W$10:$W$6357)&gt;=200000,AC1556&lt;&gt;"без скидки"),IF(R1556&gt;=100,O1556*0.95*0.95*R1556,O1556*R1556*0.95),IF(SUM($V$10:$V$6357)&gt;=57000,IF(AND(R1556&gt;=100,AC1556&lt;&gt;"без скидки"),O1556*0.95*R1556,O1556*R1556),N1556*R1556)))</f>
        <v>-      ₽</v>
      </c>
      <c r="U1556" s="92" t="str">
        <f>IF('1'!$H$10="-","-      ₽",S1556*N1556)</f>
        <v>-      ₽</v>
      </c>
      <c r="V1556" s="93" t="str">
        <f>IF('1'!$H$10="-","-      ₽",R1556*N1556)</f>
        <v>-      ₽</v>
      </c>
      <c r="W1556" s="93" t="str">
        <f>IF('1'!$H$10="-","-      ₽",R1556*O1556)</f>
        <v>-      ₽</v>
      </c>
      <c r="X1556" s="65" t="s">
        <v>4992</v>
      </c>
      <c r="Y1556" s="66" t="str">
        <f>IF(OR(Q1556="",'1'!$H$10="-"),"-      %",IF(Z1556="только сц",0,IF(SUM($V$685:$V$6357)&gt;=57000,(W1556-T1556)/W1556,0)))</f>
        <v>-      %</v>
      </c>
      <c r="Z1556" s="83" t="s">
        <v>375</v>
      </c>
      <c r="AA1556" s="51">
        <v>0</v>
      </c>
      <c r="AB1556" s="51">
        <v>80</v>
      </c>
      <c r="AC1556" s="63" t="s">
        <v>375</v>
      </c>
      <c r="AD1556" s="94" t="str">
        <f>IF(OR(Q1556="",'1'!$H$10="-"),"",IF(Q1556&gt;R1556+S1556,"заказано больше наличия",""))</f>
        <v/>
      </c>
    </row>
    <row r="1557" spans="1:30" s="48" customFormat="1">
      <c r="A1557" s="2"/>
      <c r="B1557" s="57" t="s">
        <v>1605</v>
      </c>
      <c r="C1557" s="49" t="s">
        <v>2563</v>
      </c>
      <c r="D1557" s="49" t="s">
        <v>2564</v>
      </c>
      <c r="E1557" s="49">
        <v>3</v>
      </c>
      <c r="F1557" s="49">
        <v>11</v>
      </c>
      <c r="G1557" s="49" t="s">
        <v>3062</v>
      </c>
      <c r="H1557" s="52" t="s">
        <v>52</v>
      </c>
      <c r="I1557" s="50" t="s">
        <v>298</v>
      </c>
      <c r="J1557" s="50"/>
      <c r="K1557" s="90"/>
      <c r="L1557" s="51">
        <v>278</v>
      </c>
      <c r="M1557" s="51">
        <v>245</v>
      </c>
      <c r="N1557" s="82">
        <f>IF('1'!$H$10="-",L1557,L1557)</f>
        <v>278</v>
      </c>
      <c r="O1557" s="82">
        <f>IF(Z1557="только сц",0,IF('1'!$H$10="-",M1557,IF('1'!$H$10="в кассу предприятия",M1557,IF('1'!$H$10="ИП Водакова Т.Ю.",M1557*1.075,"-"))))</f>
        <v>245</v>
      </c>
      <c r="P1557" s="86">
        <v>21</v>
      </c>
      <c r="Q1557" s="47"/>
      <c r="R1557" s="91">
        <f t="shared" si="24"/>
        <v>0</v>
      </c>
      <c r="S1557" s="91" t="str">
        <f>IF('1'!$H$10="-","-      ₽",IF(Z1557="только сц",IF(Q1557&lt;=AA1557,Q1557,AA1557),IF(Q1557&lt;=AB1557,0,IF(Q1557-R1557&lt;=AA1557,Q1557-R1557,AA1557))))</f>
        <v>-      ₽</v>
      </c>
      <c r="T1557" s="92" t="str">
        <f>IF('1'!$H$10="-","-      ₽",IF(AND(SUM($W$10:$W$6357)&gt;=200000,AC1557&lt;&gt;"без скидки"),IF(R1557&gt;=100,O1557*0.95*0.95*R1557,O1557*R1557*0.95),IF(SUM($V$10:$V$6357)&gt;=57000,IF(AND(R1557&gt;=100,AC1557&lt;&gt;"без скидки"),O1557*0.95*R1557,O1557*R1557),N1557*R1557)))</f>
        <v>-      ₽</v>
      </c>
      <c r="U1557" s="92" t="str">
        <f>IF('1'!$H$10="-","-      ₽",S1557*N1557)</f>
        <v>-      ₽</v>
      </c>
      <c r="V1557" s="93" t="str">
        <f>IF('1'!$H$10="-","-      ₽",R1557*N1557)</f>
        <v>-      ₽</v>
      </c>
      <c r="W1557" s="93" t="str">
        <f>IF('1'!$H$10="-","-      ₽",R1557*O1557)</f>
        <v>-      ₽</v>
      </c>
      <c r="X1557" s="65" t="s">
        <v>4548</v>
      </c>
      <c r="Y1557" s="66" t="str">
        <f>IF(OR(Q1557="",'1'!$H$10="-"),"-      %",IF(Z1557="только сц",0,IF(SUM($V$685:$V$6357)&gt;=57000,(W1557-T1557)/W1557,0)))</f>
        <v>-      %</v>
      </c>
      <c r="Z1557" s="83" t="s">
        <v>375</v>
      </c>
      <c r="AA1557" s="51">
        <v>16</v>
      </c>
      <c r="AB1557" s="51">
        <v>5</v>
      </c>
      <c r="AC1557" s="63" t="s">
        <v>375</v>
      </c>
      <c r="AD1557" s="94" t="str">
        <f>IF(OR(Q1557="",'1'!$H$10="-"),"",IF(Q1557&gt;R1557+S1557,"заказано больше наличия",""))</f>
        <v/>
      </c>
    </row>
    <row r="1558" spans="1:30" s="48" customFormat="1">
      <c r="A1558" s="2"/>
      <c r="B1558" s="57" t="s">
        <v>5257</v>
      </c>
      <c r="C1558" s="49" t="s">
        <v>3879</v>
      </c>
      <c r="D1558" s="49" t="s">
        <v>807</v>
      </c>
      <c r="E1558" s="49">
        <v>3</v>
      </c>
      <c r="F1558" s="49">
        <v>11</v>
      </c>
      <c r="G1558" s="49" t="s">
        <v>375</v>
      </c>
      <c r="H1558" s="52" t="s">
        <v>52</v>
      </c>
      <c r="I1558" s="50"/>
      <c r="J1558" s="50"/>
      <c r="K1558" s="90"/>
      <c r="L1558" s="51">
        <v>442</v>
      </c>
      <c r="M1558" s="51">
        <v>390</v>
      </c>
      <c r="N1558" s="82">
        <f>IF('1'!$H$10="-",L1558,L1558)</f>
        <v>442</v>
      </c>
      <c r="O1558" s="82">
        <f>IF(Z1558="только сц",0,IF('1'!$H$10="-",M1558,IF('1'!$H$10="в кассу предприятия",M1558,IF('1'!$H$10="ИП Водакова Т.Ю.",M1558*1.075,"-"))))</f>
        <v>390</v>
      </c>
      <c r="P1558" s="86">
        <v>75</v>
      </c>
      <c r="Q1558" s="47"/>
      <c r="R1558" s="91">
        <f t="shared" si="24"/>
        <v>0</v>
      </c>
      <c r="S1558" s="91" t="str">
        <f>IF('1'!$H$10="-","-      ₽",IF(Z1558="только сц",IF(Q1558&lt;=AA1558,Q1558,AA1558),IF(Q1558&lt;=AB1558,0,IF(Q1558-R1558&lt;=AA1558,Q1558-R1558,AA1558))))</f>
        <v>-      ₽</v>
      </c>
      <c r="T1558" s="92" t="str">
        <f>IF('1'!$H$10="-","-      ₽",IF(AND(SUM($W$10:$W$6357)&gt;=200000,AC1558&lt;&gt;"без скидки"),IF(R1558&gt;=100,O1558*0.95*0.95*R1558,O1558*R1558*0.95),IF(SUM($V$10:$V$6357)&gt;=57000,IF(AND(R1558&gt;=100,AC1558&lt;&gt;"без скидки"),O1558*0.95*R1558,O1558*R1558),N1558*R1558)))</f>
        <v>-      ₽</v>
      </c>
      <c r="U1558" s="92" t="str">
        <f>IF('1'!$H$10="-","-      ₽",S1558*N1558)</f>
        <v>-      ₽</v>
      </c>
      <c r="V1558" s="93" t="str">
        <f>IF('1'!$H$10="-","-      ₽",R1558*N1558)</f>
        <v>-      ₽</v>
      </c>
      <c r="W1558" s="93" t="str">
        <f>IF('1'!$H$10="-","-      ₽",R1558*O1558)</f>
        <v>-      ₽</v>
      </c>
      <c r="X1558" s="65" t="s">
        <v>4992</v>
      </c>
      <c r="Y1558" s="66" t="str">
        <f>IF(OR(Q1558="",'1'!$H$10="-"),"-      %",IF(Z1558="только сц",0,IF(SUM($V$685:$V$6357)&gt;=57000,(W1558-T1558)/W1558,0)))</f>
        <v>-      %</v>
      </c>
      <c r="Z1558" s="83" t="s">
        <v>375</v>
      </c>
      <c r="AA1558" s="51">
        <v>0</v>
      </c>
      <c r="AB1558" s="51">
        <v>75</v>
      </c>
      <c r="AC1558" s="63" t="s">
        <v>375</v>
      </c>
      <c r="AD1558" s="94" t="str">
        <f>IF(OR(Q1558="",'1'!$H$10="-"),"",IF(Q1558&gt;R1558+S1558,"заказано больше наличия",""))</f>
        <v/>
      </c>
    </row>
    <row r="1559" spans="1:30" s="48" customFormat="1">
      <c r="A1559" s="2"/>
      <c r="B1559" s="57" t="s">
        <v>1606</v>
      </c>
      <c r="C1559" s="49" t="s">
        <v>806</v>
      </c>
      <c r="D1559" s="49" t="s">
        <v>807</v>
      </c>
      <c r="E1559" s="49">
        <v>3</v>
      </c>
      <c r="F1559" s="49">
        <v>24</v>
      </c>
      <c r="G1559" s="49" t="s">
        <v>3063</v>
      </c>
      <c r="H1559" s="52" t="s">
        <v>373</v>
      </c>
      <c r="I1559" s="50" t="s">
        <v>2938</v>
      </c>
      <c r="J1559" s="50"/>
      <c r="K1559" s="90"/>
      <c r="L1559" s="51">
        <v>2880</v>
      </c>
      <c r="M1559" s="51">
        <v>2541</v>
      </c>
      <c r="N1559" s="82">
        <f>IF('1'!$H$10="-",L1559,L1559)</f>
        <v>2880</v>
      </c>
      <c r="O1559" s="82">
        <f>IF(Z1559="только сц",0,IF('1'!$H$10="-",M1559,IF('1'!$H$10="в кассу предприятия",M1559,IF('1'!$H$10="ИП Водакова Т.Ю.",M1559*1.075,"-"))))</f>
        <v>2541</v>
      </c>
      <c r="P1559" s="86">
        <v>17</v>
      </c>
      <c r="Q1559" s="47"/>
      <c r="R1559" s="91">
        <f t="shared" si="24"/>
        <v>0</v>
      </c>
      <c r="S1559" s="91" t="str">
        <f>IF('1'!$H$10="-","-      ₽",IF(Z1559="только сц",IF(Q1559&lt;=AA1559,Q1559,AA1559),IF(Q1559&lt;=AB1559,0,IF(Q1559-R1559&lt;=AA1559,Q1559-R1559,AA1559))))</f>
        <v>-      ₽</v>
      </c>
      <c r="T1559" s="92" t="str">
        <f>IF('1'!$H$10="-","-      ₽",IF(AND(SUM($W$10:$W$6357)&gt;=200000,AC1559&lt;&gt;"без скидки"),IF(R1559&gt;=100,O1559*0.95*0.95*R1559,O1559*R1559*0.95),IF(SUM($V$10:$V$6357)&gt;=57000,IF(AND(R1559&gt;=100,AC1559&lt;&gt;"без скидки"),O1559*0.95*R1559,O1559*R1559),N1559*R1559)))</f>
        <v>-      ₽</v>
      </c>
      <c r="U1559" s="92" t="str">
        <f>IF('1'!$H$10="-","-      ₽",S1559*N1559)</f>
        <v>-      ₽</v>
      </c>
      <c r="V1559" s="93" t="str">
        <f>IF('1'!$H$10="-","-      ₽",R1559*N1559)</f>
        <v>-      ₽</v>
      </c>
      <c r="W1559" s="93" t="str">
        <f>IF('1'!$H$10="-","-      ₽",R1559*O1559)</f>
        <v>-      ₽</v>
      </c>
      <c r="X1559" s="65" t="s">
        <v>4548</v>
      </c>
      <c r="Y1559" s="66" t="str">
        <f>IF(OR(Q1559="",'1'!$H$10="-"),"-      %",IF(Z1559="только сц",0,IF(SUM($V$685:$V$6357)&gt;=57000,(W1559-T1559)/W1559,0)))</f>
        <v>-      %</v>
      </c>
      <c r="Z1559" s="83" t="s">
        <v>375</v>
      </c>
      <c r="AA1559" s="51">
        <v>4</v>
      </c>
      <c r="AB1559" s="51">
        <v>13</v>
      </c>
      <c r="AC1559" s="63" t="s">
        <v>375</v>
      </c>
      <c r="AD1559" s="94" t="str">
        <f>IF(OR(Q1559="",'1'!$H$10="-"),"",IF(Q1559&gt;R1559+S1559,"заказано больше наличия",""))</f>
        <v/>
      </c>
    </row>
    <row r="1560" spans="1:30" s="48" customFormat="1">
      <c r="A1560" s="2"/>
      <c r="B1560" s="57" t="s">
        <v>1607</v>
      </c>
      <c r="C1560" s="49" t="s">
        <v>806</v>
      </c>
      <c r="D1560" s="49" t="s">
        <v>807</v>
      </c>
      <c r="E1560" s="49">
        <v>3</v>
      </c>
      <c r="F1560" s="49">
        <v>11</v>
      </c>
      <c r="G1560" s="49" t="s">
        <v>3064</v>
      </c>
      <c r="H1560" s="52" t="s">
        <v>52</v>
      </c>
      <c r="I1560" s="50" t="s">
        <v>298</v>
      </c>
      <c r="J1560" s="50"/>
      <c r="K1560" s="90"/>
      <c r="L1560" s="51">
        <v>278</v>
      </c>
      <c r="M1560" s="51">
        <v>245</v>
      </c>
      <c r="N1560" s="82">
        <f>IF('1'!$H$10="-",L1560,L1560)</f>
        <v>278</v>
      </c>
      <c r="O1560" s="82">
        <f>IF(Z1560="только сц",0,IF('1'!$H$10="-",M1560,IF('1'!$H$10="в кассу предприятия",M1560,IF('1'!$H$10="ИП Водакова Т.Ю.",M1560*1.075,"-"))))</f>
        <v>0</v>
      </c>
      <c r="P1560" s="86">
        <v>6</v>
      </c>
      <c r="Q1560" s="47"/>
      <c r="R1560" s="91">
        <f t="shared" si="24"/>
        <v>0</v>
      </c>
      <c r="S1560" s="91" t="str">
        <f>IF('1'!$H$10="-","-      ₽",IF(Z1560="только сц",IF(Q1560&lt;=AA1560,Q1560,AA1560),IF(Q1560&lt;=AB1560,0,IF(Q1560-R1560&lt;=AA1560,Q1560-R1560,AA1560))))</f>
        <v>-      ₽</v>
      </c>
      <c r="T1560" s="92" t="str">
        <f>IF('1'!$H$10="-","-      ₽",IF(AND(SUM($W$10:$W$6357)&gt;=200000,AC1560&lt;&gt;"без скидки"),IF(R1560&gt;=100,O1560*0.95*0.95*R1560,O1560*R1560*0.95),IF(SUM($V$10:$V$6357)&gt;=57000,IF(AND(R1560&gt;=100,AC1560&lt;&gt;"без скидки"),O1560*0.95*R1560,O1560*R1560),N1560*R1560)))</f>
        <v>-      ₽</v>
      </c>
      <c r="U1560" s="92" t="str">
        <f>IF('1'!$H$10="-","-      ₽",S1560*N1560)</f>
        <v>-      ₽</v>
      </c>
      <c r="V1560" s="93" t="str">
        <f>IF('1'!$H$10="-","-      ₽",R1560*N1560)</f>
        <v>-      ₽</v>
      </c>
      <c r="W1560" s="93" t="str">
        <f>IF('1'!$H$10="-","-      ₽",R1560*O1560)</f>
        <v>-      ₽</v>
      </c>
      <c r="X1560" s="65" t="s">
        <v>4548</v>
      </c>
      <c r="Y1560" s="66" t="str">
        <f>IF(OR(Q1560="",'1'!$H$10="-"),"-      %",IF(Z1560="только сц",0,IF(SUM($V$685:$V$6357)&gt;=57000,(W1560-T1560)/W1560,0)))</f>
        <v>-      %</v>
      </c>
      <c r="Z1560" s="83" t="s">
        <v>5582</v>
      </c>
      <c r="AA1560" s="51">
        <v>6</v>
      </c>
      <c r="AB1560" s="51">
        <v>0</v>
      </c>
      <c r="AC1560" s="63" t="s">
        <v>375</v>
      </c>
      <c r="AD1560" s="94" t="str">
        <f>IF(OR(Q1560="",'1'!$H$10="-"),"",IF(Q1560&gt;R1560+S1560,"заказано больше наличия",""))</f>
        <v/>
      </c>
    </row>
    <row r="1561" spans="1:30" s="48" customFormat="1">
      <c r="A1561" s="2"/>
      <c r="B1561" s="57" t="s">
        <v>5258</v>
      </c>
      <c r="C1561" s="49" t="s">
        <v>3879</v>
      </c>
      <c r="D1561" s="49" t="s">
        <v>807</v>
      </c>
      <c r="E1561" s="49">
        <v>3</v>
      </c>
      <c r="F1561" s="49">
        <v>6</v>
      </c>
      <c r="G1561" s="49" t="s">
        <v>383</v>
      </c>
      <c r="H1561" s="52" t="s">
        <v>85</v>
      </c>
      <c r="I1561" s="50" t="s">
        <v>298</v>
      </c>
      <c r="J1561" s="50"/>
      <c r="K1561" s="90"/>
      <c r="L1561" s="51">
        <v>244</v>
      </c>
      <c r="M1561" s="51">
        <v>215</v>
      </c>
      <c r="N1561" s="82">
        <f>IF('1'!$H$10="-",L1561,L1561)</f>
        <v>244</v>
      </c>
      <c r="O1561" s="82">
        <f>IF(Z1561="только сц",0,IF('1'!$H$10="-",M1561,IF('1'!$H$10="в кассу предприятия",M1561,IF('1'!$H$10="ИП Водакова Т.Ю.",M1561*1.075,"-"))))</f>
        <v>215</v>
      </c>
      <c r="P1561" s="86" t="s">
        <v>5583</v>
      </c>
      <c r="Q1561" s="47"/>
      <c r="R1561" s="91">
        <f t="shared" si="24"/>
        <v>0</v>
      </c>
      <c r="S1561" s="91" t="str">
        <f>IF('1'!$H$10="-","-      ₽",IF(Z1561="только сц",IF(Q1561&lt;=AA1561,Q1561,AA1561),IF(Q1561&lt;=AB1561,0,IF(Q1561-R1561&lt;=AA1561,Q1561-R1561,AA1561))))</f>
        <v>-      ₽</v>
      </c>
      <c r="T1561" s="92" t="str">
        <f>IF('1'!$H$10="-","-      ₽",IF(AND(SUM($W$10:$W$6357)&gt;=200000,AC1561&lt;&gt;"без скидки"),IF(R1561&gt;=100,O1561*0.95*0.95*R1561,O1561*R1561*0.95),IF(SUM($V$10:$V$6357)&gt;=57000,IF(AND(R1561&gt;=100,AC1561&lt;&gt;"без скидки"),O1561*0.95*R1561,O1561*R1561),N1561*R1561)))</f>
        <v>-      ₽</v>
      </c>
      <c r="U1561" s="92" t="str">
        <f>IF('1'!$H$10="-","-      ₽",S1561*N1561)</f>
        <v>-      ₽</v>
      </c>
      <c r="V1561" s="93" t="str">
        <f>IF('1'!$H$10="-","-      ₽",R1561*N1561)</f>
        <v>-      ₽</v>
      </c>
      <c r="W1561" s="93" t="str">
        <f>IF('1'!$H$10="-","-      ₽",R1561*O1561)</f>
        <v>-      ₽</v>
      </c>
      <c r="X1561" s="65" t="s">
        <v>4991</v>
      </c>
      <c r="Y1561" s="66" t="str">
        <f>IF(OR(Q1561="",'1'!$H$10="-"),"-      %",IF(Z1561="только сц",0,IF(SUM($V$685:$V$6357)&gt;=57000,(W1561-T1561)/W1561,0)))</f>
        <v>-      %</v>
      </c>
      <c r="Z1561" s="83" t="s">
        <v>375</v>
      </c>
      <c r="AA1561" s="51">
        <v>0</v>
      </c>
      <c r="AB1561" s="51">
        <v>255</v>
      </c>
      <c r="AC1561" s="63" t="s">
        <v>3975</v>
      </c>
      <c r="AD1561" s="94" t="str">
        <f>IF(OR(Q1561="",'1'!$H$10="-"),"",IF(Q1561&gt;R1561+S1561,"заказано больше наличия",""))</f>
        <v/>
      </c>
    </row>
    <row r="1562" spans="1:30" s="48" customFormat="1">
      <c r="A1562" s="2"/>
      <c r="B1562" s="57" t="s">
        <v>4198</v>
      </c>
      <c r="C1562" s="49" t="s">
        <v>806</v>
      </c>
      <c r="D1562" s="49" t="s">
        <v>807</v>
      </c>
      <c r="E1562" s="49">
        <v>3</v>
      </c>
      <c r="F1562" s="49">
        <v>10</v>
      </c>
      <c r="G1562" s="49" t="s">
        <v>383</v>
      </c>
      <c r="H1562" s="52" t="s">
        <v>768</v>
      </c>
      <c r="I1562" s="50" t="s">
        <v>298</v>
      </c>
      <c r="J1562" s="50"/>
      <c r="K1562" s="90"/>
      <c r="L1562" s="51">
        <v>278</v>
      </c>
      <c r="M1562" s="51">
        <v>245</v>
      </c>
      <c r="N1562" s="82">
        <f>IF('1'!$H$10="-",L1562,L1562)</f>
        <v>278</v>
      </c>
      <c r="O1562" s="82">
        <f>IF(Z1562="только сц",0,IF('1'!$H$10="-",M1562,IF('1'!$H$10="в кассу предприятия",M1562,IF('1'!$H$10="ИП Водакова Т.Ю.",M1562*1.075,"-"))))</f>
        <v>245</v>
      </c>
      <c r="P1562" s="86">
        <v>1</v>
      </c>
      <c r="Q1562" s="47"/>
      <c r="R1562" s="91">
        <f t="shared" si="24"/>
        <v>0</v>
      </c>
      <c r="S1562" s="91" t="str">
        <f>IF('1'!$H$10="-","-      ₽",IF(Z1562="только сц",IF(Q1562&lt;=AA1562,Q1562,AA1562),IF(Q1562&lt;=AB1562,0,IF(Q1562-R1562&lt;=AA1562,Q1562-R1562,AA1562))))</f>
        <v>-      ₽</v>
      </c>
      <c r="T1562" s="92" t="str">
        <f>IF('1'!$H$10="-","-      ₽",IF(AND(SUM($W$10:$W$6357)&gt;=200000,AC1562&lt;&gt;"без скидки"),IF(R1562&gt;=100,O1562*0.95*0.95*R1562,O1562*R1562*0.95),IF(SUM($V$10:$V$6357)&gt;=57000,IF(AND(R1562&gt;=100,AC1562&lt;&gt;"без скидки"),O1562*0.95*R1562,O1562*R1562),N1562*R1562)))</f>
        <v>-      ₽</v>
      </c>
      <c r="U1562" s="92" t="str">
        <f>IF('1'!$H$10="-","-      ₽",S1562*N1562)</f>
        <v>-      ₽</v>
      </c>
      <c r="V1562" s="93" t="str">
        <f>IF('1'!$H$10="-","-      ₽",R1562*N1562)</f>
        <v>-      ₽</v>
      </c>
      <c r="W1562" s="93" t="str">
        <f>IF('1'!$H$10="-","-      ₽",R1562*O1562)</f>
        <v>-      ₽</v>
      </c>
      <c r="X1562" s="65" t="s">
        <v>4548</v>
      </c>
      <c r="Y1562" s="66" t="str">
        <f>IF(OR(Q1562="",'1'!$H$10="-"),"-      %",IF(Z1562="только сц",0,IF(SUM($V$685:$V$6357)&gt;=57000,(W1562-T1562)/W1562,0)))</f>
        <v>-      %</v>
      </c>
      <c r="Z1562" s="83" t="s">
        <v>375</v>
      </c>
      <c r="AA1562" s="51">
        <v>0</v>
      </c>
      <c r="AB1562" s="51">
        <v>1</v>
      </c>
      <c r="AC1562" s="63" t="s">
        <v>3975</v>
      </c>
      <c r="AD1562" s="94" t="str">
        <f>IF(OR(Q1562="",'1'!$H$10="-"),"",IF(Q1562&gt;R1562+S1562,"заказано больше наличия",""))</f>
        <v/>
      </c>
    </row>
    <row r="1563" spans="1:30" s="48" customFormat="1">
      <c r="A1563" s="2"/>
      <c r="B1563" s="57" t="s">
        <v>1608</v>
      </c>
      <c r="C1563" s="49" t="s">
        <v>3879</v>
      </c>
      <c r="D1563" s="49" t="s">
        <v>807</v>
      </c>
      <c r="E1563" s="49">
        <v>3</v>
      </c>
      <c r="F1563" s="49">
        <v>11</v>
      </c>
      <c r="G1563" s="49" t="s">
        <v>383</v>
      </c>
      <c r="H1563" s="52" t="s">
        <v>52</v>
      </c>
      <c r="I1563" s="50" t="s">
        <v>298</v>
      </c>
      <c r="J1563" s="50"/>
      <c r="K1563" s="90"/>
      <c r="L1563" s="51">
        <v>312</v>
      </c>
      <c r="M1563" s="51">
        <v>275</v>
      </c>
      <c r="N1563" s="82">
        <f>IF('1'!$H$10="-",L1563,L1563)</f>
        <v>312</v>
      </c>
      <c r="O1563" s="82">
        <f>IF(Z1563="только сц",0,IF('1'!$H$10="-",M1563,IF('1'!$H$10="в кассу предприятия",M1563,IF('1'!$H$10="ИП Водакова Т.Ю.",M1563*1.075,"-"))))</f>
        <v>275</v>
      </c>
      <c r="P1563" s="86" t="s">
        <v>5583</v>
      </c>
      <c r="Q1563" s="47"/>
      <c r="R1563" s="91">
        <f t="shared" si="24"/>
        <v>0</v>
      </c>
      <c r="S1563" s="91" t="str">
        <f>IF('1'!$H$10="-","-      ₽",IF(Z1563="только сц",IF(Q1563&lt;=AA1563,Q1563,AA1563),IF(Q1563&lt;=AB1563,0,IF(Q1563-R1563&lt;=AA1563,Q1563-R1563,AA1563))))</f>
        <v>-      ₽</v>
      </c>
      <c r="T1563" s="92" t="str">
        <f>IF('1'!$H$10="-","-      ₽",IF(AND(SUM($W$10:$W$6357)&gt;=200000,AC1563&lt;&gt;"без скидки"),IF(R1563&gt;=100,O1563*0.95*0.95*R1563,O1563*R1563*0.95),IF(SUM($V$10:$V$6357)&gt;=57000,IF(AND(R1563&gt;=100,AC1563&lt;&gt;"без скидки"),O1563*0.95*R1563,O1563*R1563),N1563*R1563)))</f>
        <v>-      ₽</v>
      </c>
      <c r="U1563" s="92" t="str">
        <f>IF('1'!$H$10="-","-      ₽",S1563*N1563)</f>
        <v>-      ₽</v>
      </c>
      <c r="V1563" s="93" t="str">
        <f>IF('1'!$H$10="-","-      ₽",R1563*N1563)</f>
        <v>-      ₽</v>
      </c>
      <c r="W1563" s="93" t="str">
        <f>IF('1'!$H$10="-","-      ₽",R1563*O1563)</f>
        <v>-      ₽</v>
      </c>
      <c r="X1563" s="65" t="s">
        <v>4992</v>
      </c>
      <c r="Y1563" s="66" t="str">
        <f>IF(OR(Q1563="",'1'!$H$10="-"),"-      %",IF(Z1563="только сц",0,IF(SUM($V$685:$V$6357)&gt;=57000,(W1563-T1563)/W1563,0)))</f>
        <v>-      %</v>
      </c>
      <c r="Z1563" s="83" t="s">
        <v>375</v>
      </c>
      <c r="AA1563" s="51">
        <v>1</v>
      </c>
      <c r="AB1563" s="51">
        <v>340</v>
      </c>
      <c r="AC1563" s="63" t="s">
        <v>375</v>
      </c>
      <c r="AD1563" s="94" t="str">
        <f>IF(OR(Q1563="",'1'!$H$10="-"),"",IF(Q1563&gt;R1563+S1563,"заказано больше наличия",""))</f>
        <v/>
      </c>
    </row>
    <row r="1564" spans="1:30" s="48" customFormat="1">
      <c r="A1564" s="2"/>
      <c r="B1564" s="57" t="s">
        <v>5259</v>
      </c>
      <c r="C1564" s="49" t="s">
        <v>3879</v>
      </c>
      <c r="D1564" s="49" t="s">
        <v>807</v>
      </c>
      <c r="E1564" s="49">
        <v>3</v>
      </c>
      <c r="F1564" s="49">
        <v>11</v>
      </c>
      <c r="G1564" s="49" t="s">
        <v>383</v>
      </c>
      <c r="H1564" s="52" t="s">
        <v>52</v>
      </c>
      <c r="I1564" s="50"/>
      <c r="J1564" s="50"/>
      <c r="K1564" s="90"/>
      <c r="L1564" s="51">
        <v>278</v>
      </c>
      <c r="M1564" s="51">
        <v>245</v>
      </c>
      <c r="N1564" s="82">
        <f>IF('1'!$H$10="-",L1564,L1564)</f>
        <v>278</v>
      </c>
      <c r="O1564" s="82">
        <f>IF(Z1564="только сц",0,IF('1'!$H$10="-",M1564,IF('1'!$H$10="в кассу предприятия",M1564,IF('1'!$H$10="ИП Водакова Т.Ю.",M1564*1.075,"-"))))</f>
        <v>245</v>
      </c>
      <c r="P1564" s="86" t="s">
        <v>5583</v>
      </c>
      <c r="Q1564" s="47"/>
      <c r="R1564" s="91">
        <f t="shared" si="24"/>
        <v>0</v>
      </c>
      <c r="S1564" s="91" t="str">
        <f>IF('1'!$H$10="-","-      ₽",IF(Z1564="только сц",IF(Q1564&lt;=AA1564,Q1564,AA1564),IF(Q1564&lt;=AB1564,0,IF(Q1564-R1564&lt;=AA1564,Q1564-R1564,AA1564))))</f>
        <v>-      ₽</v>
      </c>
      <c r="T1564" s="92" t="str">
        <f>IF('1'!$H$10="-","-      ₽",IF(AND(SUM($W$10:$W$6357)&gt;=200000,AC1564&lt;&gt;"без скидки"),IF(R1564&gt;=100,O1564*0.95*0.95*R1564,O1564*R1564*0.95),IF(SUM($V$10:$V$6357)&gt;=57000,IF(AND(R1564&gt;=100,AC1564&lt;&gt;"без скидки"),O1564*0.95*R1564,O1564*R1564),N1564*R1564)))</f>
        <v>-      ₽</v>
      </c>
      <c r="U1564" s="92" t="str">
        <f>IF('1'!$H$10="-","-      ₽",S1564*N1564)</f>
        <v>-      ₽</v>
      </c>
      <c r="V1564" s="93" t="str">
        <f>IF('1'!$H$10="-","-      ₽",R1564*N1564)</f>
        <v>-      ₽</v>
      </c>
      <c r="W1564" s="93" t="str">
        <f>IF('1'!$H$10="-","-      ₽",R1564*O1564)</f>
        <v>-      ₽</v>
      </c>
      <c r="X1564" s="65" t="s">
        <v>4991</v>
      </c>
      <c r="Y1564" s="66" t="str">
        <f>IF(OR(Q1564="",'1'!$H$10="-"),"-      %",IF(Z1564="только сц",0,IF(SUM($V$685:$V$6357)&gt;=57000,(W1564-T1564)/W1564,0)))</f>
        <v>-      %</v>
      </c>
      <c r="Z1564" s="83" t="s">
        <v>375</v>
      </c>
      <c r="AA1564" s="51">
        <v>0</v>
      </c>
      <c r="AB1564" s="51">
        <v>125</v>
      </c>
      <c r="AC1564" s="63" t="s">
        <v>375</v>
      </c>
      <c r="AD1564" s="94" t="str">
        <f>IF(OR(Q1564="",'1'!$H$10="-"),"",IF(Q1564&gt;R1564+S1564,"заказано больше наличия",""))</f>
        <v/>
      </c>
    </row>
    <row r="1565" spans="1:30" s="48" customFormat="1">
      <c r="A1565" s="2"/>
      <c r="B1565" s="57" t="s">
        <v>5260</v>
      </c>
      <c r="C1565" s="49" t="s">
        <v>3879</v>
      </c>
      <c r="D1565" s="49" t="s">
        <v>807</v>
      </c>
      <c r="E1565" s="49">
        <v>3</v>
      </c>
      <c r="F1565" s="49">
        <v>11</v>
      </c>
      <c r="G1565" s="49" t="s">
        <v>2812</v>
      </c>
      <c r="H1565" s="52" t="s">
        <v>52</v>
      </c>
      <c r="I1565" s="50"/>
      <c r="J1565" s="50"/>
      <c r="K1565" s="90"/>
      <c r="L1565" s="51">
        <v>984</v>
      </c>
      <c r="M1565" s="51">
        <v>868</v>
      </c>
      <c r="N1565" s="82">
        <f>IF('1'!$H$10="-",L1565,L1565)</f>
        <v>984</v>
      </c>
      <c r="O1565" s="82">
        <f>IF(Z1565="только сц",0,IF('1'!$H$10="-",M1565,IF('1'!$H$10="в кассу предприятия",M1565,IF('1'!$H$10="ИП Водакова Т.Ю.",M1565*1.075,"-"))))</f>
        <v>868</v>
      </c>
      <c r="P1565" s="86">
        <v>60</v>
      </c>
      <c r="Q1565" s="47"/>
      <c r="R1565" s="91">
        <f t="shared" si="24"/>
        <v>0</v>
      </c>
      <c r="S1565" s="91" t="str">
        <f>IF('1'!$H$10="-","-      ₽",IF(Z1565="только сц",IF(Q1565&lt;=AA1565,Q1565,AA1565),IF(Q1565&lt;=AB1565,0,IF(Q1565-R1565&lt;=AA1565,Q1565-R1565,AA1565))))</f>
        <v>-      ₽</v>
      </c>
      <c r="T1565" s="92" t="str">
        <f>IF('1'!$H$10="-","-      ₽",IF(AND(SUM($W$10:$W$6357)&gt;=200000,AC1565&lt;&gt;"без скидки"),IF(R1565&gt;=100,O1565*0.95*0.95*R1565,O1565*R1565*0.95),IF(SUM($V$10:$V$6357)&gt;=57000,IF(AND(R1565&gt;=100,AC1565&lt;&gt;"без скидки"),O1565*0.95*R1565,O1565*R1565),N1565*R1565)))</f>
        <v>-      ₽</v>
      </c>
      <c r="U1565" s="92" t="str">
        <f>IF('1'!$H$10="-","-      ₽",S1565*N1565)</f>
        <v>-      ₽</v>
      </c>
      <c r="V1565" s="93" t="str">
        <f>IF('1'!$H$10="-","-      ₽",R1565*N1565)</f>
        <v>-      ₽</v>
      </c>
      <c r="W1565" s="93" t="str">
        <f>IF('1'!$H$10="-","-      ₽",R1565*O1565)</f>
        <v>-      ₽</v>
      </c>
      <c r="X1565" s="65" t="s">
        <v>4992</v>
      </c>
      <c r="Y1565" s="66" t="str">
        <f>IF(OR(Q1565="",'1'!$H$10="-"),"-      %",IF(Z1565="только сц",0,IF(SUM($V$685:$V$6357)&gt;=57000,(W1565-T1565)/W1565,0)))</f>
        <v>-      %</v>
      </c>
      <c r="Z1565" s="83" t="s">
        <v>375</v>
      </c>
      <c r="AA1565" s="51">
        <v>0</v>
      </c>
      <c r="AB1565" s="51">
        <v>60</v>
      </c>
      <c r="AC1565" s="63" t="s">
        <v>375</v>
      </c>
      <c r="AD1565" s="94" t="str">
        <f>IF(OR(Q1565="",'1'!$H$10="-"),"",IF(Q1565&gt;R1565+S1565,"заказано больше наличия",""))</f>
        <v/>
      </c>
    </row>
    <row r="1566" spans="1:30" s="48" customFormat="1">
      <c r="A1566" s="2"/>
      <c r="B1566" s="57" t="s">
        <v>5261</v>
      </c>
      <c r="C1566" s="49" t="s">
        <v>4629</v>
      </c>
      <c r="D1566" s="49" t="s">
        <v>2566</v>
      </c>
      <c r="E1566" s="49">
        <v>3</v>
      </c>
      <c r="F1566" s="49">
        <v>11</v>
      </c>
      <c r="G1566" s="49" t="s">
        <v>4660</v>
      </c>
      <c r="H1566" s="52" t="s">
        <v>52</v>
      </c>
      <c r="I1566" s="50" t="s">
        <v>298</v>
      </c>
      <c r="J1566" s="50"/>
      <c r="K1566" s="90"/>
      <c r="L1566" s="51">
        <v>258</v>
      </c>
      <c r="M1566" s="51">
        <v>228</v>
      </c>
      <c r="N1566" s="82">
        <f>IF('1'!$H$10="-",L1566,L1566)</f>
        <v>258</v>
      </c>
      <c r="O1566" s="82">
        <f>IF(Z1566="только сц",0,IF('1'!$H$10="-",M1566,IF('1'!$H$10="в кассу предприятия",M1566,IF('1'!$H$10="ИП Водакова Т.Ю.",M1566*1.075,"-"))))</f>
        <v>228</v>
      </c>
      <c r="P1566" s="86" t="s">
        <v>5583</v>
      </c>
      <c r="Q1566" s="47"/>
      <c r="R1566" s="91">
        <f t="shared" si="24"/>
        <v>0</v>
      </c>
      <c r="S1566" s="91" t="str">
        <f>IF('1'!$H$10="-","-      ₽",IF(Z1566="только сц",IF(Q1566&lt;=AA1566,Q1566,AA1566),IF(Q1566&lt;=AB1566,0,IF(Q1566-R1566&lt;=AA1566,Q1566-R1566,AA1566))))</f>
        <v>-      ₽</v>
      </c>
      <c r="T1566" s="92" t="str">
        <f>IF('1'!$H$10="-","-      ₽",IF(AND(SUM($W$10:$W$6357)&gt;=200000,AC1566&lt;&gt;"без скидки"),IF(R1566&gt;=100,O1566*0.95*0.95*R1566,O1566*R1566*0.95),IF(SUM($V$10:$V$6357)&gt;=57000,IF(AND(R1566&gt;=100,AC1566&lt;&gt;"без скидки"),O1566*0.95*R1566,O1566*R1566),N1566*R1566)))</f>
        <v>-      ₽</v>
      </c>
      <c r="U1566" s="92" t="str">
        <f>IF('1'!$H$10="-","-      ₽",S1566*N1566)</f>
        <v>-      ₽</v>
      </c>
      <c r="V1566" s="93" t="str">
        <f>IF('1'!$H$10="-","-      ₽",R1566*N1566)</f>
        <v>-      ₽</v>
      </c>
      <c r="W1566" s="93" t="str">
        <f>IF('1'!$H$10="-","-      ₽",R1566*O1566)</f>
        <v>-      ₽</v>
      </c>
      <c r="X1566" s="65" t="s">
        <v>4991</v>
      </c>
      <c r="Y1566" s="66" t="str">
        <f>IF(OR(Q1566="",'1'!$H$10="-"),"-      %",IF(Z1566="только сц",0,IF(SUM($V$685:$V$6357)&gt;=57000,(W1566-T1566)/W1566,0)))</f>
        <v>-      %</v>
      </c>
      <c r="Z1566" s="83" t="s">
        <v>375</v>
      </c>
      <c r="AA1566" s="51">
        <v>0</v>
      </c>
      <c r="AB1566" s="51">
        <v>150</v>
      </c>
      <c r="AC1566" s="63" t="s">
        <v>375</v>
      </c>
      <c r="AD1566" s="94" t="str">
        <f>IF(OR(Q1566="",'1'!$H$10="-"),"",IF(Q1566&gt;R1566+S1566,"заказано больше наличия",""))</f>
        <v/>
      </c>
    </row>
    <row r="1567" spans="1:30" s="48" customFormat="1">
      <c r="A1567" s="2"/>
      <c r="B1567" s="57" t="s">
        <v>5262</v>
      </c>
      <c r="C1567" s="49" t="s">
        <v>2565</v>
      </c>
      <c r="D1567" s="49" t="s">
        <v>2566</v>
      </c>
      <c r="E1567" s="49">
        <v>3</v>
      </c>
      <c r="F1567" s="49">
        <v>15</v>
      </c>
      <c r="G1567" s="49" t="s">
        <v>4660</v>
      </c>
      <c r="H1567" s="52" t="s">
        <v>57</v>
      </c>
      <c r="I1567" s="50"/>
      <c r="J1567" s="50"/>
      <c r="K1567" s="90" t="s">
        <v>2901</v>
      </c>
      <c r="L1567" s="51">
        <v>2143</v>
      </c>
      <c r="M1567" s="51">
        <v>1891</v>
      </c>
      <c r="N1567" s="82">
        <f>IF('1'!$H$10="-",L1567,L1567)</f>
        <v>2143</v>
      </c>
      <c r="O1567" s="82">
        <f>IF(Z1567="только сц",0,IF('1'!$H$10="-",M1567,IF('1'!$H$10="в кассу предприятия",M1567,IF('1'!$H$10="ИП Водакова Т.Ю.",M1567*1.075,"-"))))</f>
        <v>0</v>
      </c>
      <c r="P1567" s="86">
        <v>1</v>
      </c>
      <c r="Q1567" s="47"/>
      <c r="R1567" s="91">
        <f t="shared" si="24"/>
        <v>0</v>
      </c>
      <c r="S1567" s="91" t="str">
        <f>IF('1'!$H$10="-","-      ₽",IF(Z1567="только сц",IF(Q1567&lt;=AA1567,Q1567,AA1567),IF(Q1567&lt;=AB1567,0,IF(Q1567-R1567&lt;=AA1567,Q1567-R1567,AA1567))))</f>
        <v>-      ₽</v>
      </c>
      <c r="T1567" s="92" t="str">
        <f>IF('1'!$H$10="-","-      ₽",IF(AND(SUM($W$10:$W$6357)&gt;=200000,AC1567&lt;&gt;"без скидки"),IF(R1567&gt;=100,O1567*0.95*0.95*R1567,O1567*R1567*0.95),IF(SUM($V$10:$V$6357)&gt;=57000,IF(AND(R1567&gt;=100,AC1567&lt;&gt;"без скидки"),O1567*0.95*R1567,O1567*R1567),N1567*R1567)))</f>
        <v>-      ₽</v>
      </c>
      <c r="U1567" s="92" t="str">
        <f>IF('1'!$H$10="-","-      ₽",S1567*N1567)</f>
        <v>-      ₽</v>
      </c>
      <c r="V1567" s="93" t="str">
        <f>IF('1'!$H$10="-","-      ₽",R1567*N1567)</f>
        <v>-      ₽</v>
      </c>
      <c r="W1567" s="93" t="str">
        <f>IF('1'!$H$10="-","-      ₽",R1567*O1567)</f>
        <v>-      ₽</v>
      </c>
      <c r="X1567" s="65" t="s">
        <v>4548</v>
      </c>
      <c r="Y1567" s="66" t="str">
        <f>IF(OR(Q1567="",'1'!$H$10="-"),"-      %",IF(Z1567="только сц",0,IF(SUM($V$685:$V$6357)&gt;=57000,(W1567-T1567)/W1567,0)))</f>
        <v>-      %</v>
      </c>
      <c r="Z1567" s="83" t="s">
        <v>5582</v>
      </c>
      <c r="AA1567" s="51">
        <v>1</v>
      </c>
      <c r="AB1567" s="51">
        <v>0</v>
      </c>
      <c r="AC1567" s="63" t="s">
        <v>3975</v>
      </c>
      <c r="AD1567" s="94" t="str">
        <f>IF(OR(Q1567="",'1'!$H$10="-"),"",IF(Q1567&gt;R1567+S1567,"заказано больше наличия",""))</f>
        <v/>
      </c>
    </row>
    <row r="1568" spans="1:30" s="48" customFormat="1">
      <c r="A1568" s="2"/>
      <c r="B1568" s="57" t="s">
        <v>1609</v>
      </c>
      <c r="C1568" s="49" t="s">
        <v>2565</v>
      </c>
      <c r="D1568" s="49" t="s">
        <v>2566</v>
      </c>
      <c r="E1568" s="49">
        <v>3</v>
      </c>
      <c r="F1568" s="49">
        <v>18</v>
      </c>
      <c r="G1568" s="49" t="s">
        <v>2812</v>
      </c>
      <c r="H1568" s="52" t="s">
        <v>384</v>
      </c>
      <c r="I1568" s="50"/>
      <c r="J1568" s="50"/>
      <c r="K1568" s="90" t="s">
        <v>3065</v>
      </c>
      <c r="L1568" s="51">
        <v>4294</v>
      </c>
      <c r="M1568" s="51">
        <v>3789</v>
      </c>
      <c r="N1568" s="82">
        <f>IF('1'!$H$10="-",L1568,L1568)</f>
        <v>4294</v>
      </c>
      <c r="O1568" s="82">
        <f>IF(Z1568="только сц",0,IF('1'!$H$10="-",M1568,IF('1'!$H$10="в кассу предприятия",M1568,IF('1'!$H$10="ИП Водакова Т.Ю.",M1568*1.075,"-"))))</f>
        <v>3789</v>
      </c>
      <c r="P1568" s="86">
        <v>2</v>
      </c>
      <c r="Q1568" s="47"/>
      <c r="R1568" s="91">
        <f t="shared" si="24"/>
        <v>0</v>
      </c>
      <c r="S1568" s="91" t="str">
        <f>IF('1'!$H$10="-","-      ₽",IF(Z1568="только сц",IF(Q1568&lt;=AA1568,Q1568,AA1568),IF(Q1568&lt;=AB1568,0,IF(Q1568-R1568&lt;=AA1568,Q1568-R1568,AA1568))))</f>
        <v>-      ₽</v>
      </c>
      <c r="T1568" s="92" t="str">
        <f>IF('1'!$H$10="-","-      ₽",IF(AND(SUM($W$10:$W$6357)&gt;=200000,AC1568&lt;&gt;"без скидки"),IF(R1568&gt;=100,O1568*0.95*0.95*R1568,O1568*R1568*0.95),IF(SUM($V$10:$V$6357)&gt;=57000,IF(AND(R1568&gt;=100,AC1568&lt;&gt;"без скидки"),O1568*0.95*R1568,O1568*R1568),N1568*R1568)))</f>
        <v>-      ₽</v>
      </c>
      <c r="U1568" s="92" t="str">
        <f>IF('1'!$H$10="-","-      ₽",S1568*N1568)</f>
        <v>-      ₽</v>
      </c>
      <c r="V1568" s="93" t="str">
        <f>IF('1'!$H$10="-","-      ₽",R1568*N1568)</f>
        <v>-      ₽</v>
      </c>
      <c r="W1568" s="93" t="str">
        <f>IF('1'!$H$10="-","-      ₽",R1568*O1568)</f>
        <v>-      ₽</v>
      </c>
      <c r="X1568" s="65" t="s">
        <v>4548</v>
      </c>
      <c r="Y1568" s="66" t="str">
        <f>IF(OR(Q1568="",'1'!$H$10="-"),"-      %",IF(Z1568="только сц",0,IF(SUM($V$685:$V$6357)&gt;=57000,(W1568-T1568)/W1568,0)))</f>
        <v>-      %</v>
      </c>
      <c r="Z1568" s="83" t="s">
        <v>375</v>
      </c>
      <c r="AA1568" s="51">
        <v>0</v>
      </c>
      <c r="AB1568" s="51">
        <v>2</v>
      </c>
      <c r="AC1568" s="63" t="s">
        <v>375</v>
      </c>
      <c r="AD1568" s="94" t="str">
        <f>IF(OR(Q1568="",'1'!$H$10="-"),"",IF(Q1568&gt;R1568+S1568,"заказано больше наличия",""))</f>
        <v/>
      </c>
    </row>
    <row r="1569" spans="1:30" s="48" customFormat="1">
      <c r="A1569" s="2"/>
      <c r="B1569" s="57" t="s">
        <v>5263</v>
      </c>
      <c r="C1569" s="49" t="s">
        <v>5419</v>
      </c>
      <c r="D1569" s="49" t="s">
        <v>5420</v>
      </c>
      <c r="E1569" s="49">
        <v>3</v>
      </c>
      <c r="F1569" s="49">
        <v>26</v>
      </c>
      <c r="G1569" s="49" t="s">
        <v>375</v>
      </c>
      <c r="H1569" s="52" t="s">
        <v>371</v>
      </c>
      <c r="I1569" s="50"/>
      <c r="J1569" s="50"/>
      <c r="K1569" s="90" t="s">
        <v>2791</v>
      </c>
      <c r="L1569" s="51">
        <v>2759</v>
      </c>
      <c r="M1569" s="51">
        <v>2434</v>
      </c>
      <c r="N1569" s="82">
        <f>IF('1'!$H$10="-",L1569,L1569)</f>
        <v>2759</v>
      </c>
      <c r="O1569" s="82">
        <f>IF(Z1569="только сц",0,IF('1'!$H$10="-",M1569,IF('1'!$H$10="в кассу предприятия",M1569,IF('1'!$H$10="ИП Водакова Т.Ю.",M1569*1.075,"-"))))</f>
        <v>2434</v>
      </c>
      <c r="P1569" s="86">
        <v>3</v>
      </c>
      <c r="Q1569" s="47"/>
      <c r="R1569" s="91">
        <f t="shared" si="24"/>
        <v>0</v>
      </c>
      <c r="S1569" s="91" t="str">
        <f>IF('1'!$H$10="-","-      ₽",IF(Z1569="только сц",IF(Q1569&lt;=AA1569,Q1569,AA1569),IF(Q1569&lt;=AB1569,0,IF(Q1569-R1569&lt;=AA1569,Q1569-R1569,AA1569))))</f>
        <v>-      ₽</v>
      </c>
      <c r="T1569" s="92" t="str">
        <f>IF('1'!$H$10="-","-      ₽",IF(AND(SUM($W$10:$W$6357)&gt;=200000,AC1569&lt;&gt;"без скидки"),IF(R1569&gt;=100,O1569*0.95*0.95*R1569,O1569*R1569*0.95),IF(SUM($V$10:$V$6357)&gt;=57000,IF(AND(R1569&gt;=100,AC1569&lt;&gt;"без скидки"),O1569*0.95*R1569,O1569*R1569),N1569*R1569)))</f>
        <v>-      ₽</v>
      </c>
      <c r="U1569" s="92" t="str">
        <f>IF('1'!$H$10="-","-      ₽",S1569*N1569)</f>
        <v>-      ₽</v>
      </c>
      <c r="V1569" s="93" t="str">
        <f>IF('1'!$H$10="-","-      ₽",R1569*N1569)</f>
        <v>-      ₽</v>
      </c>
      <c r="W1569" s="93" t="str">
        <f>IF('1'!$H$10="-","-      ₽",R1569*O1569)</f>
        <v>-      ₽</v>
      </c>
      <c r="X1569" s="65" t="s">
        <v>4991</v>
      </c>
      <c r="Y1569" s="66" t="str">
        <f>IF(OR(Q1569="",'1'!$H$10="-"),"-      %",IF(Z1569="только сц",0,IF(SUM($V$685:$V$6357)&gt;=57000,(W1569-T1569)/W1569,0)))</f>
        <v>-      %</v>
      </c>
      <c r="Z1569" s="83" t="s">
        <v>375</v>
      </c>
      <c r="AA1569" s="51">
        <v>0</v>
      </c>
      <c r="AB1569" s="51">
        <v>3</v>
      </c>
      <c r="AC1569" s="63" t="s">
        <v>375</v>
      </c>
      <c r="AD1569" s="94" t="str">
        <f>IF(OR(Q1569="",'1'!$H$10="-"),"",IF(Q1569&gt;R1569+S1569,"заказано больше наличия",""))</f>
        <v/>
      </c>
    </row>
    <row r="1570" spans="1:30" s="48" customFormat="1">
      <c r="A1570" s="2"/>
      <c r="B1570" s="57" t="s">
        <v>1610</v>
      </c>
      <c r="C1570" s="49" t="s">
        <v>2567</v>
      </c>
      <c r="D1570" s="49" t="s">
        <v>2568</v>
      </c>
      <c r="E1570" s="49">
        <v>3</v>
      </c>
      <c r="F1570" s="49">
        <v>18</v>
      </c>
      <c r="G1570" s="49" t="s">
        <v>3066</v>
      </c>
      <c r="H1570" s="52" t="s">
        <v>384</v>
      </c>
      <c r="I1570" s="50" t="s">
        <v>2938</v>
      </c>
      <c r="J1570" s="50"/>
      <c r="K1570" s="90"/>
      <c r="L1570" s="51">
        <v>2091</v>
      </c>
      <c r="M1570" s="51">
        <v>1845</v>
      </c>
      <c r="N1570" s="82">
        <f>IF('1'!$H$10="-",L1570,L1570)</f>
        <v>2091</v>
      </c>
      <c r="O1570" s="82">
        <f>IF(Z1570="только сц",0,IF('1'!$H$10="-",M1570,IF('1'!$H$10="в кассу предприятия",M1570,IF('1'!$H$10="ИП Водакова Т.Ю.",M1570*1.075,"-"))))</f>
        <v>1845</v>
      </c>
      <c r="P1570" s="86">
        <v>4</v>
      </c>
      <c r="Q1570" s="47"/>
      <c r="R1570" s="91">
        <f t="shared" si="24"/>
        <v>0</v>
      </c>
      <c r="S1570" s="91" t="str">
        <f>IF('1'!$H$10="-","-      ₽",IF(Z1570="только сц",IF(Q1570&lt;=AA1570,Q1570,AA1570),IF(Q1570&lt;=AB1570,0,IF(Q1570-R1570&lt;=AA1570,Q1570-R1570,AA1570))))</f>
        <v>-      ₽</v>
      </c>
      <c r="T1570" s="92" t="str">
        <f>IF('1'!$H$10="-","-      ₽",IF(AND(SUM($W$10:$W$6357)&gt;=200000,AC1570&lt;&gt;"без скидки"),IF(R1570&gt;=100,O1570*0.95*0.95*R1570,O1570*R1570*0.95),IF(SUM($V$10:$V$6357)&gt;=57000,IF(AND(R1570&gt;=100,AC1570&lt;&gt;"без скидки"),O1570*0.95*R1570,O1570*R1570),N1570*R1570)))</f>
        <v>-      ₽</v>
      </c>
      <c r="U1570" s="92" t="str">
        <f>IF('1'!$H$10="-","-      ₽",S1570*N1570)</f>
        <v>-      ₽</v>
      </c>
      <c r="V1570" s="93" t="str">
        <f>IF('1'!$H$10="-","-      ₽",R1570*N1570)</f>
        <v>-      ₽</v>
      </c>
      <c r="W1570" s="93" t="str">
        <f>IF('1'!$H$10="-","-      ₽",R1570*O1570)</f>
        <v>-      ₽</v>
      </c>
      <c r="X1570" s="65" t="s">
        <v>4548</v>
      </c>
      <c r="Y1570" s="66" t="str">
        <f>IF(OR(Q1570="",'1'!$H$10="-"),"-      %",IF(Z1570="только сц",0,IF(SUM($V$685:$V$6357)&gt;=57000,(W1570-T1570)/W1570,0)))</f>
        <v>-      %</v>
      </c>
      <c r="Z1570" s="83" t="s">
        <v>375</v>
      </c>
      <c r="AA1570" s="51">
        <v>0</v>
      </c>
      <c r="AB1570" s="51">
        <v>4</v>
      </c>
      <c r="AC1570" s="63" t="s">
        <v>3975</v>
      </c>
      <c r="AD1570" s="94" t="str">
        <f>IF(OR(Q1570="",'1'!$H$10="-"),"",IF(Q1570&gt;R1570+S1570,"заказано больше наличия",""))</f>
        <v/>
      </c>
    </row>
    <row r="1571" spans="1:30" s="48" customFormat="1">
      <c r="A1571" s="2"/>
      <c r="B1571" s="57" t="s">
        <v>1611</v>
      </c>
      <c r="C1571" s="49" t="s">
        <v>3880</v>
      </c>
      <c r="D1571" s="49" t="s">
        <v>3881</v>
      </c>
      <c r="E1571" s="49">
        <v>3</v>
      </c>
      <c r="F1571" s="49">
        <v>24</v>
      </c>
      <c r="G1571" s="49" t="s">
        <v>3066</v>
      </c>
      <c r="H1571" s="52" t="s">
        <v>373</v>
      </c>
      <c r="I1571" s="50" t="s">
        <v>2938</v>
      </c>
      <c r="J1571" s="50"/>
      <c r="K1571" s="90"/>
      <c r="L1571" s="51">
        <v>2091</v>
      </c>
      <c r="M1571" s="51">
        <v>1845</v>
      </c>
      <c r="N1571" s="82">
        <f>IF('1'!$H$10="-",L1571,L1571)</f>
        <v>2091</v>
      </c>
      <c r="O1571" s="82">
        <f>IF(Z1571="только сц",0,IF('1'!$H$10="-",M1571,IF('1'!$H$10="в кассу предприятия",M1571,IF('1'!$H$10="ИП Водакова Т.Ю.",M1571*1.075,"-"))))</f>
        <v>0</v>
      </c>
      <c r="P1571" s="86">
        <v>5</v>
      </c>
      <c r="Q1571" s="47"/>
      <c r="R1571" s="91">
        <f t="shared" si="24"/>
        <v>0</v>
      </c>
      <c r="S1571" s="91" t="str">
        <f>IF('1'!$H$10="-","-      ₽",IF(Z1571="только сц",IF(Q1571&lt;=AA1571,Q1571,AA1571),IF(Q1571&lt;=AB1571,0,IF(Q1571-R1571&lt;=AA1571,Q1571-R1571,AA1571))))</f>
        <v>-      ₽</v>
      </c>
      <c r="T1571" s="92" t="str">
        <f>IF('1'!$H$10="-","-      ₽",IF(AND(SUM($W$10:$W$6357)&gt;=200000,AC1571&lt;&gt;"без скидки"),IF(R1571&gt;=100,O1571*0.95*0.95*R1571,O1571*R1571*0.95),IF(SUM($V$10:$V$6357)&gt;=57000,IF(AND(R1571&gt;=100,AC1571&lt;&gt;"без скидки"),O1571*0.95*R1571,O1571*R1571),N1571*R1571)))</f>
        <v>-      ₽</v>
      </c>
      <c r="U1571" s="92" t="str">
        <f>IF('1'!$H$10="-","-      ₽",S1571*N1571)</f>
        <v>-      ₽</v>
      </c>
      <c r="V1571" s="93" t="str">
        <f>IF('1'!$H$10="-","-      ₽",R1571*N1571)</f>
        <v>-      ₽</v>
      </c>
      <c r="W1571" s="93" t="str">
        <f>IF('1'!$H$10="-","-      ₽",R1571*O1571)</f>
        <v>-      ₽</v>
      </c>
      <c r="X1571" s="65" t="s">
        <v>4548</v>
      </c>
      <c r="Y1571" s="66" t="str">
        <f>IF(OR(Q1571="",'1'!$H$10="-"),"-      %",IF(Z1571="только сц",0,IF(SUM($V$685:$V$6357)&gt;=57000,(W1571-T1571)/W1571,0)))</f>
        <v>-      %</v>
      </c>
      <c r="Z1571" s="83" t="s">
        <v>5582</v>
      </c>
      <c r="AA1571" s="51">
        <v>5</v>
      </c>
      <c r="AB1571" s="51">
        <v>0</v>
      </c>
      <c r="AC1571" s="63" t="s">
        <v>375</v>
      </c>
      <c r="AD1571" s="94" t="str">
        <f>IF(OR(Q1571="",'1'!$H$10="-"),"",IF(Q1571&gt;R1571+S1571,"заказано больше наличия",""))</f>
        <v/>
      </c>
    </row>
    <row r="1572" spans="1:30" s="48" customFormat="1">
      <c r="A1572" s="2"/>
      <c r="B1572" s="57" t="s">
        <v>4199</v>
      </c>
      <c r="C1572" s="49" t="s">
        <v>3882</v>
      </c>
      <c r="D1572" s="49" t="s">
        <v>810</v>
      </c>
      <c r="E1572" s="49">
        <v>3</v>
      </c>
      <c r="F1572" s="49">
        <v>18</v>
      </c>
      <c r="G1572" s="49" t="s">
        <v>4256</v>
      </c>
      <c r="H1572" s="52" t="s">
        <v>384</v>
      </c>
      <c r="I1572" s="50" t="s">
        <v>580</v>
      </c>
      <c r="J1572" s="50"/>
      <c r="K1572" s="90"/>
      <c r="L1572" s="51">
        <v>2091</v>
      </c>
      <c r="M1572" s="51">
        <v>1845</v>
      </c>
      <c r="N1572" s="82">
        <f>IF('1'!$H$10="-",L1572,L1572)</f>
        <v>2091</v>
      </c>
      <c r="O1572" s="82">
        <f>IF(Z1572="только сц",0,IF('1'!$H$10="-",M1572,IF('1'!$H$10="в кассу предприятия",M1572,IF('1'!$H$10="ИП Водакова Т.Ю.",M1572*1.075,"-"))))</f>
        <v>0</v>
      </c>
      <c r="P1572" s="86">
        <v>1</v>
      </c>
      <c r="Q1572" s="47"/>
      <c r="R1572" s="91">
        <f t="shared" si="24"/>
        <v>0</v>
      </c>
      <c r="S1572" s="91" t="str">
        <f>IF('1'!$H$10="-","-      ₽",IF(Z1572="только сц",IF(Q1572&lt;=AA1572,Q1572,AA1572),IF(Q1572&lt;=AB1572,0,IF(Q1572-R1572&lt;=AA1572,Q1572-R1572,AA1572))))</f>
        <v>-      ₽</v>
      </c>
      <c r="T1572" s="92" t="str">
        <f>IF('1'!$H$10="-","-      ₽",IF(AND(SUM($W$10:$W$6357)&gt;=200000,AC1572&lt;&gt;"без скидки"),IF(R1572&gt;=100,O1572*0.95*0.95*R1572,O1572*R1572*0.95),IF(SUM($V$10:$V$6357)&gt;=57000,IF(AND(R1572&gt;=100,AC1572&lt;&gt;"без скидки"),O1572*0.95*R1572,O1572*R1572),N1572*R1572)))</f>
        <v>-      ₽</v>
      </c>
      <c r="U1572" s="92" t="str">
        <f>IF('1'!$H$10="-","-      ₽",S1572*N1572)</f>
        <v>-      ₽</v>
      </c>
      <c r="V1572" s="93" t="str">
        <f>IF('1'!$H$10="-","-      ₽",R1572*N1572)</f>
        <v>-      ₽</v>
      </c>
      <c r="W1572" s="93" t="str">
        <f>IF('1'!$H$10="-","-      ₽",R1572*O1572)</f>
        <v>-      ₽</v>
      </c>
      <c r="X1572" s="65" t="s">
        <v>4548</v>
      </c>
      <c r="Y1572" s="66" t="str">
        <f>IF(OR(Q1572="",'1'!$H$10="-"),"-      %",IF(Z1572="только сц",0,IF(SUM($V$685:$V$6357)&gt;=57000,(W1572-T1572)/W1572,0)))</f>
        <v>-      %</v>
      </c>
      <c r="Z1572" s="83" t="s">
        <v>5582</v>
      </c>
      <c r="AA1572" s="51">
        <v>1</v>
      </c>
      <c r="AB1572" s="51">
        <v>0</v>
      </c>
      <c r="AC1572" s="63" t="s">
        <v>375</v>
      </c>
      <c r="AD1572" s="94" t="str">
        <f>IF(OR(Q1572="",'1'!$H$10="-"),"",IF(Q1572&gt;R1572+S1572,"заказано больше наличия",""))</f>
        <v/>
      </c>
    </row>
    <row r="1573" spans="1:30" s="48" customFormat="1">
      <c r="A1573" s="2"/>
      <c r="B1573" s="57" t="s">
        <v>4077</v>
      </c>
      <c r="C1573" s="49" t="s">
        <v>809</v>
      </c>
      <c r="D1573" s="49" t="s">
        <v>810</v>
      </c>
      <c r="E1573" s="49">
        <v>3</v>
      </c>
      <c r="F1573" s="49">
        <v>24</v>
      </c>
      <c r="G1573" s="49" t="s">
        <v>2812</v>
      </c>
      <c r="H1573" s="52" t="s">
        <v>371</v>
      </c>
      <c r="I1573" s="50"/>
      <c r="J1573" s="50"/>
      <c r="K1573" s="90" t="s">
        <v>4153</v>
      </c>
      <c r="L1573" s="51">
        <v>8047</v>
      </c>
      <c r="M1573" s="51">
        <v>7100</v>
      </c>
      <c r="N1573" s="82">
        <f>IF('1'!$H$10="-",L1573,L1573)</f>
        <v>8047</v>
      </c>
      <c r="O1573" s="82">
        <f>IF(Z1573="только сц",0,IF('1'!$H$10="-",M1573,IF('1'!$H$10="в кассу предприятия",M1573,IF('1'!$H$10="ИП Водакова Т.Ю.",M1573*1.075,"-"))))</f>
        <v>0</v>
      </c>
      <c r="P1573" s="86">
        <v>1</v>
      </c>
      <c r="Q1573" s="47"/>
      <c r="R1573" s="91">
        <f t="shared" si="24"/>
        <v>0</v>
      </c>
      <c r="S1573" s="91" t="str">
        <f>IF('1'!$H$10="-","-      ₽",IF(Z1573="только сц",IF(Q1573&lt;=AA1573,Q1573,AA1573),IF(Q1573&lt;=AB1573,0,IF(Q1573-R1573&lt;=AA1573,Q1573-R1573,AA1573))))</f>
        <v>-      ₽</v>
      </c>
      <c r="T1573" s="92" t="str">
        <f>IF('1'!$H$10="-","-      ₽",IF(AND(SUM($W$10:$W$6357)&gt;=200000,AC1573&lt;&gt;"без скидки"),IF(R1573&gt;=100,O1573*0.95*0.95*R1573,O1573*R1573*0.95),IF(SUM($V$10:$V$6357)&gt;=57000,IF(AND(R1573&gt;=100,AC1573&lt;&gt;"без скидки"),O1573*0.95*R1573,O1573*R1573),N1573*R1573)))</f>
        <v>-      ₽</v>
      </c>
      <c r="U1573" s="92" t="str">
        <f>IF('1'!$H$10="-","-      ₽",S1573*N1573)</f>
        <v>-      ₽</v>
      </c>
      <c r="V1573" s="93" t="str">
        <f>IF('1'!$H$10="-","-      ₽",R1573*N1573)</f>
        <v>-      ₽</v>
      </c>
      <c r="W1573" s="93" t="str">
        <f>IF('1'!$H$10="-","-      ₽",R1573*O1573)</f>
        <v>-      ₽</v>
      </c>
      <c r="X1573" s="65" t="s">
        <v>4548</v>
      </c>
      <c r="Y1573" s="66" t="str">
        <f>IF(OR(Q1573="",'1'!$H$10="-"),"-      %",IF(Z1573="только сц",0,IF(SUM($V$685:$V$6357)&gt;=57000,(W1573-T1573)/W1573,0)))</f>
        <v>-      %</v>
      </c>
      <c r="Z1573" s="83" t="s">
        <v>5582</v>
      </c>
      <c r="AA1573" s="51">
        <v>1</v>
      </c>
      <c r="AB1573" s="51">
        <v>0</v>
      </c>
      <c r="AC1573" s="63" t="s">
        <v>375</v>
      </c>
      <c r="AD1573" s="94" t="str">
        <f>IF(OR(Q1573="",'1'!$H$10="-"),"",IF(Q1573&gt;R1573+S1573,"заказано больше наличия",""))</f>
        <v/>
      </c>
    </row>
    <row r="1574" spans="1:30" s="48" customFormat="1">
      <c r="A1574" s="2"/>
      <c r="B1574" s="57" t="s">
        <v>1612</v>
      </c>
      <c r="C1574" s="49" t="s">
        <v>809</v>
      </c>
      <c r="D1574" s="49" t="s">
        <v>810</v>
      </c>
      <c r="E1574" s="49">
        <v>3</v>
      </c>
      <c r="F1574" s="49">
        <v>26</v>
      </c>
      <c r="G1574" s="49" t="s">
        <v>2812</v>
      </c>
      <c r="H1574" s="52" t="s">
        <v>373</v>
      </c>
      <c r="I1574" s="50"/>
      <c r="J1574" s="50"/>
      <c r="K1574" s="90" t="s">
        <v>3067</v>
      </c>
      <c r="L1574" s="51">
        <v>7588</v>
      </c>
      <c r="M1574" s="51">
        <v>6695</v>
      </c>
      <c r="N1574" s="82">
        <f>IF('1'!$H$10="-",L1574,L1574)</f>
        <v>7588</v>
      </c>
      <c r="O1574" s="82">
        <f>IF(Z1574="только сц",0,IF('1'!$H$10="-",M1574,IF('1'!$H$10="в кассу предприятия",M1574,IF('1'!$H$10="ИП Водакова Т.Ю.",M1574*1.075,"-"))))</f>
        <v>6695</v>
      </c>
      <c r="P1574" s="86">
        <v>21</v>
      </c>
      <c r="Q1574" s="47"/>
      <c r="R1574" s="91">
        <f t="shared" si="24"/>
        <v>0</v>
      </c>
      <c r="S1574" s="91" t="str">
        <f>IF('1'!$H$10="-","-      ₽",IF(Z1574="только сц",IF(Q1574&lt;=AA1574,Q1574,AA1574),IF(Q1574&lt;=AB1574,0,IF(Q1574-R1574&lt;=AA1574,Q1574-R1574,AA1574))))</f>
        <v>-      ₽</v>
      </c>
      <c r="T1574" s="92" t="str">
        <f>IF('1'!$H$10="-","-      ₽",IF(AND(SUM($W$10:$W$6357)&gt;=200000,AC1574&lt;&gt;"без скидки"),IF(R1574&gt;=100,O1574*0.95*0.95*R1574,O1574*R1574*0.95),IF(SUM($V$10:$V$6357)&gt;=57000,IF(AND(R1574&gt;=100,AC1574&lt;&gt;"без скидки"),O1574*0.95*R1574,O1574*R1574),N1574*R1574)))</f>
        <v>-      ₽</v>
      </c>
      <c r="U1574" s="92" t="str">
        <f>IF('1'!$H$10="-","-      ₽",S1574*N1574)</f>
        <v>-      ₽</v>
      </c>
      <c r="V1574" s="93" t="str">
        <f>IF('1'!$H$10="-","-      ₽",R1574*N1574)</f>
        <v>-      ₽</v>
      </c>
      <c r="W1574" s="93" t="str">
        <f>IF('1'!$H$10="-","-      ₽",R1574*O1574)</f>
        <v>-      ₽</v>
      </c>
      <c r="X1574" s="65" t="s">
        <v>4548</v>
      </c>
      <c r="Y1574" s="66" t="str">
        <f>IF(OR(Q1574="",'1'!$H$10="-"),"-      %",IF(Z1574="только сц",0,IF(SUM($V$685:$V$6357)&gt;=57000,(W1574-T1574)/W1574,0)))</f>
        <v>-      %</v>
      </c>
      <c r="Z1574" s="83" t="s">
        <v>375</v>
      </c>
      <c r="AA1574" s="51">
        <v>0</v>
      </c>
      <c r="AB1574" s="51">
        <v>21</v>
      </c>
      <c r="AC1574" s="63" t="s">
        <v>375</v>
      </c>
      <c r="AD1574" s="94" t="str">
        <f>IF(OR(Q1574="",'1'!$H$10="-"),"",IF(Q1574&gt;R1574+S1574,"заказано больше наличия",""))</f>
        <v/>
      </c>
    </row>
    <row r="1575" spans="1:30" s="48" customFormat="1">
      <c r="A1575" s="2"/>
      <c r="B1575" s="57" t="s">
        <v>808</v>
      </c>
      <c r="C1575" s="49" t="s">
        <v>809</v>
      </c>
      <c r="D1575" s="49" t="s">
        <v>810</v>
      </c>
      <c r="E1575" s="49">
        <v>3</v>
      </c>
      <c r="F1575" s="49">
        <v>11</v>
      </c>
      <c r="G1575" s="49"/>
      <c r="H1575" s="52" t="s">
        <v>52</v>
      </c>
      <c r="I1575" s="50" t="s">
        <v>298</v>
      </c>
      <c r="J1575" s="50"/>
      <c r="K1575" s="90"/>
      <c r="L1575" s="51">
        <v>278</v>
      </c>
      <c r="M1575" s="51">
        <v>245</v>
      </c>
      <c r="N1575" s="82">
        <f>IF('1'!$H$10="-",L1575,L1575)</f>
        <v>278</v>
      </c>
      <c r="O1575" s="82">
        <f>IF(Z1575="только сц",0,IF('1'!$H$10="-",M1575,IF('1'!$H$10="в кассу предприятия",M1575,IF('1'!$H$10="ИП Водакова Т.Ю.",M1575*1.075,"-"))))</f>
        <v>245</v>
      </c>
      <c r="P1575" s="86" t="s">
        <v>5583</v>
      </c>
      <c r="Q1575" s="47"/>
      <c r="R1575" s="91">
        <f t="shared" si="24"/>
        <v>0</v>
      </c>
      <c r="S1575" s="91" t="str">
        <f>IF('1'!$H$10="-","-      ₽",IF(Z1575="только сц",IF(Q1575&lt;=AA1575,Q1575,AA1575),IF(Q1575&lt;=AB1575,0,IF(Q1575-R1575&lt;=AA1575,Q1575-R1575,AA1575))))</f>
        <v>-      ₽</v>
      </c>
      <c r="T1575" s="92" t="str">
        <f>IF('1'!$H$10="-","-      ₽",IF(AND(SUM($W$10:$W$6357)&gt;=200000,AC1575&lt;&gt;"без скидки"),IF(R1575&gt;=100,O1575*0.95*0.95*R1575,O1575*R1575*0.95),IF(SUM($V$10:$V$6357)&gt;=57000,IF(AND(R1575&gt;=100,AC1575&lt;&gt;"без скидки"),O1575*0.95*R1575,O1575*R1575),N1575*R1575)))</f>
        <v>-      ₽</v>
      </c>
      <c r="U1575" s="92" t="str">
        <f>IF('1'!$H$10="-","-      ₽",S1575*N1575)</f>
        <v>-      ₽</v>
      </c>
      <c r="V1575" s="93" t="str">
        <f>IF('1'!$H$10="-","-      ₽",R1575*N1575)</f>
        <v>-      ₽</v>
      </c>
      <c r="W1575" s="93" t="str">
        <f>IF('1'!$H$10="-","-      ₽",R1575*O1575)</f>
        <v>-      ₽</v>
      </c>
      <c r="X1575" s="65" t="s">
        <v>4992</v>
      </c>
      <c r="Y1575" s="66" t="str">
        <f>IF(OR(Q1575="",'1'!$H$10="-"),"-      %",IF(Z1575="только сц",0,IF(SUM($V$685:$V$6357)&gt;=57000,(W1575-T1575)/W1575,0)))</f>
        <v>-      %</v>
      </c>
      <c r="Z1575" s="83" t="s">
        <v>375</v>
      </c>
      <c r="AA1575" s="51">
        <v>12</v>
      </c>
      <c r="AB1575" s="51">
        <v>391</v>
      </c>
      <c r="AC1575" s="63" t="s">
        <v>375</v>
      </c>
      <c r="AD1575" s="94" t="str">
        <f>IF(OR(Q1575="",'1'!$H$10="-"),"",IF(Q1575&gt;R1575+S1575,"заказано больше наличия",""))</f>
        <v/>
      </c>
    </row>
    <row r="1576" spans="1:30" s="48" customFormat="1">
      <c r="A1576" s="2"/>
      <c r="B1576" s="57" t="s">
        <v>1613</v>
      </c>
      <c r="C1576" s="49" t="s">
        <v>3882</v>
      </c>
      <c r="D1576" s="49" t="s">
        <v>810</v>
      </c>
      <c r="E1576" s="49">
        <v>3</v>
      </c>
      <c r="F1576" s="49">
        <v>11</v>
      </c>
      <c r="G1576" s="49"/>
      <c r="H1576" s="52" t="s">
        <v>52</v>
      </c>
      <c r="I1576" s="50" t="s">
        <v>426</v>
      </c>
      <c r="J1576" s="50"/>
      <c r="K1576" s="90"/>
      <c r="L1576" s="51">
        <v>278</v>
      </c>
      <c r="M1576" s="51">
        <v>245</v>
      </c>
      <c r="N1576" s="82">
        <f>IF('1'!$H$10="-",L1576,L1576)</f>
        <v>278</v>
      </c>
      <c r="O1576" s="82">
        <f>IF(Z1576="только сц",0,IF('1'!$H$10="-",M1576,IF('1'!$H$10="в кассу предприятия",M1576,IF('1'!$H$10="ИП Водакова Т.Ю.",M1576*1.075,"-"))))</f>
        <v>0</v>
      </c>
      <c r="P1576" s="86">
        <v>5</v>
      </c>
      <c r="Q1576" s="47"/>
      <c r="R1576" s="91">
        <f t="shared" si="24"/>
        <v>0</v>
      </c>
      <c r="S1576" s="91" t="str">
        <f>IF('1'!$H$10="-","-      ₽",IF(Z1576="только сц",IF(Q1576&lt;=AA1576,Q1576,AA1576),IF(Q1576&lt;=AB1576,0,IF(Q1576-R1576&lt;=AA1576,Q1576-R1576,AA1576))))</f>
        <v>-      ₽</v>
      </c>
      <c r="T1576" s="92" t="str">
        <f>IF('1'!$H$10="-","-      ₽",IF(AND(SUM($W$10:$W$6357)&gt;=200000,AC1576&lt;&gt;"без скидки"),IF(R1576&gt;=100,O1576*0.95*0.95*R1576,O1576*R1576*0.95),IF(SUM($V$10:$V$6357)&gt;=57000,IF(AND(R1576&gt;=100,AC1576&lt;&gt;"без скидки"),O1576*0.95*R1576,O1576*R1576),N1576*R1576)))</f>
        <v>-      ₽</v>
      </c>
      <c r="U1576" s="92" t="str">
        <f>IF('1'!$H$10="-","-      ₽",S1576*N1576)</f>
        <v>-      ₽</v>
      </c>
      <c r="V1576" s="93" t="str">
        <f>IF('1'!$H$10="-","-      ₽",R1576*N1576)</f>
        <v>-      ₽</v>
      </c>
      <c r="W1576" s="93" t="str">
        <f>IF('1'!$H$10="-","-      ₽",R1576*O1576)</f>
        <v>-      ₽</v>
      </c>
      <c r="X1576" s="65" t="s">
        <v>4548</v>
      </c>
      <c r="Y1576" s="66" t="str">
        <f>IF(OR(Q1576="",'1'!$H$10="-"),"-      %",IF(Z1576="только сц",0,IF(SUM($V$685:$V$6357)&gt;=57000,(W1576-T1576)/W1576,0)))</f>
        <v>-      %</v>
      </c>
      <c r="Z1576" s="83" t="s">
        <v>5582</v>
      </c>
      <c r="AA1576" s="51">
        <v>5</v>
      </c>
      <c r="AB1576" s="51">
        <v>0</v>
      </c>
      <c r="AC1576" s="63" t="s">
        <v>3975</v>
      </c>
      <c r="AD1576" s="94" t="str">
        <f>IF(OR(Q1576="",'1'!$H$10="-"),"",IF(Q1576&gt;R1576+S1576,"заказано больше наличия",""))</f>
        <v/>
      </c>
    </row>
    <row r="1577" spans="1:30" s="48" customFormat="1">
      <c r="A1577" s="2"/>
      <c r="B1577" s="57" t="s">
        <v>1614</v>
      </c>
      <c r="C1577" s="49" t="s">
        <v>809</v>
      </c>
      <c r="D1577" s="49" t="s">
        <v>810</v>
      </c>
      <c r="E1577" s="49">
        <v>3</v>
      </c>
      <c r="F1577" s="49">
        <v>11</v>
      </c>
      <c r="G1577" s="49"/>
      <c r="H1577" s="52" t="s">
        <v>52</v>
      </c>
      <c r="I1577" s="50"/>
      <c r="J1577" s="50"/>
      <c r="K1577" s="90"/>
      <c r="L1577" s="51">
        <v>278</v>
      </c>
      <c r="M1577" s="51">
        <v>245</v>
      </c>
      <c r="N1577" s="82">
        <f>IF('1'!$H$10="-",L1577,L1577)</f>
        <v>278</v>
      </c>
      <c r="O1577" s="82">
        <f>IF(Z1577="только сц",0,IF('1'!$H$10="-",M1577,IF('1'!$H$10="в кассу предприятия",M1577,IF('1'!$H$10="ИП Водакова Т.Ю.",M1577*1.075,"-"))))</f>
        <v>245</v>
      </c>
      <c r="P1577" s="86" t="s">
        <v>5583</v>
      </c>
      <c r="Q1577" s="47"/>
      <c r="R1577" s="91">
        <f t="shared" si="24"/>
        <v>0</v>
      </c>
      <c r="S1577" s="91" t="str">
        <f>IF('1'!$H$10="-","-      ₽",IF(Z1577="только сц",IF(Q1577&lt;=AA1577,Q1577,AA1577),IF(Q1577&lt;=AB1577,0,IF(Q1577-R1577&lt;=AA1577,Q1577-R1577,AA1577))))</f>
        <v>-      ₽</v>
      </c>
      <c r="T1577" s="92" t="str">
        <f>IF('1'!$H$10="-","-      ₽",IF(AND(SUM($W$10:$W$6357)&gt;=200000,AC1577&lt;&gt;"без скидки"),IF(R1577&gt;=100,O1577*0.95*0.95*R1577,O1577*R1577*0.95),IF(SUM($V$10:$V$6357)&gt;=57000,IF(AND(R1577&gt;=100,AC1577&lt;&gt;"без скидки"),O1577*0.95*R1577,O1577*R1577),N1577*R1577)))</f>
        <v>-      ₽</v>
      </c>
      <c r="U1577" s="92" t="str">
        <f>IF('1'!$H$10="-","-      ₽",S1577*N1577)</f>
        <v>-      ₽</v>
      </c>
      <c r="V1577" s="93" t="str">
        <f>IF('1'!$H$10="-","-      ₽",R1577*N1577)</f>
        <v>-      ₽</v>
      </c>
      <c r="W1577" s="93" t="str">
        <f>IF('1'!$H$10="-","-      ₽",R1577*O1577)</f>
        <v>-      ₽</v>
      </c>
      <c r="X1577" s="65" t="s">
        <v>4992</v>
      </c>
      <c r="Y1577" s="66" t="str">
        <f>IF(OR(Q1577="",'1'!$H$10="-"),"-      %",IF(Z1577="только сц",0,IF(SUM($V$685:$V$6357)&gt;=57000,(W1577-T1577)/W1577,0)))</f>
        <v>-      %</v>
      </c>
      <c r="Z1577" s="83" t="s">
        <v>375</v>
      </c>
      <c r="AA1577" s="51">
        <v>29</v>
      </c>
      <c r="AB1577" s="51">
        <v>966</v>
      </c>
      <c r="AC1577" s="63" t="s">
        <v>375</v>
      </c>
      <c r="AD1577" s="94" t="str">
        <f>IF(OR(Q1577="",'1'!$H$10="-"),"",IF(Q1577&gt;R1577+S1577,"заказано больше наличия",""))</f>
        <v/>
      </c>
    </row>
    <row r="1578" spans="1:30" s="48" customFormat="1">
      <c r="A1578" s="2"/>
      <c r="B1578" s="57" t="s">
        <v>5264</v>
      </c>
      <c r="C1578" s="49" t="s">
        <v>3882</v>
      </c>
      <c r="D1578" s="49" t="s">
        <v>810</v>
      </c>
      <c r="E1578" s="49">
        <v>3</v>
      </c>
      <c r="F1578" s="49">
        <v>43</v>
      </c>
      <c r="G1578" s="49"/>
      <c r="H1578" s="52" t="s">
        <v>2792</v>
      </c>
      <c r="I1578" s="50" t="s">
        <v>5480</v>
      </c>
      <c r="J1578" s="50"/>
      <c r="K1578" s="90"/>
      <c r="L1578" s="51">
        <v>2923</v>
      </c>
      <c r="M1578" s="51">
        <v>2579</v>
      </c>
      <c r="N1578" s="82">
        <f>IF('1'!$H$10="-",L1578,L1578)</f>
        <v>2923</v>
      </c>
      <c r="O1578" s="82">
        <f>IF(Z1578="только сц",0,IF('1'!$H$10="-",M1578,IF('1'!$H$10="в кассу предприятия",M1578,IF('1'!$H$10="ИП Водакова Т.Ю.",M1578*1.075,"-"))))</f>
        <v>0</v>
      </c>
      <c r="P1578" s="86">
        <v>1</v>
      </c>
      <c r="Q1578" s="47"/>
      <c r="R1578" s="91">
        <f t="shared" si="24"/>
        <v>0</v>
      </c>
      <c r="S1578" s="91" t="str">
        <f>IF('1'!$H$10="-","-      ₽",IF(Z1578="только сц",IF(Q1578&lt;=AA1578,Q1578,AA1578),IF(Q1578&lt;=AB1578,0,IF(Q1578-R1578&lt;=AA1578,Q1578-R1578,AA1578))))</f>
        <v>-      ₽</v>
      </c>
      <c r="T1578" s="92" t="str">
        <f>IF('1'!$H$10="-","-      ₽",IF(AND(SUM($W$10:$W$6357)&gt;=200000,AC1578&lt;&gt;"без скидки"),IF(R1578&gt;=100,O1578*0.95*0.95*R1578,O1578*R1578*0.95),IF(SUM($V$10:$V$6357)&gt;=57000,IF(AND(R1578&gt;=100,AC1578&lt;&gt;"без скидки"),O1578*0.95*R1578,O1578*R1578),N1578*R1578)))</f>
        <v>-      ₽</v>
      </c>
      <c r="U1578" s="92" t="str">
        <f>IF('1'!$H$10="-","-      ₽",S1578*N1578)</f>
        <v>-      ₽</v>
      </c>
      <c r="V1578" s="93" t="str">
        <f>IF('1'!$H$10="-","-      ₽",R1578*N1578)</f>
        <v>-      ₽</v>
      </c>
      <c r="W1578" s="93" t="str">
        <f>IF('1'!$H$10="-","-      ₽",R1578*O1578)</f>
        <v>-      ₽</v>
      </c>
      <c r="X1578" s="65" t="s">
        <v>4548</v>
      </c>
      <c r="Y1578" s="66" t="str">
        <f>IF(OR(Q1578="",'1'!$H$10="-"),"-      %",IF(Z1578="только сц",0,IF(SUM($V$685:$V$6357)&gt;=57000,(W1578-T1578)/W1578,0)))</f>
        <v>-      %</v>
      </c>
      <c r="Z1578" s="83" t="s">
        <v>5582</v>
      </c>
      <c r="AA1578" s="51">
        <v>1</v>
      </c>
      <c r="AB1578" s="51">
        <v>0</v>
      </c>
      <c r="AC1578" s="63" t="s">
        <v>375</v>
      </c>
      <c r="AD1578" s="94" t="str">
        <f>IF(OR(Q1578="",'1'!$H$10="-"),"",IF(Q1578&gt;R1578+S1578,"заказано больше наличия",""))</f>
        <v/>
      </c>
    </row>
    <row r="1579" spans="1:30" s="48" customFormat="1">
      <c r="A1579" s="2"/>
      <c r="B1579" s="57" t="s">
        <v>5265</v>
      </c>
      <c r="C1579" s="49" t="s">
        <v>5421</v>
      </c>
      <c r="D1579" s="49" t="s">
        <v>5422</v>
      </c>
      <c r="E1579" s="49">
        <v>3</v>
      </c>
      <c r="F1579" s="49">
        <v>11</v>
      </c>
      <c r="G1579" s="49"/>
      <c r="H1579" s="52" t="s">
        <v>52</v>
      </c>
      <c r="I1579" s="50" t="s">
        <v>298</v>
      </c>
      <c r="J1579" s="50"/>
      <c r="K1579" s="90"/>
      <c r="L1579" s="51">
        <v>221</v>
      </c>
      <c r="M1579" s="51">
        <v>195</v>
      </c>
      <c r="N1579" s="82">
        <f>IF('1'!$H$10="-",L1579,L1579)</f>
        <v>221</v>
      </c>
      <c r="O1579" s="82">
        <f>IF(Z1579="только сц",0,IF('1'!$H$10="-",M1579,IF('1'!$H$10="в кассу предприятия",M1579,IF('1'!$H$10="ИП Водакова Т.Ю.",M1579*1.075,"-"))))</f>
        <v>0</v>
      </c>
      <c r="P1579" s="86">
        <v>3</v>
      </c>
      <c r="Q1579" s="47"/>
      <c r="R1579" s="91">
        <f t="shared" si="24"/>
        <v>0</v>
      </c>
      <c r="S1579" s="91" t="str">
        <f>IF('1'!$H$10="-","-      ₽",IF(Z1579="только сц",IF(Q1579&lt;=AA1579,Q1579,AA1579),IF(Q1579&lt;=AB1579,0,IF(Q1579-R1579&lt;=AA1579,Q1579-R1579,AA1579))))</f>
        <v>-      ₽</v>
      </c>
      <c r="T1579" s="92" t="str">
        <f>IF('1'!$H$10="-","-      ₽",IF(AND(SUM($W$10:$W$6357)&gt;=200000,AC1579&lt;&gt;"без скидки"),IF(R1579&gt;=100,O1579*0.95*0.95*R1579,O1579*R1579*0.95),IF(SUM($V$10:$V$6357)&gt;=57000,IF(AND(R1579&gt;=100,AC1579&lt;&gt;"без скидки"),O1579*0.95*R1579,O1579*R1579),N1579*R1579)))</f>
        <v>-      ₽</v>
      </c>
      <c r="U1579" s="92" t="str">
        <f>IF('1'!$H$10="-","-      ₽",S1579*N1579)</f>
        <v>-      ₽</v>
      </c>
      <c r="V1579" s="93" t="str">
        <f>IF('1'!$H$10="-","-      ₽",R1579*N1579)</f>
        <v>-      ₽</v>
      </c>
      <c r="W1579" s="93" t="str">
        <f>IF('1'!$H$10="-","-      ₽",R1579*O1579)</f>
        <v>-      ₽</v>
      </c>
      <c r="X1579" s="65" t="s">
        <v>4548</v>
      </c>
      <c r="Y1579" s="66" t="str">
        <f>IF(OR(Q1579="",'1'!$H$10="-"),"-      %",IF(Z1579="только сц",0,IF(SUM($V$685:$V$6357)&gt;=57000,(W1579-T1579)/W1579,0)))</f>
        <v>-      %</v>
      </c>
      <c r="Z1579" s="83" t="s">
        <v>5582</v>
      </c>
      <c r="AA1579" s="51">
        <v>3</v>
      </c>
      <c r="AB1579" s="51">
        <v>0</v>
      </c>
      <c r="AC1579" s="63" t="s">
        <v>375</v>
      </c>
      <c r="AD1579" s="94" t="str">
        <f>IF(OR(Q1579="",'1'!$H$10="-"),"",IF(Q1579&gt;R1579+S1579,"заказано больше наличия",""))</f>
        <v/>
      </c>
    </row>
    <row r="1580" spans="1:30" s="48" customFormat="1">
      <c r="A1580" s="2"/>
      <c r="B1580" s="57" t="s">
        <v>4329</v>
      </c>
      <c r="C1580" s="49" t="s">
        <v>4436</v>
      </c>
      <c r="D1580" s="49" t="s">
        <v>4437</v>
      </c>
      <c r="E1580" s="49">
        <v>3</v>
      </c>
      <c r="F1580" s="49">
        <v>11</v>
      </c>
      <c r="G1580" s="49" t="s">
        <v>3068</v>
      </c>
      <c r="H1580" s="52" t="s">
        <v>52</v>
      </c>
      <c r="I1580" s="50" t="s">
        <v>387</v>
      </c>
      <c r="J1580" s="50" t="s">
        <v>375</v>
      </c>
      <c r="K1580" s="90" t="s">
        <v>375</v>
      </c>
      <c r="L1580" s="51">
        <v>1830</v>
      </c>
      <c r="M1580" s="51">
        <v>1615</v>
      </c>
      <c r="N1580" s="82">
        <f>IF('1'!$H$10="-",L1580,L1580)</f>
        <v>1830</v>
      </c>
      <c r="O1580" s="82">
        <f>IF(Z1580="только сц",0,IF('1'!$H$10="-",M1580,IF('1'!$H$10="в кассу предприятия",M1580,IF('1'!$H$10="ИП Водакова Т.Ю.",M1580*1.075,"-"))))</f>
        <v>0</v>
      </c>
      <c r="P1580" s="86">
        <v>12</v>
      </c>
      <c r="Q1580" s="47"/>
      <c r="R1580" s="91">
        <f t="shared" si="24"/>
        <v>0</v>
      </c>
      <c r="S1580" s="91" t="str">
        <f>IF('1'!$H$10="-","-      ₽",IF(Z1580="только сц",IF(Q1580&lt;=AA1580,Q1580,AA1580),IF(Q1580&lt;=AB1580,0,IF(Q1580-R1580&lt;=AA1580,Q1580-R1580,AA1580))))</f>
        <v>-      ₽</v>
      </c>
      <c r="T1580" s="92" t="str">
        <f>IF('1'!$H$10="-","-      ₽",IF(AND(SUM($W$10:$W$6357)&gt;=200000,AC1580&lt;&gt;"без скидки"),IF(R1580&gt;=100,O1580*0.95*0.95*R1580,O1580*R1580*0.95),IF(SUM($V$10:$V$6357)&gt;=57000,IF(AND(R1580&gt;=100,AC1580&lt;&gt;"без скидки"),O1580*0.95*R1580,O1580*R1580),N1580*R1580)))</f>
        <v>-      ₽</v>
      </c>
      <c r="U1580" s="92" t="str">
        <f>IF('1'!$H$10="-","-      ₽",S1580*N1580)</f>
        <v>-      ₽</v>
      </c>
      <c r="V1580" s="93" t="str">
        <f>IF('1'!$H$10="-","-      ₽",R1580*N1580)</f>
        <v>-      ₽</v>
      </c>
      <c r="W1580" s="93" t="str">
        <f>IF('1'!$H$10="-","-      ₽",R1580*O1580)</f>
        <v>-      ₽</v>
      </c>
      <c r="X1580" s="65" t="s">
        <v>4548</v>
      </c>
      <c r="Y1580" s="66" t="str">
        <f>IF(OR(Q1580="",'1'!$H$10="-"),"-      %",IF(Z1580="только сц",0,IF(SUM($V$685:$V$6357)&gt;=57000,(W1580-T1580)/W1580,0)))</f>
        <v>-      %</v>
      </c>
      <c r="Z1580" s="83" t="s">
        <v>5582</v>
      </c>
      <c r="AA1580" s="51">
        <v>12</v>
      </c>
      <c r="AB1580" s="51">
        <v>0</v>
      </c>
      <c r="AC1580" s="63" t="s">
        <v>375</v>
      </c>
      <c r="AD1580" s="94" t="str">
        <f>IF(OR(Q1580="",'1'!$H$10="-"),"",IF(Q1580&gt;R1580+S1580,"заказано больше наличия",""))</f>
        <v/>
      </c>
    </row>
    <row r="1581" spans="1:30" s="48" customFormat="1">
      <c r="A1581" s="2"/>
      <c r="B1581" s="57" t="s">
        <v>4570</v>
      </c>
      <c r="C1581" s="49" t="s">
        <v>4632</v>
      </c>
      <c r="D1581" s="49" t="s">
        <v>4633</v>
      </c>
      <c r="E1581" s="49">
        <v>3</v>
      </c>
      <c r="F1581" s="49">
        <v>44</v>
      </c>
      <c r="G1581" s="49"/>
      <c r="H1581" s="52" t="s">
        <v>4664</v>
      </c>
      <c r="I1581" s="50" t="s">
        <v>4665</v>
      </c>
      <c r="J1581" s="50"/>
      <c r="K1581" s="90"/>
      <c r="L1581" s="51">
        <v>43730</v>
      </c>
      <c r="M1581" s="51">
        <v>38585</v>
      </c>
      <c r="N1581" s="82">
        <f>IF('1'!$H$10="-",L1581,L1581)</f>
        <v>43730</v>
      </c>
      <c r="O1581" s="82">
        <f>IF(Z1581="только сц",0,IF('1'!$H$10="-",M1581,IF('1'!$H$10="в кассу предприятия",M1581,IF('1'!$H$10="ИП Водакова Т.Ю.",M1581*1.075,"-"))))</f>
        <v>38585</v>
      </c>
      <c r="P1581" s="86">
        <v>5</v>
      </c>
      <c r="Q1581" s="47"/>
      <c r="R1581" s="91">
        <f t="shared" si="24"/>
        <v>0</v>
      </c>
      <c r="S1581" s="91" t="str">
        <f>IF('1'!$H$10="-","-      ₽",IF(Z1581="только сц",IF(Q1581&lt;=AA1581,Q1581,AA1581),IF(Q1581&lt;=AB1581,0,IF(Q1581-R1581&lt;=AA1581,Q1581-R1581,AA1581))))</f>
        <v>-      ₽</v>
      </c>
      <c r="T1581" s="92" t="str">
        <f>IF('1'!$H$10="-","-      ₽",IF(AND(SUM($W$10:$W$6357)&gt;=200000,AC1581&lt;&gt;"без скидки"),IF(R1581&gt;=100,O1581*0.95*0.95*R1581,O1581*R1581*0.95),IF(SUM($V$10:$V$6357)&gt;=57000,IF(AND(R1581&gt;=100,AC1581&lt;&gt;"без скидки"),O1581*0.95*R1581,O1581*R1581),N1581*R1581)))</f>
        <v>-      ₽</v>
      </c>
      <c r="U1581" s="92" t="str">
        <f>IF('1'!$H$10="-","-      ₽",S1581*N1581)</f>
        <v>-      ₽</v>
      </c>
      <c r="V1581" s="93" t="str">
        <f>IF('1'!$H$10="-","-      ₽",R1581*N1581)</f>
        <v>-      ₽</v>
      </c>
      <c r="W1581" s="93" t="str">
        <f>IF('1'!$H$10="-","-      ₽",R1581*O1581)</f>
        <v>-      ₽</v>
      </c>
      <c r="X1581" s="65" t="s">
        <v>4548</v>
      </c>
      <c r="Y1581" s="66" t="str">
        <f>IF(OR(Q1581="",'1'!$H$10="-"),"-      %",IF(Z1581="только сц",0,IF(SUM($V$685:$V$6357)&gt;=57000,(W1581-T1581)/W1581,0)))</f>
        <v>-      %</v>
      </c>
      <c r="Z1581" s="83" t="s">
        <v>375</v>
      </c>
      <c r="AA1581" s="51">
        <v>0</v>
      </c>
      <c r="AB1581" s="51">
        <v>5</v>
      </c>
      <c r="AC1581" s="63" t="s">
        <v>375</v>
      </c>
      <c r="AD1581" s="94" t="str">
        <f>IF(OR(Q1581="",'1'!$H$10="-"),"",IF(Q1581&gt;R1581+S1581,"заказано больше наличия",""))</f>
        <v/>
      </c>
    </row>
    <row r="1582" spans="1:30" s="48" customFormat="1">
      <c r="A1582" s="2"/>
      <c r="B1582" s="57" t="s">
        <v>5266</v>
      </c>
      <c r="C1582" s="49" t="s">
        <v>4438</v>
      </c>
      <c r="D1582" s="49" t="s">
        <v>2570</v>
      </c>
      <c r="E1582" s="49">
        <v>3</v>
      </c>
      <c r="F1582" s="49">
        <v>18</v>
      </c>
      <c r="G1582" s="49" t="s">
        <v>375</v>
      </c>
      <c r="H1582" s="52" t="s">
        <v>384</v>
      </c>
      <c r="I1582" s="50"/>
      <c r="J1582" s="50"/>
      <c r="K1582" s="90"/>
      <c r="L1582" s="51">
        <v>617</v>
      </c>
      <c r="M1582" s="51">
        <v>544</v>
      </c>
      <c r="N1582" s="82">
        <f>IF('1'!$H$10="-",L1582,L1582)</f>
        <v>617</v>
      </c>
      <c r="O1582" s="82">
        <f>IF(Z1582="только сц",0,IF('1'!$H$10="-",M1582,IF('1'!$H$10="в кассу предприятия",M1582,IF('1'!$H$10="ИП Водакова Т.Ю.",M1582*1.075,"-"))))</f>
        <v>544</v>
      </c>
      <c r="P1582" s="86">
        <v>80</v>
      </c>
      <c r="Q1582" s="47"/>
      <c r="R1582" s="91">
        <f t="shared" ref="R1582:R1646" si="25">IF(Q1582&lt;=AB1582,Q1582,AB1582)</f>
        <v>0</v>
      </c>
      <c r="S1582" s="91" t="str">
        <f>IF('1'!$H$10="-","-      ₽",IF(Z1582="только сц",IF(Q1582&lt;=AA1582,Q1582,AA1582),IF(Q1582&lt;=AB1582,0,IF(Q1582-R1582&lt;=AA1582,Q1582-R1582,AA1582))))</f>
        <v>-      ₽</v>
      </c>
      <c r="T1582" s="92" t="str">
        <f>IF('1'!$H$10="-","-      ₽",IF(AND(SUM($W$10:$W$6357)&gt;=200000,AC1582&lt;&gt;"без скидки"),IF(R1582&gt;=100,O1582*0.95*0.95*R1582,O1582*R1582*0.95),IF(SUM($V$10:$V$6357)&gt;=57000,IF(AND(R1582&gt;=100,AC1582&lt;&gt;"без скидки"),O1582*0.95*R1582,O1582*R1582),N1582*R1582)))</f>
        <v>-      ₽</v>
      </c>
      <c r="U1582" s="92" t="str">
        <f>IF('1'!$H$10="-","-      ₽",S1582*N1582)</f>
        <v>-      ₽</v>
      </c>
      <c r="V1582" s="93" t="str">
        <f>IF('1'!$H$10="-","-      ₽",R1582*N1582)</f>
        <v>-      ₽</v>
      </c>
      <c r="W1582" s="93" t="str">
        <f>IF('1'!$H$10="-","-      ₽",R1582*O1582)</f>
        <v>-      ₽</v>
      </c>
      <c r="X1582" s="65" t="s">
        <v>4992</v>
      </c>
      <c r="Y1582" s="66" t="str">
        <f>IF(OR(Q1582="",'1'!$H$10="-"),"-      %",IF(Z1582="только сц",0,IF(SUM($V$685:$V$6357)&gt;=57000,(W1582-T1582)/W1582,0)))</f>
        <v>-      %</v>
      </c>
      <c r="Z1582" s="83" t="s">
        <v>375</v>
      </c>
      <c r="AA1582" s="51">
        <v>0</v>
      </c>
      <c r="AB1582" s="51">
        <v>80</v>
      </c>
      <c r="AC1582" s="63" t="s">
        <v>375</v>
      </c>
      <c r="AD1582" s="94" t="str">
        <f>IF(OR(Q1582="",'1'!$H$10="-"),"",IF(Q1582&gt;R1582+S1582,"заказано больше наличия",""))</f>
        <v/>
      </c>
    </row>
    <row r="1583" spans="1:30" s="48" customFormat="1">
      <c r="A1583" s="2"/>
      <c r="B1583" s="57" t="s">
        <v>4575</v>
      </c>
      <c r="C1583" s="49" t="s">
        <v>4438</v>
      </c>
      <c r="D1583" s="49" t="s">
        <v>2570</v>
      </c>
      <c r="E1583" s="49">
        <v>3</v>
      </c>
      <c r="F1583" s="49">
        <v>44</v>
      </c>
      <c r="G1583" s="49" t="s">
        <v>4670</v>
      </c>
      <c r="H1583" s="52" t="s">
        <v>4664</v>
      </c>
      <c r="I1583" s="50"/>
      <c r="J1583" s="50"/>
      <c r="K1583" s="90"/>
      <c r="L1583" s="51">
        <v>22756</v>
      </c>
      <c r="M1583" s="51">
        <v>20079</v>
      </c>
      <c r="N1583" s="82">
        <f>IF('1'!$H$10="-",L1583,L1583)</f>
        <v>22756</v>
      </c>
      <c r="O1583" s="82">
        <f>IF(Z1583="только сц",0,IF('1'!$H$10="-",M1583,IF('1'!$H$10="в кассу предприятия",M1583,IF('1'!$H$10="ИП Водакова Т.Ю.",M1583*1.075,"-"))))</f>
        <v>20079</v>
      </c>
      <c r="P1583" s="86">
        <v>63</v>
      </c>
      <c r="Q1583" s="47"/>
      <c r="R1583" s="91">
        <f t="shared" si="25"/>
        <v>0</v>
      </c>
      <c r="S1583" s="91" t="str">
        <f>IF('1'!$H$10="-","-      ₽",IF(Z1583="только сц",IF(Q1583&lt;=AA1583,Q1583,AA1583),IF(Q1583&lt;=AB1583,0,IF(Q1583-R1583&lt;=AA1583,Q1583-R1583,AA1583))))</f>
        <v>-      ₽</v>
      </c>
      <c r="T1583" s="92" t="str">
        <f>IF('1'!$H$10="-","-      ₽",IF(AND(SUM($W$10:$W$6357)&gt;=200000,AC1583&lt;&gt;"без скидки"),IF(R1583&gt;=100,O1583*0.95*0.95*R1583,O1583*R1583*0.95),IF(SUM($V$10:$V$6357)&gt;=57000,IF(AND(R1583&gt;=100,AC1583&lt;&gt;"без скидки"),O1583*0.95*R1583,O1583*R1583),N1583*R1583)))</f>
        <v>-      ₽</v>
      </c>
      <c r="U1583" s="92" t="str">
        <f>IF('1'!$H$10="-","-      ₽",S1583*N1583)</f>
        <v>-      ₽</v>
      </c>
      <c r="V1583" s="93" t="str">
        <f>IF('1'!$H$10="-","-      ₽",R1583*N1583)</f>
        <v>-      ₽</v>
      </c>
      <c r="W1583" s="93" t="str">
        <f>IF('1'!$H$10="-","-      ₽",R1583*O1583)</f>
        <v>-      ₽</v>
      </c>
      <c r="X1583" s="65" t="s">
        <v>4548</v>
      </c>
      <c r="Y1583" s="66" t="str">
        <f>IF(OR(Q1583="",'1'!$H$10="-"),"-      %",IF(Z1583="только сц",0,IF(SUM($V$685:$V$6357)&gt;=57000,(W1583-T1583)/W1583,0)))</f>
        <v>-      %</v>
      </c>
      <c r="Z1583" s="83" t="s">
        <v>375</v>
      </c>
      <c r="AA1583" s="51">
        <v>0</v>
      </c>
      <c r="AB1583" s="51">
        <v>63</v>
      </c>
      <c r="AC1583" s="63" t="s">
        <v>3975</v>
      </c>
      <c r="AD1583" s="94" t="str">
        <f>IF(OR(Q1583="",'1'!$H$10="-"),"",IF(Q1583&gt;R1583+S1583,"заказано больше наличия",""))</f>
        <v/>
      </c>
    </row>
    <row r="1584" spans="1:30" s="48" customFormat="1">
      <c r="A1584" s="2"/>
      <c r="B1584" s="57" t="s">
        <v>4576</v>
      </c>
      <c r="C1584" s="49" t="s">
        <v>4438</v>
      </c>
      <c r="D1584" s="49" t="s">
        <v>2570</v>
      </c>
      <c r="E1584" s="49">
        <v>3</v>
      </c>
      <c r="F1584" s="49">
        <v>44</v>
      </c>
      <c r="G1584" s="49" t="s">
        <v>4671</v>
      </c>
      <c r="H1584" s="52" t="s">
        <v>4664</v>
      </c>
      <c r="I1584" s="50"/>
      <c r="J1584" s="50"/>
      <c r="K1584" s="90"/>
      <c r="L1584" s="51">
        <v>44614</v>
      </c>
      <c r="M1584" s="51">
        <v>39365</v>
      </c>
      <c r="N1584" s="82">
        <f>IF('1'!$H$10="-",L1584,L1584)</f>
        <v>44614</v>
      </c>
      <c r="O1584" s="82">
        <f>IF(Z1584="только сц",0,IF('1'!$H$10="-",M1584,IF('1'!$H$10="в кассу предприятия",M1584,IF('1'!$H$10="ИП Водакова Т.Ю.",M1584*1.075,"-"))))</f>
        <v>39365</v>
      </c>
      <c r="P1584" s="86">
        <v>24</v>
      </c>
      <c r="Q1584" s="47"/>
      <c r="R1584" s="91">
        <f t="shared" si="25"/>
        <v>0</v>
      </c>
      <c r="S1584" s="91" t="str">
        <f>IF('1'!$H$10="-","-      ₽",IF(Z1584="только сц",IF(Q1584&lt;=AA1584,Q1584,AA1584),IF(Q1584&lt;=AB1584,0,IF(Q1584-R1584&lt;=AA1584,Q1584-R1584,AA1584))))</f>
        <v>-      ₽</v>
      </c>
      <c r="T1584" s="92" t="str">
        <f>IF('1'!$H$10="-","-      ₽",IF(AND(SUM($W$10:$W$6357)&gt;=200000,AC1584&lt;&gt;"без скидки"),IF(R1584&gt;=100,O1584*0.95*0.95*R1584,O1584*R1584*0.95),IF(SUM($V$10:$V$6357)&gt;=57000,IF(AND(R1584&gt;=100,AC1584&lt;&gt;"без скидки"),O1584*0.95*R1584,O1584*R1584),N1584*R1584)))</f>
        <v>-      ₽</v>
      </c>
      <c r="U1584" s="92" t="str">
        <f>IF('1'!$H$10="-","-      ₽",S1584*N1584)</f>
        <v>-      ₽</v>
      </c>
      <c r="V1584" s="93" t="str">
        <f>IF('1'!$H$10="-","-      ₽",R1584*N1584)</f>
        <v>-      ₽</v>
      </c>
      <c r="W1584" s="93" t="str">
        <f>IF('1'!$H$10="-","-      ₽",R1584*O1584)</f>
        <v>-      ₽</v>
      </c>
      <c r="X1584" s="65" t="s">
        <v>4548</v>
      </c>
      <c r="Y1584" s="66" t="str">
        <f>IF(OR(Q1584="",'1'!$H$10="-"),"-      %",IF(Z1584="только сц",0,IF(SUM($V$685:$V$6357)&gt;=57000,(W1584-T1584)/W1584,0)))</f>
        <v>-      %</v>
      </c>
      <c r="Z1584" s="83" t="s">
        <v>375</v>
      </c>
      <c r="AA1584" s="51">
        <v>0</v>
      </c>
      <c r="AB1584" s="51">
        <v>24</v>
      </c>
      <c r="AC1584" s="63" t="s">
        <v>375</v>
      </c>
      <c r="AD1584" s="94" t="str">
        <f>IF(OR(Q1584="",'1'!$H$10="-"),"",IF(Q1584&gt;R1584+S1584,"заказано больше наличия",""))</f>
        <v/>
      </c>
    </row>
    <row r="1585" spans="1:30" s="48" customFormat="1">
      <c r="A1585" s="2"/>
      <c r="B1585" s="57" t="s">
        <v>4330</v>
      </c>
      <c r="C1585" s="49" t="s">
        <v>4438</v>
      </c>
      <c r="D1585" s="49" t="s">
        <v>2570</v>
      </c>
      <c r="E1585" s="49">
        <v>3</v>
      </c>
      <c r="F1585" s="49">
        <v>26</v>
      </c>
      <c r="G1585" s="49" t="s">
        <v>3069</v>
      </c>
      <c r="H1585" s="52" t="s">
        <v>371</v>
      </c>
      <c r="I1585" s="50"/>
      <c r="J1585" s="50"/>
      <c r="K1585" s="90" t="s">
        <v>2791</v>
      </c>
      <c r="L1585" s="51">
        <v>3508</v>
      </c>
      <c r="M1585" s="51">
        <v>3095</v>
      </c>
      <c r="N1585" s="82">
        <f>IF('1'!$H$10="-",L1585,L1585)</f>
        <v>3508</v>
      </c>
      <c r="O1585" s="82">
        <f>IF(Z1585="только сц",0,IF('1'!$H$10="-",M1585,IF('1'!$H$10="в кассу предприятия",M1585,IF('1'!$H$10="ИП Водакова Т.Ю.",M1585*1.075,"-"))))</f>
        <v>0</v>
      </c>
      <c r="P1585" s="86">
        <v>3</v>
      </c>
      <c r="Q1585" s="47"/>
      <c r="R1585" s="91">
        <f t="shared" si="25"/>
        <v>0</v>
      </c>
      <c r="S1585" s="91" t="str">
        <f>IF('1'!$H$10="-","-      ₽",IF(Z1585="только сц",IF(Q1585&lt;=AA1585,Q1585,AA1585),IF(Q1585&lt;=AB1585,0,IF(Q1585-R1585&lt;=AA1585,Q1585-R1585,AA1585))))</f>
        <v>-      ₽</v>
      </c>
      <c r="T1585" s="92" t="str">
        <f>IF('1'!$H$10="-","-      ₽",IF(AND(SUM($W$10:$W$6357)&gt;=200000,AC1585&lt;&gt;"без скидки"),IF(R1585&gt;=100,O1585*0.95*0.95*R1585,O1585*R1585*0.95),IF(SUM($V$10:$V$6357)&gt;=57000,IF(AND(R1585&gt;=100,AC1585&lt;&gt;"без скидки"),O1585*0.95*R1585,O1585*R1585),N1585*R1585)))</f>
        <v>-      ₽</v>
      </c>
      <c r="U1585" s="92" t="str">
        <f>IF('1'!$H$10="-","-      ₽",S1585*N1585)</f>
        <v>-      ₽</v>
      </c>
      <c r="V1585" s="93" t="str">
        <f>IF('1'!$H$10="-","-      ₽",R1585*N1585)</f>
        <v>-      ₽</v>
      </c>
      <c r="W1585" s="93" t="str">
        <f>IF('1'!$H$10="-","-      ₽",R1585*O1585)</f>
        <v>-      ₽</v>
      </c>
      <c r="X1585" s="65" t="s">
        <v>4548</v>
      </c>
      <c r="Y1585" s="66" t="str">
        <f>IF(OR(Q1585="",'1'!$H$10="-"),"-      %",IF(Z1585="только сц",0,IF(SUM($V$685:$V$6357)&gt;=57000,(W1585-T1585)/W1585,0)))</f>
        <v>-      %</v>
      </c>
      <c r="Z1585" s="83" t="s">
        <v>5582</v>
      </c>
      <c r="AA1585" s="51">
        <v>3</v>
      </c>
      <c r="AB1585" s="51">
        <v>0</v>
      </c>
      <c r="AC1585" s="63" t="s">
        <v>375</v>
      </c>
      <c r="AD1585" s="94" t="str">
        <f>IF(OR(Q1585="",'1'!$H$10="-"),"",IF(Q1585&gt;R1585+S1585,"заказано больше наличия",""))</f>
        <v/>
      </c>
    </row>
    <row r="1586" spans="1:30" s="48" customFormat="1">
      <c r="A1586" s="2"/>
      <c r="B1586" s="57" t="s">
        <v>4571</v>
      </c>
      <c r="C1586" s="49" t="s">
        <v>4438</v>
      </c>
      <c r="D1586" s="49" t="s">
        <v>2570</v>
      </c>
      <c r="E1586" s="49">
        <v>3</v>
      </c>
      <c r="F1586" s="49">
        <v>44</v>
      </c>
      <c r="G1586" s="49" t="s">
        <v>4666</v>
      </c>
      <c r="H1586" s="52" t="s">
        <v>4664</v>
      </c>
      <c r="I1586" s="50"/>
      <c r="J1586" s="50"/>
      <c r="K1586" s="90"/>
      <c r="L1586" s="51">
        <v>40896</v>
      </c>
      <c r="M1586" s="51">
        <v>36085</v>
      </c>
      <c r="N1586" s="82">
        <f>IF('1'!$H$10="-",L1586,L1586)</f>
        <v>40896</v>
      </c>
      <c r="O1586" s="82">
        <f>IF(Z1586="только сц",0,IF('1'!$H$10="-",M1586,IF('1'!$H$10="в кассу предприятия",M1586,IF('1'!$H$10="ИП Водакова Т.Ю.",M1586*1.075,"-"))))</f>
        <v>36085</v>
      </c>
      <c r="P1586" s="86">
        <v>24</v>
      </c>
      <c r="Q1586" s="47"/>
      <c r="R1586" s="91">
        <f t="shared" si="25"/>
        <v>0</v>
      </c>
      <c r="S1586" s="91" t="str">
        <f>IF('1'!$H$10="-","-      ₽",IF(Z1586="только сц",IF(Q1586&lt;=AA1586,Q1586,AA1586),IF(Q1586&lt;=AB1586,0,IF(Q1586-R1586&lt;=AA1586,Q1586-R1586,AA1586))))</f>
        <v>-      ₽</v>
      </c>
      <c r="T1586" s="92" t="str">
        <f>IF('1'!$H$10="-","-      ₽",IF(AND(SUM($W$10:$W$6357)&gt;=200000,AC1586&lt;&gt;"без скидки"),IF(R1586&gt;=100,O1586*0.95*0.95*R1586,O1586*R1586*0.95),IF(SUM($V$10:$V$6357)&gt;=57000,IF(AND(R1586&gt;=100,AC1586&lt;&gt;"без скидки"),O1586*0.95*R1586,O1586*R1586),N1586*R1586)))</f>
        <v>-      ₽</v>
      </c>
      <c r="U1586" s="92" t="str">
        <f>IF('1'!$H$10="-","-      ₽",S1586*N1586)</f>
        <v>-      ₽</v>
      </c>
      <c r="V1586" s="93" t="str">
        <f>IF('1'!$H$10="-","-      ₽",R1586*N1586)</f>
        <v>-      ₽</v>
      </c>
      <c r="W1586" s="93" t="str">
        <f>IF('1'!$H$10="-","-      ₽",R1586*O1586)</f>
        <v>-      ₽</v>
      </c>
      <c r="X1586" s="65" t="s">
        <v>4548</v>
      </c>
      <c r="Y1586" s="66" t="str">
        <f>IF(OR(Q1586="",'1'!$H$10="-"),"-      %",IF(Z1586="только сц",0,IF(SUM($V$685:$V$6357)&gt;=57000,(W1586-T1586)/W1586,0)))</f>
        <v>-      %</v>
      </c>
      <c r="Z1586" s="83" t="s">
        <v>375</v>
      </c>
      <c r="AA1586" s="51">
        <v>0</v>
      </c>
      <c r="AB1586" s="51">
        <v>24</v>
      </c>
      <c r="AC1586" s="63" t="s">
        <v>375</v>
      </c>
      <c r="AD1586" s="94" t="str">
        <f>IF(OR(Q1586="",'1'!$H$10="-"),"",IF(Q1586&gt;R1586+S1586,"заказано больше наличия",""))</f>
        <v/>
      </c>
    </row>
    <row r="1587" spans="1:30" s="48" customFormat="1">
      <c r="A1587" s="2"/>
      <c r="B1587" s="57" t="s">
        <v>4331</v>
      </c>
      <c r="C1587" s="49" t="s">
        <v>4438</v>
      </c>
      <c r="D1587" s="49" t="s">
        <v>2570</v>
      </c>
      <c r="E1587" s="49">
        <v>3</v>
      </c>
      <c r="F1587" s="49">
        <v>24</v>
      </c>
      <c r="G1587" s="49" t="s">
        <v>4493</v>
      </c>
      <c r="H1587" s="52" t="s">
        <v>373</v>
      </c>
      <c r="I1587" s="50"/>
      <c r="J1587" s="50"/>
      <c r="K1587" s="90" t="s">
        <v>3027</v>
      </c>
      <c r="L1587" s="51">
        <v>3066</v>
      </c>
      <c r="M1587" s="51">
        <v>2705</v>
      </c>
      <c r="N1587" s="82">
        <f>IF('1'!$H$10="-",L1587,L1587)</f>
        <v>3066</v>
      </c>
      <c r="O1587" s="82">
        <f>IF(Z1587="только сц",0,IF('1'!$H$10="-",M1587,IF('1'!$H$10="в кассу предприятия",M1587,IF('1'!$H$10="ИП Водакова Т.Ю.",M1587*1.075,"-"))))</f>
        <v>2705</v>
      </c>
      <c r="P1587" s="86">
        <v>1</v>
      </c>
      <c r="Q1587" s="47"/>
      <c r="R1587" s="91">
        <f t="shared" si="25"/>
        <v>0</v>
      </c>
      <c r="S1587" s="91" t="str">
        <f>IF('1'!$H$10="-","-      ₽",IF(Z1587="только сц",IF(Q1587&lt;=AA1587,Q1587,AA1587),IF(Q1587&lt;=AB1587,0,IF(Q1587-R1587&lt;=AA1587,Q1587-R1587,AA1587))))</f>
        <v>-      ₽</v>
      </c>
      <c r="T1587" s="92" t="str">
        <f>IF('1'!$H$10="-","-      ₽",IF(AND(SUM($W$10:$W$6357)&gt;=200000,AC1587&lt;&gt;"без скидки"),IF(R1587&gt;=100,O1587*0.95*0.95*R1587,O1587*R1587*0.95),IF(SUM($V$10:$V$6357)&gt;=57000,IF(AND(R1587&gt;=100,AC1587&lt;&gt;"без скидки"),O1587*0.95*R1587,O1587*R1587),N1587*R1587)))</f>
        <v>-      ₽</v>
      </c>
      <c r="U1587" s="92" t="str">
        <f>IF('1'!$H$10="-","-      ₽",S1587*N1587)</f>
        <v>-      ₽</v>
      </c>
      <c r="V1587" s="93" t="str">
        <f>IF('1'!$H$10="-","-      ₽",R1587*N1587)</f>
        <v>-      ₽</v>
      </c>
      <c r="W1587" s="93" t="str">
        <f>IF('1'!$H$10="-","-      ₽",R1587*O1587)</f>
        <v>-      ₽</v>
      </c>
      <c r="X1587" s="65" t="s">
        <v>4548</v>
      </c>
      <c r="Y1587" s="66" t="str">
        <f>IF(OR(Q1587="",'1'!$H$10="-"),"-      %",IF(Z1587="только сц",0,IF(SUM($V$685:$V$6357)&gt;=57000,(W1587-T1587)/W1587,0)))</f>
        <v>-      %</v>
      </c>
      <c r="Z1587" s="83" t="s">
        <v>375</v>
      </c>
      <c r="AA1587" s="51">
        <v>0</v>
      </c>
      <c r="AB1587" s="51">
        <v>1</v>
      </c>
      <c r="AC1587" s="63" t="s">
        <v>375</v>
      </c>
      <c r="AD1587" s="94" t="str">
        <f>IF(OR(Q1587="",'1'!$H$10="-"),"",IF(Q1587&gt;R1587+S1587,"заказано больше наличия",""))</f>
        <v/>
      </c>
    </row>
    <row r="1588" spans="1:30" s="48" customFormat="1">
      <c r="A1588" s="2"/>
      <c r="B1588" s="57" t="s">
        <v>4332</v>
      </c>
      <c r="C1588" s="49" t="s">
        <v>4438</v>
      </c>
      <c r="D1588" s="49" t="s">
        <v>2570</v>
      </c>
      <c r="E1588" s="49">
        <v>3</v>
      </c>
      <c r="F1588" s="49">
        <v>26</v>
      </c>
      <c r="G1588" s="49" t="s">
        <v>4493</v>
      </c>
      <c r="H1588" s="52" t="s">
        <v>371</v>
      </c>
      <c r="I1588" s="50"/>
      <c r="J1588" s="50"/>
      <c r="K1588" s="90" t="s">
        <v>2791</v>
      </c>
      <c r="L1588" s="51">
        <v>3508</v>
      </c>
      <c r="M1588" s="51">
        <v>3095</v>
      </c>
      <c r="N1588" s="82">
        <f>IF('1'!$H$10="-",L1588,L1588)</f>
        <v>3508</v>
      </c>
      <c r="O1588" s="82">
        <f>IF(Z1588="только сц",0,IF('1'!$H$10="-",M1588,IF('1'!$H$10="в кассу предприятия",M1588,IF('1'!$H$10="ИП Водакова Т.Ю.",M1588*1.075,"-"))))</f>
        <v>0</v>
      </c>
      <c r="P1588" s="86">
        <v>3</v>
      </c>
      <c r="Q1588" s="47"/>
      <c r="R1588" s="91">
        <f t="shared" si="25"/>
        <v>0</v>
      </c>
      <c r="S1588" s="91" t="str">
        <f>IF('1'!$H$10="-","-      ₽",IF(Z1588="только сц",IF(Q1588&lt;=AA1588,Q1588,AA1588),IF(Q1588&lt;=AB1588,0,IF(Q1588-R1588&lt;=AA1588,Q1588-R1588,AA1588))))</f>
        <v>-      ₽</v>
      </c>
      <c r="T1588" s="92" t="str">
        <f>IF('1'!$H$10="-","-      ₽",IF(AND(SUM($W$10:$W$6357)&gt;=200000,AC1588&lt;&gt;"без скидки"),IF(R1588&gt;=100,O1588*0.95*0.95*R1588,O1588*R1588*0.95),IF(SUM($V$10:$V$6357)&gt;=57000,IF(AND(R1588&gt;=100,AC1588&lt;&gt;"без скидки"),O1588*0.95*R1588,O1588*R1588),N1588*R1588)))</f>
        <v>-      ₽</v>
      </c>
      <c r="U1588" s="92" t="str">
        <f>IF('1'!$H$10="-","-      ₽",S1588*N1588)</f>
        <v>-      ₽</v>
      </c>
      <c r="V1588" s="93" t="str">
        <f>IF('1'!$H$10="-","-      ₽",R1588*N1588)</f>
        <v>-      ₽</v>
      </c>
      <c r="W1588" s="93" t="str">
        <f>IF('1'!$H$10="-","-      ₽",R1588*O1588)</f>
        <v>-      ₽</v>
      </c>
      <c r="X1588" s="65" t="s">
        <v>4548</v>
      </c>
      <c r="Y1588" s="66" t="str">
        <f>IF(OR(Q1588="",'1'!$H$10="-"),"-      %",IF(Z1588="только сц",0,IF(SUM($V$685:$V$6357)&gt;=57000,(W1588-T1588)/W1588,0)))</f>
        <v>-      %</v>
      </c>
      <c r="Z1588" s="83" t="s">
        <v>5582</v>
      </c>
      <c r="AA1588" s="51">
        <v>3</v>
      </c>
      <c r="AB1588" s="51">
        <v>0</v>
      </c>
      <c r="AC1588" s="63" t="s">
        <v>375</v>
      </c>
      <c r="AD1588" s="94" t="str">
        <f>IF(OR(Q1588="",'1'!$H$10="-"),"",IF(Q1588&gt;R1588+S1588,"заказано больше наличия",""))</f>
        <v/>
      </c>
    </row>
    <row r="1589" spans="1:30" s="48" customFormat="1">
      <c r="A1589" s="2"/>
      <c r="B1589" s="57" t="s">
        <v>4572</v>
      </c>
      <c r="C1589" s="49" t="s">
        <v>4438</v>
      </c>
      <c r="D1589" s="49" t="s">
        <v>2570</v>
      </c>
      <c r="E1589" s="49">
        <v>3</v>
      </c>
      <c r="F1589" s="49">
        <v>44</v>
      </c>
      <c r="G1589" s="49" t="s">
        <v>4667</v>
      </c>
      <c r="H1589" s="52" t="s">
        <v>4664</v>
      </c>
      <c r="I1589" s="50"/>
      <c r="J1589" s="50"/>
      <c r="K1589" s="90"/>
      <c r="L1589" s="51">
        <v>39344</v>
      </c>
      <c r="M1589" s="51">
        <v>34715</v>
      </c>
      <c r="N1589" s="82">
        <f>IF('1'!$H$10="-",L1589,L1589)</f>
        <v>39344</v>
      </c>
      <c r="O1589" s="82">
        <f>IF(Z1589="только сц",0,IF('1'!$H$10="-",M1589,IF('1'!$H$10="в кассу предприятия",M1589,IF('1'!$H$10="ИП Водакова Т.Ю.",M1589*1.075,"-"))))</f>
        <v>34715</v>
      </c>
      <c r="P1589" s="86">
        <v>12</v>
      </c>
      <c r="Q1589" s="47"/>
      <c r="R1589" s="91">
        <f t="shared" si="25"/>
        <v>0</v>
      </c>
      <c r="S1589" s="91" t="str">
        <f>IF('1'!$H$10="-","-      ₽",IF(Z1589="только сц",IF(Q1589&lt;=AA1589,Q1589,AA1589),IF(Q1589&lt;=AB1589,0,IF(Q1589-R1589&lt;=AA1589,Q1589-R1589,AA1589))))</f>
        <v>-      ₽</v>
      </c>
      <c r="T1589" s="92" t="str">
        <f>IF('1'!$H$10="-","-      ₽",IF(AND(SUM($W$10:$W$6357)&gt;=200000,AC1589&lt;&gt;"без скидки"),IF(R1589&gt;=100,O1589*0.95*0.95*R1589,O1589*R1589*0.95),IF(SUM($V$10:$V$6357)&gt;=57000,IF(AND(R1589&gt;=100,AC1589&lt;&gt;"без скидки"),O1589*0.95*R1589,O1589*R1589),N1589*R1589)))</f>
        <v>-      ₽</v>
      </c>
      <c r="U1589" s="92" t="str">
        <f>IF('1'!$H$10="-","-      ₽",S1589*N1589)</f>
        <v>-      ₽</v>
      </c>
      <c r="V1589" s="93" t="str">
        <f>IF('1'!$H$10="-","-      ₽",R1589*N1589)</f>
        <v>-      ₽</v>
      </c>
      <c r="W1589" s="93" t="str">
        <f>IF('1'!$H$10="-","-      ₽",R1589*O1589)</f>
        <v>-      ₽</v>
      </c>
      <c r="X1589" s="65" t="s">
        <v>4548</v>
      </c>
      <c r="Y1589" s="66" t="str">
        <f>IF(OR(Q1589="",'1'!$H$10="-"),"-      %",IF(Z1589="только сц",0,IF(SUM($V$685:$V$6357)&gt;=57000,(W1589-T1589)/W1589,0)))</f>
        <v>-      %</v>
      </c>
      <c r="Z1589" s="83" t="s">
        <v>375</v>
      </c>
      <c r="AA1589" s="51">
        <v>0</v>
      </c>
      <c r="AB1589" s="51">
        <v>12</v>
      </c>
      <c r="AC1589" s="63" t="s">
        <v>375</v>
      </c>
      <c r="AD1589" s="94" t="str">
        <f>IF(OR(Q1589="",'1'!$H$10="-"),"",IF(Q1589&gt;R1589+S1589,"заказано больше наличия",""))</f>
        <v/>
      </c>
    </row>
    <row r="1590" spans="1:30" s="48" customFormat="1">
      <c r="A1590" s="2"/>
      <c r="B1590" s="57" t="s">
        <v>1615</v>
      </c>
      <c r="C1590" s="49" t="s">
        <v>2569</v>
      </c>
      <c r="D1590" s="49" t="s">
        <v>2570</v>
      </c>
      <c r="E1590" s="49">
        <v>3</v>
      </c>
      <c r="F1590" s="49">
        <v>35</v>
      </c>
      <c r="G1590" s="49" t="s">
        <v>561</v>
      </c>
      <c r="H1590" s="52" t="s">
        <v>2845</v>
      </c>
      <c r="I1590" s="50"/>
      <c r="J1590" s="50"/>
      <c r="K1590" s="90"/>
      <c r="L1590" s="51">
        <v>17856</v>
      </c>
      <c r="M1590" s="51">
        <v>15755</v>
      </c>
      <c r="N1590" s="82">
        <f>IF('1'!$H$10="-",L1590,L1590)</f>
        <v>17856</v>
      </c>
      <c r="O1590" s="82">
        <f>IF(Z1590="только сц",0,IF('1'!$H$10="-",M1590,IF('1'!$H$10="в кассу предприятия",M1590,IF('1'!$H$10="ИП Водакова Т.Ю.",M1590*1.075,"-"))))</f>
        <v>15755</v>
      </c>
      <c r="P1590" s="86">
        <v>8</v>
      </c>
      <c r="Q1590" s="47"/>
      <c r="R1590" s="91">
        <f t="shared" si="25"/>
        <v>0</v>
      </c>
      <c r="S1590" s="91" t="str">
        <f>IF('1'!$H$10="-","-      ₽",IF(Z1590="только сц",IF(Q1590&lt;=AA1590,Q1590,AA1590),IF(Q1590&lt;=AB1590,0,IF(Q1590-R1590&lt;=AA1590,Q1590-R1590,AA1590))))</f>
        <v>-      ₽</v>
      </c>
      <c r="T1590" s="92" t="str">
        <f>IF('1'!$H$10="-","-      ₽",IF(AND(SUM($W$10:$W$6357)&gt;=200000,AC1590&lt;&gt;"без скидки"),IF(R1590&gt;=100,O1590*0.95*0.95*R1590,O1590*R1590*0.95),IF(SUM($V$10:$V$6357)&gt;=57000,IF(AND(R1590&gt;=100,AC1590&lt;&gt;"без скидки"),O1590*0.95*R1590,O1590*R1590),N1590*R1590)))</f>
        <v>-      ₽</v>
      </c>
      <c r="U1590" s="92" t="str">
        <f>IF('1'!$H$10="-","-      ₽",S1590*N1590)</f>
        <v>-      ₽</v>
      </c>
      <c r="V1590" s="93" t="str">
        <f>IF('1'!$H$10="-","-      ₽",R1590*N1590)</f>
        <v>-      ₽</v>
      </c>
      <c r="W1590" s="93" t="str">
        <f>IF('1'!$H$10="-","-      ₽",R1590*O1590)</f>
        <v>-      ₽</v>
      </c>
      <c r="X1590" s="65" t="s">
        <v>4548</v>
      </c>
      <c r="Y1590" s="66" t="str">
        <f>IF(OR(Q1590="",'1'!$H$10="-"),"-      %",IF(Z1590="только сц",0,IF(SUM($V$685:$V$6357)&gt;=57000,(W1590-T1590)/W1590,0)))</f>
        <v>-      %</v>
      </c>
      <c r="Z1590" s="83" t="s">
        <v>375</v>
      </c>
      <c r="AA1590" s="51">
        <v>0</v>
      </c>
      <c r="AB1590" s="51">
        <v>8</v>
      </c>
      <c r="AC1590" s="63" t="s">
        <v>375</v>
      </c>
      <c r="AD1590" s="94" t="str">
        <f>IF(OR(Q1590="",'1'!$H$10="-"),"",IF(Q1590&gt;R1590+S1590,"заказано больше наличия",""))</f>
        <v/>
      </c>
    </row>
    <row r="1591" spans="1:30" s="48" customFormat="1">
      <c r="A1591" s="2"/>
      <c r="B1591" s="57" t="s">
        <v>4573</v>
      </c>
      <c r="C1591" s="49" t="s">
        <v>4438</v>
      </c>
      <c r="D1591" s="49" t="s">
        <v>2570</v>
      </c>
      <c r="E1591" s="49">
        <v>3</v>
      </c>
      <c r="F1591" s="49">
        <v>44</v>
      </c>
      <c r="G1591" s="49" t="s">
        <v>4668</v>
      </c>
      <c r="H1591" s="52" t="s">
        <v>4664</v>
      </c>
      <c r="I1591" s="50"/>
      <c r="J1591" s="50"/>
      <c r="K1591" s="90"/>
      <c r="L1591" s="51">
        <v>18241</v>
      </c>
      <c r="M1591" s="51">
        <v>16095</v>
      </c>
      <c r="N1591" s="82">
        <f>IF('1'!$H$10="-",L1591,L1591)</f>
        <v>18241</v>
      </c>
      <c r="O1591" s="82">
        <f>IF(Z1591="только сц",0,IF('1'!$H$10="-",M1591,IF('1'!$H$10="в кассу предприятия",M1591,IF('1'!$H$10="ИП Водакова Т.Ю.",M1591*1.075,"-"))))</f>
        <v>16095</v>
      </c>
      <c r="P1591" s="86">
        <v>28</v>
      </c>
      <c r="Q1591" s="47"/>
      <c r="R1591" s="91">
        <f t="shared" si="25"/>
        <v>0</v>
      </c>
      <c r="S1591" s="91" t="str">
        <f>IF('1'!$H$10="-","-      ₽",IF(Z1591="только сц",IF(Q1591&lt;=AA1591,Q1591,AA1591),IF(Q1591&lt;=AB1591,0,IF(Q1591-R1591&lt;=AA1591,Q1591-R1591,AA1591))))</f>
        <v>-      ₽</v>
      </c>
      <c r="T1591" s="92" t="str">
        <f>IF('1'!$H$10="-","-      ₽",IF(AND(SUM($W$10:$W$6357)&gt;=200000,AC1591&lt;&gt;"без скидки"),IF(R1591&gt;=100,O1591*0.95*0.95*R1591,O1591*R1591*0.95),IF(SUM($V$10:$V$6357)&gt;=57000,IF(AND(R1591&gt;=100,AC1591&lt;&gt;"без скидки"),O1591*0.95*R1591,O1591*R1591),N1591*R1591)))</f>
        <v>-      ₽</v>
      </c>
      <c r="U1591" s="92" t="str">
        <f>IF('1'!$H$10="-","-      ₽",S1591*N1591)</f>
        <v>-      ₽</v>
      </c>
      <c r="V1591" s="93" t="str">
        <f>IF('1'!$H$10="-","-      ₽",R1591*N1591)</f>
        <v>-      ₽</v>
      </c>
      <c r="W1591" s="93" t="str">
        <f>IF('1'!$H$10="-","-      ₽",R1591*O1591)</f>
        <v>-      ₽</v>
      </c>
      <c r="X1591" s="65" t="s">
        <v>4548</v>
      </c>
      <c r="Y1591" s="66" t="str">
        <f>IF(OR(Q1591="",'1'!$H$10="-"),"-      %",IF(Z1591="только сц",0,IF(SUM($V$685:$V$6357)&gt;=57000,(W1591-T1591)/W1591,0)))</f>
        <v>-      %</v>
      </c>
      <c r="Z1591" s="83" t="s">
        <v>375</v>
      </c>
      <c r="AA1591" s="51">
        <v>0</v>
      </c>
      <c r="AB1591" s="51">
        <v>28</v>
      </c>
      <c r="AC1591" s="63" t="s">
        <v>375</v>
      </c>
      <c r="AD1591" s="94" t="str">
        <f>IF(OR(Q1591="",'1'!$H$10="-"),"",IF(Q1591&gt;R1591+S1591,"заказано больше наличия",""))</f>
        <v/>
      </c>
    </row>
    <row r="1592" spans="1:30" s="48" customFormat="1">
      <c r="A1592" s="2"/>
      <c r="B1592" s="57" t="s">
        <v>4574</v>
      </c>
      <c r="C1592" s="49" t="s">
        <v>4438</v>
      </c>
      <c r="D1592" s="49" t="s">
        <v>2570</v>
      </c>
      <c r="E1592" s="49">
        <v>3</v>
      </c>
      <c r="F1592" s="49">
        <v>44</v>
      </c>
      <c r="G1592" s="49" t="s">
        <v>4669</v>
      </c>
      <c r="H1592" s="52" t="s">
        <v>4664</v>
      </c>
      <c r="I1592" s="50"/>
      <c r="J1592" s="50"/>
      <c r="K1592" s="90"/>
      <c r="L1592" s="51">
        <v>47133</v>
      </c>
      <c r="M1592" s="51">
        <v>41588</v>
      </c>
      <c r="N1592" s="82">
        <f>IF('1'!$H$10="-",L1592,L1592)</f>
        <v>47133</v>
      </c>
      <c r="O1592" s="82">
        <f>IF(Z1592="только сц",0,IF('1'!$H$10="-",M1592,IF('1'!$H$10="в кассу предприятия",M1592,IF('1'!$H$10="ИП Водакова Т.Ю.",M1592*1.075,"-"))))</f>
        <v>41588</v>
      </c>
      <c r="P1592" s="86">
        <v>10</v>
      </c>
      <c r="Q1592" s="47"/>
      <c r="R1592" s="91">
        <f t="shared" si="25"/>
        <v>0</v>
      </c>
      <c r="S1592" s="91" t="str">
        <f>IF('1'!$H$10="-","-      ₽",IF(Z1592="только сц",IF(Q1592&lt;=AA1592,Q1592,AA1592),IF(Q1592&lt;=AB1592,0,IF(Q1592-R1592&lt;=AA1592,Q1592-R1592,AA1592))))</f>
        <v>-      ₽</v>
      </c>
      <c r="T1592" s="92" t="str">
        <f>IF('1'!$H$10="-","-      ₽",IF(AND(SUM($W$10:$W$6357)&gt;=200000,AC1592&lt;&gt;"без скидки"),IF(R1592&gt;=100,O1592*0.95*0.95*R1592,O1592*R1592*0.95),IF(SUM($V$10:$V$6357)&gt;=57000,IF(AND(R1592&gt;=100,AC1592&lt;&gt;"без скидки"),O1592*0.95*R1592,O1592*R1592),N1592*R1592)))</f>
        <v>-      ₽</v>
      </c>
      <c r="U1592" s="92" t="str">
        <f>IF('1'!$H$10="-","-      ₽",S1592*N1592)</f>
        <v>-      ₽</v>
      </c>
      <c r="V1592" s="93" t="str">
        <f>IF('1'!$H$10="-","-      ₽",R1592*N1592)</f>
        <v>-      ₽</v>
      </c>
      <c r="W1592" s="93" t="str">
        <f>IF('1'!$H$10="-","-      ₽",R1592*O1592)</f>
        <v>-      ₽</v>
      </c>
      <c r="X1592" s="65" t="s">
        <v>4548</v>
      </c>
      <c r="Y1592" s="66" t="str">
        <f>IF(OR(Q1592="",'1'!$H$10="-"),"-      %",IF(Z1592="только сц",0,IF(SUM($V$685:$V$6357)&gt;=57000,(W1592-T1592)/W1592,0)))</f>
        <v>-      %</v>
      </c>
      <c r="Z1592" s="83" t="s">
        <v>375</v>
      </c>
      <c r="AA1592" s="51">
        <v>0</v>
      </c>
      <c r="AB1592" s="51">
        <v>10</v>
      </c>
      <c r="AC1592" s="63" t="s">
        <v>375</v>
      </c>
      <c r="AD1592" s="94" t="str">
        <f>IF(OR(Q1592="",'1'!$H$10="-"),"",IF(Q1592&gt;R1592+S1592,"заказано больше наличия",""))</f>
        <v/>
      </c>
    </row>
    <row r="1593" spans="1:30" s="48" customFormat="1">
      <c r="A1593" s="2"/>
      <c r="B1593" s="57" t="s">
        <v>5267</v>
      </c>
      <c r="C1593" s="49" t="s">
        <v>4634</v>
      </c>
      <c r="D1593" s="49" t="s">
        <v>4635</v>
      </c>
      <c r="E1593" s="49">
        <v>3</v>
      </c>
      <c r="F1593" s="49">
        <v>11</v>
      </c>
      <c r="G1593" s="49" t="s">
        <v>375</v>
      </c>
      <c r="H1593" s="52" t="s">
        <v>52</v>
      </c>
      <c r="I1593" s="50"/>
      <c r="J1593" s="50"/>
      <c r="K1593" s="90"/>
      <c r="L1593" s="51">
        <v>580</v>
      </c>
      <c r="M1593" s="51">
        <v>512</v>
      </c>
      <c r="N1593" s="82">
        <f>IF('1'!$H$10="-",L1593,L1593)</f>
        <v>580</v>
      </c>
      <c r="O1593" s="82">
        <f>IF(Z1593="только сц",0,IF('1'!$H$10="-",M1593,IF('1'!$H$10="в кассу предприятия",M1593,IF('1'!$H$10="ИП Водакова Т.Ю.",M1593*1.075,"-"))))</f>
        <v>512</v>
      </c>
      <c r="P1593" s="86">
        <v>77</v>
      </c>
      <c r="Q1593" s="47"/>
      <c r="R1593" s="91">
        <f t="shared" si="25"/>
        <v>0</v>
      </c>
      <c r="S1593" s="91" t="str">
        <f>IF('1'!$H$10="-","-      ₽",IF(Z1593="только сц",IF(Q1593&lt;=AA1593,Q1593,AA1593),IF(Q1593&lt;=AB1593,0,IF(Q1593-R1593&lt;=AA1593,Q1593-R1593,AA1593))))</f>
        <v>-      ₽</v>
      </c>
      <c r="T1593" s="92" t="str">
        <f>IF('1'!$H$10="-","-      ₽",IF(AND(SUM($W$10:$W$6357)&gt;=200000,AC1593&lt;&gt;"без скидки"),IF(R1593&gt;=100,O1593*0.95*0.95*R1593,O1593*R1593*0.95),IF(SUM($V$10:$V$6357)&gt;=57000,IF(AND(R1593&gt;=100,AC1593&lt;&gt;"без скидки"),O1593*0.95*R1593,O1593*R1593),N1593*R1593)))</f>
        <v>-      ₽</v>
      </c>
      <c r="U1593" s="92" t="str">
        <f>IF('1'!$H$10="-","-      ₽",S1593*N1593)</f>
        <v>-      ₽</v>
      </c>
      <c r="V1593" s="93" t="str">
        <f>IF('1'!$H$10="-","-      ₽",R1593*N1593)</f>
        <v>-      ₽</v>
      </c>
      <c r="W1593" s="93" t="str">
        <f>IF('1'!$H$10="-","-      ₽",R1593*O1593)</f>
        <v>-      ₽</v>
      </c>
      <c r="X1593" s="65" t="s">
        <v>4992</v>
      </c>
      <c r="Y1593" s="66" t="str">
        <f>IF(OR(Q1593="",'1'!$H$10="-"),"-      %",IF(Z1593="только сц",0,IF(SUM($V$685:$V$6357)&gt;=57000,(W1593-T1593)/W1593,0)))</f>
        <v>-      %</v>
      </c>
      <c r="Z1593" s="83" t="s">
        <v>375</v>
      </c>
      <c r="AA1593" s="51">
        <v>15</v>
      </c>
      <c r="AB1593" s="51">
        <v>62</v>
      </c>
      <c r="AC1593" s="63" t="s">
        <v>375</v>
      </c>
      <c r="AD1593" s="94" t="str">
        <f>IF(OR(Q1593="",'1'!$H$10="-"),"",IF(Q1593&gt;R1593+S1593,"заказано больше наличия",""))</f>
        <v/>
      </c>
    </row>
    <row r="1594" spans="1:30" s="48" customFormat="1">
      <c r="A1594" s="2"/>
      <c r="B1594" s="57" t="s">
        <v>4578</v>
      </c>
      <c r="C1594" s="49" t="s">
        <v>4634</v>
      </c>
      <c r="D1594" s="49" t="s">
        <v>4635</v>
      </c>
      <c r="E1594" s="49">
        <v>3</v>
      </c>
      <c r="F1594" s="49">
        <v>44</v>
      </c>
      <c r="G1594" s="49" t="s">
        <v>4671</v>
      </c>
      <c r="H1594" s="52" t="s">
        <v>4664</v>
      </c>
      <c r="I1594" s="50"/>
      <c r="J1594" s="50"/>
      <c r="K1594" s="90"/>
      <c r="L1594" s="51">
        <v>32866</v>
      </c>
      <c r="M1594" s="51">
        <v>28999</v>
      </c>
      <c r="N1594" s="82">
        <f>IF('1'!$H$10="-",L1594,L1594)</f>
        <v>32866</v>
      </c>
      <c r="O1594" s="82">
        <f>IF(Z1594="только сц",0,IF('1'!$H$10="-",M1594,IF('1'!$H$10="в кассу предприятия",M1594,IF('1'!$H$10="ИП Водакова Т.Ю.",M1594*1.075,"-"))))</f>
        <v>28999</v>
      </c>
      <c r="P1594" s="86">
        <v>18</v>
      </c>
      <c r="Q1594" s="47"/>
      <c r="R1594" s="91">
        <f t="shared" si="25"/>
        <v>0</v>
      </c>
      <c r="S1594" s="91" t="str">
        <f>IF('1'!$H$10="-","-      ₽",IF(Z1594="только сц",IF(Q1594&lt;=AA1594,Q1594,AA1594),IF(Q1594&lt;=AB1594,0,IF(Q1594-R1594&lt;=AA1594,Q1594-R1594,AA1594))))</f>
        <v>-      ₽</v>
      </c>
      <c r="T1594" s="92" t="str">
        <f>IF('1'!$H$10="-","-      ₽",IF(AND(SUM($W$10:$W$6357)&gt;=200000,AC1594&lt;&gt;"без скидки"),IF(R1594&gt;=100,O1594*0.95*0.95*R1594,O1594*R1594*0.95),IF(SUM($V$10:$V$6357)&gt;=57000,IF(AND(R1594&gt;=100,AC1594&lt;&gt;"без скидки"),O1594*0.95*R1594,O1594*R1594),N1594*R1594)))</f>
        <v>-      ₽</v>
      </c>
      <c r="U1594" s="92" t="str">
        <f>IF('1'!$H$10="-","-      ₽",S1594*N1594)</f>
        <v>-      ₽</v>
      </c>
      <c r="V1594" s="93" t="str">
        <f>IF('1'!$H$10="-","-      ₽",R1594*N1594)</f>
        <v>-      ₽</v>
      </c>
      <c r="W1594" s="93" t="str">
        <f>IF('1'!$H$10="-","-      ₽",R1594*O1594)</f>
        <v>-      ₽</v>
      </c>
      <c r="X1594" s="65" t="s">
        <v>4548</v>
      </c>
      <c r="Y1594" s="66" t="str">
        <f>IF(OR(Q1594="",'1'!$H$10="-"),"-      %",IF(Z1594="только сц",0,IF(SUM($V$685:$V$6357)&gt;=57000,(W1594-T1594)/W1594,0)))</f>
        <v>-      %</v>
      </c>
      <c r="Z1594" s="83" t="s">
        <v>375</v>
      </c>
      <c r="AA1594" s="51">
        <v>0</v>
      </c>
      <c r="AB1594" s="51">
        <v>18</v>
      </c>
      <c r="AC1594" s="63" t="s">
        <v>375</v>
      </c>
      <c r="AD1594" s="94" t="str">
        <f>IF(OR(Q1594="",'1'!$H$10="-"),"",IF(Q1594&gt;R1594+S1594,"заказано больше наличия",""))</f>
        <v/>
      </c>
    </row>
    <row r="1595" spans="1:30" s="48" customFormat="1">
      <c r="A1595" s="2"/>
      <c r="B1595" s="57" t="s">
        <v>4577</v>
      </c>
      <c r="C1595" s="49" t="s">
        <v>4634</v>
      </c>
      <c r="D1595" s="49" t="s">
        <v>4635</v>
      </c>
      <c r="E1595" s="49">
        <v>3</v>
      </c>
      <c r="F1595" s="49">
        <v>44</v>
      </c>
      <c r="G1595" s="49" t="s">
        <v>4672</v>
      </c>
      <c r="H1595" s="52" t="s">
        <v>4664</v>
      </c>
      <c r="I1595" s="50"/>
      <c r="J1595" s="50"/>
      <c r="K1595" s="90"/>
      <c r="L1595" s="51">
        <v>45582</v>
      </c>
      <c r="M1595" s="51">
        <v>40219</v>
      </c>
      <c r="N1595" s="82">
        <f>IF('1'!$H$10="-",L1595,L1595)</f>
        <v>45582</v>
      </c>
      <c r="O1595" s="82">
        <f>IF(Z1595="только сц",0,IF('1'!$H$10="-",M1595,IF('1'!$H$10="в кассу предприятия",M1595,IF('1'!$H$10="ИП Водакова Т.Ю.",M1595*1.075,"-"))))</f>
        <v>40219</v>
      </c>
      <c r="P1595" s="86">
        <v>6</v>
      </c>
      <c r="Q1595" s="47"/>
      <c r="R1595" s="91">
        <f t="shared" si="25"/>
        <v>0</v>
      </c>
      <c r="S1595" s="91" t="str">
        <f>IF('1'!$H$10="-","-      ₽",IF(Z1595="только сц",IF(Q1595&lt;=AA1595,Q1595,AA1595),IF(Q1595&lt;=AB1595,0,IF(Q1595-R1595&lt;=AA1595,Q1595-R1595,AA1595))))</f>
        <v>-      ₽</v>
      </c>
      <c r="T1595" s="92" t="str">
        <f>IF('1'!$H$10="-","-      ₽",IF(AND(SUM($W$10:$W$6357)&gt;=200000,AC1595&lt;&gt;"без скидки"),IF(R1595&gt;=100,O1595*0.95*0.95*R1595,O1595*R1595*0.95),IF(SUM($V$10:$V$6357)&gt;=57000,IF(AND(R1595&gt;=100,AC1595&lt;&gt;"без скидки"),O1595*0.95*R1595,O1595*R1595),N1595*R1595)))</f>
        <v>-      ₽</v>
      </c>
      <c r="U1595" s="92" t="str">
        <f>IF('1'!$H$10="-","-      ₽",S1595*N1595)</f>
        <v>-      ₽</v>
      </c>
      <c r="V1595" s="93" t="str">
        <f>IF('1'!$H$10="-","-      ₽",R1595*N1595)</f>
        <v>-      ₽</v>
      </c>
      <c r="W1595" s="93" t="str">
        <f>IF('1'!$H$10="-","-      ₽",R1595*O1595)</f>
        <v>-      ₽</v>
      </c>
      <c r="X1595" s="65" t="s">
        <v>4548</v>
      </c>
      <c r="Y1595" s="66" t="str">
        <f>IF(OR(Q1595="",'1'!$H$10="-"),"-      %",IF(Z1595="только сц",0,IF(SUM($V$685:$V$6357)&gt;=57000,(W1595-T1595)/W1595,0)))</f>
        <v>-      %</v>
      </c>
      <c r="Z1595" s="83" t="s">
        <v>375</v>
      </c>
      <c r="AA1595" s="51">
        <v>0</v>
      </c>
      <c r="AB1595" s="51">
        <v>6</v>
      </c>
      <c r="AC1595" s="63" t="s">
        <v>375</v>
      </c>
      <c r="AD1595" s="94" t="str">
        <f>IF(OR(Q1595="",'1'!$H$10="-"),"",IF(Q1595&gt;R1595+S1595,"заказано больше наличия",""))</f>
        <v/>
      </c>
    </row>
    <row r="1596" spans="1:30" s="48" customFormat="1">
      <c r="A1596" s="2"/>
      <c r="B1596" s="57" t="s">
        <v>5268</v>
      </c>
      <c r="C1596" s="49" t="s">
        <v>5423</v>
      </c>
      <c r="D1596" s="49" t="s">
        <v>5424</v>
      </c>
      <c r="E1596" s="49">
        <v>3</v>
      </c>
      <c r="F1596" s="49">
        <v>8</v>
      </c>
      <c r="G1596" s="49" t="s">
        <v>5541</v>
      </c>
      <c r="H1596" s="52" t="s">
        <v>288</v>
      </c>
      <c r="I1596" s="50" t="s">
        <v>555</v>
      </c>
      <c r="J1596" s="50"/>
      <c r="K1596" s="90"/>
      <c r="L1596" s="51">
        <v>249</v>
      </c>
      <c r="M1596" s="51">
        <v>220</v>
      </c>
      <c r="N1596" s="82">
        <f>IF('1'!$H$10="-",L1596,L1596)</f>
        <v>249</v>
      </c>
      <c r="O1596" s="82">
        <f>IF(Z1596="только сц",0,IF('1'!$H$10="-",M1596,IF('1'!$H$10="в кассу предприятия",M1596,IF('1'!$H$10="ИП Водакова Т.Ю.",M1596*1.075,"-"))))</f>
        <v>220</v>
      </c>
      <c r="P1596" s="86" t="s">
        <v>5583</v>
      </c>
      <c r="Q1596" s="47"/>
      <c r="R1596" s="91">
        <f t="shared" si="25"/>
        <v>0</v>
      </c>
      <c r="S1596" s="91" t="str">
        <f>IF('1'!$H$10="-","-      ₽",IF(Z1596="только сц",IF(Q1596&lt;=AA1596,Q1596,AA1596),IF(Q1596&lt;=AB1596,0,IF(Q1596-R1596&lt;=AA1596,Q1596-R1596,AA1596))))</f>
        <v>-      ₽</v>
      </c>
      <c r="T1596" s="92" t="str">
        <f>IF('1'!$H$10="-","-      ₽",IF(AND(SUM($W$10:$W$6357)&gt;=200000,AC1596&lt;&gt;"без скидки"),IF(R1596&gt;=100,O1596*0.95*0.95*R1596,O1596*R1596*0.95),IF(SUM($V$10:$V$6357)&gt;=57000,IF(AND(R1596&gt;=100,AC1596&lt;&gt;"без скидки"),O1596*0.95*R1596,O1596*R1596),N1596*R1596)))</f>
        <v>-      ₽</v>
      </c>
      <c r="U1596" s="92" t="str">
        <f>IF('1'!$H$10="-","-      ₽",S1596*N1596)</f>
        <v>-      ₽</v>
      </c>
      <c r="V1596" s="93" t="str">
        <f>IF('1'!$H$10="-","-      ₽",R1596*N1596)</f>
        <v>-      ₽</v>
      </c>
      <c r="W1596" s="93" t="str">
        <f>IF('1'!$H$10="-","-      ₽",R1596*O1596)</f>
        <v>-      ₽</v>
      </c>
      <c r="X1596" s="65" t="s">
        <v>4992</v>
      </c>
      <c r="Y1596" s="66" t="str">
        <f>IF(OR(Q1596="",'1'!$H$10="-"),"-      %",IF(Z1596="только сц",0,IF(SUM($V$685:$V$6357)&gt;=57000,(W1596-T1596)/W1596,0)))</f>
        <v>-      %</v>
      </c>
      <c r="Z1596" s="83" t="s">
        <v>375</v>
      </c>
      <c r="AA1596" s="51">
        <v>0</v>
      </c>
      <c r="AB1596" s="51">
        <v>347</v>
      </c>
      <c r="AC1596" s="63" t="s">
        <v>375</v>
      </c>
      <c r="AD1596" s="94" t="str">
        <f>IF(OR(Q1596="",'1'!$H$10="-"),"",IF(Q1596&gt;R1596+S1596,"заказано больше наличия",""))</f>
        <v/>
      </c>
    </row>
    <row r="1597" spans="1:30" s="48" customFormat="1">
      <c r="A1597" s="2"/>
      <c r="B1597" s="57" t="s">
        <v>4579</v>
      </c>
      <c r="C1597" s="49" t="s">
        <v>4636</v>
      </c>
      <c r="D1597" s="49" t="s">
        <v>813</v>
      </c>
      <c r="E1597" s="49">
        <v>3</v>
      </c>
      <c r="F1597" s="49">
        <v>44</v>
      </c>
      <c r="G1597" s="49" t="s">
        <v>4673</v>
      </c>
      <c r="H1597" s="52" t="s">
        <v>4664</v>
      </c>
      <c r="I1597" s="50"/>
      <c r="J1597" s="50"/>
      <c r="K1597" s="90"/>
      <c r="L1597" s="51">
        <v>13878</v>
      </c>
      <c r="M1597" s="51">
        <v>12245</v>
      </c>
      <c r="N1597" s="82">
        <f>IF('1'!$H$10="-",L1597,L1597)</f>
        <v>13878</v>
      </c>
      <c r="O1597" s="82">
        <f>IF(Z1597="только сц",0,IF('1'!$H$10="-",M1597,IF('1'!$H$10="в кассу предприятия",M1597,IF('1'!$H$10="ИП Водакова Т.Ю.",M1597*1.075,"-"))))</f>
        <v>12245</v>
      </c>
      <c r="P1597" s="86">
        <v>6</v>
      </c>
      <c r="Q1597" s="47"/>
      <c r="R1597" s="91">
        <f t="shared" si="25"/>
        <v>0</v>
      </c>
      <c r="S1597" s="91" t="str">
        <f>IF('1'!$H$10="-","-      ₽",IF(Z1597="только сц",IF(Q1597&lt;=AA1597,Q1597,AA1597),IF(Q1597&lt;=AB1597,0,IF(Q1597-R1597&lt;=AA1597,Q1597-R1597,AA1597))))</f>
        <v>-      ₽</v>
      </c>
      <c r="T1597" s="92" t="str">
        <f>IF('1'!$H$10="-","-      ₽",IF(AND(SUM($W$10:$W$6357)&gt;=200000,AC1597&lt;&gt;"без скидки"),IF(R1597&gt;=100,O1597*0.95*0.95*R1597,O1597*R1597*0.95),IF(SUM($V$10:$V$6357)&gt;=57000,IF(AND(R1597&gt;=100,AC1597&lt;&gt;"без скидки"),O1597*0.95*R1597,O1597*R1597),N1597*R1597)))</f>
        <v>-      ₽</v>
      </c>
      <c r="U1597" s="92" t="str">
        <f>IF('1'!$H$10="-","-      ₽",S1597*N1597)</f>
        <v>-      ₽</v>
      </c>
      <c r="V1597" s="93" t="str">
        <f>IF('1'!$H$10="-","-      ₽",R1597*N1597)</f>
        <v>-      ₽</v>
      </c>
      <c r="W1597" s="93" t="str">
        <f>IF('1'!$H$10="-","-      ₽",R1597*O1597)</f>
        <v>-      ₽</v>
      </c>
      <c r="X1597" s="65" t="s">
        <v>4548</v>
      </c>
      <c r="Y1597" s="66" t="str">
        <f>IF(OR(Q1597="",'1'!$H$10="-"),"-      %",IF(Z1597="только сц",0,IF(SUM($V$685:$V$6357)&gt;=57000,(W1597-T1597)/W1597,0)))</f>
        <v>-      %</v>
      </c>
      <c r="Z1597" s="83" t="s">
        <v>375</v>
      </c>
      <c r="AA1597" s="51">
        <v>0</v>
      </c>
      <c r="AB1597" s="51">
        <v>6</v>
      </c>
      <c r="AC1597" s="63" t="s">
        <v>375</v>
      </c>
      <c r="AD1597" s="94" t="str">
        <f>IF(OR(Q1597="",'1'!$H$10="-"),"",IF(Q1597&gt;R1597+S1597,"заказано больше наличия",""))</f>
        <v/>
      </c>
    </row>
    <row r="1598" spans="1:30" s="48" customFormat="1">
      <c r="A1598" s="2"/>
      <c r="B1598" s="57" t="s">
        <v>1616</v>
      </c>
      <c r="C1598" s="49" t="s">
        <v>812</v>
      </c>
      <c r="D1598" s="49" t="s">
        <v>813</v>
      </c>
      <c r="E1598" s="49">
        <v>3</v>
      </c>
      <c r="F1598" s="49">
        <v>35</v>
      </c>
      <c r="G1598" s="49" t="s">
        <v>3070</v>
      </c>
      <c r="H1598" s="52" t="s">
        <v>2845</v>
      </c>
      <c r="I1598" s="50"/>
      <c r="J1598" s="50"/>
      <c r="K1598" s="90"/>
      <c r="L1598" s="51">
        <v>17856</v>
      </c>
      <c r="M1598" s="51">
        <v>15755</v>
      </c>
      <c r="N1598" s="82">
        <f>IF('1'!$H$10="-",L1598,L1598)</f>
        <v>17856</v>
      </c>
      <c r="O1598" s="82">
        <f>IF(Z1598="только сц",0,IF('1'!$H$10="-",M1598,IF('1'!$H$10="в кассу предприятия",M1598,IF('1'!$H$10="ИП Водакова Т.Ю.",M1598*1.075,"-"))))</f>
        <v>15755</v>
      </c>
      <c r="P1598" s="86" t="s">
        <v>5583</v>
      </c>
      <c r="Q1598" s="47"/>
      <c r="R1598" s="91">
        <f t="shared" si="25"/>
        <v>0</v>
      </c>
      <c r="S1598" s="91" t="str">
        <f>IF('1'!$H$10="-","-      ₽",IF(Z1598="только сц",IF(Q1598&lt;=AA1598,Q1598,AA1598),IF(Q1598&lt;=AB1598,0,IF(Q1598-R1598&lt;=AA1598,Q1598-R1598,AA1598))))</f>
        <v>-      ₽</v>
      </c>
      <c r="T1598" s="92" t="str">
        <f>IF('1'!$H$10="-","-      ₽",IF(AND(SUM($W$10:$W$6357)&gt;=200000,AC1598&lt;&gt;"без скидки"),IF(R1598&gt;=100,O1598*0.95*0.95*R1598,O1598*R1598*0.95),IF(SUM($V$10:$V$6357)&gt;=57000,IF(AND(R1598&gt;=100,AC1598&lt;&gt;"без скидки"),O1598*0.95*R1598,O1598*R1598),N1598*R1598)))</f>
        <v>-      ₽</v>
      </c>
      <c r="U1598" s="92" t="str">
        <f>IF('1'!$H$10="-","-      ₽",S1598*N1598)</f>
        <v>-      ₽</v>
      </c>
      <c r="V1598" s="93" t="str">
        <f>IF('1'!$H$10="-","-      ₽",R1598*N1598)</f>
        <v>-      ₽</v>
      </c>
      <c r="W1598" s="93" t="str">
        <f>IF('1'!$H$10="-","-      ₽",R1598*O1598)</f>
        <v>-      ₽</v>
      </c>
      <c r="X1598" s="65" t="s">
        <v>4548</v>
      </c>
      <c r="Y1598" s="66" t="str">
        <f>IF(OR(Q1598="",'1'!$H$10="-"),"-      %",IF(Z1598="только сц",0,IF(SUM($V$685:$V$6357)&gt;=57000,(W1598-T1598)/W1598,0)))</f>
        <v>-      %</v>
      </c>
      <c r="Z1598" s="83" t="s">
        <v>375</v>
      </c>
      <c r="AA1598" s="51">
        <v>1</v>
      </c>
      <c r="AB1598" s="51">
        <v>126</v>
      </c>
      <c r="AC1598" s="63" t="s">
        <v>375</v>
      </c>
      <c r="AD1598" s="94" t="str">
        <f>IF(OR(Q1598="",'1'!$H$10="-"),"",IF(Q1598&gt;R1598+S1598,"заказано больше наличия",""))</f>
        <v/>
      </c>
    </row>
    <row r="1599" spans="1:30" s="48" customFormat="1">
      <c r="A1599" s="2"/>
      <c r="B1599" s="57" t="s">
        <v>811</v>
      </c>
      <c r="C1599" s="49" t="s">
        <v>812</v>
      </c>
      <c r="D1599" s="49" t="s">
        <v>813</v>
      </c>
      <c r="E1599" s="49">
        <v>3</v>
      </c>
      <c r="F1599" s="49">
        <v>23</v>
      </c>
      <c r="G1599" s="49"/>
      <c r="H1599" s="52" t="s">
        <v>29</v>
      </c>
      <c r="I1599" s="50"/>
      <c r="J1599" s="50"/>
      <c r="K1599" s="90"/>
      <c r="L1599" s="51">
        <v>697</v>
      </c>
      <c r="M1599" s="51">
        <v>615</v>
      </c>
      <c r="N1599" s="82">
        <f>IF('1'!$H$10="-",L1599,L1599)</f>
        <v>697</v>
      </c>
      <c r="O1599" s="82">
        <f>IF(Z1599="только сц",0,IF('1'!$H$10="-",M1599,IF('1'!$H$10="в кассу предприятия",M1599,IF('1'!$H$10="ИП Водакова Т.Ю.",M1599*1.075,"-"))))</f>
        <v>615</v>
      </c>
      <c r="P1599" s="86">
        <v>13</v>
      </c>
      <c r="Q1599" s="47"/>
      <c r="R1599" s="91">
        <f t="shared" si="25"/>
        <v>0</v>
      </c>
      <c r="S1599" s="91" t="str">
        <f>IF('1'!$H$10="-","-      ₽",IF(Z1599="только сц",IF(Q1599&lt;=AA1599,Q1599,AA1599),IF(Q1599&lt;=AB1599,0,IF(Q1599-R1599&lt;=AA1599,Q1599-R1599,AA1599))))</f>
        <v>-      ₽</v>
      </c>
      <c r="T1599" s="92" t="str">
        <f>IF('1'!$H$10="-","-      ₽",IF(AND(SUM($W$10:$W$6357)&gt;=200000,AC1599&lt;&gt;"без скидки"),IF(R1599&gt;=100,O1599*0.95*0.95*R1599,O1599*R1599*0.95),IF(SUM($V$10:$V$6357)&gt;=57000,IF(AND(R1599&gt;=100,AC1599&lt;&gt;"без скидки"),O1599*0.95*R1599,O1599*R1599),N1599*R1599)))</f>
        <v>-      ₽</v>
      </c>
      <c r="U1599" s="92" t="str">
        <f>IF('1'!$H$10="-","-      ₽",S1599*N1599)</f>
        <v>-      ₽</v>
      </c>
      <c r="V1599" s="93" t="str">
        <f>IF('1'!$H$10="-","-      ₽",R1599*N1599)</f>
        <v>-      ₽</v>
      </c>
      <c r="W1599" s="93" t="str">
        <f>IF('1'!$H$10="-","-      ₽",R1599*O1599)</f>
        <v>-      ₽</v>
      </c>
      <c r="X1599" s="65" t="s">
        <v>4548</v>
      </c>
      <c r="Y1599" s="66" t="str">
        <f>IF(OR(Q1599="",'1'!$H$10="-"),"-      %",IF(Z1599="только сц",0,IF(SUM($V$685:$V$6357)&gt;=57000,(W1599-T1599)/W1599,0)))</f>
        <v>-      %</v>
      </c>
      <c r="Z1599" s="83" t="s">
        <v>375</v>
      </c>
      <c r="AA1599" s="51">
        <v>4</v>
      </c>
      <c r="AB1599" s="51">
        <v>9</v>
      </c>
      <c r="AC1599" s="63" t="s">
        <v>375</v>
      </c>
      <c r="AD1599" s="94" t="str">
        <f>IF(OR(Q1599="",'1'!$H$10="-"),"",IF(Q1599&gt;R1599+S1599,"заказано больше наличия",""))</f>
        <v/>
      </c>
    </row>
    <row r="1600" spans="1:30" s="48" customFormat="1">
      <c r="A1600" s="2"/>
      <c r="B1600" s="57" t="s">
        <v>1617</v>
      </c>
      <c r="C1600" s="49" t="s">
        <v>815</v>
      </c>
      <c r="D1600" s="49" t="s">
        <v>816</v>
      </c>
      <c r="E1600" s="49">
        <v>3</v>
      </c>
      <c r="F1600" s="49">
        <v>11</v>
      </c>
      <c r="G1600" s="49" t="s">
        <v>3071</v>
      </c>
      <c r="H1600" s="52" t="s">
        <v>52</v>
      </c>
      <c r="I1600" s="50" t="s">
        <v>298</v>
      </c>
      <c r="J1600" s="50"/>
      <c r="K1600" s="90"/>
      <c r="L1600" s="51">
        <v>1699</v>
      </c>
      <c r="M1600" s="51">
        <v>1499</v>
      </c>
      <c r="N1600" s="82">
        <f>IF('1'!$H$10="-",L1600,L1600)</f>
        <v>1699</v>
      </c>
      <c r="O1600" s="82">
        <f>IF(Z1600="только сц",0,IF('1'!$H$10="-",M1600,IF('1'!$H$10="в кассу предприятия",M1600,IF('1'!$H$10="ИП Водакова Т.Ю.",M1600*1.075,"-"))))</f>
        <v>0</v>
      </c>
      <c r="P1600" s="86">
        <v>6</v>
      </c>
      <c r="Q1600" s="47"/>
      <c r="R1600" s="91">
        <f t="shared" si="25"/>
        <v>0</v>
      </c>
      <c r="S1600" s="91" t="str">
        <f>IF('1'!$H$10="-","-      ₽",IF(Z1600="только сц",IF(Q1600&lt;=AA1600,Q1600,AA1600),IF(Q1600&lt;=AB1600,0,IF(Q1600-R1600&lt;=AA1600,Q1600-R1600,AA1600))))</f>
        <v>-      ₽</v>
      </c>
      <c r="T1600" s="92" t="str">
        <f>IF('1'!$H$10="-","-      ₽",IF(AND(SUM($W$10:$W$6357)&gt;=200000,AC1600&lt;&gt;"без скидки"),IF(R1600&gt;=100,O1600*0.95*0.95*R1600,O1600*R1600*0.95),IF(SUM($V$10:$V$6357)&gt;=57000,IF(AND(R1600&gt;=100,AC1600&lt;&gt;"без скидки"),O1600*0.95*R1600,O1600*R1600),N1600*R1600)))</f>
        <v>-      ₽</v>
      </c>
      <c r="U1600" s="92" t="str">
        <f>IF('1'!$H$10="-","-      ₽",S1600*N1600)</f>
        <v>-      ₽</v>
      </c>
      <c r="V1600" s="93" t="str">
        <f>IF('1'!$H$10="-","-      ₽",R1600*N1600)</f>
        <v>-      ₽</v>
      </c>
      <c r="W1600" s="93" t="str">
        <f>IF('1'!$H$10="-","-      ₽",R1600*O1600)</f>
        <v>-      ₽</v>
      </c>
      <c r="X1600" s="65" t="s">
        <v>4548</v>
      </c>
      <c r="Y1600" s="66" t="str">
        <f>IF(OR(Q1600="",'1'!$H$10="-"),"-      %",IF(Z1600="только сц",0,IF(SUM($V$685:$V$6357)&gt;=57000,(W1600-T1600)/W1600,0)))</f>
        <v>-      %</v>
      </c>
      <c r="Z1600" s="83" t="s">
        <v>5582</v>
      </c>
      <c r="AA1600" s="51">
        <v>6</v>
      </c>
      <c r="AB1600" s="51">
        <v>0</v>
      </c>
      <c r="AC1600" s="63" t="s">
        <v>3975</v>
      </c>
      <c r="AD1600" s="94" t="str">
        <f>IF(OR(Q1600="",'1'!$H$10="-"),"",IF(Q1600&gt;R1600+S1600,"заказано больше наличия",""))</f>
        <v/>
      </c>
    </row>
    <row r="1601" spans="1:30" s="48" customFormat="1">
      <c r="A1601" s="2"/>
      <c r="B1601" s="57" t="s">
        <v>1618</v>
      </c>
      <c r="C1601" s="49" t="s">
        <v>815</v>
      </c>
      <c r="D1601" s="49" t="s">
        <v>816</v>
      </c>
      <c r="E1601" s="49">
        <v>3</v>
      </c>
      <c r="F1601" s="49">
        <v>8</v>
      </c>
      <c r="G1601" s="49" t="s">
        <v>817</v>
      </c>
      <c r="H1601" s="52" t="s">
        <v>288</v>
      </c>
      <c r="I1601" s="50"/>
      <c r="J1601" s="50"/>
      <c r="K1601" s="90"/>
      <c r="L1601" s="51">
        <v>1699</v>
      </c>
      <c r="M1601" s="51">
        <v>1499</v>
      </c>
      <c r="N1601" s="82">
        <f>IF('1'!$H$10="-",L1601,L1601)</f>
        <v>1699</v>
      </c>
      <c r="O1601" s="82">
        <f>IF(Z1601="только сц",0,IF('1'!$H$10="-",M1601,IF('1'!$H$10="в кассу предприятия",M1601,IF('1'!$H$10="ИП Водакова Т.Ю.",M1601*1.075,"-"))))</f>
        <v>0</v>
      </c>
      <c r="P1601" s="86">
        <v>3</v>
      </c>
      <c r="Q1601" s="47"/>
      <c r="R1601" s="91">
        <f t="shared" si="25"/>
        <v>0</v>
      </c>
      <c r="S1601" s="91" t="str">
        <f>IF('1'!$H$10="-","-      ₽",IF(Z1601="только сц",IF(Q1601&lt;=AA1601,Q1601,AA1601),IF(Q1601&lt;=AB1601,0,IF(Q1601-R1601&lt;=AA1601,Q1601-R1601,AA1601))))</f>
        <v>-      ₽</v>
      </c>
      <c r="T1601" s="92" t="str">
        <f>IF('1'!$H$10="-","-      ₽",IF(AND(SUM($W$10:$W$6357)&gt;=200000,AC1601&lt;&gt;"без скидки"),IF(R1601&gt;=100,O1601*0.95*0.95*R1601,O1601*R1601*0.95),IF(SUM($V$10:$V$6357)&gt;=57000,IF(AND(R1601&gt;=100,AC1601&lt;&gt;"без скидки"),O1601*0.95*R1601,O1601*R1601),N1601*R1601)))</f>
        <v>-      ₽</v>
      </c>
      <c r="U1601" s="92" t="str">
        <f>IF('1'!$H$10="-","-      ₽",S1601*N1601)</f>
        <v>-      ₽</v>
      </c>
      <c r="V1601" s="93" t="str">
        <f>IF('1'!$H$10="-","-      ₽",R1601*N1601)</f>
        <v>-      ₽</v>
      </c>
      <c r="W1601" s="93" t="str">
        <f>IF('1'!$H$10="-","-      ₽",R1601*O1601)</f>
        <v>-      ₽</v>
      </c>
      <c r="X1601" s="65" t="s">
        <v>4548</v>
      </c>
      <c r="Y1601" s="66" t="str">
        <f>IF(OR(Q1601="",'1'!$H$10="-"),"-      %",IF(Z1601="только сц",0,IF(SUM($V$685:$V$6357)&gt;=57000,(W1601-T1601)/W1601,0)))</f>
        <v>-      %</v>
      </c>
      <c r="Z1601" s="83" t="s">
        <v>5582</v>
      </c>
      <c r="AA1601" s="51">
        <v>3</v>
      </c>
      <c r="AB1601" s="51">
        <v>0</v>
      </c>
      <c r="AC1601" s="63" t="s">
        <v>3975</v>
      </c>
      <c r="AD1601" s="94" t="str">
        <f>IF(OR(Q1601="",'1'!$H$10="-"),"",IF(Q1601&gt;R1601+S1601,"заказано больше наличия",""))</f>
        <v/>
      </c>
    </row>
    <row r="1602" spans="1:30" s="48" customFormat="1">
      <c r="A1602" s="2"/>
      <c r="B1602" s="57" t="s">
        <v>1619</v>
      </c>
      <c r="C1602" s="49" t="s">
        <v>815</v>
      </c>
      <c r="D1602" s="49" t="s">
        <v>816</v>
      </c>
      <c r="E1602" s="49">
        <v>3</v>
      </c>
      <c r="F1602" s="49">
        <v>11</v>
      </c>
      <c r="G1602" s="49" t="s">
        <v>817</v>
      </c>
      <c r="H1602" s="52" t="s">
        <v>52</v>
      </c>
      <c r="I1602" s="50"/>
      <c r="J1602" s="50"/>
      <c r="K1602" s="90"/>
      <c r="L1602" s="51">
        <v>1898</v>
      </c>
      <c r="M1602" s="51">
        <v>1675</v>
      </c>
      <c r="N1602" s="82">
        <f>IF('1'!$H$10="-",L1602,L1602)</f>
        <v>1898</v>
      </c>
      <c r="O1602" s="82">
        <f>IF(Z1602="только сц",0,IF('1'!$H$10="-",M1602,IF('1'!$H$10="в кассу предприятия",M1602,IF('1'!$H$10="ИП Водакова Т.Ю.",M1602*1.075,"-"))))</f>
        <v>0</v>
      </c>
      <c r="P1602" s="86">
        <v>7</v>
      </c>
      <c r="Q1602" s="47"/>
      <c r="R1602" s="91">
        <f t="shared" si="25"/>
        <v>0</v>
      </c>
      <c r="S1602" s="91" t="str">
        <f>IF('1'!$H$10="-","-      ₽",IF(Z1602="только сц",IF(Q1602&lt;=AA1602,Q1602,AA1602),IF(Q1602&lt;=AB1602,0,IF(Q1602-R1602&lt;=AA1602,Q1602-R1602,AA1602))))</f>
        <v>-      ₽</v>
      </c>
      <c r="T1602" s="92" t="str">
        <f>IF('1'!$H$10="-","-      ₽",IF(AND(SUM($W$10:$W$6357)&gt;=200000,AC1602&lt;&gt;"без скидки"),IF(R1602&gt;=100,O1602*0.95*0.95*R1602,O1602*R1602*0.95),IF(SUM($V$10:$V$6357)&gt;=57000,IF(AND(R1602&gt;=100,AC1602&lt;&gt;"без скидки"),O1602*0.95*R1602,O1602*R1602),N1602*R1602)))</f>
        <v>-      ₽</v>
      </c>
      <c r="U1602" s="92" t="str">
        <f>IF('1'!$H$10="-","-      ₽",S1602*N1602)</f>
        <v>-      ₽</v>
      </c>
      <c r="V1602" s="93" t="str">
        <f>IF('1'!$H$10="-","-      ₽",R1602*N1602)</f>
        <v>-      ₽</v>
      </c>
      <c r="W1602" s="93" t="str">
        <f>IF('1'!$H$10="-","-      ₽",R1602*O1602)</f>
        <v>-      ₽</v>
      </c>
      <c r="X1602" s="65" t="s">
        <v>4548</v>
      </c>
      <c r="Y1602" s="66" t="str">
        <f>IF(OR(Q1602="",'1'!$H$10="-"),"-      %",IF(Z1602="только сц",0,IF(SUM($V$685:$V$6357)&gt;=57000,(W1602-T1602)/W1602,0)))</f>
        <v>-      %</v>
      </c>
      <c r="Z1602" s="83" t="s">
        <v>5582</v>
      </c>
      <c r="AA1602" s="51">
        <v>7</v>
      </c>
      <c r="AB1602" s="51">
        <v>0</v>
      </c>
      <c r="AC1602" s="63" t="s">
        <v>375</v>
      </c>
      <c r="AD1602" s="94" t="str">
        <f>IF(OR(Q1602="",'1'!$H$10="-"),"",IF(Q1602&gt;R1602+S1602,"заказано больше наличия",""))</f>
        <v/>
      </c>
    </row>
    <row r="1603" spans="1:30" s="48" customFormat="1">
      <c r="A1603" s="2"/>
      <c r="B1603" s="57" t="s">
        <v>814</v>
      </c>
      <c r="C1603" s="49" t="s">
        <v>815</v>
      </c>
      <c r="D1603" s="49" t="s">
        <v>816</v>
      </c>
      <c r="E1603" s="49">
        <v>3</v>
      </c>
      <c r="F1603" s="49">
        <v>18</v>
      </c>
      <c r="G1603" s="49" t="s">
        <v>817</v>
      </c>
      <c r="H1603" s="52" t="s">
        <v>384</v>
      </c>
      <c r="I1603" s="50" t="s">
        <v>555</v>
      </c>
      <c r="J1603" s="50"/>
      <c r="K1603" s="90"/>
      <c r="L1603" s="51">
        <v>3689</v>
      </c>
      <c r="M1603" s="51">
        <v>3255</v>
      </c>
      <c r="N1603" s="82">
        <f>IF('1'!$H$10="-",L1603,L1603)</f>
        <v>3689</v>
      </c>
      <c r="O1603" s="82">
        <f>IF(Z1603="только сц",0,IF('1'!$H$10="-",M1603,IF('1'!$H$10="в кассу предприятия",M1603,IF('1'!$H$10="ИП Водакова Т.Ю.",M1603*1.075,"-"))))</f>
        <v>3255</v>
      </c>
      <c r="P1603" s="86">
        <v>15</v>
      </c>
      <c r="Q1603" s="47"/>
      <c r="R1603" s="91">
        <f t="shared" si="25"/>
        <v>0</v>
      </c>
      <c r="S1603" s="91" t="str">
        <f>IF('1'!$H$10="-","-      ₽",IF(Z1603="только сц",IF(Q1603&lt;=AA1603,Q1603,AA1603),IF(Q1603&lt;=AB1603,0,IF(Q1603-R1603&lt;=AA1603,Q1603-R1603,AA1603))))</f>
        <v>-      ₽</v>
      </c>
      <c r="T1603" s="92" t="str">
        <f>IF('1'!$H$10="-","-      ₽",IF(AND(SUM($W$10:$W$6357)&gt;=200000,AC1603&lt;&gt;"без скидки"),IF(R1603&gt;=100,O1603*0.95*0.95*R1603,O1603*R1603*0.95),IF(SUM($V$10:$V$6357)&gt;=57000,IF(AND(R1603&gt;=100,AC1603&lt;&gt;"без скидки"),O1603*0.95*R1603,O1603*R1603),N1603*R1603)))</f>
        <v>-      ₽</v>
      </c>
      <c r="U1603" s="92" t="str">
        <f>IF('1'!$H$10="-","-      ₽",S1603*N1603)</f>
        <v>-      ₽</v>
      </c>
      <c r="V1603" s="93" t="str">
        <f>IF('1'!$H$10="-","-      ₽",R1603*N1603)</f>
        <v>-      ₽</v>
      </c>
      <c r="W1603" s="93" t="str">
        <f>IF('1'!$H$10="-","-      ₽",R1603*O1603)</f>
        <v>-      ₽</v>
      </c>
      <c r="X1603" s="65" t="s">
        <v>4548</v>
      </c>
      <c r="Y1603" s="66" t="str">
        <f>IF(OR(Q1603="",'1'!$H$10="-"),"-      %",IF(Z1603="только сц",0,IF(SUM($V$685:$V$6357)&gt;=57000,(W1603-T1603)/W1603,0)))</f>
        <v>-      %</v>
      </c>
      <c r="Z1603" s="83" t="s">
        <v>375</v>
      </c>
      <c r="AA1603" s="51">
        <v>10</v>
      </c>
      <c r="AB1603" s="51">
        <v>5</v>
      </c>
      <c r="AC1603" s="63" t="s">
        <v>375</v>
      </c>
      <c r="AD1603" s="94" t="str">
        <f>IF(OR(Q1603="",'1'!$H$10="-"),"",IF(Q1603&gt;R1603+S1603,"заказано больше наличия",""))</f>
        <v/>
      </c>
    </row>
    <row r="1604" spans="1:30" s="48" customFormat="1">
      <c r="A1604" s="2"/>
      <c r="B1604" s="57" t="s">
        <v>4580</v>
      </c>
      <c r="C1604" s="49" t="s">
        <v>4023</v>
      </c>
      <c r="D1604" s="49" t="s">
        <v>244</v>
      </c>
      <c r="E1604" s="49">
        <v>3</v>
      </c>
      <c r="F1604" s="49">
        <v>44</v>
      </c>
      <c r="G1604" s="49" t="s">
        <v>5542</v>
      </c>
      <c r="H1604" s="52" t="s">
        <v>4664</v>
      </c>
      <c r="I1604" s="50"/>
      <c r="J1604" s="50"/>
      <c r="K1604" s="90"/>
      <c r="L1604" s="51">
        <v>25845</v>
      </c>
      <c r="M1604" s="51">
        <v>22804</v>
      </c>
      <c r="N1604" s="82">
        <f>IF('1'!$H$10="-",L1604,L1604)</f>
        <v>25845</v>
      </c>
      <c r="O1604" s="82">
        <f>IF(Z1604="только сц",0,IF('1'!$H$10="-",M1604,IF('1'!$H$10="в кассу предприятия",M1604,IF('1'!$H$10="ИП Водакова Т.Ю.",M1604*1.075,"-"))))</f>
        <v>22804</v>
      </c>
      <c r="P1604" s="86">
        <v>2</v>
      </c>
      <c r="Q1604" s="47"/>
      <c r="R1604" s="91">
        <f t="shared" si="25"/>
        <v>0</v>
      </c>
      <c r="S1604" s="91" t="str">
        <f>IF('1'!$H$10="-","-      ₽",IF(Z1604="только сц",IF(Q1604&lt;=AA1604,Q1604,AA1604),IF(Q1604&lt;=AB1604,0,IF(Q1604-R1604&lt;=AA1604,Q1604-R1604,AA1604))))</f>
        <v>-      ₽</v>
      </c>
      <c r="T1604" s="92" t="str">
        <f>IF('1'!$H$10="-","-      ₽",IF(AND(SUM($W$10:$W$6357)&gt;=200000,AC1604&lt;&gt;"без скидки"),IF(R1604&gt;=100,O1604*0.95*0.95*R1604,O1604*R1604*0.95),IF(SUM($V$10:$V$6357)&gt;=57000,IF(AND(R1604&gt;=100,AC1604&lt;&gt;"без скидки"),O1604*0.95*R1604,O1604*R1604),N1604*R1604)))</f>
        <v>-      ₽</v>
      </c>
      <c r="U1604" s="92" t="str">
        <f>IF('1'!$H$10="-","-      ₽",S1604*N1604)</f>
        <v>-      ₽</v>
      </c>
      <c r="V1604" s="93" t="str">
        <f>IF('1'!$H$10="-","-      ₽",R1604*N1604)</f>
        <v>-      ₽</v>
      </c>
      <c r="W1604" s="93" t="str">
        <f>IF('1'!$H$10="-","-      ₽",R1604*O1604)</f>
        <v>-      ₽</v>
      </c>
      <c r="X1604" s="65" t="s">
        <v>4548</v>
      </c>
      <c r="Y1604" s="66" t="str">
        <f>IF(OR(Q1604="",'1'!$H$10="-"),"-      %",IF(Z1604="только сц",0,IF(SUM($V$685:$V$6357)&gt;=57000,(W1604-T1604)/W1604,0)))</f>
        <v>-      %</v>
      </c>
      <c r="Z1604" s="83" t="s">
        <v>375</v>
      </c>
      <c r="AA1604" s="51">
        <v>0</v>
      </c>
      <c r="AB1604" s="51">
        <v>2</v>
      </c>
      <c r="AC1604" s="63" t="s">
        <v>375</v>
      </c>
      <c r="AD1604" s="94" t="str">
        <f>IF(OR(Q1604="",'1'!$H$10="-"),"",IF(Q1604&gt;R1604+S1604,"заказано больше наличия",""))</f>
        <v/>
      </c>
    </row>
    <row r="1605" spans="1:30" s="48" customFormat="1">
      <c r="A1605" s="2"/>
      <c r="B1605" s="57" t="s">
        <v>4078</v>
      </c>
      <c r="C1605" s="49" t="s">
        <v>3929</v>
      </c>
      <c r="D1605" s="49" t="s">
        <v>4024</v>
      </c>
      <c r="E1605" s="49">
        <v>3</v>
      </c>
      <c r="F1605" s="49">
        <v>29</v>
      </c>
      <c r="G1605" s="49" t="s">
        <v>4135</v>
      </c>
      <c r="H1605" s="52" t="s">
        <v>1070</v>
      </c>
      <c r="I1605" s="50"/>
      <c r="J1605" s="50"/>
      <c r="K1605" s="90" t="s">
        <v>2791</v>
      </c>
      <c r="L1605" s="51">
        <v>4375</v>
      </c>
      <c r="M1605" s="51">
        <v>3860</v>
      </c>
      <c r="N1605" s="82">
        <f>IF('1'!$H$10="-",L1605,L1605)</f>
        <v>4375</v>
      </c>
      <c r="O1605" s="82">
        <f>IF(Z1605="только сц",0,IF('1'!$H$10="-",M1605,IF('1'!$H$10="в кассу предприятия",M1605,IF('1'!$H$10="ИП Водакова Т.Ю.",M1605*1.075,"-"))))</f>
        <v>3860</v>
      </c>
      <c r="P1605" s="86">
        <v>33</v>
      </c>
      <c r="Q1605" s="47"/>
      <c r="R1605" s="91">
        <f t="shared" si="25"/>
        <v>0</v>
      </c>
      <c r="S1605" s="91" t="str">
        <f>IF('1'!$H$10="-","-      ₽",IF(Z1605="только сц",IF(Q1605&lt;=AA1605,Q1605,AA1605),IF(Q1605&lt;=AB1605,0,IF(Q1605-R1605&lt;=AA1605,Q1605-R1605,AA1605))))</f>
        <v>-      ₽</v>
      </c>
      <c r="T1605" s="92" t="str">
        <f>IF('1'!$H$10="-","-      ₽",IF(AND(SUM($W$10:$W$6357)&gt;=200000,AC1605&lt;&gt;"без скидки"),IF(R1605&gt;=100,O1605*0.95*0.95*R1605,O1605*R1605*0.95),IF(SUM($V$10:$V$6357)&gt;=57000,IF(AND(R1605&gt;=100,AC1605&lt;&gt;"без скидки"),O1605*0.95*R1605,O1605*R1605),N1605*R1605)))</f>
        <v>-      ₽</v>
      </c>
      <c r="U1605" s="92" t="str">
        <f>IF('1'!$H$10="-","-      ₽",S1605*N1605)</f>
        <v>-      ₽</v>
      </c>
      <c r="V1605" s="93" t="str">
        <f>IF('1'!$H$10="-","-      ₽",R1605*N1605)</f>
        <v>-      ₽</v>
      </c>
      <c r="W1605" s="93" t="str">
        <f>IF('1'!$H$10="-","-      ₽",R1605*O1605)</f>
        <v>-      ₽</v>
      </c>
      <c r="X1605" s="65" t="s">
        <v>4548</v>
      </c>
      <c r="Y1605" s="66" t="str">
        <f>IF(OR(Q1605="",'1'!$H$10="-"),"-      %",IF(Z1605="только сц",0,IF(SUM($V$685:$V$6357)&gt;=57000,(W1605-T1605)/W1605,0)))</f>
        <v>-      %</v>
      </c>
      <c r="Z1605" s="83" t="s">
        <v>375</v>
      </c>
      <c r="AA1605" s="51">
        <v>0</v>
      </c>
      <c r="AB1605" s="51">
        <v>33</v>
      </c>
      <c r="AC1605" s="63" t="s">
        <v>375</v>
      </c>
      <c r="AD1605" s="94" t="str">
        <f>IF(OR(Q1605="",'1'!$H$10="-"),"",IF(Q1605&gt;R1605+S1605,"заказано больше наличия",""))</f>
        <v/>
      </c>
    </row>
    <row r="1606" spans="1:30" s="48" customFormat="1">
      <c r="A1606" s="2"/>
      <c r="B1606" s="57" t="s">
        <v>4333</v>
      </c>
      <c r="C1606" s="49" t="s">
        <v>4439</v>
      </c>
      <c r="D1606" s="49" t="s">
        <v>4440</v>
      </c>
      <c r="E1606" s="49">
        <v>3</v>
      </c>
      <c r="F1606" s="49">
        <v>18</v>
      </c>
      <c r="G1606" s="49" t="s">
        <v>4494</v>
      </c>
      <c r="H1606" s="52" t="s">
        <v>384</v>
      </c>
      <c r="I1606" s="50"/>
      <c r="J1606" s="50"/>
      <c r="K1606" s="90" t="s">
        <v>2791</v>
      </c>
      <c r="L1606" s="51">
        <v>2942</v>
      </c>
      <c r="M1606" s="51">
        <v>2596</v>
      </c>
      <c r="N1606" s="82">
        <f>IF('1'!$H$10="-",L1606,L1606)</f>
        <v>2942</v>
      </c>
      <c r="O1606" s="82">
        <f>IF(Z1606="только сц",0,IF('1'!$H$10="-",M1606,IF('1'!$H$10="в кассу предприятия",M1606,IF('1'!$H$10="ИП Водакова Т.Ю.",M1606*1.075,"-"))))</f>
        <v>0</v>
      </c>
      <c r="P1606" s="86">
        <v>2</v>
      </c>
      <c r="Q1606" s="47"/>
      <c r="R1606" s="91">
        <f t="shared" si="25"/>
        <v>0</v>
      </c>
      <c r="S1606" s="91" t="str">
        <f>IF('1'!$H$10="-","-      ₽",IF(Z1606="только сц",IF(Q1606&lt;=AA1606,Q1606,AA1606),IF(Q1606&lt;=AB1606,0,IF(Q1606-R1606&lt;=AA1606,Q1606-R1606,AA1606))))</f>
        <v>-      ₽</v>
      </c>
      <c r="T1606" s="92" t="str">
        <f>IF('1'!$H$10="-","-      ₽",IF(AND(SUM($W$10:$W$6357)&gt;=200000,AC1606&lt;&gt;"без скидки"),IF(R1606&gt;=100,O1606*0.95*0.95*R1606,O1606*R1606*0.95),IF(SUM($V$10:$V$6357)&gt;=57000,IF(AND(R1606&gt;=100,AC1606&lt;&gt;"без скидки"),O1606*0.95*R1606,O1606*R1606),N1606*R1606)))</f>
        <v>-      ₽</v>
      </c>
      <c r="U1606" s="92" t="str">
        <f>IF('1'!$H$10="-","-      ₽",S1606*N1606)</f>
        <v>-      ₽</v>
      </c>
      <c r="V1606" s="93" t="str">
        <f>IF('1'!$H$10="-","-      ₽",R1606*N1606)</f>
        <v>-      ₽</v>
      </c>
      <c r="W1606" s="93" t="str">
        <f>IF('1'!$H$10="-","-      ₽",R1606*O1606)</f>
        <v>-      ₽</v>
      </c>
      <c r="X1606" s="65" t="s">
        <v>4548</v>
      </c>
      <c r="Y1606" s="66" t="str">
        <f>IF(OR(Q1606="",'1'!$H$10="-"),"-      %",IF(Z1606="только сц",0,IF(SUM($V$685:$V$6357)&gt;=57000,(W1606-T1606)/W1606,0)))</f>
        <v>-      %</v>
      </c>
      <c r="Z1606" s="83" t="s">
        <v>5582</v>
      </c>
      <c r="AA1606" s="51">
        <v>2</v>
      </c>
      <c r="AB1606" s="51">
        <v>0</v>
      </c>
      <c r="AC1606" s="63" t="s">
        <v>375</v>
      </c>
      <c r="AD1606" s="94" t="str">
        <f>IF(OR(Q1606="",'1'!$H$10="-"),"",IF(Q1606&gt;R1606+S1606,"заказано больше наличия",""))</f>
        <v/>
      </c>
    </row>
    <row r="1607" spans="1:30" s="48" customFormat="1">
      <c r="A1607" s="2"/>
      <c r="B1607" s="57" t="s">
        <v>5269</v>
      </c>
      <c r="C1607" s="49" t="s">
        <v>5425</v>
      </c>
      <c r="D1607" s="49" t="s">
        <v>5426</v>
      </c>
      <c r="E1607" s="49">
        <v>3</v>
      </c>
      <c r="F1607" s="49">
        <v>18</v>
      </c>
      <c r="G1607" s="49" t="s">
        <v>375</v>
      </c>
      <c r="H1607" s="52" t="s">
        <v>384</v>
      </c>
      <c r="I1607" s="50"/>
      <c r="J1607" s="50"/>
      <c r="K1607" s="90"/>
      <c r="L1607" s="51">
        <v>534</v>
      </c>
      <c r="M1607" s="51">
        <v>471</v>
      </c>
      <c r="N1607" s="82">
        <f>IF('1'!$H$10="-",L1607,L1607)</f>
        <v>534</v>
      </c>
      <c r="O1607" s="82">
        <f>IF(Z1607="только сц",0,IF('1'!$H$10="-",M1607,IF('1'!$H$10="в кассу предприятия",M1607,IF('1'!$H$10="ИП Водакова Т.Ю.",M1607*1.075,"-"))))</f>
        <v>471</v>
      </c>
      <c r="P1607" s="86">
        <v>70</v>
      </c>
      <c r="Q1607" s="47"/>
      <c r="R1607" s="91">
        <f t="shared" si="25"/>
        <v>0</v>
      </c>
      <c r="S1607" s="91" t="str">
        <f>IF('1'!$H$10="-","-      ₽",IF(Z1607="только сц",IF(Q1607&lt;=AA1607,Q1607,AA1607),IF(Q1607&lt;=AB1607,0,IF(Q1607-R1607&lt;=AA1607,Q1607-R1607,AA1607))))</f>
        <v>-      ₽</v>
      </c>
      <c r="T1607" s="92" t="str">
        <f>IF('1'!$H$10="-","-      ₽",IF(AND(SUM($W$10:$W$6357)&gt;=200000,AC1607&lt;&gt;"без скидки"),IF(R1607&gt;=100,O1607*0.95*0.95*R1607,O1607*R1607*0.95),IF(SUM($V$10:$V$6357)&gt;=57000,IF(AND(R1607&gt;=100,AC1607&lt;&gt;"без скидки"),O1607*0.95*R1607,O1607*R1607),N1607*R1607)))</f>
        <v>-      ₽</v>
      </c>
      <c r="U1607" s="92" t="str">
        <f>IF('1'!$H$10="-","-      ₽",S1607*N1607)</f>
        <v>-      ₽</v>
      </c>
      <c r="V1607" s="93" t="str">
        <f>IF('1'!$H$10="-","-      ₽",R1607*N1607)</f>
        <v>-      ₽</v>
      </c>
      <c r="W1607" s="93" t="str">
        <f>IF('1'!$H$10="-","-      ₽",R1607*O1607)</f>
        <v>-      ₽</v>
      </c>
      <c r="X1607" s="65" t="s">
        <v>4992</v>
      </c>
      <c r="Y1607" s="66" t="str">
        <f>IF(OR(Q1607="",'1'!$H$10="-"),"-      %",IF(Z1607="только сц",0,IF(SUM($V$685:$V$6357)&gt;=57000,(W1607-T1607)/W1607,0)))</f>
        <v>-      %</v>
      </c>
      <c r="Z1607" s="83" t="s">
        <v>375</v>
      </c>
      <c r="AA1607" s="51">
        <v>8</v>
      </c>
      <c r="AB1607" s="51">
        <v>62</v>
      </c>
      <c r="AC1607" s="63" t="s">
        <v>375</v>
      </c>
      <c r="AD1607" s="94" t="str">
        <f>IF(OR(Q1607="",'1'!$H$10="-"),"",IF(Q1607&gt;R1607+S1607,"заказано больше наличия",""))</f>
        <v/>
      </c>
    </row>
    <row r="1608" spans="1:30" s="48" customFormat="1">
      <c r="A1608" s="2"/>
      <c r="B1608" s="57" t="s">
        <v>1620</v>
      </c>
      <c r="C1608" s="49" t="s">
        <v>2571</v>
      </c>
      <c r="D1608" s="49" t="s">
        <v>2572</v>
      </c>
      <c r="E1608" s="49">
        <v>3</v>
      </c>
      <c r="F1608" s="49">
        <v>35</v>
      </c>
      <c r="G1608" s="49" t="s">
        <v>3072</v>
      </c>
      <c r="H1608" s="52" t="s">
        <v>2845</v>
      </c>
      <c r="I1608" s="50"/>
      <c r="J1608" s="50"/>
      <c r="K1608" s="90"/>
      <c r="L1608" s="51">
        <v>17856</v>
      </c>
      <c r="M1608" s="51">
        <v>15755</v>
      </c>
      <c r="N1608" s="82">
        <f>IF('1'!$H$10="-",L1608,L1608)</f>
        <v>17856</v>
      </c>
      <c r="O1608" s="82">
        <f>IF(Z1608="только сц",0,IF('1'!$H$10="-",M1608,IF('1'!$H$10="в кассу предприятия",M1608,IF('1'!$H$10="ИП Водакова Т.Ю.",M1608*1.075,"-"))))</f>
        <v>15755</v>
      </c>
      <c r="P1608" s="86">
        <v>10</v>
      </c>
      <c r="Q1608" s="47"/>
      <c r="R1608" s="91">
        <f t="shared" si="25"/>
        <v>0</v>
      </c>
      <c r="S1608" s="91" t="str">
        <f>IF('1'!$H$10="-","-      ₽",IF(Z1608="только сц",IF(Q1608&lt;=AA1608,Q1608,AA1608),IF(Q1608&lt;=AB1608,0,IF(Q1608-R1608&lt;=AA1608,Q1608-R1608,AA1608))))</f>
        <v>-      ₽</v>
      </c>
      <c r="T1608" s="92" t="str">
        <f>IF('1'!$H$10="-","-      ₽",IF(AND(SUM($W$10:$W$6357)&gt;=200000,AC1608&lt;&gt;"без скидки"),IF(R1608&gt;=100,O1608*0.95*0.95*R1608,O1608*R1608*0.95),IF(SUM($V$10:$V$6357)&gt;=57000,IF(AND(R1608&gt;=100,AC1608&lt;&gt;"без скидки"),O1608*0.95*R1608,O1608*R1608),N1608*R1608)))</f>
        <v>-      ₽</v>
      </c>
      <c r="U1608" s="92" t="str">
        <f>IF('1'!$H$10="-","-      ₽",S1608*N1608)</f>
        <v>-      ₽</v>
      </c>
      <c r="V1608" s="93" t="str">
        <f>IF('1'!$H$10="-","-      ₽",R1608*N1608)</f>
        <v>-      ₽</v>
      </c>
      <c r="W1608" s="93" t="str">
        <f>IF('1'!$H$10="-","-      ₽",R1608*O1608)</f>
        <v>-      ₽</v>
      </c>
      <c r="X1608" s="65" t="s">
        <v>4548</v>
      </c>
      <c r="Y1608" s="66" t="str">
        <f>IF(OR(Q1608="",'1'!$H$10="-"),"-      %",IF(Z1608="только сц",0,IF(SUM($V$685:$V$6357)&gt;=57000,(W1608-T1608)/W1608,0)))</f>
        <v>-      %</v>
      </c>
      <c r="Z1608" s="83" t="s">
        <v>375</v>
      </c>
      <c r="AA1608" s="51">
        <v>0</v>
      </c>
      <c r="AB1608" s="51">
        <v>10</v>
      </c>
      <c r="AC1608" s="63" t="s">
        <v>375</v>
      </c>
      <c r="AD1608" s="94" t="str">
        <f>IF(OR(Q1608="",'1'!$H$10="-"),"",IF(Q1608&gt;R1608+S1608,"заказано больше наличия",""))</f>
        <v/>
      </c>
    </row>
    <row r="1609" spans="1:30" s="48" customFormat="1">
      <c r="A1609" s="2"/>
      <c r="B1609" s="57" t="s">
        <v>4581</v>
      </c>
      <c r="C1609" s="49" t="s">
        <v>4637</v>
      </c>
      <c r="D1609" s="49" t="s">
        <v>2572</v>
      </c>
      <c r="E1609" s="49">
        <v>3</v>
      </c>
      <c r="F1609" s="49">
        <v>44</v>
      </c>
      <c r="G1609" s="49" t="s">
        <v>4674</v>
      </c>
      <c r="H1609" s="52" t="s">
        <v>4664</v>
      </c>
      <c r="I1609" s="50"/>
      <c r="J1609" s="50"/>
      <c r="K1609" s="90"/>
      <c r="L1609" s="51">
        <v>47651</v>
      </c>
      <c r="M1609" s="51">
        <v>42045</v>
      </c>
      <c r="N1609" s="82">
        <f>IF('1'!$H$10="-",L1609,L1609)</f>
        <v>47651</v>
      </c>
      <c r="O1609" s="82">
        <f>IF(Z1609="только сц",0,IF('1'!$H$10="-",M1609,IF('1'!$H$10="в кассу предприятия",M1609,IF('1'!$H$10="ИП Водакова Т.Ю.",M1609*1.075,"-"))))</f>
        <v>42045</v>
      </c>
      <c r="P1609" s="86">
        <v>10</v>
      </c>
      <c r="Q1609" s="47"/>
      <c r="R1609" s="91">
        <f t="shared" si="25"/>
        <v>0</v>
      </c>
      <c r="S1609" s="91" t="str">
        <f>IF('1'!$H$10="-","-      ₽",IF(Z1609="только сц",IF(Q1609&lt;=AA1609,Q1609,AA1609),IF(Q1609&lt;=AB1609,0,IF(Q1609-R1609&lt;=AA1609,Q1609-R1609,AA1609))))</f>
        <v>-      ₽</v>
      </c>
      <c r="T1609" s="92" t="str">
        <f>IF('1'!$H$10="-","-      ₽",IF(AND(SUM($W$10:$W$6357)&gt;=200000,AC1609&lt;&gt;"без скидки"),IF(R1609&gt;=100,O1609*0.95*0.95*R1609,O1609*R1609*0.95),IF(SUM($V$10:$V$6357)&gt;=57000,IF(AND(R1609&gt;=100,AC1609&lt;&gt;"без скидки"),O1609*0.95*R1609,O1609*R1609),N1609*R1609)))</f>
        <v>-      ₽</v>
      </c>
      <c r="U1609" s="92" t="str">
        <f>IF('1'!$H$10="-","-      ₽",S1609*N1609)</f>
        <v>-      ₽</v>
      </c>
      <c r="V1609" s="93" t="str">
        <f>IF('1'!$H$10="-","-      ₽",R1609*N1609)</f>
        <v>-      ₽</v>
      </c>
      <c r="W1609" s="93" t="str">
        <f>IF('1'!$H$10="-","-      ₽",R1609*O1609)</f>
        <v>-      ₽</v>
      </c>
      <c r="X1609" s="65" t="s">
        <v>4548</v>
      </c>
      <c r="Y1609" s="66" t="str">
        <f>IF(OR(Q1609="",'1'!$H$10="-"),"-      %",IF(Z1609="только сц",0,IF(SUM($V$685:$V$6357)&gt;=57000,(W1609-T1609)/W1609,0)))</f>
        <v>-      %</v>
      </c>
      <c r="Z1609" s="83" t="s">
        <v>375</v>
      </c>
      <c r="AA1609" s="51">
        <v>0</v>
      </c>
      <c r="AB1609" s="51">
        <v>10</v>
      </c>
      <c r="AC1609" s="63" t="s">
        <v>375</v>
      </c>
      <c r="AD1609" s="94" t="str">
        <f>IF(OR(Q1609="",'1'!$H$10="-"),"",IF(Q1609&gt;R1609+S1609,"заказано больше наличия",""))</f>
        <v/>
      </c>
    </row>
    <row r="1610" spans="1:30" s="48" customFormat="1">
      <c r="A1610" s="2"/>
      <c r="B1610" s="57" t="s">
        <v>818</v>
      </c>
      <c r="C1610" s="49" t="s">
        <v>819</v>
      </c>
      <c r="D1610" s="49" t="s">
        <v>820</v>
      </c>
      <c r="E1610" s="49">
        <v>3</v>
      </c>
      <c r="F1610" s="49">
        <v>15</v>
      </c>
      <c r="G1610" s="49"/>
      <c r="H1610" s="52" t="s">
        <v>57</v>
      </c>
      <c r="I1610" s="50"/>
      <c r="J1610" s="50"/>
      <c r="K1610" s="90"/>
      <c r="L1610" s="51">
        <v>697</v>
      </c>
      <c r="M1610" s="51">
        <v>615</v>
      </c>
      <c r="N1610" s="82">
        <f>IF('1'!$H$10="-",L1610,L1610)</f>
        <v>697</v>
      </c>
      <c r="O1610" s="82">
        <f>IF(Z1610="только сц",0,IF('1'!$H$10="-",M1610,IF('1'!$H$10="в кассу предприятия",M1610,IF('1'!$H$10="ИП Водакова Т.Ю.",M1610*1.075,"-"))))</f>
        <v>615</v>
      </c>
      <c r="P1610" s="86">
        <v>74</v>
      </c>
      <c r="Q1610" s="47"/>
      <c r="R1610" s="91">
        <f t="shared" si="25"/>
        <v>0</v>
      </c>
      <c r="S1610" s="91" t="str">
        <f>IF('1'!$H$10="-","-      ₽",IF(Z1610="только сц",IF(Q1610&lt;=AA1610,Q1610,AA1610),IF(Q1610&lt;=AB1610,0,IF(Q1610-R1610&lt;=AA1610,Q1610-R1610,AA1610))))</f>
        <v>-      ₽</v>
      </c>
      <c r="T1610" s="92" t="str">
        <f>IF('1'!$H$10="-","-      ₽",IF(AND(SUM($W$10:$W$6357)&gt;=200000,AC1610&lt;&gt;"без скидки"),IF(R1610&gt;=100,O1610*0.95*0.95*R1610,O1610*R1610*0.95),IF(SUM($V$10:$V$6357)&gt;=57000,IF(AND(R1610&gt;=100,AC1610&lt;&gt;"без скидки"),O1610*0.95*R1610,O1610*R1610),N1610*R1610)))</f>
        <v>-      ₽</v>
      </c>
      <c r="U1610" s="92" t="str">
        <f>IF('1'!$H$10="-","-      ₽",S1610*N1610)</f>
        <v>-      ₽</v>
      </c>
      <c r="V1610" s="93" t="str">
        <f>IF('1'!$H$10="-","-      ₽",R1610*N1610)</f>
        <v>-      ₽</v>
      </c>
      <c r="W1610" s="93" t="str">
        <f>IF('1'!$H$10="-","-      ₽",R1610*O1610)</f>
        <v>-      ₽</v>
      </c>
      <c r="X1610" s="65" t="s">
        <v>4548</v>
      </c>
      <c r="Y1610" s="66" t="str">
        <f>IF(OR(Q1610="",'1'!$H$10="-"),"-      %",IF(Z1610="только сц",0,IF(SUM($V$685:$V$6357)&gt;=57000,(W1610-T1610)/W1610,0)))</f>
        <v>-      %</v>
      </c>
      <c r="Z1610" s="83" t="s">
        <v>375</v>
      </c>
      <c r="AA1610" s="51">
        <v>46</v>
      </c>
      <c r="AB1610" s="51">
        <v>28</v>
      </c>
      <c r="AC1610" s="63" t="s">
        <v>375</v>
      </c>
      <c r="AD1610" s="94" t="str">
        <f>IF(OR(Q1610="",'1'!$H$10="-"),"",IF(Q1610&gt;R1610+S1610,"заказано больше наличия",""))</f>
        <v/>
      </c>
    </row>
    <row r="1611" spans="1:30" s="48" customFormat="1">
      <c r="A1611" s="2"/>
      <c r="B1611" s="57" t="s">
        <v>4200</v>
      </c>
      <c r="C1611" s="49" t="s">
        <v>321</v>
      </c>
      <c r="D1611" s="49" t="s">
        <v>2574</v>
      </c>
      <c r="E1611" s="49">
        <v>3</v>
      </c>
      <c r="F1611" s="49">
        <v>26</v>
      </c>
      <c r="G1611" s="49" t="s">
        <v>4257</v>
      </c>
      <c r="H1611" s="52" t="s">
        <v>371</v>
      </c>
      <c r="I1611" s="50"/>
      <c r="J1611" s="50"/>
      <c r="K1611" s="90" t="s">
        <v>2791</v>
      </c>
      <c r="L1611" s="51">
        <v>4581</v>
      </c>
      <c r="M1611" s="51">
        <v>4042</v>
      </c>
      <c r="N1611" s="82">
        <f>IF('1'!$H$10="-",L1611,L1611)</f>
        <v>4581</v>
      </c>
      <c r="O1611" s="82">
        <f>IF(Z1611="только сц",0,IF('1'!$H$10="-",M1611,IF('1'!$H$10="в кассу предприятия",M1611,IF('1'!$H$10="ИП Водакова Т.Ю.",M1611*1.075,"-"))))</f>
        <v>4042</v>
      </c>
      <c r="P1611" s="86">
        <v>12</v>
      </c>
      <c r="Q1611" s="47"/>
      <c r="R1611" s="91">
        <f t="shared" si="25"/>
        <v>0</v>
      </c>
      <c r="S1611" s="91" t="str">
        <f>IF('1'!$H$10="-","-      ₽",IF(Z1611="только сц",IF(Q1611&lt;=AA1611,Q1611,AA1611),IF(Q1611&lt;=AB1611,0,IF(Q1611-R1611&lt;=AA1611,Q1611-R1611,AA1611))))</f>
        <v>-      ₽</v>
      </c>
      <c r="T1611" s="92" t="str">
        <f>IF('1'!$H$10="-","-      ₽",IF(AND(SUM($W$10:$W$6357)&gt;=200000,AC1611&lt;&gt;"без скидки"),IF(R1611&gt;=100,O1611*0.95*0.95*R1611,O1611*R1611*0.95),IF(SUM($V$10:$V$6357)&gt;=57000,IF(AND(R1611&gt;=100,AC1611&lt;&gt;"без скидки"),O1611*0.95*R1611,O1611*R1611),N1611*R1611)))</f>
        <v>-      ₽</v>
      </c>
      <c r="U1611" s="92" t="str">
        <f>IF('1'!$H$10="-","-      ₽",S1611*N1611)</f>
        <v>-      ₽</v>
      </c>
      <c r="V1611" s="93" t="str">
        <f>IF('1'!$H$10="-","-      ₽",R1611*N1611)</f>
        <v>-      ₽</v>
      </c>
      <c r="W1611" s="93" t="str">
        <f>IF('1'!$H$10="-","-      ₽",R1611*O1611)</f>
        <v>-      ₽</v>
      </c>
      <c r="X1611" s="65" t="s">
        <v>4548</v>
      </c>
      <c r="Y1611" s="66" t="str">
        <f>IF(OR(Q1611="",'1'!$H$10="-"),"-      %",IF(Z1611="только сц",0,IF(SUM($V$685:$V$6357)&gt;=57000,(W1611-T1611)/W1611,0)))</f>
        <v>-      %</v>
      </c>
      <c r="Z1611" s="83" t="s">
        <v>375</v>
      </c>
      <c r="AA1611" s="51">
        <v>5</v>
      </c>
      <c r="AB1611" s="51">
        <v>7</v>
      </c>
      <c r="AC1611" s="63" t="s">
        <v>3975</v>
      </c>
      <c r="AD1611" s="94" t="str">
        <f>IF(OR(Q1611="",'1'!$H$10="-"),"",IF(Q1611&gt;R1611+S1611,"заказано больше наличия",""))</f>
        <v/>
      </c>
    </row>
    <row r="1612" spans="1:30" s="48" customFormat="1">
      <c r="A1612" s="2"/>
      <c r="B1612" s="57" t="s">
        <v>4079</v>
      </c>
      <c r="C1612" s="49" t="s">
        <v>2573</v>
      </c>
      <c r="D1612" s="49" t="s">
        <v>2574</v>
      </c>
      <c r="E1612" s="49">
        <v>3</v>
      </c>
      <c r="F1612" s="49">
        <v>18</v>
      </c>
      <c r="G1612" s="49" t="s">
        <v>4136</v>
      </c>
      <c r="H1612" s="52" t="s">
        <v>384</v>
      </c>
      <c r="I1612" s="50" t="s">
        <v>580</v>
      </c>
      <c r="J1612" s="50"/>
      <c r="K1612" s="90"/>
      <c r="L1612" s="51">
        <v>1524</v>
      </c>
      <c r="M1612" s="51">
        <v>1345</v>
      </c>
      <c r="N1612" s="82">
        <f>IF('1'!$H$10="-",L1612,L1612)</f>
        <v>1524</v>
      </c>
      <c r="O1612" s="82">
        <f>IF(Z1612="только сц",0,IF('1'!$H$10="-",M1612,IF('1'!$H$10="в кассу предприятия",M1612,IF('1'!$H$10="ИП Водакова Т.Ю.",M1612*1.075,"-"))))</f>
        <v>0</v>
      </c>
      <c r="P1612" s="86">
        <v>2</v>
      </c>
      <c r="Q1612" s="47"/>
      <c r="R1612" s="91">
        <f t="shared" si="25"/>
        <v>0</v>
      </c>
      <c r="S1612" s="91" t="str">
        <f>IF('1'!$H$10="-","-      ₽",IF(Z1612="только сц",IF(Q1612&lt;=AA1612,Q1612,AA1612),IF(Q1612&lt;=AB1612,0,IF(Q1612-R1612&lt;=AA1612,Q1612-R1612,AA1612))))</f>
        <v>-      ₽</v>
      </c>
      <c r="T1612" s="92" t="str">
        <f>IF('1'!$H$10="-","-      ₽",IF(AND(SUM($W$10:$W$6357)&gt;=200000,AC1612&lt;&gt;"без скидки"),IF(R1612&gt;=100,O1612*0.95*0.95*R1612,O1612*R1612*0.95),IF(SUM($V$10:$V$6357)&gt;=57000,IF(AND(R1612&gt;=100,AC1612&lt;&gt;"без скидки"),O1612*0.95*R1612,O1612*R1612),N1612*R1612)))</f>
        <v>-      ₽</v>
      </c>
      <c r="U1612" s="92" t="str">
        <f>IF('1'!$H$10="-","-      ₽",S1612*N1612)</f>
        <v>-      ₽</v>
      </c>
      <c r="V1612" s="93" t="str">
        <f>IF('1'!$H$10="-","-      ₽",R1612*N1612)</f>
        <v>-      ₽</v>
      </c>
      <c r="W1612" s="93" t="str">
        <f>IF('1'!$H$10="-","-      ₽",R1612*O1612)</f>
        <v>-      ₽</v>
      </c>
      <c r="X1612" s="65" t="s">
        <v>4548</v>
      </c>
      <c r="Y1612" s="66" t="str">
        <f>IF(OR(Q1612="",'1'!$H$10="-"),"-      %",IF(Z1612="только сц",0,IF(SUM($V$685:$V$6357)&gt;=57000,(W1612-T1612)/W1612,0)))</f>
        <v>-      %</v>
      </c>
      <c r="Z1612" s="83" t="s">
        <v>5582</v>
      </c>
      <c r="AA1612" s="51">
        <v>2</v>
      </c>
      <c r="AB1612" s="51">
        <v>0</v>
      </c>
      <c r="AC1612" s="63" t="s">
        <v>375</v>
      </c>
      <c r="AD1612" s="94" t="str">
        <f>IF(OR(Q1612="",'1'!$H$10="-"),"",IF(Q1612&gt;R1612+S1612,"заказано больше наличия",""))</f>
        <v/>
      </c>
    </row>
    <row r="1613" spans="1:30" s="48" customFormat="1">
      <c r="A1613" s="2"/>
      <c r="B1613" s="57" t="s">
        <v>4334</v>
      </c>
      <c r="C1613" s="49" t="s">
        <v>4441</v>
      </c>
      <c r="D1613" s="49" t="s">
        <v>2574</v>
      </c>
      <c r="E1613" s="49">
        <v>3</v>
      </c>
      <c r="F1613" s="49">
        <v>18</v>
      </c>
      <c r="G1613" s="49" t="s">
        <v>4136</v>
      </c>
      <c r="H1613" s="52" t="s">
        <v>384</v>
      </c>
      <c r="I1613" s="50" t="s">
        <v>555</v>
      </c>
      <c r="J1613" s="50"/>
      <c r="K1613" s="90"/>
      <c r="L1613" s="51">
        <v>1524</v>
      </c>
      <c r="M1613" s="51">
        <v>1345</v>
      </c>
      <c r="N1613" s="82">
        <f>IF('1'!$H$10="-",L1613,L1613)</f>
        <v>1524</v>
      </c>
      <c r="O1613" s="82">
        <f>IF(Z1613="только сц",0,IF('1'!$H$10="-",M1613,IF('1'!$H$10="в кассу предприятия",M1613,IF('1'!$H$10="ИП Водакова Т.Ю.",M1613*1.075,"-"))))</f>
        <v>0</v>
      </c>
      <c r="P1613" s="86">
        <v>1</v>
      </c>
      <c r="Q1613" s="47"/>
      <c r="R1613" s="91">
        <f t="shared" si="25"/>
        <v>0</v>
      </c>
      <c r="S1613" s="91" t="str">
        <f>IF('1'!$H$10="-","-      ₽",IF(Z1613="только сц",IF(Q1613&lt;=AA1613,Q1613,AA1613),IF(Q1613&lt;=AB1613,0,IF(Q1613-R1613&lt;=AA1613,Q1613-R1613,AA1613))))</f>
        <v>-      ₽</v>
      </c>
      <c r="T1613" s="92" t="str">
        <f>IF('1'!$H$10="-","-      ₽",IF(AND(SUM($W$10:$W$6357)&gt;=200000,AC1613&lt;&gt;"без скидки"),IF(R1613&gt;=100,O1613*0.95*0.95*R1613,O1613*R1613*0.95),IF(SUM($V$10:$V$6357)&gt;=57000,IF(AND(R1613&gt;=100,AC1613&lt;&gt;"без скидки"),O1613*0.95*R1613,O1613*R1613),N1613*R1613)))</f>
        <v>-      ₽</v>
      </c>
      <c r="U1613" s="92" t="str">
        <f>IF('1'!$H$10="-","-      ₽",S1613*N1613)</f>
        <v>-      ₽</v>
      </c>
      <c r="V1613" s="93" t="str">
        <f>IF('1'!$H$10="-","-      ₽",R1613*N1613)</f>
        <v>-      ₽</v>
      </c>
      <c r="W1613" s="93" t="str">
        <f>IF('1'!$H$10="-","-      ₽",R1613*O1613)</f>
        <v>-      ₽</v>
      </c>
      <c r="X1613" s="65" t="s">
        <v>4548</v>
      </c>
      <c r="Y1613" s="66" t="str">
        <f>IF(OR(Q1613="",'1'!$H$10="-"),"-      %",IF(Z1613="только сц",0,IF(SUM($V$685:$V$6357)&gt;=57000,(W1613-T1613)/W1613,0)))</f>
        <v>-      %</v>
      </c>
      <c r="Z1613" s="83" t="s">
        <v>5582</v>
      </c>
      <c r="AA1613" s="51">
        <v>1</v>
      </c>
      <c r="AB1613" s="51">
        <v>0</v>
      </c>
      <c r="AC1613" s="63" t="s">
        <v>3975</v>
      </c>
      <c r="AD1613" s="94" t="str">
        <f>IF(OR(Q1613="",'1'!$H$10="-"),"",IF(Q1613&gt;R1613+S1613,"заказано больше наличия",""))</f>
        <v/>
      </c>
    </row>
    <row r="1614" spans="1:30" s="48" customFormat="1">
      <c r="A1614" s="2"/>
      <c r="B1614" s="57" t="s">
        <v>4201</v>
      </c>
      <c r="C1614" s="49" t="s">
        <v>321</v>
      </c>
      <c r="D1614" s="49" t="s">
        <v>2574</v>
      </c>
      <c r="E1614" s="49">
        <v>3</v>
      </c>
      <c r="F1614" s="49">
        <v>26</v>
      </c>
      <c r="G1614" s="49" t="s">
        <v>4258</v>
      </c>
      <c r="H1614" s="52" t="s">
        <v>371</v>
      </c>
      <c r="I1614" s="50" t="s">
        <v>2938</v>
      </c>
      <c r="J1614" s="50"/>
      <c r="K1614" s="90"/>
      <c r="L1614" s="51">
        <v>3798</v>
      </c>
      <c r="M1614" s="51">
        <v>3351</v>
      </c>
      <c r="N1614" s="82">
        <f>IF('1'!$H$10="-",L1614,L1614)</f>
        <v>3798</v>
      </c>
      <c r="O1614" s="82">
        <f>IF(Z1614="только сц",0,IF('1'!$H$10="-",M1614,IF('1'!$H$10="в кассу предприятия",M1614,IF('1'!$H$10="ИП Водакова Т.Ю.",M1614*1.075,"-"))))</f>
        <v>3351</v>
      </c>
      <c r="P1614" s="86">
        <v>7</v>
      </c>
      <c r="Q1614" s="47"/>
      <c r="R1614" s="91">
        <f t="shared" si="25"/>
        <v>0</v>
      </c>
      <c r="S1614" s="91" t="str">
        <f>IF('1'!$H$10="-","-      ₽",IF(Z1614="только сц",IF(Q1614&lt;=AA1614,Q1614,AA1614),IF(Q1614&lt;=AB1614,0,IF(Q1614-R1614&lt;=AA1614,Q1614-R1614,AA1614))))</f>
        <v>-      ₽</v>
      </c>
      <c r="T1614" s="92" t="str">
        <f>IF('1'!$H$10="-","-      ₽",IF(AND(SUM($W$10:$W$6357)&gt;=200000,AC1614&lt;&gt;"без скидки"),IF(R1614&gt;=100,O1614*0.95*0.95*R1614,O1614*R1614*0.95),IF(SUM($V$10:$V$6357)&gt;=57000,IF(AND(R1614&gt;=100,AC1614&lt;&gt;"без скидки"),O1614*0.95*R1614,O1614*R1614),N1614*R1614)))</f>
        <v>-      ₽</v>
      </c>
      <c r="U1614" s="92" t="str">
        <f>IF('1'!$H$10="-","-      ₽",S1614*N1614)</f>
        <v>-      ₽</v>
      </c>
      <c r="V1614" s="93" t="str">
        <f>IF('1'!$H$10="-","-      ₽",R1614*N1614)</f>
        <v>-      ₽</v>
      </c>
      <c r="W1614" s="93" t="str">
        <f>IF('1'!$H$10="-","-      ₽",R1614*O1614)</f>
        <v>-      ₽</v>
      </c>
      <c r="X1614" s="65" t="s">
        <v>4548</v>
      </c>
      <c r="Y1614" s="66" t="str">
        <f>IF(OR(Q1614="",'1'!$H$10="-"),"-      %",IF(Z1614="только сц",0,IF(SUM($V$685:$V$6357)&gt;=57000,(W1614-T1614)/W1614,0)))</f>
        <v>-      %</v>
      </c>
      <c r="Z1614" s="83" t="s">
        <v>375</v>
      </c>
      <c r="AA1614" s="51">
        <v>0</v>
      </c>
      <c r="AB1614" s="51">
        <v>7</v>
      </c>
      <c r="AC1614" s="63" t="s">
        <v>375</v>
      </c>
      <c r="AD1614" s="94" t="str">
        <f>IF(OR(Q1614="",'1'!$H$10="-"),"",IF(Q1614&gt;R1614+S1614,"заказано больше наличия",""))</f>
        <v/>
      </c>
    </row>
    <row r="1615" spans="1:30" s="48" customFormat="1">
      <c r="A1615" s="2"/>
      <c r="B1615" s="57" t="s">
        <v>1621</v>
      </c>
      <c r="C1615" s="49" t="s">
        <v>2573</v>
      </c>
      <c r="D1615" s="49" t="s">
        <v>2574</v>
      </c>
      <c r="E1615" s="49">
        <v>3</v>
      </c>
      <c r="F1615" s="49">
        <v>35</v>
      </c>
      <c r="G1615" s="49" t="s">
        <v>3073</v>
      </c>
      <c r="H1615" s="52" t="s">
        <v>2845</v>
      </c>
      <c r="I1615" s="50"/>
      <c r="J1615" s="50"/>
      <c r="K1615" s="90"/>
      <c r="L1615" s="51">
        <v>17856</v>
      </c>
      <c r="M1615" s="51">
        <v>15755</v>
      </c>
      <c r="N1615" s="82">
        <f>IF('1'!$H$10="-",L1615,L1615)</f>
        <v>17856</v>
      </c>
      <c r="O1615" s="82">
        <f>IF(Z1615="только сц",0,IF('1'!$H$10="-",M1615,IF('1'!$H$10="в кассу предприятия",M1615,IF('1'!$H$10="ИП Водакова Т.Ю.",M1615*1.075,"-"))))</f>
        <v>15755</v>
      </c>
      <c r="P1615" s="86">
        <v>4</v>
      </c>
      <c r="Q1615" s="47"/>
      <c r="R1615" s="91">
        <f t="shared" si="25"/>
        <v>0</v>
      </c>
      <c r="S1615" s="91" t="str">
        <f>IF('1'!$H$10="-","-      ₽",IF(Z1615="только сц",IF(Q1615&lt;=AA1615,Q1615,AA1615),IF(Q1615&lt;=AB1615,0,IF(Q1615-R1615&lt;=AA1615,Q1615-R1615,AA1615))))</f>
        <v>-      ₽</v>
      </c>
      <c r="T1615" s="92" t="str">
        <f>IF('1'!$H$10="-","-      ₽",IF(AND(SUM($W$10:$W$6357)&gt;=200000,AC1615&lt;&gt;"без скидки"),IF(R1615&gt;=100,O1615*0.95*0.95*R1615,O1615*R1615*0.95),IF(SUM($V$10:$V$6357)&gt;=57000,IF(AND(R1615&gt;=100,AC1615&lt;&gt;"без скидки"),O1615*0.95*R1615,O1615*R1615),N1615*R1615)))</f>
        <v>-      ₽</v>
      </c>
      <c r="U1615" s="92" t="str">
        <f>IF('1'!$H$10="-","-      ₽",S1615*N1615)</f>
        <v>-      ₽</v>
      </c>
      <c r="V1615" s="93" t="str">
        <f>IF('1'!$H$10="-","-      ₽",R1615*N1615)</f>
        <v>-      ₽</v>
      </c>
      <c r="W1615" s="93" t="str">
        <f>IF('1'!$H$10="-","-      ₽",R1615*O1615)</f>
        <v>-      ₽</v>
      </c>
      <c r="X1615" s="65" t="s">
        <v>4548</v>
      </c>
      <c r="Y1615" s="66" t="str">
        <f>IF(OR(Q1615="",'1'!$H$10="-"),"-      %",IF(Z1615="только сц",0,IF(SUM($V$685:$V$6357)&gt;=57000,(W1615-T1615)/W1615,0)))</f>
        <v>-      %</v>
      </c>
      <c r="Z1615" s="83" t="s">
        <v>375</v>
      </c>
      <c r="AA1615" s="51">
        <v>0</v>
      </c>
      <c r="AB1615" s="51">
        <v>4</v>
      </c>
      <c r="AC1615" s="63" t="s">
        <v>375</v>
      </c>
      <c r="AD1615" s="94" t="str">
        <f>IF(OR(Q1615="",'1'!$H$10="-"),"",IF(Q1615&gt;R1615+S1615,"заказано больше наличия",""))</f>
        <v/>
      </c>
    </row>
    <row r="1616" spans="1:30" s="48" customFormat="1">
      <c r="A1616" s="2"/>
      <c r="B1616" s="57" t="s">
        <v>5270</v>
      </c>
      <c r="C1616" s="49" t="s">
        <v>321</v>
      </c>
      <c r="D1616" s="49" t="s">
        <v>2574</v>
      </c>
      <c r="E1616" s="49">
        <v>3</v>
      </c>
      <c r="F1616" s="49">
        <v>29</v>
      </c>
      <c r="G1616" s="49" t="s">
        <v>5543</v>
      </c>
      <c r="H1616" s="52" t="s">
        <v>1070</v>
      </c>
      <c r="I1616" s="50" t="s">
        <v>2938</v>
      </c>
      <c r="J1616" s="50"/>
      <c r="K1616" s="90"/>
      <c r="L1616" s="51">
        <v>3644</v>
      </c>
      <c r="M1616" s="51">
        <v>3215</v>
      </c>
      <c r="N1616" s="82">
        <f>IF('1'!$H$10="-",L1616,L1616)</f>
        <v>3644</v>
      </c>
      <c r="O1616" s="82">
        <f>IF(Z1616="только сц",0,IF('1'!$H$10="-",M1616,IF('1'!$H$10="в кассу предприятия",M1616,IF('1'!$H$10="ИП Водакова Т.Ю.",M1616*1.075,"-"))))</f>
        <v>3215</v>
      </c>
      <c r="P1616" s="86">
        <v>25</v>
      </c>
      <c r="Q1616" s="47"/>
      <c r="R1616" s="91">
        <f t="shared" si="25"/>
        <v>0</v>
      </c>
      <c r="S1616" s="91" t="str">
        <f>IF('1'!$H$10="-","-      ₽",IF(Z1616="только сц",IF(Q1616&lt;=AA1616,Q1616,AA1616),IF(Q1616&lt;=AB1616,0,IF(Q1616-R1616&lt;=AA1616,Q1616-R1616,AA1616))))</f>
        <v>-      ₽</v>
      </c>
      <c r="T1616" s="92" t="str">
        <f>IF('1'!$H$10="-","-      ₽",IF(AND(SUM($W$10:$W$6357)&gt;=200000,AC1616&lt;&gt;"без скидки"),IF(R1616&gt;=100,O1616*0.95*0.95*R1616,O1616*R1616*0.95),IF(SUM($V$10:$V$6357)&gt;=57000,IF(AND(R1616&gt;=100,AC1616&lt;&gt;"без скидки"),O1616*0.95*R1616,O1616*R1616),N1616*R1616)))</f>
        <v>-      ₽</v>
      </c>
      <c r="U1616" s="92" t="str">
        <f>IF('1'!$H$10="-","-      ₽",S1616*N1616)</f>
        <v>-      ₽</v>
      </c>
      <c r="V1616" s="93" t="str">
        <f>IF('1'!$H$10="-","-      ₽",R1616*N1616)</f>
        <v>-      ₽</v>
      </c>
      <c r="W1616" s="93" t="str">
        <f>IF('1'!$H$10="-","-      ₽",R1616*O1616)</f>
        <v>-      ₽</v>
      </c>
      <c r="X1616" s="65" t="s">
        <v>4548</v>
      </c>
      <c r="Y1616" s="66" t="str">
        <f>IF(OR(Q1616="",'1'!$H$10="-"),"-      %",IF(Z1616="только сц",0,IF(SUM($V$685:$V$6357)&gt;=57000,(W1616-T1616)/W1616,0)))</f>
        <v>-      %</v>
      </c>
      <c r="Z1616" s="83" t="s">
        <v>375</v>
      </c>
      <c r="AA1616" s="51">
        <v>0</v>
      </c>
      <c r="AB1616" s="51">
        <v>25</v>
      </c>
      <c r="AC1616" s="63" t="s">
        <v>375</v>
      </c>
      <c r="AD1616" s="94" t="str">
        <f>IF(OR(Q1616="",'1'!$H$10="-"),"",IF(Q1616&gt;R1616+S1616,"заказано больше наличия",""))</f>
        <v/>
      </c>
    </row>
    <row r="1617" spans="1:30" s="48" customFormat="1" ht="20.6">
      <c r="A1617" s="2"/>
      <c r="B1617" s="46" t="s">
        <v>26</v>
      </c>
      <c r="C1617" s="79" t="s">
        <v>10</v>
      </c>
      <c r="D1617" s="71"/>
      <c r="E1617" s="71"/>
      <c r="F1617" s="71"/>
      <c r="G1617" s="71"/>
      <c r="H1617" s="72"/>
      <c r="I1617" s="73"/>
      <c r="J1617" s="73"/>
      <c r="K1617" s="71"/>
      <c r="L1617" s="75"/>
      <c r="M1617" s="74"/>
      <c r="N1617" s="74"/>
      <c r="O1617" s="76"/>
      <c r="P1617" s="85"/>
      <c r="Q1617" s="77"/>
      <c r="R1617" s="85"/>
      <c r="S1617" s="85"/>
      <c r="T1617" s="77"/>
      <c r="U1617" s="77"/>
      <c r="V1617" s="77"/>
      <c r="W1617" s="77"/>
      <c r="X1617" s="77"/>
      <c r="Y1617" s="77"/>
      <c r="Z1617" s="77"/>
      <c r="AA1617" s="77"/>
      <c r="AB1617" s="77"/>
      <c r="AC1617" s="78"/>
      <c r="AD1617" s="78"/>
    </row>
    <row r="1618" spans="1:30" s="48" customFormat="1">
      <c r="A1618" s="2"/>
      <c r="B1618" s="57" t="s">
        <v>1622</v>
      </c>
      <c r="C1618" s="49" t="s">
        <v>2575</v>
      </c>
      <c r="D1618" s="49" t="s">
        <v>2576</v>
      </c>
      <c r="E1618" s="49">
        <v>4</v>
      </c>
      <c r="F1618" s="49">
        <v>5</v>
      </c>
      <c r="G1618" s="49" t="s">
        <v>3074</v>
      </c>
      <c r="H1618" s="52" t="s">
        <v>78</v>
      </c>
      <c r="I1618" s="50"/>
      <c r="J1618" s="50"/>
      <c r="K1618" s="90"/>
      <c r="L1618" s="51">
        <v>198</v>
      </c>
      <c r="M1618" s="51">
        <v>175</v>
      </c>
      <c r="N1618" s="82">
        <f>IF('1'!$H$10="-",L1618,L1618)</f>
        <v>198</v>
      </c>
      <c r="O1618" s="82">
        <f>IF(Z1618="только сц",0,IF('1'!$H$10="-",M1618,IF('1'!$H$10="в кассу предприятия",M1618,IF('1'!$H$10="ИП Водакова Т.Ю.",M1618*1.075,"-"))))</f>
        <v>175</v>
      </c>
      <c r="P1618" s="86">
        <v>18</v>
      </c>
      <c r="Q1618" s="47"/>
      <c r="R1618" s="91">
        <f t="shared" si="25"/>
        <v>0</v>
      </c>
      <c r="S1618" s="91" t="str">
        <f>IF('1'!$H$10="-","-      ₽",IF(Z1618="только сц",IF(Q1618&lt;=AA1618,Q1618,AA1618),IF(Q1618&lt;=AB1618,0,IF(Q1618-R1618&lt;=AA1618,Q1618-R1618,AA1618))))</f>
        <v>-      ₽</v>
      </c>
      <c r="T1618" s="92" t="str">
        <f>IF('1'!$H$10="-","-      ₽",IF(AND(SUM($W$10:$W$6357)&gt;=200000,AC1618&lt;&gt;"без скидки"),IF(R1618&gt;=100,O1618*0.95*0.95*R1618,O1618*R1618*0.95),IF(SUM($V$10:$V$6357)&gt;=57000,IF(AND(R1618&gt;=100,AC1618&lt;&gt;"без скидки"),O1618*0.95*R1618,O1618*R1618),N1618*R1618)))</f>
        <v>-      ₽</v>
      </c>
      <c r="U1618" s="92" t="str">
        <f>IF('1'!$H$10="-","-      ₽",S1618*N1618)</f>
        <v>-      ₽</v>
      </c>
      <c r="V1618" s="93" t="str">
        <f>IF('1'!$H$10="-","-      ₽",R1618*N1618)</f>
        <v>-      ₽</v>
      </c>
      <c r="W1618" s="93" t="str">
        <f>IF('1'!$H$10="-","-      ₽",R1618*O1618)</f>
        <v>-      ₽</v>
      </c>
      <c r="X1618" s="65" t="s">
        <v>4548</v>
      </c>
      <c r="Y1618" s="66" t="str">
        <f>IF(OR(Q1618="",'1'!$H$10="-"),"-      %",IF(Z1618="только сц",0,IF(SUM($V$685:$V$6357)&gt;=57000,(W1618-T1618)/W1618,0)))</f>
        <v>-      %</v>
      </c>
      <c r="Z1618" s="83" t="s">
        <v>375</v>
      </c>
      <c r="AA1618" s="51">
        <v>0</v>
      </c>
      <c r="AB1618" s="51">
        <v>18</v>
      </c>
      <c r="AC1618" s="63" t="s">
        <v>375</v>
      </c>
      <c r="AD1618" s="94" t="str">
        <f>IF(OR(Q1618="",'1'!$H$10="-"),"",IF(Q1618&gt;R1618+S1618,"заказано больше наличия",""))</f>
        <v/>
      </c>
    </row>
    <row r="1619" spans="1:30" s="48" customFormat="1">
      <c r="A1619" s="2"/>
      <c r="B1619" s="57" t="s">
        <v>1623</v>
      </c>
      <c r="C1619" s="49" t="s">
        <v>3883</v>
      </c>
      <c r="D1619" s="49" t="s">
        <v>2576</v>
      </c>
      <c r="E1619" s="49">
        <v>4</v>
      </c>
      <c r="F1619" s="49">
        <v>8</v>
      </c>
      <c r="G1619" s="49" t="s">
        <v>3077</v>
      </c>
      <c r="H1619" s="52" t="s">
        <v>288</v>
      </c>
      <c r="I1619" s="50"/>
      <c r="J1619" s="50"/>
      <c r="K1619" s="90"/>
      <c r="L1619" s="51">
        <v>198</v>
      </c>
      <c r="M1619" s="51">
        <v>175</v>
      </c>
      <c r="N1619" s="82">
        <f>IF('1'!$H$10="-",L1619,L1619)</f>
        <v>198</v>
      </c>
      <c r="O1619" s="82">
        <f>IF(Z1619="только сц",0,IF('1'!$H$10="-",M1619,IF('1'!$H$10="в кассу предприятия",M1619,IF('1'!$H$10="ИП Водакова Т.Ю.",M1619*1.075,"-"))))</f>
        <v>175</v>
      </c>
      <c r="P1619" s="86">
        <v>15</v>
      </c>
      <c r="Q1619" s="47"/>
      <c r="R1619" s="91">
        <f t="shared" si="25"/>
        <v>0</v>
      </c>
      <c r="S1619" s="91" t="str">
        <f>IF('1'!$H$10="-","-      ₽",IF(Z1619="только сц",IF(Q1619&lt;=AA1619,Q1619,AA1619),IF(Q1619&lt;=AB1619,0,IF(Q1619-R1619&lt;=AA1619,Q1619-R1619,AA1619))))</f>
        <v>-      ₽</v>
      </c>
      <c r="T1619" s="92" t="str">
        <f>IF('1'!$H$10="-","-      ₽",IF(AND(SUM($W$10:$W$6357)&gt;=200000,AC1619&lt;&gt;"без скидки"),IF(R1619&gt;=100,O1619*0.95*0.95*R1619,O1619*R1619*0.95),IF(SUM($V$10:$V$6357)&gt;=57000,IF(AND(R1619&gt;=100,AC1619&lt;&gt;"без скидки"),O1619*0.95*R1619,O1619*R1619),N1619*R1619)))</f>
        <v>-      ₽</v>
      </c>
      <c r="U1619" s="92" t="str">
        <f>IF('1'!$H$10="-","-      ₽",S1619*N1619)</f>
        <v>-      ₽</v>
      </c>
      <c r="V1619" s="93" t="str">
        <f>IF('1'!$H$10="-","-      ₽",R1619*N1619)</f>
        <v>-      ₽</v>
      </c>
      <c r="W1619" s="93" t="str">
        <f>IF('1'!$H$10="-","-      ₽",R1619*O1619)</f>
        <v>-      ₽</v>
      </c>
      <c r="X1619" s="65" t="s">
        <v>4548</v>
      </c>
      <c r="Y1619" s="66" t="str">
        <f>IF(OR(Q1619="",'1'!$H$10="-"),"-      %",IF(Z1619="только сц",0,IF(SUM($V$685:$V$6357)&gt;=57000,(W1619-T1619)/W1619,0)))</f>
        <v>-      %</v>
      </c>
      <c r="Z1619" s="83" t="s">
        <v>375</v>
      </c>
      <c r="AA1619" s="51">
        <v>0</v>
      </c>
      <c r="AB1619" s="51">
        <v>15</v>
      </c>
      <c r="AC1619" s="63" t="s">
        <v>375</v>
      </c>
      <c r="AD1619" s="94" t="str">
        <f>IF(OR(Q1619="",'1'!$H$10="-"),"",IF(Q1619&gt;R1619+S1619,"заказано больше наличия",""))</f>
        <v/>
      </c>
    </row>
    <row r="1620" spans="1:30" s="48" customFormat="1">
      <c r="A1620" s="2"/>
      <c r="B1620" s="57" t="s">
        <v>5271</v>
      </c>
      <c r="C1620" s="49" t="s">
        <v>5427</v>
      </c>
      <c r="D1620" s="49" t="s">
        <v>5428</v>
      </c>
      <c r="E1620" s="49">
        <v>4</v>
      </c>
      <c r="F1620" s="49">
        <v>1</v>
      </c>
      <c r="G1620" s="49" t="s">
        <v>5544</v>
      </c>
      <c r="H1620" s="52" t="s">
        <v>75</v>
      </c>
      <c r="I1620" s="50"/>
      <c r="J1620" s="50"/>
      <c r="K1620" s="90"/>
      <c r="L1620" s="51">
        <v>182</v>
      </c>
      <c r="M1620" s="51">
        <v>161</v>
      </c>
      <c r="N1620" s="82">
        <f>IF('1'!$H$10="-",L1620,L1620)</f>
        <v>182</v>
      </c>
      <c r="O1620" s="82">
        <f>IF(Z1620="только сц",0,IF('1'!$H$10="-",M1620,IF('1'!$H$10="в кассу предприятия",M1620,IF('1'!$H$10="ИП Водакова Т.Ю.",M1620*1.075,"-"))))</f>
        <v>0</v>
      </c>
      <c r="P1620" s="86">
        <v>9</v>
      </c>
      <c r="Q1620" s="47"/>
      <c r="R1620" s="91">
        <f t="shared" si="25"/>
        <v>0</v>
      </c>
      <c r="S1620" s="91" t="str">
        <f>IF('1'!$H$10="-","-      ₽",IF(Z1620="только сц",IF(Q1620&lt;=AA1620,Q1620,AA1620),IF(Q1620&lt;=AB1620,0,IF(Q1620-R1620&lt;=AA1620,Q1620-R1620,AA1620))))</f>
        <v>-      ₽</v>
      </c>
      <c r="T1620" s="92" t="str">
        <f>IF('1'!$H$10="-","-      ₽",IF(AND(SUM($W$10:$W$6357)&gt;=200000,AC1620&lt;&gt;"без скидки"),IF(R1620&gt;=100,O1620*0.95*0.95*R1620,O1620*R1620*0.95),IF(SUM($V$10:$V$6357)&gt;=57000,IF(AND(R1620&gt;=100,AC1620&lt;&gt;"без скидки"),O1620*0.95*R1620,O1620*R1620),N1620*R1620)))</f>
        <v>-      ₽</v>
      </c>
      <c r="U1620" s="92" t="str">
        <f>IF('1'!$H$10="-","-      ₽",S1620*N1620)</f>
        <v>-      ₽</v>
      </c>
      <c r="V1620" s="93" t="str">
        <f>IF('1'!$H$10="-","-      ₽",R1620*N1620)</f>
        <v>-      ₽</v>
      </c>
      <c r="W1620" s="93" t="str">
        <f>IF('1'!$H$10="-","-      ₽",R1620*O1620)</f>
        <v>-      ₽</v>
      </c>
      <c r="X1620" s="65" t="s">
        <v>4548</v>
      </c>
      <c r="Y1620" s="66" t="str">
        <f>IF(OR(Q1620="",'1'!$H$10="-"),"-      %",IF(Z1620="только сц",0,IF(SUM($V$685:$V$6357)&gt;=57000,(W1620-T1620)/W1620,0)))</f>
        <v>-      %</v>
      </c>
      <c r="Z1620" s="83" t="s">
        <v>5582</v>
      </c>
      <c r="AA1620" s="51">
        <v>9</v>
      </c>
      <c r="AB1620" s="51">
        <v>0</v>
      </c>
      <c r="AC1620" s="63" t="s">
        <v>375</v>
      </c>
      <c r="AD1620" s="94" t="str">
        <f>IF(OR(Q1620="",'1'!$H$10="-"),"",IF(Q1620&gt;R1620+S1620,"заказано больше наличия",""))</f>
        <v/>
      </c>
    </row>
    <row r="1621" spans="1:30" s="48" customFormat="1">
      <c r="A1621" s="2"/>
      <c r="B1621" s="57" t="s">
        <v>1624</v>
      </c>
      <c r="C1621" s="49" t="s">
        <v>822</v>
      </c>
      <c r="D1621" s="49" t="s">
        <v>823</v>
      </c>
      <c r="E1621" s="49">
        <v>4</v>
      </c>
      <c r="F1621" s="49">
        <v>5</v>
      </c>
      <c r="G1621" s="49" t="s">
        <v>824</v>
      </c>
      <c r="H1621" s="52" t="s">
        <v>78</v>
      </c>
      <c r="I1621" s="50"/>
      <c r="J1621" s="50"/>
      <c r="K1621" s="90"/>
      <c r="L1621" s="51">
        <v>221</v>
      </c>
      <c r="M1621" s="51">
        <v>195</v>
      </c>
      <c r="N1621" s="82">
        <f>IF('1'!$H$10="-",L1621,L1621)</f>
        <v>221</v>
      </c>
      <c r="O1621" s="82">
        <f>IF(Z1621="только сц",0,IF('1'!$H$10="-",M1621,IF('1'!$H$10="в кассу предприятия",M1621,IF('1'!$H$10="ИП Водакова Т.Ю.",M1621*1.075,"-"))))</f>
        <v>195</v>
      </c>
      <c r="P1621" s="86">
        <v>39</v>
      </c>
      <c r="Q1621" s="47"/>
      <c r="R1621" s="91">
        <f t="shared" si="25"/>
        <v>0</v>
      </c>
      <c r="S1621" s="91" t="str">
        <f>IF('1'!$H$10="-","-      ₽",IF(Z1621="только сц",IF(Q1621&lt;=AA1621,Q1621,AA1621),IF(Q1621&lt;=AB1621,0,IF(Q1621-R1621&lt;=AA1621,Q1621-R1621,AA1621))))</f>
        <v>-      ₽</v>
      </c>
      <c r="T1621" s="92" t="str">
        <f>IF('1'!$H$10="-","-      ₽",IF(AND(SUM($W$10:$W$6357)&gt;=200000,AC1621&lt;&gt;"без скидки"),IF(R1621&gt;=100,O1621*0.95*0.95*R1621,O1621*R1621*0.95),IF(SUM($V$10:$V$6357)&gt;=57000,IF(AND(R1621&gt;=100,AC1621&lt;&gt;"без скидки"),O1621*0.95*R1621,O1621*R1621),N1621*R1621)))</f>
        <v>-      ₽</v>
      </c>
      <c r="U1621" s="92" t="str">
        <f>IF('1'!$H$10="-","-      ₽",S1621*N1621)</f>
        <v>-      ₽</v>
      </c>
      <c r="V1621" s="93" t="str">
        <f>IF('1'!$H$10="-","-      ₽",R1621*N1621)</f>
        <v>-      ₽</v>
      </c>
      <c r="W1621" s="93" t="str">
        <f>IF('1'!$H$10="-","-      ₽",R1621*O1621)</f>
        <v>-      ₽</v>
      </c>
      <c r="X1621" s="65" t="s">
        <v>4548</v>
      </c>
      <c r="Y1621" s="66" t="str">
        <f>IF(OR(Q1621="",'1'!$H$10="-"),"-      %",IF(Z1621="только сц",0,IF(SUM($V$685:$V$6357)&gt;=57000,(W1621-T1621)/W1621,0)))</f>
        <v>-      %</v>
      </c>
      <c r="Z1621" s="83" t="s">
        <v>375</v>
      </c>
      <c r="AA1621" s="51">
        <v>0</v>
      </c>
      <c r="AB1621" s="51">
        <v>39</v>
      </c>
      <c r="AC1621" s="63" t="s">
        <v>3975</v>
      </c>
      <c r="AD1621" s="94" t="str">
        <f>IF(OR(Q1621="",'1'!$H$10="-"),"",IF(Q1621&gt;R1621+S1621,"заказано больше наличия",""))</f>
        <v/>
      </c>
    </row>
    <row r="1622" spans="1:30" s="48" customFormat="1">
      <c r="A1622" s="2"/>
      <c r="B1622" s="57" t="s">
        <v>821</v>
      </c>
      <c r="C1622" s="49" t="s">
        <v>822</v>
      </c>
      <c r="D1622" s="49" t="s">
        <v>823</v>
      </c>
      <c r="E1622" s="49">
        <v>4</v>
      </c>
      <c r="F1622" s="49">
        <v>8</v>
      </c>
      <c r="G1622" s="49" t="s">
        <v>824</v>
      </c>
      <c r="H1622" s="52" t="s">
        <v>288</v>
      </c>
      <c r="I1622" s="50"/>
      <c r="J1622" s="50"/>
      <c r="K1622" s="90"/>
      <c r="L1622" s="51">
        <v>221</v>
      </c>
      <c r="M1622" s="51">
        <v>195</v>
      </c>
      <c r="N1622" s="82">
        <f>IF('1'!$H$10="-",L1622,L1622)</f>
        <v>221</v>
      </c>
      <c r="O1622" s="82">
        <f>IF(Z1622="только сц",0,IF('1'!$H$10="-",M1622,IF('1'!$H$10="в кассу предприятия",M1622,IF('1'!$H$10="ИП Водакова Т.Ю.",M1622*1.075,"-"))))</f>
        <v>195</v>
      </c>
      <c r="P1622" s="86">
        <v>82</v>
      </c>
      <c r="Q1622" s="47"/>
      <c r="R1622" s="91">
        <f t="shared" si="25"/>
        <v>0</v>
      </c>
      <c r="S1622" s="91" t="str">
        <f>IF('1'!$H$10="-","-      ₽",IF(Z1622="только сц",IF(Q1622&lt;=AA1622,Q1622,AA1622),IF(Q1622&lt;=AB1622,0,IF(Q1622-R1622&lt;=AA1622,Q1622-R1622,AA1622))))</f>
        <v>-      ₽</v>
      </c>
      <c r="T1622" s="92" t="str">
        <f>IF('1'!$H$10="-","-      ₽",IF(AND(SUM($W$10:$W$6357)&gt;=200000,AC1622&lt;&gt;"без скидки"),IF(R1622&gt;=100,O1622*0.95*0.95*R1622,O1622*R1622*0.95),IF(SUM($V$10:$V$6357)&gt;=57000,IF(AND(R1622&gt;=100,AC1622&lt;&gt;"без скидки"),O1622*0.95*R1622,O1622*R1622),N1622*R1622)))</f>
        <v>-      ₽</v>
      </c>
      <c r="U1622" s="92" t="str">
        <f>IF('1'!$H$10="-","-      ₽",S1622*N1622)</f>
        <v>-      ₽</v>
      </c>
      <c r="V1622" s="93" t="str">
        <f>IF('1'!$H$10="-","-      ₽",R1622*N1622)</f>
        <v>-      ₽</v>
      </c>
      <c r="W1622" s="93" t="str">
        <f>IF('1'!$H$10="-","-      ₽",R1622*O1622)</f>
        <v>-      ₽</v>
      </c>
      <c r="X1622" s="65" t="s">
        <v>4548</v>
      </c>
      <c r="Y1622" s="66" t="str">
        <f>IF(OR(Q1622="",'1'!$H$10="-"),"-      %",IF(Z1622="только сц",0,IF(SUM($V$685:$V$6357)&gt;=57000,(W1622-T1622)/W1622,0)))</f>
        <v>-      %</v>
      </c>
      <c r="Z1622" s="83" t="s">
        <v>375</v>
      </c>
      <c r="AA1622" s="51">
        <v>8</v>
      </c>
      <c r="AB1622" s="51">
        <v>74</v>
      </c>
      <c r="AC1622" s="63" t="s">
        <v>3975</v>
      </c>
      <c r="AD1622" s="94" t="str">
        <f>IF(OR(Q1622="",'1'!$H$10="-"),"",IF(Q1622&gt;R1622+S1622,"заказано больше наличия",""))</f>
        <v/>
      </c>
    </row>
    <row r="1623" spans="1:30" s="48" customFormat="1">
      <c r="A1623" s="2"/>
      <c r="B1623" s="57" t="s">
        <v>1625</v>
      </c>
      <c r="C1623" s="49" t="s">
        <v>2577</v>
      </c>
      <c r="D1623" s="49" t="s">
        <v>2578</v>
      </c>
      <c r="E1623" s="49">
        <v>4</v>
      </c>
      <c r="F1623" s="49">
        <v>8</v>
      </c>
      <c r="G1623" s="49" t="s">
        <v>3078</v>
      </c>
      <c r="H1623" s="52" t="s">
        <v>288</v>
      </c>
      <c r="I1623" s="50"/>
      <c r="J1623" s="50"/>
      <c r="K1623" s="90"/>
      <c r="L1623" s="51">
        <v>346</v>
      </c>
      <c r="M1623" s="51">
        <v>305</v>
      </c>
      <c r="N1623" s="82">
        <f>IF('1'!$H$10="-",L1623,L1623)</f>
        <v>346</v>
      </c>
      <c r="O1623" s="82">
        <f>IF(Z1623="только сц",0,IF('1'!$H$10="-",M1623,IF('1'!$H$10="в кассу предприятия",M1623,IF('1'!$H$10="ИП Водакова Т.Ю.",M1623*1.075,"-"))))</f>
        <v>0</v>
      </c>
      <c r="P1623" s="86">
        <v>13</v>
      </c>
      <c r="Q1623" s="47"/>
      <c r="R1623" s="91">
        <f t="shared" si="25"/>
        <v>0</v>
      </c>
      <c r="S1623" s="91" t="str">
        <f>IF('1'!$H$10="-","-      ₽",IF(Z1623="только сц",IF(Q1623&lt;=AA1623,Q1623,AA1623),IF(Q1623&lt;=AB1623,0,IF(Q1623-R1623&lt;=AA1623,Q1623-R1623,AA1623))))</f>
        <v>-      ₽</v>
      </c>
      <c r="T1623" s="92" t="str">
        <f>IF('1'!$H$10="-","-      ₽",IF(AND(SUM($W$10:$W$6357)&gt;=200000,AC1623&lt;&gt;"без скидки"),IF(R1623&gt;=100,O1623*0.95*0.95*R1623,O1623*R1623*0.95),IF(SUM($V$10:$V$6357)&gt;=57000,IF(AND(R1623&gt;=100,AC1623&lt;&gt;"без скидки"),O1623*0.95*R1623,O1623*R1623),N1623*R1623)))</f>
        <v>-      ₽</v>
      </c>
      <c r="U1623" s="92" t="str">
        <f>IF('1'!$H$10="-","-      ₽",S1623*N1623)</f>
        <v>-      ₽</v>
      </c>
      <c r="V1623" s="93" t="str">
        <f>IF('1'!$H$10="-","-      ₽",R1623*N1623)</f>
        <v>-      ₽</v>
      </c>
      <c r="W1623" s="93" t="str">
        <f>IF('1'!$H$10="-","-      ₽",R1623*O1623)</f>
        <v>-      ₽</v>
      </c>
      <c r="X1623" s="65" t="s">
        <v>4548</v>
      </c>
      <c r="Y1623" s="66" t="str">
        <f>IF(OR(Q1623="",'1'!$H$10="-"),"-      %",IF(Z1623="только сц",0,IF(SUM($V$685:$V$6357)&gt;=57000,(W1623-T1623)/W1623,0)))</f>
        <v>-      %</v>
      </c>
      <c r="Z1623" s="83" t="s">
        <v>5582</v>
      </c>
      <c r="AA1623" s="51">
        <v>13</v>
      </c>
      <c r="AB1623" s="51">
        <v>0</v>
      </c>
      <c r="AC1623" s="63" t="s">
        <v>375</v>
      </c>
      <c r="AD1623" s="94" t="str">
        <f>IF(OR(Q1623="",'1'!$H$10="-"),"",IF(Q1623&gt;R1623+S1623,"заказано больше наличия",""))</f>
        <v/>
      </c>
    </row>
    <row r="1624" spans="1:30" s="48" customFormat="1">
      <c r="A1624" s="2"/>
      <c r="B1624" s="57" t="s">
        <v>1626</v>
      </c>
      <c r="C1624" s="49" t="s">
        <v>2579</v>
      </c>
      <c r="D1624" s="49" t="s">
        <v>2580</v>
      </c>
      <c r="E1624" s="49">
        <v>4</v>
      </c>
      <c r="F1624" s="49">
        <v>5</v>
      </c>
      <c r="G1624" s="49"/>
      <c r="H1624" s="52" t="s">
        <v>78</v>
      </c>
      <c r="I1624" s="50"/>
      <c r="J1624" s="50"/>
      <c r="K1624" s="90"/>
      <c r="L1624" s="51">
        <v>221</v>
      </c>
      <c r="M1624" s="51">
        <v>195</v>
      </c>
      <c r="N1624" s="82">
        <f>IF('1'!$H$10="-",L1624,L1624)</f>
        <v>221</v>
      </c>
      <c r="O1624" s="82">
        <f>IF(Z1624="только сц",0,IF('1'!$H$10="-",M1624,IF('1'!$H$10="в кассу предприятия",M1624,IF('1'!$H$10="ИП Водакова Т.Ю.",M1624*1.075,"-"))))</f>
        <v>195</v>
      </c>
      <c r="P1624" s="86">
        <v>16</v>
      </c>
      <c r="Q1624" s="47"/>
      <c r="R1624" s="91">
        <f t="shared" si="25"/>
        <v>0</v>
      </c>
      <c r="S1624" s="91" t="str">
        <f>IF('1'!$H$10="-","-      ₽",IF(Z1624="только сц",IF(Q1624&lt;=AA1624,Q1624,AA1624),IF(Q1624&lt;=AB1624,0,IF(Q1624-R1624&lt;=AA1624,Q1624-R1624,AA1624))))</f>
        <v>-      ₽</v>
      </c>
      <c r="T1624" s="92" t="str">
        <f>IF('1'!$H$10="-","-      ₽",IF(AND(SUM($W$10:$W$6357)&gt;=200000,AC1624&lt;&gt;"без скидки"),IF(R1624&gt;=100,O1624*0.95*0.95*R1624,O1624*R1624*0.95),IF(SUM($V$10:$V$6357)&gt;=57000,IF(AND(R1624&gt;=100,AC1624&lt;&gt;"без скидки"),O1624*0.95*R1624,O1624*R1624),N1624*R1624)))</f>
        <v>-      ₽</v>
      </c>
      <c r="U1624" s="92" t="str">
        <f>IF('1'!$H$10="-","-      ₽",S1624*N1624)</f>
        <v>-      ₽</v>
      </c>
      <c r="V1624" s="93" t="str">
        <f>IF('1'!$H$10="-","-      ₽",R1624*N1624)</f>
        <v>-      ₽</v>
      </c>
      <c r="W1624" s="93" t="str">
        <f>IF('1'!$H$10="-","-      ₽",R1624*O1624)</f>
        <v>-      ₽</v>
      </c>
      <c r="X1624" s="65" t="s">
        <v>4548</v>
      </c>
      <c r="Y1624" s="66" t="str">
        <f>IF(OR(Q1624="",'1'!$H$10="-"),"-      %",IF(Z1624="только сц",0,IF(SUM($V$685:$V$6357)&gt;=57000,(W1624-T1624)/W1624,0)))</f>
        <v>-      %</v>
      </c>
      <c r="Z1624" s="83" t="s">
        <v>375</v>
      </c>
      <c r="AA1624" s="51">
        <v>0</v>
      </c>
      <c r="AB1624" s="51">
        <v>16</v>
      </c>
      <c r="AC1624" s="63" t="s">
        <v>375</v>
      </c>
      <c r="AD1624" s="94" t="str">
        <f>IF(OR(Q1624="",'1'!$H$10="-"),"",IF(Q1624&gt;R1624+S1624,"заказано больше наличия",""))</f>
        <v/>
      </c>
    </row>
    <row r="1625" spans="1:30" s="48" customFormat="1">
      <c r="A1625" s="2"/>
      <c r="B1625" s="57" t="s">
        <v>1627</v>
      </c>
      <c r="C1625" s="49" t="s">
        <v>2581</v>
      </c>
      <c r="D1625" s="49" t="s">
        <v>2582</v>
      </c>
      <c r="E1625" s="49">
        <v>4</v>
      </c>
      <c r="F1625" s="49">
        <v>5</v>
      </c>
      <c r="G1625" s="49" t="s">
        <v>3079</v>
      </c>
      <c r="H1625" s="52" t="s">
        <v>78</v>
      </c>
      <c r="I1625" s="50"/>
      <c r="J1625" s="50"/>
      <c r="K1625" s="90"/>
      <c r="L1625" s="51">
        <v>221</v>
      </c>
      <c r="M1625" s="51">
        <v>195</v>
      </c>
      <c r="N1625" s="82">
        <f>IF('1'!$H$10="-",L1625,L1625)</f>
        <v>221</v>
      </c>
      <c r="O1625" s="82">
        <f>IF(Z1625="только сц",0,IF('1'!$H$10="-",M1625,IF('1'!$H$10="в кассу предприятия",M1625,IF('1'!$H$10="ИП Водакова Т.Ю.",M1625*1.075,"-"))))</f>
        <v>195</v>
      </c>
      <c r="P1625" s="86">
        <v>32</v>
      </c>
      <c r="Q1625" s="47"/>
      <c r="R1625" s="91">
        <f t="shared" si="25"/>
        <v>0</v>
      </c>
      <c r="S1625" s="91" t="str">
        <f>IF('1'!$H$10="-","-      ₽",IF(Z1625="только сц",IF(Q1625&lt;=AA1625,Q1625,AA1625),IF(Q1625&lt;=AB1625,0,IF(Q1625-R1625&lt;=AA1625,Q1625-R1625,AA1625))))</f>
        <v>-      ₽</v>
      </c>
      <c r="T1625" s="92" t="str">
        <f>IF('1'!$H$10="-","-      ₽",IF(AND(SUM($W$10:$W$6357)&gt;=200000,AC1625&lt;&gt;"без скидки"),IF(R1625&gt;=100,O1625*0.95*0.95*R1625,O1625*R1625*0.95),IF(SUM($V$10:$V$6357)&gt;=57000,IF(AND(R1625&gt;=100,AC1625&lt;&gt;"без скидки"),O1625*0.95*R1625,O1625*R1625),N1625*R1625)))</f>
        <v>-      ₽</v>
      </c>
      <c r="U1625" s="92" t="str">
        <f>IF('1'!$H$10="-","-      ₽",S1625*N1625)</f>
        <v>-      ₽</v>
      </c>
      <c r="V1625" s="93" t="str">
        <f>IF('1'!$H$10="-","-      ₽",R1625*N1625)</f>
        <v>-      ₽</v>
      </c>
      <c r="W1625" s="93" t="str">
        <f>IF('1'!$H$10="-","-      ₽",R1625*O1625)</f>
        <v>-      ₽</v>
      </c>
      <c r="X1625" s="65" t="s">
        <v>4548</v>
      </c>
      <c r="Y1625" s="66" t="str">
        <f>IF(OR(Q1625="",'1'!$H$10="-"),"-      %",IF(Z1625="только сц",0,IF(SUM($V$685:$V$6357)&gt;=57000,(W1625-T1625)/W1625,0)))</f>
        <v>-      %</v>
      </c>
      <c r="Z1625" s="83" t="s">
        <v>375</v>
      </c>
      <c r="AA1625" s="51">
        <v>0</v>
      </c>
      <c r="AB1625" s="51">
        <v>32</v>
      </c>
      <c r="AC1625" s="63" t="s">
        <v>375</v>
      </c>
      <c r="AD1625" s="94" t="str">
        <f>IF(OR(Q1625="",'1'!$H$10="-"),"",IF(Q1625&gt;R1625+S1625,"заказано больше наличия",""))</f>
        <v/>
      </c>
    </row>
    <row r="1626" spans="1:30" s="48" customFormat="1">
      <c r="A1626" s="2"/>
      <c r="B1626" s="57" t="s">
        <v>1628</v>
      </c>
      <c r="C1626" s="49" t="s">
        <v>2583</v>
      </c>
      <c r="D1626" s="49" t="s">
        <v>2584</v>
      </c>
      <c r="E1626" s="49">
        <v>4</v>
      </c>
      <c r="F1626" s="49">
        <v>5</v>
      </c>
      <c r="G1626" s="49" t="s">
        <v>3080</v>
      </c>
      <c r="H1626" s="52" t="s">
        <v>78</v>
      </c>
      <c r="I1626" s="50"/>
      <c r="J1626" s="50"/>
      <c r="K1626" s="90"/>
      <c r="L1626" s="51">
        <v>221</v>
      </c>
      <c r="M1626" s="51">
        <v>195</v>
      </c>
      <c r="N1626" s="82">
        <f>IF('1'!$H$10="-",L1626,L1626)</f>
        <v>221</v>
      </c>
      <c r="O1626" s="82">
        <f>IF(Z1626="только сц",0,IF('1'!$H$10="-",M1626,IF('1'!$H$10="в кассу предприятия",M1626,IF('1'!$H$10="ИП Водакова Т.Ю.",M1626*1.075,"-"))))</f>
        <v>195</v>
      </c>
      <c r="P1626" s="86">
        <v>2</v>
      </c>
      <c r="Q1626" s="47"/>
      <c r="R1626" s="91">
        <f t="shared" si="25"/>
        <v>0</v>
      </c>
      <c r="S1626" s="91" t="str">
        <f>IF('1'!$H$10="-","-      ₽",IF(Z1626="только сц",IF(Q1626&lt;=AA1626,Q1626,AA1626),IF(Q1626&lt;=AB1626,0,IF(Q1626-R1626&lt;=AA1626,Q1626-R1626,AA1626))))</f>
        <v>-      ₽</v>
      </c>
      <c r="T1626" s="92" t="str">
        <f>IF('1'!$H$10="-","-      ₽",IF(AND(SUM($W$10:$W$6357)&gt;=200000,AC1626&lt;&gt;"без скидки"),IF(R1626&gt;=100,O1626*0.95*0.95*R1626,O1626*R1626*0.95),IF(SUM($V$10:$V$6357)&gt;=57000,IF(AND(R1626&gt;=100,AC1626&lt;&gt;"без скидки"),O1626*0.95*R1626,O1626*R1626),N1626*R1626)))</f>
        <v>-      ₽</v>
      </c>
      <c r="U1626" s="92" t="str">
        <f>IF('1'!$H$10="-","-      ₽",S1626*N1626)</f>
        <v>-      ₽</v>
      </c>
      <c r="V1626" s="93" t="str">
        <f>IF('1'!$H$10="-","-      ₽",R1626*N1626)</f>
        <v>-      ₽</v>
      </c>
      <c r="W1626" s="93" t="str">
        <f>IF('1'!$H$10="-","-      ₽",R1626*O1626)</f>
        <v>-      ₽</v>
      </c>
      <c r="X1626" s="65" t="s">
        <v>4548</v>
      </c>
      <c r="Y1626" s="66" t="str">
        <f>IF(OR(Q1626="",'1'!$H$10="-"),"-      %",IF(Z1626="только сц",0,IF(SUM($V$685:$V$6357)&gt;=57000,(W1626-T1626)/W1626,0)))</f>
        <v>-      %</v>
      </c>
      <c r="Z1626" s="83" t="s">
        <v>375</v>
      </c>
      <c r="AA1626" s="51">
        <v>0</v>
      </c>
      <c r="AB1626" s="51">
        <v>2</v>
      </c>
      <c r="AC1626" s="63" t="s">
        <v>375</v>
      </c>
      <c r="AD1626" s="94" t="str">
        <f>IF(OR(Q1626="",'1'!$H$10="-"),"",IF(Q1626&gt;R1626+S1626,"заказано больше наличия",""))</f>
        <v/>
      </c>
    </row>
    <row r="1627" spans="1:30" s="48" customFormat="1">
      <c r="A1627" s="2"/>
      <c r="B1627" s="57" t="s">
        <v>1629</v>
      </c>
      <c r="C1627" s="49" t="s">
        <v>2585</v>
      </c>
      <c r="D1627" s="49" t="s">
        <v>2586</v>
      </c>
      <c r="E1627" s="49">
        <v>4</v>
      </c>
      <c r="F1627" s="49">
        <v>5</v>
      </c>
      <c r="G1627" s="49" t="s">
        <v>3081</v>
      </c>
      <c r="H1627" s="52" t="s">
        <v>78</v>
      </c>
      <c r="I1627" s="50"/>
      <c r="J1627" s="50"/>
      <c r="K1627" s="90"/>
      <c r="L1627" s="51">
        <v>221</v>
      </c>
      <c r="M1627" s="51">
        <v>195</v>
      </c>
      <c r="N1627" s="82">
        <f>IF('1'!$H$10="-",L1627,L1627)</f>
        <v>221</v>
      </c>
      <c r="O1627" s="82">
        <f>IF(Z1627="только сц",0,IF('1'!$H$10="-",M1627,IF('1'!$H$10="в кассу предприятия",M1627,IF('1'!$H$10="ИП Водакова Т.Ю.",M1627*1.075,"-"))))</f>
        <v>195</v>
      </c>
      <c r="P1627" s="86">
        <v>38</v>
      </c>
      <c r="Q1627" s="47"/>
      <c r="R1627" s="91">
        <f t="shared" si="25"/>
        <v>0</v>
      </c>
      <c r="S1627" s="91" t="str">
        <f>IF('1'!$H$10="-","-      ₽",IF(Z1627="только сц",IF(Q1627&lt;=AA1627,Q1627,AA1627),IF(Q1627&lt;=AB1627,0,IF(Q1627-R1627&lt;=AA1627,Q1627-R1627,AA1627))))</f>
        <v>-      ₽</v>
      </c>
      <c r="T1627" s="92" t="str">
        <f>IF('1'!$H$10="-","-      ₽",IF(AND(SUM($W$10:$W$6357)&gt;=200000,AC1627&lt;&gt;"без скидки"),IF(R1627&gt;=100,O1627*0.95*0.95*R1627,O1627*R1627*0.95),IF(SUM($V$10:$V$6357)&gt;=57000,IF(AND(R1627&gt;=100,AC1627&lt;&gt;"без скидки"),O1627*0.95*R1627,O1627*R1627),N1627*R1627)))</f>
        <v>-      ₽</v>
      </c>
      <c r="U1627" s="92" t="str">
        <f>IF('1'!$H$10="-","-      ₽",S1627*N1627)</f>
        <v>-      ₽</v>
      </c>
      <c r="V1627" s="93" t="str">
        <f>IF('1'!$H$10="-","-      ₽",R1627*N1627)</f>
        <v>-      ₽</v>
      </c>
      <c r="W1627" s="93" t="str">
        <f>IF('1'!$H$10="-","-      ₽",R1627*O1627)</f>
        <v>-      ₽</v>
      </c>
      <c r="X1627" s="65" t="s">
        <v>4548</v>
      </c>
      <c r="Y1627" s="66" t="str">
        <f>IF(OR(Q1627="",'1'!$H$10="-"),"-      %",IF(Z1627="только сц",0,IF(SUM($V$685:$V$6357)&gt;=57000,(W1627-T1627)/W1627,0)))</f>
        <v>-      %</v>
      </c>
      <c r="Z1627" s="83" t="s">
        <v>375</v>
      </c>
      <c r="AA1627" s="51">
        <v>0</v>
      </c>
      <c r="AB1627" s="51">
        <v>38</v>
      </c>
      <c r="AC1627" s="63" t="s">
        <v>375</v>
      </c>
      <c r="AD1627" s="94" t="str">
        <f>IF(OR(Q1627="",'1'!$H$10="-"),"",IF(Q1627&gt;R1627+S1627,"заказано больше наличия",""))</f>
        <v/>
      </c>
    </row>
    <row r="1628" spans="1:30" s="48" customFormat="1">
      <c r="A1628" s="2"/>
      <c r="B1628" s="57" t="s">
        <v>1630</v>
      </c>
      <c r="C1628" s="49" t="s">
        <v>826</v>
      </c>
      <c r="D1628" s="49" t="s">
        <v>827</v>
      </c>
      <c r="E1628" s="49">
        <v>4</v>
      </c>
      <c r="F1628" s="49">
        <v>8</v>
      </c>
      <c r="G1628" s="49" t="s">
        <v>3082</v>
      </c>
      <c r="H1628" s="52" t="s">
        <v>288</v>
      </c>
      <c r="I1628" s="50"/>
      <c r="J1628" s="50"/>
      <c r="K1628" s="90"/>
      <c r="L1628" s="51">
        <v>221</v>
      </c>
      <c r="M1628" s="51">
        <v>195</v>
      </c>
      <c r="N1628" s="82">
        <f>IF('1'!$H$10="-",L1628,L1628)</f>
        <v>221</v>
      </c>
      <c r="O1628" s="82">
        <f>IF(Z1628="только сц",0,IF('1'!$H$10="-",M1628,IF('1'!$H$10="в кассу предприятия",M1628,IF('1'!$H$10="ИП Водакова Т.Ю.",M1628*1.075,"-"))))</f>
        <v>195</v>
      </c>
      <c r="P1628" s="86" t="s">
        <v>5583</v>
      </c>
      <c r="Q1628" s="47"/>
      <c r="R1628" s="91">
        <f t="shared" si="25"/>
        <v>0</v>
      </c>
      <c r="S1628" s="91" t="str">
        <f>IF('1'!$H$10="-","-      ₽",IF(Z1628="только сц",IF(Q1628&lt;=AA1628,Q1628,AA1628),IF(Q1628&lt;=AB1628,0,IF(Q1628-R1628&lt;=AA1628,Q1628-R1628,AA1628))))</f>
        <v>-      ₽</v>
      </c>
      <c r="T1628" s="92" t="str">
        <f>IF('1'!$H$10="-","-      ₽",IF(AND(SUM($W$10:$W$6357)&gt;=200000,AC1628&lt;&gt;"без скидки"),IF(R1628&gt;=100,O1628*0.95*0.95*R1628,O1628*R1628*0.95),IF(SUM($V$10:$V$6357)&gt;=57000,IF(AND(R1628&gt;=100,AC1628&lt;&gt;"без скидки"),O1628*0.95*R1628,O1628*R1628),N1628*R1628)))</f>
        <v>-      ₽</v>
      </c>
      <c r="U1628" s="92" t="str">
        <f>IF('1'!$H$10="-","-      ₽",S1628*N1628)</f>
        <v>-      ₽</v>
      </c>
      <c r="V1628" s="93" t="str">
        <f>IF('1'!$H$10="-","-      ₽",R1628*N1628)</f>
        <v>-      ₽</v>
      </c>
      <c r="W1628" s="93" t="str">
        <f>IF('1'!$H$10="-","-      ₽",R1628*O1628)</f>
        <v>-      ₽</v>
      </c>
      <c r="X1628" s="65" t="s">
        <v>4548</v>
      </c>
      <c r="Y1628" s="66" t="str">
        <f>IF(OR(Q1628="",'1'!$H$10="-"),"-      %",IF(Z1628="только сц",0,IF(SUM($V$685:$V$6357)&gt;=57000,(W1628-T1628)/W1628,0)))</f>
        <v>-      %</v>
      </c>
      <c r="Z1628" s="83" t="s">
        <v>375</v>
      </c>
      <c r="AA1628" s="51">
        <v>88</v>
      </c>
      <c r="AB1628" s="51">
        <v>17</v>
      </c>
      <c r="AC1628" s="63" t="s">
        <v>375</v>
      </c>
      <c r="AD1628" s="94" t="str">
        <f>IF(OR(Q1628="",'1'!$H$10="-"),"",IF(Q1628&gt;R1628+S1628,"заказано больше наличия",""))</f>
        <v/>
      </c>
    </row>
    <row r="1629" spans="1:30" s="48" customFormat="1">
      <c r="A1629" s="2"/>
      <c r="B1629" s="57" t="s">
        <v>825</v>
      </c>
      <c r="C1629" s="49" t="s">
        <v>826</v>
      </c>
      <c r="D1629" s="49" t="s">
        <v>827</v>
      </c>
      <c r="E1629" s="49">
        <v>4</v>
      </c>
      <c r="F1629" s="49">
        <v>8</v>
      </c>
      <c r="G1629" s="49" t="s">
        <v>828</v>
      </c>
      <c r="H1629" s="52" t="s">
        <v>288</v>
      </c>
      <c r="I1629" s="50"/>
      <c r="J1629" s="50"/>
      <c r="K1629" s="90"/>
      <c r="L1629" s="51">
        <v>221</v>
      </c>
      <c r="M1629" s="51">
        <v>195</v>
      </c>
      <c r="N1629" s="82">
        <f>IF('1'!$H$10="-",L1629,L1629)</f>
        <v>221</v>
      </c>
      <c r="O1629" s="82">
        <f>IF(Z1629="только сц",0,IF('1'!$H$10="-",M1629,IF('1'!$H$10="в кассу предприятия",M1629,IF('1'!$H$10="ИП Водакова Т.Ю.",M1629*1.075,"-"))))</f>
        <v>0</v>
      </c>
      <c r="P1629" s="86">
        <v>64</v>
      </c>
      <c r="Q1629" s="47"/>
      <c r="R1629" s="91">
        <f t="shared" si="25"/>
        <v>0</v>
      </c>
      <c r="S1629" s="91" t="str">
        <f>IF('1'!$H$10="-","-      ₽",IF(Z1629="только сц",IF(Q1629&lt;=AA1629,Q1629,AA1629),IF(Q1629&lt;=AB1629,0,IF(Q1629-R1629&lt;=AA1629,Q1629-R1629,AA1629))))</f>
        <v>-      ₽</v>
      </c>
      <c r="T1629" s="92" t="str">
        <f>IF('1'!$H$10="-","-      ₽",IF(AND(SUM($W$10:$W$6357)&gt;=200000,AC1629&lt;&gt;"без скидки"),IF(R1629&gt;=100,O1629*0.95*0.95*R1629,O1629*R1629*0.95),IF(SUM($V$10:$V$6357)&gt;=57000,IF(AND(R1629&gt;=100,AC1629&lt;&gt;"без скидки"),O1629*0.95*R1629,O1629*R1629),N1629*R1629)))</f>
        <v>-      ₽</v>
      </c>
      <c r="U1629" s="92" t="str">
        <f>IF('1'!$H$10="-","-      ₽",S1629*N1629)</f>
        <v>-      ₽</v>
      </c>
      <c r="V1629" s="93" t="str">
        <f>IF('1'!$H$10="-","-      ₽",R1629*N1629)</f>
        <v>-      ₽</v>
      </c>
      <c r="W1629" s="93" t="str">
        <f>IF('1'!$H$10="-","-      ₽",R1629*O1629)</f>
        <v>-      ₽</v>
      </c>
      <c r="X1629" s="65" t="s">
        <v>4548</v>
      </c>
      <c r="Y1629" s="66" t="str">
        <f>IF(OR(Q1629="",'1'!$H$10="-"),"-      %",IF(Z1629="только сц",0,IF(SUM($V$685:$V$6357)&gt;=57000,(W1629-T1629)/W1629,0)))</f>
        <v>-      %</v>
      </c>
      <c r="Z1629" s="83" t="s">
        <v>5582</v>
      </c>
      <c r="AA1629" s="51">
        <v>64</v>
      </c>
      <c r="AB1629" s="51">
        <v>0</v>
      </c>
      <c r="AC1629" s="63" t="s">
        <v>375</v>
      </c>
      <c r="AD1629" s="94" t="str">
        <f>IF(OR(Q1629="",'1'!$H$10="-"),"",IF(Q1629&gt;R1629+S1629,"заказано больше наличия",""))</f>
        <v/>
      </c>
    </row>
    <row r="1630" spans="1:30" s="48" customFormat="1">
      <c r="A1630" s="2"/>
      <c r="B1630" s="57" t="s">
        <v>4202</v>
      </c>
      <c r="C1630" s="49" t="s">
        <v>826</v>
      </c>
      <c r="D1630" s="49" t="s">
        <v>827</v>
      </c>
      <c r="E1630" s="49">
        <v>4</v>
      </c>
      <c r="F1630" s="49">
        <v>18</v>
      </c>
      <c r="G1630" s="49" t="s">
        <v>828</v>
      </c>
      <c r="H1630" s="52" t="s">
        <v>384</v>
      </c>
      <c r="I1630" s="50"/>
      <c r="J1630" s="50"/>
      <c r="K1630" s="90"/>
      <c r="L1630" s="51">
        <v>461</v>
      </c>
      <c r="M1630" s="51">
        <v>407</v>
      </c>
      <c r="N1630" s="82">
        <f>IF('1'!$H$10="-",L1630,L1630)</f>
        <v>461</v>
      </c>
      <c r="O1630" s="82">
        <f>IF(Z1630="только сц",0,IF('1'!$H$10="-",M1630,IF('1'!$H$10="в кассу предприятия",M1630,IF('1'!$H$10="ИП Водакова Т.Ю.",M1630*1.075,"-"))))</f>
        <v>0</v>
      </c>
      <c r="P1630" s="86">
        <v>19</v>
      </c>
      <c r="Q1630" s="47"/>
      <c r="R1630" s="91">
        <f t="shared" si="25"/>
        <v>0</v>
      </c>
      <c r="S1630" s="91" t="str">
        <f>IF('1'!$H$10="-","-      ₽",IF(Z1630="только сц",IF(Q1630&lt;=AA1630,Q1630,AA1630),IF(Q1630&lt;=AB1630,0,IF(Q1630-R1630&lt;=AA1630,Q1630-R1630,AA1630))))</f>
        <v>-      ₽</v>
      </c>
      <c r="T1630" s="92" t="str">
        <f>IF('1'!$H$10="-","-      ₽",IF(AND(SUM($W$10:$W$6357)&gt;=200000,AC1630&lt;&gt;"без скидки"),IF(R1630&gt;=100,O1630*0.95*0.95*R1630,O1630*R1630*0.95),IF(SUM($V$10:$V$6357)&gt;=57000,IF(AND(R1630&gt;=100,AC1630&lt;&gt;"без скидки"),O1630*0.95*R1630,O1630*R1630),N1630*R1630)))</f>
        <v>-      ₽</v>
      </c>
      <c r="U1630" s="92" t="str">
        <f>IF('1'!$H$10="-","-      ₽",S1630*N1630)</f>
        <v>-      ₽</v>
      </c>
      <c r="V1630" s="93" t="str">
        <f>IF('1'!$H$10="-","-      ₽",R1630*N1630)</f>
        <v>-      ₽</v>
      </c>
      <c r="W1630" s="93" t="str">
        <f>IF('1'!$H$10="-","-      ₽",R1630*O1630)</f>
        <v>-      ₽</v>
      </c>
      <c r="X1630" s="65" t="s">
        <v>4548</v>
      </c>
      <c r="Y1630" s="66" t="str">
        <f>IF(OR(Q1630="",'1'!$H$10="-"),"-      %",IF(Z1630="только сц",0,IF(SUM($V$685:$V$6357)&gt;=57000,(W1630-T1630)/W1630,0)))</f>
        <v>-      %</v>
      </c>
      <c r="Z1630" s="83" t="s">
        <v>5582</v>
      </c>
      <c r="AA1630" s="51">
        <v>19</v>
      </c>
      <c r="AB1630" s="51">
        <v>0</v>
      </c>
      <c r="AC1630" s="63" t="s">
        <v>375</v>
      </c>
      <c r="AD1630" s="94" t="str">
        <f>IF(OR(Q1630="",'1'!$H$10="-"),"",IF(Q1630&gt;R1630+S1630,"заказано больше наличия",""))</f>
        <v/>
      </c>
    </row>
    <row r="1631" spans="1:30" s="48" customFormat="1">
      <c r="A1631" s="2"/>
      <c r="B1631" s="57" t="s">
        <v>1631</v>
      </c>
      <c r="C1631" s="49" t="s">
        <v>826</v>
      </c>
      <c r="D1631" s="49" t="s">
        <v>827</v>
      </c>
      <c r="E1631" s="49">
        <v>4</v>
      </c>
      <c r="F1631" s="49">
        <v>8</v>
      </c>
      <c r="G1631" s="49" t="s">
        <v>3083</v>
      </c>
      <c r="H1631" s="52" t="s">
        <v>288</v>
      </c>
      <c r="I1631" s="50"/>
      <c r="J1631" s="50"/>
      <c r="K1631" s="90"/>
      <c r="L1631" s="51">
        <v>221</v>
      </c>
      <c r="M1631" s="51">
        <v>195</v>
      </c>
      <c r="N1631" s="82">
        <f>IF('1'!$H$10="-",L1631,L1631)</f>
        <v>221</v>
      </c>
      <c r="O1631" s="82">
        <f>IF(Z1631="только сц",0,IF('1'!$H$10="-",M1631,IF('1'!$H$10="в кассу предприятия",M1631,IF('1'!$H$10="ИП Водакова Т.Ю.",M1631*1.075,"-"))))</f>
        <v>195</v>
      </c>
      <c r="P1631" s="86">
        <v>68</v>
      </c>
      <c r="Q1631" s="47"/>
      <c r="R1631" s="91">
        <f t="shared" si="25"/>
        <v>0</v>
      </c>
      <c r="S1631" s="91" t="str">
        <f>IF('1'!$H$10="-","-      ₽",IF(Z1631="только сц",IF(Q1631&lt;=AA1631,Q1631,AA1631),IF(Q1631&lt;=AB1631,0,IF(Q1631-R1631&lt;=AA1631,Q1631-R1631,AA1631))))</f>
        <v>-      ₽</v>
      </c>
      <c r="T1631" s="92" t="str">
        <f>IF('1'!$H$10="-","-      ₽",IF(AND(SUM($W$10:$W$6357)&gt;=200000,AC1631&lt;&gt;"без скидки"),IF(R1631&gt;=100,O1631*0.95*0.95*R1631,O1631*R1631*0.95),IF(SUM($V$10:$V$6357)&gt;=57000,IF(AND(R1631&gt;=100,AC1631&lt;&gt;"без скидки"),O1631*0.95*R1631,O1631*R1631),N1631*R1631)))</f>
        <v>-      ₽</v>
      </c>
      <c r="U1631" s="92" t="str">
        <f>IF('1'!$H$10="-","-      ₽",S1631*N1631)</f>
        <v>-      ₽</v>
      </c>
      <c r="V1631" s="93" t="str">
        <f>IF('1'!$H$10="-","-      ₽",R1631*N1631)</f>
        <v>-      ₽</v>
      </c>
      <c r="W1631" s="93" t="str">
        <f>IF('1'!$H$10="-","-      ₽",R1631*O1631)</f>
        <v>-      ₽</v>
      </c>
      <c r="X1631" s="65" t="s">
        <v>4548</v>
      </c>
      <c r="Y1631" s="66" t="str">
        <f>IF(OR(Q1631="",'1'!$H$10="-"),"-      %",IF(Z1631="только сц",0,IF(SUM($V$685:$V$6357)&gt;=57000,(W1631-T1631)/W1631,0)))</f>
        <v>-      %</v>
      </c>
      <c r="Z1631" s="83" t="s">
        <v>375</v>
      </c>
      <c r="AA1631" s="51">
        <v>39</v>
      </c>
      <c r="AB1631" s="51">
        <v>29</v>
      </c>
      <c r="AC1631" s="63" t="s">
        <v>375</v>
      </c>
      <c r="AD1631" s="94" t="str">
        <f>IF(OR(Q1631="",'1'!$H$10="-"),"",IF(Q1631&gt;R1631+S1631,"заказано больше наличия",""))</f>
        <v/>
      </c>
    </row>
    <row r="1632" spans="1:30" s="48" customFormat="1">
      <c r="A1632" s="2"/>
      <c r="B1632" s="57" t="s">
        <v>829</v>
      </c>
      <c r="C1632" s="49" t="s">
        <v>826</v>
      </c>
      <c r="D1632" s="49" t="s">
        <v>827</v>
      </c>
      <c r="E1632" s="49">
        <v>4</v>
      </c>
      <c r="F1632" s="49">
        <v>8</v>
      </c>
      <c r="G1632" s="49" t="s">
        <v>830</v>
      </c>
      <c r="H1632" s="52" t="s">
        <v>288</v>
      </c>
      <c r="I1632" s="50"/>
      <c r="J1632" s="50"/>
      <c r="K1632" s="90"/>
      <c r="L1632" s="51">
        <v>221</v>
      </c>
      <c r="M1632" s="51">
        <v>195</v>
      </c>
      <c r="N1632" s="82">
        <f>IF('1'!$H$10="-",L1632,L1632)</f>
        <v>221</v>
      </c>
      <c r="O1632" s="82">
        <f>IF(Z1632="только сц",0,IF('1'!$H$10="-",M1632,IF('1'!$H$10="в кассу предприятия",M1632,IF('1'!$H$10="ИП Водакова Т.Ю.",M1632*1.075,"-"))))</f>
        <v>0</v>
      </c>
      <c r="P1632" s="86">
        <v>11</v>
      </c>
      <c r="Q1632" s="47"/>
      <c r="R1632" s="91">
        <f t="shared" si="25"/>
        <v>0</v>
      </c>
      <c r="S1632" s="91" t="str">
        <f>IF('1'!$H$10="-","-      ₽",IF(Z1632="только сц",IF(Q1632&lt;=AA1632,Q1632,AA1632),IF(Q1632&lt;=AB1632,0,IF(Q1632-R1632&lt;=AA1632,Q1632-R1632,AA1632))))</f>
        <v>-      ₽</v>
      </c>
      <c r="T1632" s="92" t="str">
        <f>IF('1'!$H$10="-","-      ₽",IF(AND(SUM($W$10:$W$6357)&gt;=200000,AC1632&lt;&gt;"без скидки"),IF(R1632&gt;=100,O1632*0.95*0.95*R1632,O1632*R1632*0.95),IF(SUM($V$10:$V$6357)&gt;=57000,IF(AND(R1632&gt;=100,AC1632&lt;&gt;"без скидки"),O1632*0.95*R1632,O1632*R1632),N1632*R1632)))</f>
        <v>-      ₽</v>
      </c>
      <c r="U1632" s="92" t="str">
        <f>IF('1'!$H$10="-","-      ₽",S1632*N1632)</f>
        <v>-      ₽</v>
      </c>
      <c r="V1632" s="93" t="str">
        <f>IF('1'!$H$10="-","-      ₽",R1632*N1632)</f>
        <v>-      ₽</v>
      </c>
      <c r="W1632" s="93" t="str">
        <f>IF('1'!$H$10="-","-      ₽",R1632*O1632)</f>
        <v>-      ₽</v>
      </c>
      <c r="X1632" s="65" t="s">
        <v>4548</v>
      </c>
      <c r="Y1632" s="66" t="str">
        <f>IF(OR(Q1632="",'1'!$H$10="-"),"-      %",IF(Z1632="только сц",0,IF(SUM($V$685:$V$6357)&gt;=57000,(W1632-T1632)/W1632,0)))</f>
        <v>-      %</v>
      </c>
      <c r="Z1632" s="83" t="s">
        <v>5582</v>
      </c>
      <c r="AA1632" s="51">
        <v>11</v>
      </c>
      <c r="AB1632" s="51">
        <v>0</v>
      </c>
      <c r="AC1632" s="63" t="s">
        <v>375</v>
      </c>
      <c r="AD1632" s="94" t="str">
        <f>IF(OR(Q1632="",'1'!$H$10="-"),"",IF(Q1632&gt;R1632+S1632,"заказано больше наличия",""))</f>
        <v/>
      </c>
    </row>
    <row r="1633" spans="1:30" s="48" customFormat="1">
      <c r="A1633" s="2"/>
      <c r="B1633" s="57" t="s">
        <v>831</v>
      </c>
      <c r="C1633" s="49" t="s">
        <v>826</v>
      </c>
      <c r="D1633" s="49" t="s">
        <v>827</v>
      </c>
      <c r="E1633" s="49">
        <v>4</v>
      </c>
      <c r="F1633" s="49">
        <v>8</v>
      </c>
      <c r="G1633" s="49" t="s">
        <v>832</v>
      </c>
      <c r="H1633" s="52" t="s">
        <v>288</v>
      </c>
      <c r="I1633" s="50"/>
      <c r="J1633" s="50"/>
      <c r="K1633" s="90"/>
      <c r="L1633" s="51">
        <v>221</v>
      </c>
      <c r="M1633" s="51">
        <v>195</v>
      </c>
      <c r="N1633" s="82">
        <f>IF('1'!$H$10="-",L1633,L1633)</f>
        <v>221</v>
      </c>
      <c r="O1633" s="82">
        <f>IF(Z1633="только сц",0,IF('1'!$H$10="-",M1633,IF('1'!$H$10="в кассу предприятия",M1633,IF('1'!$H$10="ИП Водакова Т.Ю.",M1633*1.075,"-"))))</f>
        <v>0</v>
      </c>
      <c r="P1633" s="86">
        <v>2</v>
      </c>
      <c r="Q1633" s="47"/>
      <c r="R1633" s="91">
        <f t="shared" si="25"/>
        <v>0</v>
      </c>
      <c r="S1633" s="91" t="str">
        <f>IF('1'!$H$10="-","-      ₽",IF(Z1633="только сц",IF(Q1633&lt;=AA1633,Q1633,AA1633),IF(Q1633&lt;=AB1633,0,IF(Q1633-R1633&lt;=AA1633,Q1633-R1633,AA1633))))</f>
        <v>-      ₽</v>
      </c>
      <c r="T1633" s="92" t="str">
        <f>IF('1'!$H$10="-","-      ₽",IF(AND(SUM($W$10:$W$6357)&gt;=200000,AC1633&lt;&gt;"без скидки"),IF(R1633&gt;=100,O1633*0.95*0.95*R1633,O1633*R1633*0.95),IF(SUM($V$10:$V$6357)&gt;=57000,IF(AND(R1633&gt;=100,AC1633&lt;&gt;"без скидки"),O1633*0.95*R1633,O1633*R1633),N1633*R1633)))</f>
        <v>-      ₽</v>
      </c>
      <c r="U1633" s="92" t="str">
        <f>IF('1'!$H$10="-","-      ₽",S1633*N1633)</f>
        <v>-      ₽</v>
      </c>
      <c r="V1633" s="93" t="str">
        <f>IF('1'!$H$10="-","-      ₽",R1633*N1633)</f>
        <v>-      ₽</v>
      </c>
      <c r="W1633" s="93" t="str">
        <f>IF('1'!$H$10="-","-      ₽",R1633*O1633)</f>
        <v>-      ₽</v>
      </c>
      <c r="X1633" s="65" t="s">
        <v>4548</v>
      </c>
      <c r="Y1633" s="66" t="str">
        <f>IF(OR(Q1633="",'1'!$H$10="-"),"-      %",IF(Z1633="только сц",0,IF(SUM($V$685:$V$6357)&gt;=57000,(W1633-T1633)/W1633,0)))</f>
        <v>-      %</v>
      </c>
      <c r="Z1633" s="83" t="s">
        <v>5582</v>
      </c>
      <c r="AA1633" s="51">
        <v>2</v>
      </c>
      <c r="AB1633" s="51">
        <v>0</v>
      </c>
      <c r="AC1633" s="63" t="s">
        <v>375</v>
      </c>
      <c r="AD1633" s="94" t="str">
        <f>IF(OR(Q1633="",'1'!$H$10="-"),"",IF(Q1633&gt;R1633+S1633,"заказано больше наличия",""))</f>
        <v/>
      </c>
    </row>
    <row r="1634" spans="1:30" s="48" customFormat="1">
      <c r="A1634" s="2"/>
      <c r="B1634" s="57" t="s">
        <v>1632</v>
      </c>
      <c r="C1634" s="49" t="s">
        <v>826</v>
      </c>
      <c r="D1634" s="49" t="s">
        <v>827</v>
      </c>
      <c r="E1634" s="49">
        <v>4</v>
      </c>
      <c r="F1634" s="49">
        <v>8</v>
      </c>
      <c r="G1634" s="49" t="s">
        <v>3084</v>
      </c>
      <c r="H1634" s="52" t="s">
        <v>288</v>
      </c>
      <c r="I1634" s="50"/>
      <c r="J1634" s="50"/>
      <c r="K1634" s="90"/>
      <c r="L1634" s="51">
        <v>221</v>
      </c>
      <c r="M1634" s="51">
        <v>195</v>
      </c>
      <c r="N1634" s="82">
        <f>IF('1'!$H$10="-",L1634,L1634)</f>
        <v>221</v>
      </c>
      <c r="O1634" s="82">
        <f>IF(Z1634="только сц",0,IF('1'!$H$10="-",M1634,IF('1'!$H$10="в кассу предприятия",M1634,IF('1'!$H$10="ИП Водакова Т.Ю.",M1634*1.075,"-"))))</f>
        <v>195</v>
      </c>
      <c r="P1634" s="86">
        <v>14</v>
      </c>
      <c r="Q1634" s="47"/>
      <c r="R1634" s="91">
        <f t="shared" si="25"/>
        <v>0</v>
      </c>
      <c r="S1634" s="91" t="str">
        <f>IF('1'!$H$10="-","-      ₽",IF(Z1634="только сц",IF(Q1634&lt;=AA1634,Q1634,AA1634),IF(Q1634&lt;=AB1634,0,IF(Q1634-R1634&lt;=AA1634,Q1634-R1634,AA1634))))</f>
        <v>-      ₽</v>
      </c>
      <c r="T1634" s="92" t="str">
        <f>IF('1'!$H$10="-","-      ₽",IF(AND(SUM($W$10:$W$6357)&gt;=200000,AC1634&lt;&gt;"без скидки"),IF(R1634&gt;=100,O1634*0.95*0.95*R1634,O1634*R1634*0.95),IF(SUM($V$10:$V$6357)&gt;=57000,IF(AND(R1634&gt;=100,AC1634&lt;&gt;"без скидки"),O1634*0.95*R1634,O1634*R1634),N1634*R1634)))</f>
        <v>-      ₽</v>
      </c>
      <c r="U1634" s="92" t="str">
        <f>IF('1'!$H$10="-","-      ₽",S1634*N1634)</f>
        <v>-      ₽</v>
      </c>
      <c r="V1634" s="93" t="str">
        <f>IF('1'!$H$10="-","-      ₽",R1634*N1634)</f>
        <v>-      ₽</v>
      </c>
      <c r="W1634" s="93" t="str">
        <f>IF('1'!$H$10="-","-      ₽",R1634*O1634)</f>
        <v>-      ₽</v>
      </c>
      <c r="X1634" s="65" t="s">
        <v>4548</v>
      </c>
      <c r="Y1634" s="66" t="str">
        <f>IF(OR(Q1634="",'1'!$H$10="-"),"-      %",IF(Z1634="только сц",0,IF(SUM($V$685:$V$6357)&gt;=57000,(W1634-T1634)/W1634,0)))</f>
        <v>-      %</v>
      </c>
      <c r="Z1634" s="83" t="s">
        <v>375</v>
      </c>
      <c r="AA1634" s="51">
        <v>0</v>
      </c>
      <c r="AB1634" s="51">
        <v>14</v>
      </c>
      <c r="AC1634" s="63" t="s">
        <v>3975</v>
      </c>
      <c r="AD1634" s="94" t="str">
        <f>IF(OR(Q1634="",'1'!$H$10="-"),"",IF(Q1634&gt;R1634+S1634,"заказано больше наличия",""))</f>
        <v/>
      </c>
    </row>
    <row r="1635" spans="1:30" s="48" customFormat="1">
      <c r="A1635" s="2"/>
      <c r="B1635" s="57" t="s">
        <v>1633</v>
      </c>
      <c r="C1635" s="49" t="s">
        <v>826</v>
      </c>
      <c r="D1635" s="49" t="s">
        <v>827</v>
      </c>
      <c r="E1635" s="49">
        <v>4</v>
      </c>
      <c r="F1635" s="49">
        <v>11</v>
      </c>
      <c r="G1635" s="49" t="s">
        <v>3085</v>
      </c>
      <c r="H1635" s="52" t="s">
        <v>52</v>
      </c>
      <c r="I1635" s="50"/>
      <c r="J1635" s="50"/>
      <c r="K1635" s="90"/>
      <c r="L1635" s="51">
        <v>244</v>
      </c>
      <c r="M1635" s="51">
        <v>215</v>
      </c>
      <c r="N1635" s="82">
        <f>IF('1'!$H$10="-",L1635,L1635)</f>
        <v>244</v>
      </c>
      <c r="O1635" s="82">
        <f>IF(Z1635="только сц",0,IF('1'!$H$10="-",M1635,IF('1'!$H$10="в кассу предприятия",M1635,IF('1'!$H$10="ИП Водакова Т.Ю.",M1635*1.075,"-"))))</f>
        <v>215</v>
      </c>
      <c r="P1635" s="86">
        <v>13</v>
      </c>
      <c r="Q1635" s="47"/>
      <c r="R1635" s="91">
        <f t="shared" si="25"/>
        <v>0</v>
      </c>
      <c r="S1635" s="91" t="str">
        <f>IF('1'!$H$10="-","-      ₽",IF(Z1635="только сц",IF(Q1635&lt;=AA1635,Q1635,AA1635),IF(Q1635&lt;=AB1635,0,IF(Q1635-R1635&lt;=AA1635,Q1635-R1635,AA1635))))</f>
        <v>-      ₽</v>
      </c>
      <c r="T1635" s="92" t="str">
        <f>IF('1'!$H$10="-","-      ₽",IF(AND(SUM($W$10:$W$6357)&gt;=200000,AC1635&lt;&gt;"без скидки"),IF(R1635&gt;=100,O1635*0.95*0.95*R1635,O1635*R1635*0.95),IF(SUM($V$10:$V$6357)&gt;=57000,IF(AND(R1635&gt;=100,AC1635&lt;&gt;"без скидки"),O1635*0.95*R1635,O1635*R1635),N1635*R1635)))</f>
        <v>-      ₽</v>
      </c>
      <c r="U1635" s="92" t="str">
        <f>IF('1'!$H$10="-","-      ₽",S1635*N1635)</f>
        <v>-      ₽</v>
      </c>
      <c r="V1635" s="93" t="str">
        <f>IF('1'!$H$10="-","-      ₽",R1635*N1635)</f>
        <v>-      ₽</v>
      </c>
      <c r="W1635" s="93" t="str">
        <f>IF('1'!$H$10="-","-      ₽",R1635*O1635)</f>
        <v>-      ₽</v>
      </c>
      <c r="X1635" s="65" t="s">
        <v>4548</v>
      </c>
      <c r="Y1635" s="66" t="str">
        <f>IF(OR(Q1635="",'1'!$H$10="-"),"-      %",IF(Z1635="только сц",0,IF(SUM($V$685:$V$6357)&gt;=57000,(W1635-T1635)/W1635,0)))</f>
        <v>-      %</v>
      </c>
      <c r="Z1635" s="83" t="s">
        <v>375</v>
      </c>
      <c r="AA1635" s="51">
        <v>0</v>
      </c>
      <c r="AB1635" s="51">
        <v>13</v>
      </c>
      <c r="AC1635" s="63" t="s">
        <v>375</v>
      </c>
      <c r="AD1635" s="94" t="str">
        <f>IF(OR(Q1635="",'1'!$H$10="-"),"",IF(Q1635&gt;R1635+S1635,"заказано больше наличия",""))</f>
        <v/>
      </c>
    </row>
    <row r="1636" spans="1:30" s="48" customFormat="1">
      <c r="A1636" s="2"/>
      <c r="B1636" s="57" t="s">
        <v>833</v>
      </c>
      <c r="C1636" s="49" t="s">
        <v>826</v>
      </c>
      <c r="D1636" s="49" t="s">
        <v>827</v>
      </c>
      <c r="E1636" s="49">
        <v>4</v>
      </c>
      <c r="F1636" s="49">
        <v>8</v>
      </c>
      <c r="G1636" s="49" t="s">
        <v>834</v>
      </c>
      <c r="H1636" s="52" t="s">
        <v>288</v>
      </c>
      <c r="I1636" s="50"/>
      <c r="J1636" s="50"/>
      <c r="K1636" s="90"/>
      <c r="L1636" s="51">
        <v>221</v>
      </c>
      <c r="M1636" s="51">
        <v>195</v>
      </c>
      <c r="N1636" s="82">
        <f>IF('1'!$H$10="-",L1636,L1636)</f>
        <v>221</v>
      </c>
      <c r="O1636" s="82">
        <f>IF(Z1636="только сц",0,IF('1'!$H$10="-",M1636,IF('1'!$H$10="в кассу предприятия",M1636,IF('1'!$H$10="ИП Водакова Т.Ю.",M1636*1.075,"-"))))</f>
        <v>0</v>
      </c>
      <c r="P1636" s="86">
        <v>11</v>
      </c>
      <c r="Q1636" s="47"/>
      <c r="R1636" s="91">
        <f t="shared" si="25"/>
        <v>0</v>
      </c>
      <c r="S1636" s="91" t="str">
        <f>IF('1'!$H$10="-","-      ₽",IF(Z1636="только сц",IF(Q1636&lt;=AA1636,Q1636,AA1636),IF(Q1636&lt;=AB1636,0,IF(Q1636-R1636&lt;=AA1636,Q1636-R1636,AA1636))))</f>
        <v>-      ₽</v>
      </c>
      <c r="T1636" s="92" t="str">
        <f>IF('1'!$H$10="-","-      ₽",IF(AND(SUM($W$10:$W$6357)&gt;=200000,AC1636&lt;&gt;"без скидки"),IF(R1636&gt;=100,O1636*0.95*0.95*R1636,O1636*R1636*0.95),IF(SUM($V$10:$V$6357)&gt;=57000,IF(AND(R1636&gt;=100,AC1636&lt;&gt;"без скидки"),O1636*0.95*R1636,O1636*R1636),N1636*R1636)))</f>
        <v>-      ₽</v>
      </c>
      <c r="U1636" s="92" t="str">
        <f>IF('1'!$H$10="-","-      ₽",S1636*N1636)</f>
        <v>-      ₽</v>
      </c>
      <c r="V1636" s="93" t="str">
        <f>IF('1'!$H$10="-","-      ₽",R1636*N1636)</f>
        <v>-      ₽</v>
      </c>
      <c r="W1636" s="93" t="str">
        <f>IF('1'!$H$10="-","-      ₽",R1636*O1636)</f>
        <v>-      ₽</v>
      </c>
      <c r="X1636" s="65" t="s">
        <v>4548</v>
      </c>
      <c r="Y1636" s="66" t="str">
        <f>IF(OR(Q1636="",'1'!$H$10="-"),"-      %",IF(Z1636="только сц",0,IF(SUM($V$685:$V$6357)&gt;=57000,(W1636-T1636)/W1636,0)))</f>
        <v>-      %</v>
      </c>
      <c r="Z1636" s="83" t="s">
        <v>5582</v>
      </c>
      <c r="AA1636" s="51">
        <v>11</v>
      </c>
      <c r="AB1636" s="51">
        <v>0</v>
      </c>
      <c r="AC1636" s="63" t="s">
        <v>3975</v>
      </c>
      <c r="AD1636" s="94" t="str">
        <f>IF(OR(Q1636="",'1'!$H$10="-"),"",IF(Q1636&gt;R1636+S1636,"заказано больше наличия",""))</f>
        <v/>
      </c>
    </row>
    <row r="1637" spans="1:30" s="48" customFormat="1">
      <c r="A1637" s="2"/>
      <c r="B1637" s="57" t="s">
        <v>4203</v>
      </c>
      <c r="C1637" s="49" t="s">
        <v>826</v>
      </c>
      <c r="D1637" s="49" t="s">
        <v>827</v>
      </c>
      <c r="E1637" s="49">
        <v>4</v>
      </c>
      <c r="F1637" s="49">
        <v>18</v>
      </c>
      <c r="G1637" s="49" t="s">
        <v>834</v>
      </c>
      <c r="H1637" s="52" t="s">
        <v>384</v>
      </c>
      <c r="I1637" s="50"/>
      <c r="J1637" s="50"/>
      <c r="K1637" s="90"/>
      <c r="L1637" s="51">
        <v>461</v>
      </c>
      <c r="M1637" s="51">
        <v>407</v>
      </c>
      <c r="N1637" s="82">
        <f>IF('1'!$H$10="-",L1637,L1637)</f>
        <v>461</v>
      </c>
      <c r="O1637" s="82">
        <f>IF(Z1637="только сц",0,IF('1'!$H$10="-",M1637,IF('1'!$H$10="в кассу предприятия",M1637,IF('1'!$H$10="ИП Водакова Т.Ю.",M1637*1.075,"-"))))</f>
        <v>0</v>
      </c>
      <c r="P1637" s="86">
        <v>18</v>
      </c>
      <c r="Q1637" s="47"/>
      <c r="R1637" s="91">
        <f t="shared" si="25"/>
        <v>0</v>
      </c>
      <c r="S1637" s="91" t="str">
        <f>IF('1'!$H$10="-","-      ₽",IF(Z1637="только сц",IF(Q1637&lt;=AA1637,Q1637,AA1637),IF(Q1637&lt;=AB1637,0,IF(Q1637-R1637&lt;=AA1637,Q1637-R1637,AA1637))))</f>
        <v>-      ₽</v>
      </c>
      <c r="T1637" s="92" t="str">
        <f>IF('1'!$H$10="-","-      ₽",IF(AND(SUM($W$10:$W$6357)&gt;=200000,AC1637&lt;&gt;"без скидки"),IF(R1637&gt;=100,O1637*0.95*0.95*R1637,O1637*R1637*0.95),IF(SUM($V$10:$V$6357)&gt;=57000,IF(AND(R1637&gt;=100,AC1637&lt;&gt;"без скидки"),O1637*0.95*R1637,O1637*R1637),N1637*R1637)))</f>
        <v>-      ₽</v>
      </c>
      <c r="U1637" s="92" t="str">
        <f>IF('1'!$H$10="-","-      ₽",S1637*N1637)</f>
        <v>-      ₽</v>
      </c>
      <c r="V1637" s="93" t="str">
        <f>IF('1'!$H$10="-","-      ₽",R1637*N1637)</f>
        <v>-      ₽</v>
      </c>
      <c r="W1637" s="93" t="str">
        <f>IF('1'!$H$10="-","-      ₽",R1637*O1637)</f>
        <v>-      ₽</v>
      </c>
      <c r="X1637" s="65" t="s">
        <v>4548</v>
      </c>
      <c r="Y1637" s="66" t="str">
        <f>IF(OR(Q1637="",'1'!$H$10="-"),"-      %",IF(Z1637="только сц",0,IF(SUM($V$685:$V$6357)&gt;=57000,(W1637-T1637)/W1637,0)))</f>
        <v>-      %</v>
      </c>
      <c r="Z1637" s="83" t="s">
        <v>5582</v>
      </c>
      <c r="AA1637" s="51">
        <v>18</v>
      </c>
      <c r="AB1637" s="51">
        <v>0</v>
      </c>
      <c r="AC1637" s="63" t="s">
        <v>375</v>
      </c>
      <c r="AD1637" s="94" t="str">
        <f>IF(OR(Q1637="",'1'!$H$10="-"),"",IF(Q1637&gt;R1637+S1637,"заказано больше наличия",""))</f>
        <v/>
      </c>
    </row>
    <row r="1638" spans="1:30" s="48" customFormat="1">
      <c r="A1638" s="2"/>
      <c r="B1638" s="57" t="s">
        <v>1634</v>
      </c>
      <c r="C1638" s="49" t="s">
        <v>826</v>
      </c>
      <c r="D1638" s="49" t="s">
        <v>827</v>
      </c>
      <c r="E1638" s="49">
        <v>4</v>
      </c>
      <c r="F1638" s="49">
        <v>8</v>
      </c>
      <c r="G1638" s="49" t="s">
        <v>3086</v>
      </c>
      <c r="H1638" s="52" t="s">
        <v>288</v>
      </c>
      <c r="I1638" s="50"/>
      <c r="J1638" s="50"/>
      <c r="K1638" s="90"/>
      <c r="L1638" s="51">
        <v>221</v>
      </c>
      <c r="M1638" s="51">
        <v>195</v>
      </c>
      <c r="N1638" s="82">
        <f>IF('1'!$H$10="-",L1638,L1638)</f>
        <v>221</v>
      </c>
      <c r="O1638" s="82">
        <f>IF(Z1638="только сц",0,IF('1'!$H$10="-",M1638,IF('1'!$H$10="в кассу предприятия",M1638,IF('1'!$H$10="ИП Водакова Т.Ю.",M1638*1.075,"-"))))</f>
        <v>195</v>
      </c>
      <c r="P1638" s="86">
        <v>41</v>
      </c>
      <c r="Q1638" s="47"/>
      <c r="R1638" s="91">
        <f t="shared" si="25"/>
        <v>0</v>
      </c>
      <c r="S1638" s="91" t="str">
        <f>IF('1'!$H$10="-","-      ₽",IF(Z1638="только сц",IF(Q1638&lt;=AA1638,Q1638,AA1638),IF(Q1638&lt;=AB1638,0,IF(Q1638-R1638&lt;=AA1638,Q1638-R1638,AA1638))))</f>
        <v>-      ₽</v>
      </c>
      <c r="T1638" s="92" t="str">
        <f>IF('1'!$H$10="-","-      ₽",IF(AND(SUM($W$10:$W$6357)&gt;=200000,AC1638&lt;&gt;"без скидки"),IF(R1638&gt;=100,O1638*0.95*0.95*R1638,O1638*R1638*0.95),IF(SUM($V$10:$V$6357)&gt;=57000,IF(AND(R1638&gt;=100,AC1638&lt;&gt;"без скидки"),O1638*0.95*R1638,O1638*R1638),N1638*R1638)))</f>
        <v>-      ₽</v>
      </c>
      <c r="U1638" s="92" t="str">
        <f>IF('1'!$H$10="-","-      ₽",S1638*N1638)</f>
        <v>-      ₽</v>
      </c>
      <c r="V1638" s="93" t="str">
        <f>IF('1'!$H$10="-","-      ₽",R1638*N1638)</f>
        <v>-      ₽</v>
      </c>
      <c r="W1638" s="93" t="str">
        <f>IF('1'!$H$10="-","-      ₽",R1638*O1638)</f>
        <v>-      ₽</v>
      </c>
      <c r="X1638" s="65" t="s">
        <v>4548</v>
      </c>
      <c r="Y1638" s="66" t="str">
        <f>IF(OR(Q1638="",'1'!$H$10="-"),"-      %",IF(Z1638="только сц",0,IF(SUM($V$685:$V$6357)&gt;=57000,(W1638-T1638)/W1638,0)))</f>
        <v>-      %</v>
      </c>
      <c r="Z1638" s="83" t="s">
        <v>375</v>
      </c>
      <c r="AA1638" s="51">
        <v>25</v>
      </c>
      <c r="AB1638" s="51">
        <v>16</v>
      </c>
      <c r="AC1638" s="63" t="s">
        <v>375</v>
      </c>
      <c r="AD1638" s="94" t="str">
        <f>IF(OR(Q1638="",'1'!$H$10="-"),"",IF(Q1638&gt;R1638+S1638,"заказано больше наличия",""))</f>
        <v/>
      </c>
    </row>
    <row r="1639" spans="1:30" s="48" customFormat="1">
      <c r="A1639" s="2"/>
      <c r="B1639" s="57" t="s">
        <v>4335</v>
      </c>
      <c r="C1639" s="49" t="s">
        <v>826</v>
      </c>
      <c r="D1639" s="49" t="s">
        <v>827</v>
      </c>
      <c r="E1639" s="49">
        <v>4</v>
      </c>
      <c r="F1639" s="49">
        <v>8</v>
      </c>
      <c r="G1639" s="49" t="s">
        <v>4495</v>
      </c>
      <c r="H1639" s="52" t="s">
        <v>288</v>
      </c>
      <c r="I1639" s="50"/>
      <c r="J1639" s="50"/>
      <c r="K1639" s="90"/>
      <c r="L1639" s="51">
        <v>221</v>
      </c>
      <c r="M1639" s="51">
        <v>195</v>
      </c>
      <c r="N1639" s="82">
        <f>IF('1'!$H$10="-",L1639,L1639)</f>
        <v>221</v>
      </c>
      <c r="O1639" s="82">
        <f>IF(Z1639="только сц",0,IF('1'!$H$10="-",M1639,IF('1'!$H$10="в кассу предприятия",M1639,IF('1'!$H$10="ИП Водакова Т.Ю.",M1639*1.075,"-"))))</f>
        <v>195</v>
      </c>
      <c r="P1639" s="86">
        <v>67</v>
      </c>
      <c r="Q1639" s="47"/>
      <c r="R1639" s="91">
        <f t="shared" si="25"/>
        <v>0</v>
      </c>
      <c r="S1639" s="91" t="str">
        <f>IF('1'!$H$10="-","-      ₽",IF(Z1639="только сц",IF(Q1639&lt;=AA1639,Q1639,AA1639),IF(Q1639&lt;=AB1639,0,IF(Q1639-R1639&lt;=AA1639,Q1639-R1639,AA1639))))</f>
        <v>-      ₽</v>
      </c>
      <c r="T1639" s="92" t="str">
        <f>IF('1'!$H$10="-","-      ₽",IF(AND(SUM($W$10:$W$6357)&gt;=200000,AC1639&lt;&gt;"без скидки"),IF(R1639&gt;=100,O1639*0.95*0.95*R1639,O1639*R1639*0.95),IF(SUM($V$10:$V$6357)&gt;=57000,IF(AND(R1639&gt;=100,AC1639&lt;&gt;"без скидки"),O1639*0.95*R1639,O1639*R1639),N1639*R1639)))</f>
        <v>-      ₽</v>
      </c>
      <c r="U1639" s="92" t="str">
        <f>IF('1'!$H$10="-","-      ₽",S1639*N1639)</f>
        <v>-      ₽</v>
      </c>
      <c r="V1639" s="93" t="str">
        <f>IF('1'!$H$10="-","-      ₽",R1639*N1639)</f>
        <v>-      ₽</v>
      </c>
      <c r="W1639" s="93" t="str">
        <f>IF('1'!$H$10="-","-      ₽",R1639*O1639)</f>
        <v>-      ₽</v>
      </c>
      <c r="X1639" s="65" t="s">
        <v>4548</v>
      </c>
      <c r="Y1639" s="66" t="str">
        <f>IF(OR(Q1639="",'1'!$H$10="-"),"-      %",IF(Z1639="только сц",0,IF(SUM($V$685:$V$6357)&gt;=57000,(W1639-T1639)/W1639,0)))</f>
        <v>-      %</v>
      </c>
      <c r="Z1639" s="83" t="s">
        <v>375</v>
      </c>
      <c r="AA1639" s="51">
        <v>4</v>
      </c>
      <c r="AB1639" s="51">
        <v>63</v>
      </c>
      <c r="AC1639" s="63" t="s">
        <v>375</v>
      </c>
      <c r="AD1639" s="94" t="str">
        <f>IF(OR(Q1639="",'1'!$H$10="-"),"",IF(Q1639&gt;R1639+S1639,"заказано больше наличия",""))</f>
        <v/>
      </c>
    </row>
    <row r="1640" spans="1:30" s="48" customFormat="1">
      <c r="A1640" s="2"/>
      <c r="B1640" s="57" t="s">
        <v>4204</v>
      </c>
      <c r="C1640" s="49" t="s">
        <v>826</v>
      </c>
      <c r="D1640" s="49" t="s">
        <v>827</v>
      </c>
      <c r="E1640" s="49">
        <v>4</v>
      </c>
      <c r="F1640" s="49">
        <v>18</v>
      </c>
      <c r="G1640" s="49" t="s">
        <v>3087</v>
      </c>
      <c r="H1640" s="52" t="s">
        <v>384</v>
      </c>
      <c r="I1640" s="50"/>
      <c r="J1640" s="50"/>
      <c r="K1640" s="90"/>
      <c r="L1640" s="51">
        <v>461</v>
      </c>
      <c r="M1640" s="51">
        <v>407</v>
      </c>
      <c r="N1640" s="82">
        <f>IF('1'!$H$10="-",L1640,L1640)</f>
        <v>461</v>
      </c>
      <c r="O1640" s="82">
        <f>IF(Z1640="только сц",0,IF('1'!$H$10="-",M1640,IF('1'!$H$10="в кассу предприятия",M1640,IF('1'!$H$10="ИП Водакова Т.Ю.",M1640*1.075,"-"))))</f>
        <v>0</v>
      </c>
      <c r="P1640" s="86">
        <v>6</v>
      </c>
      <c r="Q1640" s="47"/>
      <c r="R1640" s="91">
        <f t="shared" si="25"/>
        <v>0</v>
      </c>
      <c r="S1640" s="91" t="str">
        <f>IF('1'!$H$10="-","-      ₽",IF(Z1640="только сц",IF(Q1640&lt;=AA1640,Q1640,AA1640),IF(Q1640&lt;=AB1640,0,IF(Q1640-R1640&lt;=AA1640,Q1640-R1640,AA1640))))</f>
        <v>-      ₽</v>
      </c>
      <c r="T1640" s="92" t="str">
        <f>IF('1'!$H$10="-","-      ₽",IF(AND(SUM($W$10:$W$6357)&gt;=200000,AC1640&lt;&gt;"без скидки"),IF(R1640&gt;=100,O1640*0.95*0.95*R1640,O1640*R1640*0.95),IF(SUM($V$10:$V$6357)&gt;=57000,IF(AND(R1640&gt;=100,AC1640&lt;&gt;"без скидки"),O1640*0.95*R1640,O1640*R1640),N1640*R1640)))</f>
        <v>-      ₽</v>
      </c>
      <c r="U1640" s="92" t="str">
        <f>IF('1'!$H$10="-","-      ₽",S1640*N1640)</f>
        <v>-      ₽</v>
      </c>
      <c r="V1640" s="93" t="str">
        <f>IF('1'!$H$10="-","-      ₽",R1640*N1640)</f>
        <v>-      ₽</v>
      </c>
      <c r="W1640" s="93" t="str">
        <f>IF('1'!$H$10="-","-      ₽",R1640*O1640)</f>
        <v>-      ₽</v>
      </c>
      <c r="X1640" s="65" t="s">
        <v>4548</v>
      </c>
      <c r="Y1640" s="66" t="str">
        <f>IF(OR(Q1640="",'1'!$H$10="-"),"-      %",IF(Z1640="только сц",0,IF(SUM($V$685:$V$6357)&gt;=57000,(W1640-T1640)/W1640,0)))</f>
        <v>-      %</v>
      </c>
      <c r="Z1640" s="83" t="s">
        <v>5582</v>
      </c>
      <c r="AA1640" s="51">
        <v>6</v>
      </c>
      <c r="AB1640" s="51">
        <v>0</v>
      </c>
      <c r="AC1640" s="63" t="s">
        <v>375</v>
      </c>
      <c r="AD1640" s="94" t="str">
        <f>IF(OR(Q1640="",'1'!$H$10="-"),"",IF(Q1640&gt;R1640+S1640,"заказано больше наличия",""))</f>
        <v/>
      </c>
    </row>
    <row r="1641" spans="1:30" s="48" customFormat="1">
      <c r="A1641" s="2"/>
      <c r="B1641" s="57" t="s">
        <v>835</v>
      </c>
      <c r="C1641" s="49" t="s">
        <v>826</v>
      </c>
      <c r="D1641" s="49" t="s">
        <v>827</v>
      </c>
      <c r="E1641" s="49">
        <v>4</v>
      </c>
      <c r="F1641" s="49">
        <v>8</v>
      </c>
      <c r="G1641" s="49" t="s">
        <v>836</v>
      </c>
      <c r="H1641" s="52" t="s">
        <v>288</v>
      </c>
      <c r="I1641" s="50"/>
      <c r="J1641" s="50"/>
      <c r="K1641" s="90"/>
      <c r="L1641" s="51">
        <v>221</v>
      </c>
      <c r="M1641" s="51">
        <v>195</v>
      </c>
      <c r="N1641" s="82">
        <f>IF('1'!$H$10="-",L1641,L1641)</f>
        <v>221</v>
      </c>
      <c r="O1641" s="82">
        <f>IF(Z1641="только сц",0,IF('1'!$H$10="-",M1641,IF('1'!$H$10="в кассу предприятия",M1641,IF('1'!$H$10="ИП Водакова Т.Ю.",M1641*1.075,"-"))))</f>
        <v>195</v>
      </c>
      <c r="P1641" s="86">
        <v>28</v>
      </c>
      <c r="Q1641" s="47"/>
      <c r="R1641" s="91">
        <f t="shared" si="25"/>
        <v>0</v>
      </c>
      <c r="S1641" s="91" t="str">
        <f>IF('1'!$H$10="-","-      ₽",IF(Z1641="только сц",IF(Q1641&lt;=AA1641,Q1641,AA1641),IF(Q1641&lt;=AB1641,0,IF(Q1641-R1641&lt;=AA1641,Q1641-R1641,AA1641))))</f>
        <v>-      ₽</v>
      </c>
      <c r="T1641" s="92" t="str">
        <f>IF('1'!$H$10="-","-      ₽",IF(AND(SUM($W$10:$W$6357)&gt;=200000,AC1641&lt;&gt;"без скидки"),IF(R1641&gt;=100,O1641*0.95*0.95*R1641,O1641*R1641*0.95),IF(SUM($V$10:$V$6357)&gt;=57000,IF(AND(R1641&gt;=100,AC1641&lt;&gt;"без скидки"),O1641*0.95*R1641,O1641*R1641),N1641*R1641)))</f>
        <v>-      ₽</v>
      </c>
      <c r="U1641" s="92" t="str">
        <f>IF('1'!$H$10="-","-      ₽",S1641*N1641)</f>
        <v>-      ₽</v>
      </c>
      <c r="V1641" s="93" t="str">
        <f>IF('1'!$H$10="-","-      ₽",R1641*N1641)</f>
        <v>-      ₽</v>
      </c>
      <c r="W1641" s="93" t="str">
        <f>IF('1'!$H$10="-","-      ₽",R1641*O1641)</f>
        <v>-      ₽</v>
      </c>
      <c r="X1641" s="65" t="s">
        <v>4548</v>
      </c>
      <c r="Y1641" s="66" t="str">
        <f>IF(OR(Q1641="",'1'!$H$10="-"),"-      %",IF(Z1641="только сц",0,IF(SUM($V$685:$V$6357)&gt;=57000,(W1641-T1641)/W1641,0)))</f>
        <v>-      %</v>
      </c>
      <c r="Z1641" s="83" t="s">
        <v>375</v>
      </c>
      <c r="AA1641" s="51">
        <v>11</v>
      </c>
      <c r="AB1641" s="51">
        <v>17</v>
      </c>
      <c r="AC1641" s="63" t="s">
        <v>375</v>
      </c>
      <c r="AD1641" s="94" t="str">
        <f>IF(OR(Q1641="",'1'!$H$10="-"),"",IF(Q1641&gt;R1641+S1641,"заказано больше наличия",""))</f>
        <v/>
      </c>
    </row>
    <row r="1642" spans="1:30" s="48" customFormat="1">
      <c r="A1642" s="2"/>
      <c r="B1642" s="57" t="s">
        <v>1635</v>
      </c>
      <c r="C1642" s="49" t="s">
        <v>826</v>
      </c>
      <c r="D1642" s="49" t="s">
        <v>827</v>
      </c>
      <c r="E1642" s="49">
        <v>4</v>
      </c>
      <c r="F1642" s="49">
        <v>8</v>
      </c>
      <c r="G1642" s="49" t="s">
        <v>3088</v>
      </c>
      <c r="H1642" s="52" t="s">
        <v>288</v>
      </c>
      <c r="I1642" s="50"/>
      <c r="J1642" s="50"/>
      <c r="K1642" s="90"/>
      <c r="L1642" s="51">
        <v>221</v>
      </c>
      <c r="M1642" s="51">
        <v>195</v>
      </c>
      <c r="N1642" s="82">
        <f>IF('1'!$H$10="-",L1642,L1642)</f>
        <v>221</v>
      </c>
      <c r="O1642" s="82">
        <f>IF(Z1642="только сц",0,IF('1'!$H$10="-",M1642,IF('1'!$H$10="в кассу предприятия",M1642,IF('1'!$H$10="ИП Водакова Т.Ю.",M1642*1.075,"-"))))</f>
        <v>195</v>
      </c>
      <c r="P1642" s="86">
        <v>8</v>
      </c>
      <c r="Q1642" s="47"/>
      <c r="R1642" s="91">
        <f t="shared" si="25"/>
        <v>0</v>
      </c>
      <c r="S1642" s="91" t="str">
        <f>IF('1'!$H$10="-","-      ₽",IF(Z1642="только сц",IF(Q1642&lt;=AA1642,Q1642,AA1642),IF(Q1642&lt;=AB1642,0,IF(Q1642-R1642&lt;=AA1642,Q1642-R1642,AA1642))))</f>
        <v>-      ₽</v>
      </c>
      <c r="T1642" s="92" t="str">
        <f>IF('1'!$H$10="-","-      ₽",IF(AND(SUM($W$10:$W$6357)&gt;=200000,AC1642&lt;&gt;"без скидки"),IF(R1642&gt;=100,O1642*0.95*0.95*R1642,O1642*R1642*0.95),IF(SUM($V$10:$V$6357)&gt;=57000,IF(AND(R1642&gt;=100,AC1642&lt;&gt;"без скидки"),O1642*0.95*R1642,O1642*R1642),N1642*R1642)))</f>
        <v>-      ₽</v>
      </c>
      <c r="U1642" s="92" t="str">
        <f>IF('1'!$H$10="-","-      ₽",S1642*N1642)</f>
        <v>-      ₽</v>
      </c>
      <c r="V1642" s="93" t="str">
        <f>IF('1'!$H$10="-","-      ₽",R1642*N1642)</f>
        <v>-      ₽</v>
      </c>
      <c r="W1642" s="93" t="str">
        <f>IF('1'!$H$10="-","-      ₽",R1642*O1642)</f>
        <v>-      ₽</v>
      </c>
      <c r="X1642" s="65" t="s">
        <v>4548</v>
      </c>
      <c r="Y1642" s="66" t="str">
        <f>IF(OR(Q1642="",'1'!$H$10="-"),"-      %",IF(Z1642="только сц",0,IF(SUM($V$685:$V$6357)&gt;=57000,(W1642-T1642)/W1642,0)))</f>
        <v>-      %</v>
      </c>
      <c r="Z1642" s="83" t="s">
        <v>375</v>
      </c>
      <c r="AA1642" s="51">
        <v>0</v>
      </c>
      <c r="AB1642" s="51">
        <v>8</v>
      </c>
      <c r="AC1642" s="63" t="s">
        <v>375</v>
      </c>
      <c r="AD1642" s="94" t="str">
        <f>IF(OR(Q1642="",'1'!$H$10="-"),"",IF(Q1642&gt;R1642+S1642,"заказано больше наличия",""))</f>
        <v/>
      </c>
    </row>
    <row r="1643" spans="1:30" s="48" customFormat="1">
      <c r="A1643" s="2"/>
      <c r="B1643" s="57" t="s">
        <v>1636</v>
      </c>
      <c r="C1643" s="49" t="s">
        <v>826</v>
      </c>
      <c r="D1643" s="49" t="s">
        <v>827</v>
      </c>
      <c r="E1643" s="49">
        <v>4</v>
      </c>
      <c r="F1643" s="49">
        <v>8</v>
      </c>
      <c r="G1643" s="49" t="s">
        <v>837</v>
      </c>
      <c r="H1643" s="52" t="s">
        <v>288</v>
      </c>
      <c r="I1643" s="50"/>
      <c r="J1643" s="50"/>
      <c r="K1643" s="90"/>
      <c r="L1643" s="51">
        <v>221</v>
      </c>
      <c r="M1643" s="51">
        <v>195</v>
      </c>
      <c r="N1643" s="82">
        <f>IF('1'!$H$10="-",L1643,L1643)</f>
        <v>221</v>
      </c>
      <c r="O1643" s="82">
        <f>IF(Z1643="только сц",0,IF('1'!$H$10="-",M1643,IF('1'!$H$10="в кассу предприятия",M1643,IF('1'!$H$10="ИП Водакова Т.Ю.",M1643*1.075,"-"))))</f>
        <v>195</v>
      </c>
      <c r="P1643" s="86">
        <v>71</v>
      </c>
      <c r="Q1643" s="47"/>
      <c r="R1643" s="91">
        <f t="shared" si="25"/>
        <v>0</v>
      </c>
      <c r="S1643" s="91" t="str">
        <f>IF('1'!$H$10="-","-      ₽",IF(Z1643="только сц",IF(Q1643&lt;=AA1643,Q1643,AA1643),IF(Q1643&lt;=AB1643,0,IF(Q1643-R1643&lt;=AA1643,Q1643-R1643,AA1643))))</f>
        <v>-      ₽</v>
      </c>
      <c r="T1643" s="92" t="str">
        <f>IF('1'!$H$10="-","-      ₽",IF(AND(SUM($W$10:$W$6357)&gt;=200000,AC1643&lt;&gt;"без скидки"),IF(R1643&gt;=100,O1643*0.95*0.95*R1643,O1643*R1643*0.95),IF(SUM($V$10:$V$6357)&gt;=57000,IF(AND(R1643&gt;=100,AC1643&lt;&gt;"без скидки"),O1643*0.95*R1643,O1643*R1643),N1643*R1643)))</f>
        <v>-      ₽</v>
      </c>
      <c r="U1643" s="92" t="str">
        <f>IF('1'!$H$10="-","-      ₽",S1643*N1643)</f>
        <v>-      ₽</v>
      </c>
      <c r="V1643" s="93" t="str">
        <f>IF('1'!$H$10="-","-      ₽",R1643*N1643)</f>
        <v>-      ₽</v>
      </c>
      <c r="W1643" s="93" t="str">
        <f>IF('1'!$H$10="-","-      ₽",R1643*O1643)</f>
        <v>-      ₽</v>
      </c>
      <c r="X1643" s="65" t="s">
        <v>4548</v>
      </c>
      <c r="Y1643" s="66" t="str">
        <f>IF(OR(Q1643="",'1'!$H$10="-"),"-      %",IF(Z1643="только сц",0,IF(SUM($V$685:$V$6357)&gt;=57000,(W1643-T1643)/W1643,0)))</f>
        <v>-      %</v>
      </c>
      <c r="Z1643" s="83" t="s">
        <v>375</v>
      </c>
      <c r="AA1643" s="51">
        <v>9</v>
      </c>
      <c r="AB1643" s="51">
        <v>62</v>
      </c>
      <c r="AC1643" s="63" t="s">
        <v>375</v>
      </c>
      <c r="AD1643" s="94" t="str">
        <f>IF(OR(Q1643="",'1'!$H$10="-"),"",IF(Q1643&gt;R1643+S1643,"заказано больше наличия",""))</f>
        <v/>
      </c>
    </row>
    <row r="1644" spans="1:30" s="48" customFormat="1">
      <c r="A1644" s="2"/>
      <c r="B1644" s="57" t="s">
        <v>838</v>
      </c>
      <c r="C1644" s="49" t="s">
        <v>826</v>
      </c>
      <c r="D1644" s="49" t="s">
        <v>827</v>
      </c>
      <c r="E1644" s="49">
        <v>4</v>
      </c>
      <c r="F1644" s="49">
        <v>8</v>
      </c>
      <c r="G1644" s="49" t="s">
        <v>839</v>
      </c>
      <c r="H1644" s="52" t="s">
        <v>288</v>
      </c>
      <c r="I1644" s="50"/>
      <c r="J1644" s="50"/>
      <c r="K1644" s="90"/>
      <c r="L1644" s="51">
        <v>221</v>
      </c>
      <c r="M1644" s="51">
        <v>195</v>
      </c>
      <c r="N1644" s="82">
        <f>IF('1'!$H$10="-",L1644,L1644)</f>
        <v>221</v>
      </c>
      <c r="O1644" s="82">
        <f>IF(Z1644="только сц",0,IF('1'!$H$10="-",M1644,IF('1'!$H$10="в кассу предприятия",M1644,IF('1'!$H$10="ИП Водакова Т.Ю.",M1644*1.075,"-"))))</f>
        <v>195</v>
      </c>
      <c r="P1644" s="86">
        <v>33</v>
      </c>
      <c r="Q1644" s="47"/>
      <c r="R1644" s="91">
        <f t="shared" si="25"/>
        <v>0</v>
      </c>
      <c r="S1644" s="91" t="str">
        <f>IF('1'!$H$10="-","-      ₽",IF(Z1644="только сц",IF(Q1644&lt;=AA1644,Q1644,AA1644),IF(Q1644&lt;=AB1644,0,IF(Q1644-R1644&lt;=AA1644,Q1644-R1644,AA1644))))</f>
        <v>-      ₽</v>
      </c>
      <c r="T1644" s="92" t="str">
        <f>IF('1'!$H$10="-","-      ₽",IF(AND(SUM($W$10:$W$6357)&gt;=200000,AC1644&lt;&gt;"без скидки"),IF(R1644&gt;=100,O1644*0.95*0.95*R1644,O1644*R1644*0.95),IF(SUM($V$10:$V$6357)&gt;=57000,IF(AND(R1644&gt;=100,AC1644&lt;&gt;"без скидки"),O1644*0.95*R1644,O1644*R1644),N1644*R1644)))</f>
        <v>-      ₽</v>
      </c>
      <c r="U1644" s="92" t="str">
        <f>IF('1'!$H$10="-","-      ₽",S1644*N1644)</f>
        <v>-      ₽</v>
      </c>
      <c r="V1644" s="93" t="str">
        <f>IF('1'!$H$10="-","-      ₽",R1644*N1644)</f>
        <v>-      ₽</v>
      </c>
      <c r="W1644" s="93" t="str">
        <f>IF('1'!$H$10="-","-      ₽",R1644*O1644)</f>
        <v>-      ₽</v>
      </c>
      <c r="X1644" s="65" t="s">
        <v>4548</v>
      </c>
      <c r="Y1644" s="66" t="str">
        <f>IF(OR(Q1644="",'1'!$H$10="-"),"-      %",IF(Z1644="только сц",0,IF(SUM($V$685:$V$6357)&gt;=57000,(W1644-T1644)/W1644,0)))</f>
        <v>-      %</v>
      </c>
      <c r="Z1644" s="83" t="s">
        <v>375</v>
      </c>
      <c r="AA1644" s="51">
        <v>10</v>
      </c>
      <c r="AB1644" s="51">
        <v>23</v>
      </c>
      <c r="AC1644" s="63" t="s">
        <v>375</v>
      </c>
      <c r="AD1644" s="94" t="str">
        <f>IF(OR(Q1644="",'1'!$H$10="-"),"",IF(Q1644&gt;R1644+S1644,"заказано больше наличия",""))</f>
        <v/>
      </c>
    </row>
    <row r="1645" spans="1:30" s="48" customFormat="1">
      <c r="A1645" s="2"/>
      <c r="B1645" s="57" t="s">
        <v>4205</v>
      </c>
      <c r="C1645" s="49" t="s">
        <v>826</v>
      </c>
      <c r="D1645" s="49" t="s">
        <v>827</v>
      </c>
      <c r="E1645" s="49">
        <v>4</v>
      </c>
      <c r="F1645" s="49">
        <v>18</v>
      </c>
      <c r="G1645" s="49" t="s">
        <v>839</v>
      </c>
      <c r="H1645" s="52" t="s">
        <v>384</v>
      </c>
      <c r="I1645" s="50"/>
      <c r="J1645" s="50"/>
      <c r="K1645" s="90"/>
      <c r="L1645" s="51">
        <v>461</v>
      </c>
      <c r="M1645" s="51">
        <v>407</v>
      </c>
      <c r="N1645" s="82">
        <f>IF('1'!$H$10="-",L1645,L1645)</f>
        <v>461</v>
      </c>
      <c r="O1645" s="82">
        <f>IF(Z1645="только сц",0,IF('1'!$H$10="-",M1645,IF('1'!$H$10="в кассу предприятия",M1645,IF('1'!$H$10="ИП Водакова Т.Ю.",M1645*1.075,"-"))))</f>
        <v>0</v>
      </c>
      <c r="P1645" s="86">
        <v>6</v>
      </c>
      <c r="Q1645" s="47"/>
      <c r="R1645" s="91">
        <f t="shared" si="25"/>
        <v>0</v>
      </c>
      <c r="S1645" s="91" t="str">
        <f>IF('1'!$H$10="-","-      ₽",IF(Z1645="только сц",IF(Q1645&lt;=AA1645,Q1645,AA1645),IF(Q1645&lt;=AB1645,0,IF(Q1645-R1645&lt;=AA1645,Q1645-R1645,AA1645))))</f>
        <v>-      ₽</v>
      </c>
      <c r="T1645" s="92" t="str">
        <f>IF('1'!$H$10="-","-      ₽",IF(AND(SUM($W$10:$W$6357)&gt;=200000,AC1645&lt;&gt;"без скидки"),IF(R1645&gt;=100,O1645*0.95*0.95*R1645,O1645*R1645*0.95),IF(SUM($V$10:$V$6357)&gt;=57000,IF(AND(R1645&gt;=100,AC1645&lt;&gt;"без скидки"),O1645*0.95*R1645,O1645*R1645),N1645*R1645)))</f>
        <v>-      ₽</v>
      </c>
      <c r="U1645" s="92" t="str">
        <f>IF('1'!$H$10="-","-      ₽",S1645*N1645)</f>
        <v>-      ₽</v>
      </c>
      <c r="V1645" s="93" t="str">
        <f>IF('1'!$H$10="-","-      ₽",R1645*N1645)</f>
        <v>-      ₽</v>
      </c>
      <c r="W1645" s="93" t="str">
        <f>IF('1'!$H$10="-","-      ₽",R1645*O1645)</f>
        <v>-      ₽</v>
      </c>
      <c r="X1645" s="65" t="s">
        <v>4548</v>
      </c>
      <c r="Y1645" s="66" t="str">
        <f>IF(OR(Q1645="",'1'!$H$10="-"),"-      %",IF(Z1645="только сц",0,IF(SUM($V$685:$V$6357)&gt;=57000,(W1645-T1645)/W1645,0)))</f>
        <v>-      %</v>
      </c>
      <c r="Z1645" s="83" t="s">
        <v>5582</v>
      </c>
      <c r="AA1645" s="51">
        <v>6</v>
      </c>
      <c r="AB1645" s="51">
        <v>0</v>
      </c>
      <c r="AC1645" s="63" t="s">
        <v>3975</v>
      </c>
      <c r="AD1645" s="94" t="str">
        <f>IF(OR(Q1645="",'1'!$H$10="-"),"",IF(Q1645&gt;R1645+S1645,"заказано больше наличия",""))</f>
        <v/>
      </c>
    </row>
    <row r="1646" spans="1:30" s="48" customFormat="1">
      <c r="A1646" s="2"/>
      <c r="B1646" s="57" t="s">
        <v>1637</v>
      </c>
      <c r="C1646" s="49" t="s">
        <v>841</v>
      </c>
      <c r="D1646" s="49" t="s">
        <v>842</v>
      </c>
      <c r="E1646" s="49">
        <v>4</v>
      </c>
      <c r="F1646" s="49">
        <v>11</v>
      </c>
      <c r="G1646" s="49" t="s">
        <v>3089</v>
      </c>
      <c r="H1646" s="52" t="s">
        <v>52</v>
      </c>
      <c r="I1646" s="50"/>
      <c r="J1646" s="50"/>
      <c r="K1646" s="90"/>
      <c r="L1646" s="51">
        <v>318</v>
      </c>
      <c r="M1646" s="51">
        <v>281</v>
      </c>
      <c r="N1646" s="82">
        <f>IF('1'!$H$10="-",L1646,L1646)</f>
        <v>318</v>
      </c>
      <c r="O1646" s="82">
        <f>IF(Z1646="только сц",0,IF('1'!$H$10="-",M1646,IF('1'!$H$10="в кассу предприятия",M1646,IF('1'!$H$10="ИП Водакова Т.Ю.",M1646*1.075,"-"))))</f>
        <v>281</v>
      </c>
      <c r="P1646" s="86">
        <v>9</v>
      </c>
      <c r="Q1646" s="47"/>
      <c r="R1646" s="91">
        <f t="shared" si="25"/>
        <v>0</v>
      </c>
      <c r="S1646" s="91" t="str">
        <f>IF('1'!$H$10="-","-      ₽",IF(Z1646="только сц",IF(Q1646&lt;=AA1646,Q1646,AA1646),IF(Q1646&lt;=AB1646,0,IF(Q1646-R1646&lt;=AA1646,Q1646-R1646,AA1646))))</f>
        <v>-      ₽</v>
      </c>
      <c r="T1646" s="92" t="str">
        <f>IF('1'!$H$10="-","-      ₽",IF(AND(SUM($W$10:$W$6357)&gt;=200000,AC1646&lt;&gt;"без скидки"),IF(R1646&gt;=100,O1646*0.95*0.95*R1646,O1646*R1646*0.95),IF(SUM($V$10:$V$6357)&gt;=57000,IF(AND(R1646&gt;=100,AC1646&lt;&gt;"без скидки"),O1646*0.95*R1646,O1646*R1646),N1646*R1646)))</f>
        <v>-      ₽</v>
      </c>
      <c r="U1646" s="92" t="str">
        <f>IF('1'!$H$10="-","-      ₽",S1646*N1646)</f>
        <v>-      ₽</v>
      </c>
      <c r="V1646" s="93" t="str">
        <f>IF('1'!$H$10="-","-      ₽",R1646*N1646)</f>
        <v>-      ₽</v>
      </c>
      <c r="W1646" s="93" t="str">
        <f>IF('1'!$H$10="-","-      ₽",R1646*O1646)</f>
        <v>-      ₽</v>
      </c>
      <c r="X1646" s="65" t="s">
        <v>4548</v>
      </c>
      <c r="Y1646" s="66" t="str">
        <f>IF(OR(Q1646="",'1'!$H$10="-"),"-      %",IF(Z1646="только сц",0,IF(SUM($V$685:$V$6357)&gt;=57000,(W1646-T1646)/W1646,0)))</f>
        <v>-      %</v>
      </c>
      <c r="Z1646" s="83" t="s">
        <v>375</v>
      </c>
      <c r="AA1646" s="51">
        <v>0</v>
      </c>
      <c r="AB1646" s="51">
        <v>9</v>
      </c>
      <c r="AC1646" s="63" t="s">
        <v>3975</v>
      </c>
      <c r="AD1646" s="94" t="str">
        <f>IF(OR(Q1646="",'1'!$H$10="-"),"",IF(Q1646&gt;R1646+S1646,"заказано больше наличия",""))</f>
        <v/>
      </c>
    </row>
    <row r="1647" spans="1:30" s="48" customFormat="1">
      <c r="A1647" s="2"/>
      <c r="B1647" s="57" t="s">
        <v>1638</v>
      </c>
      <c r="C1647" s="49" t="s">
        <v>841</v>
      </c>
      <c r="D1647" s="49" t="s">
        <v>842</v>
      </c>
      <c r="E1647" s="49">
        <v>4</v>
      </c>
      <c r="F1647" s="49">
        <v>11</v>
      </c>
      <c r="G1647" s="49" t="s">
        <v>3090</v>
      </c>
      <c r="H1647" s="52" t="s">
        <v>52</v>
      </c>
      <c r="I1647" s="50"/>
      <c r="J1647" s="50"/>
      <c r="K1647" s="90"/>
      <c r="L1647" s="51">
        <v>318</v>
      </c>
      <c r="M1647" s="51">
        <v>281</v>
      </c>
      <c r="N1647" s="82">
        <f>IF('1'!$H$10="-",L1647,L1647)</f>
        <v>318</v>
      </c>
      <c r="O1647" s="82">
        <f>IF(Z1647="только сц",0,IF('1'!$H$10="-",M1647,IF('1'!$H$10="в кассу предприятия",M1647,IF('1'!$H$10="ИП Водакова Т.Ю.",M1647*1.075,"-"))))</f>
        <v>281</v>
      </c>
      <c r="P1647" s="86">
        <v>4</v>
      </c>
      <c r="Q1647" s="47"/>
      <c r="R1647" s="91">
        <f t="shared" ref="R1647:R1710" si="26">IF(Q1647&lt;=AB1647,Q1647,AB1647)</f>
        <v>0</v>
      </c>
      <c r="S1647" s="91" t="str">
        <f>IF('1'!$H$10="-","-      ₽",IF(Z1647="только сц",IF(Q1647&lt;=AA1647,Q1647,AA1647),IF(Q1647&lt;=AB1647,0,IF(Q1647-R1647&lt;=AA1647,Q1647-R1647,AA1647))))</f>
        <v>-      ₽</v>
      </c>
      <c r="T1647" s="92" t="str">
        <f>IF('1'!$H$10="-","-      ₽",IF(AND(SUM($W$10:$W$6357)&gt;=200000,AC1647&lt;&gt;"без скидки"),IF(R1647&gt;=100,O1647*0.95*0.95*R1647,O1647*R1647*0.95),IF(SUM($V$10:$V$6357)&gt;=57000,IF(AND(R1647&gt;=100,AC1647&lt;&gt;"без скидки"),O1647*0.95*R1647,O1647*R1647),N1647*R1647)))</f>
        <v>-      ₽</v>
      </c>
      <c r="U1647" s="92" t="str">
        <f>IF('1'!$H$10="-","-      ₽",S1647*N1647)</f>
        <v>-      ₽</v>
      </c>
      <c r="V1647" s="93" t="str">
        <f>IF('1'!$H$10="-","-      ₽",R1647*N1647)</f>
        <v>-      ₽</v>
      </c>
      <c r="W1647" s="93" t="str">
        <f>IF('1'!$H$10="-","-      ₽",R1647*O1647)</f>
        <v>-      ₽</v>
      </c>
      <c r="X1647" s="65" t="s">
        <v>4548</v>
      </c>
      <c r="Y1647" s="66" t="str">
        <f>IF(OR(Q1647="",'1'!$H$10="-"),"-      %",IF(Z1647="только сц",0,IF(SUM($V$685:$V$6357)&gt;=57000,(W1647-T1647)/W1647,0)))</f>
        <v>-      %</v>
      </c>
      <c r="Z1647" s="83" t="s">
        <v>375</v>
      </c>
      <c r="AA1647" s="51">
        <v>0</v>
      </c>
      <c r="AB1647" s="51">
        <v>4</v>
      </c>
      <c r="AC1647" s="63" t="s">
        <v>3975</v>
      </c>
      <c r="AD1647" s="94" t="str">
        <f>IF(OR(Q1647="",'1'!$H$10="-"),"",IF(Q1647&gt;R1647+S1647,"заказано больше наличия",""))</f>
        <v/>
      </c>
    </row>
    <row r="1648" spans="1:30" s="48" customFormat="1">
      <c r="A1648" s="2"/>
      <c r="B1648" s="57" t="s">
        <v>1639</v>
      </c>
      <c r="C1648" s="49" t="s">
        <v>841</v>
      </c>
      <c r="D1648" s="49" t="s">
        <v>842</v>
      </c>
      <c r="E1648" s="49">
        <v>4</v>
      </c>
      <c r="F1648" s="49">
        <v>11</v>
      </c>
      <c r="G1648" s="49" t="s">
        <v>3091</v>
      </c>
      <c r="H1648" s="52" t="s">
        <v>52</v>
      </c>
      <c r="I1648" s="50"/>
      <c r="J1648" s="50"/>
      <c r="K1648" s="90"/>
      <c r="L1648" s="51">
        <v>318</v>
      </c>
      <c r="M1648" s="51">
        <v>281</v>
      </c>
      <c r="N1648" s="82">
        <f>IF('1'!$H$10="-",L1648,L1648)</f>
        <v>318</v>
      </c>
      <c r="O1648" s="82">
        <f>IF(Z1648="только сц",0,IF('1'!$H$10="-",M1648,IF('1'!$H$10="в кассу предприятия",M1648,IF('1'!$H$10="ИП Водакова Т.Ю.",M1648*1.075,"-"))))</f>
        <v>281</v>
      </c>
      <c r="P1648" s="86">
        <v>13</v>
      </c>
      <c r="Q1648" s="47"/>
      <c r="R1648" s="91">
        <f t="shared" si="26"/>
        <v>0</v>
      </c>
      <c r="S1648" s="91" t="str">
        <f>IF('1'!$H$10="-","-      ₽",IF(Z1648="только сц",IF(Q1648&lt;=AA1648,Q1648,AA1648),IF(Q1648&lt;=AB1648,0,IF(Q1648-R1648&lt;=AA1648,Q1648-R1648,AA1648))))</f>
        <v>-      ₽</v>
      </c>
      <c r="T1648" s="92" t="str">
        <f>IF('1'!$H$10="-","-      ₽",IF(AND(SUM($W$10:$W$6357)&gt;=200000,AC1648&lt;&gt;"без скидки"),IF(R1648&gt;=100,O1648*0.95*0.95*R1648,O1648*R1648*0.95),IF(SUM($V$10:$V$6357)&gt;=57000,IF(AND(R1648&gt;=100,AC1648&lt;&gt;"без скидки"),O1648*0.95*R1648,O1648*R1648),N1648*R1648)))</f>
        <v>-      ₽</v>
      </c>
      <c r="U1648" s="92" t="str">
        <f>IF('1'!$H$10="-","-      ₽",S1648*N1648)</f>
        <v>-      ₽</v>
      </c>
      <c r="V1648" s="93" t="str">
        <f>IF('1'!$H$10="-","-      ₽",R1648*N1648)</f>
        <v>-      ₽</v>
      </c>
      <c r="W1648" s="93" t="str">
        <f>IF('1'!$H$10="-","-      ₽",R1648*O1648)</f>
        <v>-      ₽</v>
      </c>
      <c r="X1648" s="65" t="s">
        <v>4548</v>
      </c>
      <c r="Y1648" s="66" t="str">
        <f>IF(OR(Q1648="",'1'!$H$10="-"),"-      %",IF(Z1648="только сц",0,IF(SUM($V$685:$V$6357)&gt;=57000,(W1648-T1648)/W1648,0)))</f>
        <v>-      %</v>
      </c>
      <c r="Z1648" s="83" t="s">
        <v>375</v>
      </c>
      <c r="AA1648" s="51">
        <v>0</v>
      </c>
      <c r="AB1648" s="51">
        <v>13</v>
      </c>
      <c r="AC1648" s="63" t="s">
        <v>3975</v>
      </c>
      <c r="AD1648" s="94" t="str">
        <f>IF(OR(Q1648="",'1'!$H$10="-"),"",IF(Q1648&gt;R1648+S1648,"заказано больше наличия",""))</f>
        <v/>
      </c>
    </row>
    <row r="1649" spans="1:30" s="48" customFormat="1">
      <c r="A1649" s="2"/>
      <c r="B1649" s="57" t="s">
        <v>1640</v>
      </c>
      <c r="C1649" s="49" t="s">
        <v>841</v>
      </c>
      <c r="D1649" s="49" t="s">
        <v>842</v>
      </c>
      <c r="E1649" s="49">
        <v>4</v>
      </c>
      <c r="F1649" s="49">
        <v>11</v>
      </c>
      <c r="G1649" s="49" t="s">
        <v>3092</v>
      </c>
      <c r="H1649" s="52" t="s">
        <v>52</v>
      </c>
      <c r="I1649" s="50"/>
      <c r="J1649" s="50"/>
      <c r="K1649" s="90"/>
      <c r="L1649" s="51">
        <v>318</v>
      </c>
      <c r="M1649" s="51">
        <v>281</v>
      </c>
      <c r="N1649" s="82">
        <f>IF('1'!$H$10="-",L1649,L1649)</f>
        <v>318</v>
      </c>
      <c r="O1649" s="82">
        <f>IF(Z1649="только сц",0,IF('1'!$H$10="-",M1649,IF('1'!$H$10="в кассу предприятия",M1649,IF('1'!$H$10="ИП Водакова Т.Ю.",M1649*1.075,"-"))))</f>
        <v>281</v>
      </c>
      <c r="P1649" s="86">
        <v>5</v>
      </c>
      <c r="Q1649" s="47"/>
      <c r="R1649" s="91">
        <f t="shared" si="26"/>
        <v>0</v>
      </c>
      <c r="S1649" s="91" t="str">
        <f>IF('1'!$H$10="-","-      ₽",IF(Z1649="только сц",IF(Q1649&lt;=AA1649,Q1649,AA1649),IF(Q1649&lt;=AB1649,0,IF(Q1649-R1649&lt;=AA1649,Q1649-R1649,AA1649))))</f>
        <v>-      ₽</v>
      </c>
      <c r="T1649" s="92" t="str">
        <f>IF('1'!$H$10="-","-      ₽",IF(AND(SUM($W$10:$W$6357)&gt;=200000,AC1649&lt;&gt;"без скидки"),IF(R1649&gt;=100,O1649*0.95*0.95*R1649,O1649*R1649*0.95),IF(SUM($V$10:$V$6357)&gt;=57000,IF(AND(R1649&gt;=100,AC1649&lt;&gt;"без скидки"),O1649*0.95*R1649,O1649*R1649),N1649*R1649)))</f>
        <v>-      ₽</v>
      </c>
      <c r="U1649" s="92" t="str">
        <f>IF('1'!$H$10="-","-      ₽",S1649*N1649)</f>
        <v>-      ₽</v>
      </c>
      <c r="V1649" s="93" t="str">
        <f>IF('1'!$H$10="-","-      ₽",R1649*N1649)</f>
        <v>-      ₽</v>
      </c>
      <c r="W1649" s="93" t="str">
        <f>IF('1'!$H$10="-","-      ₽",R1649*O1649)</f>
        <v>-      ₽</v>
      </c>
      <c r="X1649" s="65" t="s">
        <v>4548</v>
      </c>
      <c r="Y1649" s="66" t="str">
        <f>IF(OR(Q1649="",'1'!$H$10="-"),"-      %",IF(Z1649="только сц",0,IF(SUM($V$685:$V$6357)&gt;=57000,(W1649-T1649)/W1649,0)))</f>
        <v>-      %</v>
      </c>
      <c r="Z1649" s="83" t="s">
        <v>375</v>
      </c>
      <c r="AA1649" s="51">
        <v>0</v>
      </c>
      <c r="AB1649" s="51">
        <v>5</v>
      </c>
      <c r="AC1649" s="63" t="s">
        <v>375</v>
      </c>
      <c r="AD1649" s="94" t="str">
        <f>IF(OR(Q1649="",'1'!$H$10="-"),"",IF(Q1649&gt;R1649+S1649,"заказано больше наличия",""))</f>
        <v/>
      </c>
    </row>
    <row r="1650" spans="1:30" s="48" customFormat="1">
      <c r="A1650" s="2"/>
      <c r="B1650" s="57" t="s">
        <v>1641</v>
      </c>
      <c r="C1650" s="49" t="s">
        <v>841</v>
      </c>
      <c r="D1650" s="49" t="s">
        <v>842</v>
      </c>
      <c r="E1650" s="49">
        <v>4</v>
      </c>
      <c r="F1650" s="49">
        <v>11</v>
      </c>
      <c r="G1650" s="49" t="s">
        <v>3093</v>
      </c>
      <c r="H1650" s="52" t="s">
        <v>52</v>
      </c>
      <c r="I1650" s="50"/>
      <c r="J1650" s="50"/>
      <c r="K1650" s="90"/>
      <c r="L1650" s="51">
        <v>266</v>
      </c>
      <c r="M1650" s="51">
        <v>235</v>
      </c>
      <c r="N1650" s="82">
        <f>IF('1'!$H$10="-",L1650,L1650)</f>
        <v>266</v>
      </c>
      <c r="O1650" s="82">
        <f>IF(Z1650="только сц",0,IF('1'!$H$10="-",M1650,IF('1'!$H$10="в кассу предприятия",M1650,IF('1'!$H$10="ИП Водакова Т.Ю.",M1650*1.075,"-"))))</f>
        <v>235</v>
      </c>
      <c r="P1650" s="86">
        <v>2</v>
      </c>
      <c r="Q1650" s="47"/>
      <c r="R1650" s="91">
        <f t="shared" si="26"/>
        <v>0</v>
      </c>
      <c r="S1650" s="91" t="str">
        <f>IF('1'!$H$10="-","-      ₽",IF(Z1650="только сц",IF(Q1650&lt;=AA1650,Q1650,AA1650),IF(Q1650&lt;=AB1650,0,IF(Q1650-R1650&lt;=AA1650,Q1650-R1650,AA1650))))</f>
        <v>-      ₽</v>
      </c>
      <c r="T1650" s="92" t="str">
        <f>IF('1'!$H$10="-","-      ₽",IF(AND(SUM($W$10:$W$6357)&gt;=200000,AC1650&lt;&gt;"без скидки"),IF(R1650&gt;=100,O1650*0.95*0.95*R1650,O1650*R1650*0.95),IF(SUM($V$10:$V$6357)&gt;=57000,IF(AND(R1650&gt;=100,AC1650&lt;&gt;"без скидки"),O1650*0.95*R1650,O1650*R1650),N1650*R1650)))</f>
        <v>-      ₽</v>
      </c>
      <c r="U1650" s="92" t="str">
        <f>IF('1'!$H$10="-","-      ₽",S1650*N1650)</f>
        <v>-      ₽</v>
      </c>
      <c r="V1650" s="93" t="str">
        <f>IF('1'!$H$10="-","-      ₽",R1650*N1650)</f>
        <v>-      ₽</v>
      </c>
      <c r="W1650" s="93" t="str">
        <f>IF('1'!$H$10="-","-      ₽",R1650*O1650)</f>
        <v>-      ₽</v>
      </c>
      <c r="X1650" s="65" t="s">
        <v>4548</v>
      </c>
      <c r="Y1650" s="66" t="str">
        <f>IF(OR(Q1650="",'1'!$H$10="-"),"-      %",IF(Z1650="только сц",0,IF(SUM($V$685:$V$6357)&gt;=57000,(W1650-T1650)/W1650,0)))</f>
        <v>-      %</v>
      </c>
      <c r="Z1650" s="83" t="s">
        <v>375</v>
      </c>
      <c r="AA1650" s="51">
        <v>0</v>
      </c>
      <c r="AB1650" s="51">
        <v>2</v>
      </c>
      <c r="AC1650" s="63" t="s">
        <v>375</v>
      </c>
      <c r="AD1650" s="94" t="str">
        <f>IF(OR(Q1650="",'1'!$H$10="-"),"",IF(Q1650&gt;R1650+S1650,"заказано больше наличия",""))</f>
        <v/>
      </c>
    </row>
    <row r="1651" spans="1:30" s="48" customFormat="1">
      <c r="A1651" s="2"/>
      <c r="B1651" s="57" t="s">
        <v>1642</v>
      </c>
      <c r="C1651" s="49" t="s">
        <v>841</v>
      </c>
      <c r="D1651" s="49" t="s">
        <v>842</v>
      </c>
      <c r="E1651" s="49">
        <v>4</v>
      </c>
      <c r="F1651" s="49">
        <v>8</v>
      </c>
      <c r="G1651" s="49" t="s">
        <v>3094</v>
      </c>
      <c r="H1651" s="52" t="s">
        <v>288</v>
      </c>
      <c r="I1651" s="50"/>
      <c r="J1651" s="50"/>
      <c r="K1651" s="90"/>
      <c r="L1651" s="51">
        <v>221</v>
      </c>
      <c r="M1651" s="51">
        <v>195</v>
      </c>
      <c r="N1651" s="82">
        <f>IF('1'!$H$10="-",L1651,L1651)</f>
        <v>221</v>
      </c>
      <c r="O1651" s="82">
        <f>IF(Z1651="только сц",0,IF('1'!$H$10="-",M1651,IF('1'!$H$10="в кассу предприятия",M1651,IF('1'!$H$10="ИП Водакова Т.Ю.",M1651*1.075,"-"))))</f>
        <v>195</v>
      </c>
      <c r="P1651" s="86">
        <v>61</v>
      </c>
      <c r="Q1651" s="47"/>
      <c r="R1651" s="91">
        <f t="shared" si="26"/>
        <v>0</v>
      </c>
      <c r="S1651" s="91" t="str">
        <f>IF('1'!$H$10="-","-      ₽",IF(Z1651="только сц",IF(Q1651&lt;=AA1651,Q1651,AA1651),IF(Q1651&lt;=AB1651,0,IF(Q1651-R1651&lt;=AA1651,Q1651-R1651,AA1651))))</f>
        <v>-      ₽</v>
      </c>
      <c r="T1651" s="92" t="str">
        <f>IF('1'!$H$10="-","-      ₽",IF(AND(SUM($W$10:$W$6357)&gt;=200000,AC1651&lt;&gt;"без скидки"),IF(R1651&gt;=100,O1651*0.95*0.95*R1651,O1651*R1651*0.95),IF(SUM($V$10:$V$6357)&gt;=57000,IF(AND(R1651&gt;=100,AC1651&lt;&gt;"без скидки"),O1651*0.95*R1651,O1651*R1651),N1651*R1651)))</f>
        <v>-      ₽</v>
      </c>
      <c r="U1651" s="92" t="str">
        <f>IF('1'!$H$10="-","-      ₽",S1651*N1651)</f>
        <v>-      ₽</v>
      </c>
      <c r="V1651" s="93" t="str">
        <f>IF('1'!$H$10="-","-      ₽",R1651*N1651)</f>
        <v>-      ₽</v>
      </c>
      <c r="W1651" s="93" t="str">
        <f>IF('1'!$H$10="-","-      ₽",R1651*O1651)</f>
        <v>-      ₽</v>
      </c>
      <c r="X1651" s="65" t="s">
        <v>4548</v>
      </c>
      <c r="Y1651" s="66" t="str">
        <f>IF(OR(Q1651="",'1'!$H$10="-"),"-      %",IF(Z1651="только сц",0,IF(SUM($V$685:$V$6357)&gt;=57000,(W1651-T1651)/W1651,0)))</f>
        <v>-      %</v>
      </c>
      <c r="Z1651" s="83" t="s">
        <v>375</v>
      </c>
      <c r="AA1651" s="51">
        <v>18</v>
      </c>
      <c r="AB1651" s="51">
        <v>43</v>
      </c>
      <c r="AC1651" s="63" t="s">
        <v>375</v>
      </c>
      <c r="AD1651" s="94" t="str">
        <f>IF(OR(Q1651="",'1'!$H$10="-"),"",IF(Q1651&gt;R1651+S1651,"заказано больше наличия",""))</f>
        <v/>
      </c>
    </row>
    <row r="1652" spans="1:30" s="48" customFormat="1">
      <c r="A1652" s="2"/>
      <c r="B1652" s="57" t="s">
        <v>1643</v>
      </c>
      <c r="C1652" s="49" t="s">
        <v>841</v>
      </c>
      <c r="D1652" s="49" t="s">
        <v>842</v>
      </c>
      <c r="E1652" s="49">
        <v>4</v>
      </c>
      <c r="F1652" s="49">
        <v>8</v>
      </c>
      <c r="G1652" s="49" t="s">
        <v>3095</v>
      </c>
      <c r="H1652" s="52" t="s">
        <v>288</v>
      </c>
      <c r="I1652" s="50"/>
      <c r="J1652" s="50"/>
      <c r="K1652" s="90"/>
      <c r="L1652" s="51">
        <v>221</v>
      </c>
      <c r="M1652" s="51">
        <v>195</v>
      </c>
      <c r="N1652" s="82">
        <f>IF('1'!$H$10="-",L1652,L1652)</f>
        <v>221</v>
      </c>
      <c r="O1652" s="82">
        <f>IF(Z1652="только сц",0,IF('1'!$H$10="-",M1652,IF('1'!$H$10="в кассу предприятия",M1652,IF('1'!$H$10="ИП Водакова Т.Ю.",M1652*1.075,"-"))))</f>
        <v>195</v>
      </c>
      <c r="P1652" s="86" t="s">
        <v>5583</v>
      </c>
      <c r="Q1652" s="47"/>
      <c r="R1652" s="91">
        <f t="shared" si="26"/>
        <v>0</v>
      </c>
      <c r="S1652" s="91" t="str">
        <f>IF('1'!$H$10="-","-      ₽",IF(Z1652="только сц",IF(Q1652&lt;=AA1652,Q1652,AA1652),IF(Q1652&lt;=AB1652,0,IF(Q1652-R1652&lt;=AA1652,Q1652-R1652,AA1652))))</f>
        <v>-      ₽</v>
      </c>
      <c r="T1652" s="92" t="str">
        <f>IF('1'!$H$10="-","-      ₽",IF(AND(SUM($W$10:$W$6357)&gt;=200000,AC1652&lt;&gt;"без скидки"),IF(R1652&gt;=100,O1652*0.95*0.95*R1652,O1652*R1652*0.95),IF(SUM($V$10:$V$6357)&gt;=57000,IF(AND(R1652&gt;=100,AC1652&lt;&gt;"без скидки"),O1652*0.95*R1652,O1652*R1652),N1652*R1652)))</f>
        <v>-      ₽</v>
      </c>
      <c r="U1652" s="92" t="str">
        <f>IF('1'!$H$10="-","-      ₽",S1652*N1652)</f>
        <v>-      ₽</v>
      </c>
      <c r="V1652" s="93" t="str">
        <f>IF('1'!$H$10="-","-      ₽",R1652*N1652)</f>
        <v>-      ₽</v>
      </c>
      <c r="W1652" s="93" t="str">
        <f>IF('1'!$H$10="-","-      ₽",R1652*O1652)</f>
        <v>-      ₽</v>
      </c>
      <c r="X1652" s="65" t="s">
        <v>4548</v>
      </c>
      <c r="Y1652" s="66" t="str">
        <f>IF(OR(Q1652="",'1'!$H$10="-"),"-      %",IF(Z1652="только сц",0,IF(SUM($V$685:$V$6357)&gt;=57000,(W1652-T1652)/W1652,0)))</f>
        <v>-      %</v>
      </c>
      <c r="Z1652" s="83" t="s">
        <v>375</v>
      </c>
      <c r="AA1652" s="51">
        <v>68</v>
      </c>
      <c r="AB1652" s="51">
        <v>55</v>
      </c>
      <c r="AC1652" s="63" t="s">
        <v>375</v>
      </c>
      <c r="AD1652" s="94" t="str">
        <f>IF(OR(Q1652="",'1'!$H$10="-"),"",IF(Q1652&gt;R1652+S1652,"заказано больше наличия",""))</f>
        <v/>
      </c>
    </row>
    <row r="1653" spans="1:30" s="48" customFormat="1">
      <c r="A1653" s="2"/>
      <c r="B1653" s="57" t="s">
        <v>4336</v>
      </c>
      <c r="C1653" s="49" t="s">
        <v>4442</v>
      </c>
      <c r="D1653" s="49" t="s">
        <v>4443</v>
      </c>
      <c r="E1653" s="49">
        <v>4</v>
      </c>
      <c r="F1653" s="49">
        <v>11</v>
      </c>
      <c r="G1653" s="49" t="s">
        <v>3095</v>
      </c>
      <c r="H1653" s="52" t="s">
        <v>52</v>
      </c>
      <c r="I1653" s="50"/>
      <c r="J1653" s="50"/>
      <c r="K1653" s="90"/>
      <c r="L1653" s="51">
        <v>266</v>
      </c>
      <c r="M1653" s="51">
        <v>235</v>
      </c>
      <c r="N1653" s="82">
        <f>IF('1'!$H$10="-",L1653,L1653)</f>
        <v>266</v>
      </c>
      <c r="O1653" s="82">
        <f>IF(Z1653="только сц",0,IF('1'!$H$10="-",M1653,IF('1'!$H$10="в кассу предприятия",M1653,IF('1'!$H$10="ИП Водакова Т.Ю.",M1653*1.075,"-"))))</f>
        <v>235</v>
      </c>
      <c r="P1653" s="86">
        <v>5</v>
      </c>
      <c r="Q1653" s="47"/>
      <c r="R1653" s="91">
        <f t="shared" si="26"/>
        <v>0</v>
      </c>
      <c r="S1653" s="91" t="str">
        <f>IF('1'!$H$10="-","-      ₽",IF(Z1653="только сц",IF(Q1653&lt;=AA1653,Q1653,AA1653),IF(Q1653&lt;=AB1653,0,IF(Q1653-R1653&lt;=AA1653,Q1653-R1653,AA1653))))</f>
        <v>-      ₽</v>
      </c>
      <c r="T1653" s="92" t="str">
        <f>IF('1'!$H$10="-","-      ₽",IF(AND(SUM($W$10:$W$6357)&gt;=200000,AC1653&lt;&gt;"без скидки"),IF(R1653&gt;=100,O1653*0.95*0.95*R1653,O1653*R1653*0.95),IF(SUM($V$10:$V$6357)&gt;=57000,IF(AND(R1653&gt;=100,AC1653&lt;&gt;"без скидки"),O1653*0.95*R1653,O1653*R1653),N1653*R1653)))</f>
        <v>-      ₽</v>
      </c>
      <c r="U1653" s="92" t="str">
        <f>IF('1'!$H$10="-","-      ₽",S1653*N1653)</f>
        <v>-      ₽</v>
      </c>
      <c r="V1653" s="93" t="str">
        <f>IF('1'!$H$10="-","-      ₽",R1653*N1653)</f>
        <v>-      ₽</v>
      </c>
      <c r="W1653" s="93" t="str">
        <f>IF('1'!$H$10="-","-      ₽",R1653*O1653)</f>
        <v>-      ₽</v>
      </c>
      <c r="X1653" s="65" t="s">
        <v>4548</v>
      </c>
      <c r="Y1653" s="66" t="str">
        <f>IF(OR(Q1653="",'1'!$H$10="-"),"-      %",IF(Z1653="только сц",0,IF(SUM($V$685:$V$6357)&gt;=57000,(W1653-T1653)/W1653,0)))</f>
        <v>-      %</v>
      </c>
      <c r="Z1653" s="83" t="s">
        <v>375</v>
      </c>
      <c r="AA1653" s="51">
        <v>0</v>
      </c>
      <c r="AB1653" s="51">
        <v>5</v>
      </c>
      <c r="AC1653" s="63" t="s">
        <v>375</v>
      </c>
      <c r="AD1653" s="94" t="str">
        <f>IF(OR(Q1653="",'1'!$H$10="-"),"",IF(Q1653&gt;R1653+S1653,"заказано больше наличия",""))</f>
        <v/>
      </c>
    </row>
    <row r="1654" spans="1:30" s="48" customFormat="1">
      <c r="A1654" s="2"/>
      <c r="B1654" s="57" t="s">
        <v>840</v>
      </c>
      <c r="C1654" s="49" t="s">
        <v>841</v>
      </c>
      <c r="D1654" s="49" t="s">
        <v>842</v>
      </c>
      <c r="E1654" s="49">
        <v>4</v>
      </c>
      <c r="F1654" s="49">
        <v>11</v>
      </c>
      <c r="G1654" s="49" t="s">
        <v>843</v>
      </c>
      <c r="H1654" s="52" t="s">
        <v>52</v>
      </c>
      <c r="I1654" s="50"/>
      <c r="J1654" s="50"/>
      <c r="K1654" s="90"/>
      <c r="L1654" s="51">
        <v>266</v>
      </c>
      <c r="M1654" s="51">
        <v>235</v>
      </c>
      <c r="N1654" s="82">
        <f>IF('1'!$H$10="-",L1654,L1654)</f>
        <v>266</v>
      </c>
      <c r="O1654" s="82">
        <f>IF(Z1654="только сц",0,IF('1'!$H$10="-",M1654,IF('1'!$H$10="в кассу предприятия",M1654,IF('1'!$H$10="ИП Водакова Т.Ю.",M1654*1.075,"-"))))</f>
        <v>0</v>
      </c>
      <c r="P1654" s="86">
        <v>9</v>
      </c>
      <c r="Q1654" s="47"/>
      <c r="R1654" s="91">
        <f t="shared" si="26"/>
        <v>0</v>
      </c>
      <c r="S1654" s="91" t="str">
        <f>IF('1'!$H$10="-","-      ₽",IF(Z1654="только сц",IF(Q1654&lt;=AA1654,Q1654,AA1654),IF(Q1654&lt;=AB1654,0,IF(Q1654-R1654&lt;=AA1654,Q1654-R1654,AA1654))))</f>
        <v>-      ₽</v>
      </c>
      <c r="T1654" s="92" t="str">
        <f>IF('1'!$H$10="-","-      ₽",IF(AND(SUM($W$10:$W$6357)&gt;=200000,AC1654&lt;&gt;"без скидки"),IF(R1654&gt;=100,O1654*0.95*0.95*R1654,O1654*R1654*0.95),IF(SUM($V$10:$V$6357)&gt;=57000,IF(AND(R1654&gt;=100,AC1654&lt;&gt;"без скидки"),O1654*0.95*R1654,O1654*R1654),N1654*R1654)))</f>
        <v>-      ₽</v>
      </c>
      <c r="U1654" s="92" t="str">
        <f>IF('1'!$H$10="-","-      ₽",S1654*N1654)</f>
        <v>-      ₽</v>
      </c>
      <c r="V1654" s="93" t="str">
        <f>IF('1'!$H$10="-","-      ₽",R1654*N1654)</f>
        <v>-      ₽</v>
      </c>
      <c r="W1654" s="93" t="str">
        <f>IF('1'!$H$10="-","-      ₽",R1654*O1654)</f>
        <v>-      ₽</v>
      </c>
      <c r="X1654" s="65" t="s">
        <v>4548</v>
      </c>
      <c r="Y1654" s="66" t="str">
        <f>IF(OR(Q1654="",'1'!$H$10="-"),"-      %",IF(Z1654="только сц",0,IF(SUM($V$685:$V$6357)&gt;=57000,(W1654-T1654)/W1654,0)))</f>
        <v>-      %</v>
      </c>
      <c r="Z1654" s="83" t="s">
        <v>5582</v>
      </c>
      <c r="AA1654" s="51">
        <v>9</v>
      </c>
      <c r="AB1654" s="51">
        <v>0</v>
      </c>
      <c r="AC1654" s="63" t="s">
        <v>375</v>
      </c>
      <c r="AD1654" s="94" t="str">
        <f>IF(OR(Q1654="",'1'!$H$10="-"),"",IF(Q1654&gt;R1654+S1654,"заказано больше наличия",""))</f>
        <v/>
      </c>
    </row>
    <row r="1655" spans="1:30" s="48" customFormat="1">
      <c r="A1655" s="2"/>
      <c r="B1655" s="57" t="s">
        <v>1644</v>
      </c>
      <c r="C1655" s="49" t="s">
        <v>845</v>
      </c>
      <c r="D1655" s="49" t="s">
        <v>846</v>
      </c>
      <c r="E1655" s="49">
        <v>4</v>
      </c>
      <c r="F1655" s="49">
        <v>8</v>
      </c>
      <c r="G1655" s="49" t="s">
        <v>3096</v>
      </c>
      <c r="H1655" s="52" t="s">
        <v>288</v>
      </c>
      <c r="I1655" s="50"/>
      <c r="J1655" s="50"/>
      <c r="K1655" s="90"/>
      <c r="L1655" s="51">
        <v>221</v>
      </c>
      <c r="M1655" s="51">
        <v>195</v>
      </c>
      <c r="N1655" s="82">
        <f>IF('1'!$H$10="-",L1655,L1655)</f>
        <v>221</v>
      </c>
      <c r="O1655" s="82">
        <f>IF(Z1655="только сц",0,IF('1'!$H$10="-",M1655,IF('1'!$H$10="в кассу предприятия",M1655,IF('1'!$H$10="ИП Водакова Т.Ю.",M1655*1.075,"-"))))</f>
        <v>195</v>
      </c>
      <c r="P1655" s="86">
        <v>40</v>
      </c>
      <c r="Q1655" s="47"/>
      <c r="R1655" s="91">
        <f t="shared" si="26"/>
        <v>0</v>
      </c>
      <c r="S1655" s="91" t="str">
        <f>IF('1'!$H$10="-","-      ₽",IF(Z1655="только сц",IF(Q1655&lt;=AA1655,Q1655,AA1655),IF(Q1655&lt;=AB1655,0,IF(Q1655-R1655&lt;=AA1655,Q1655-R1655,AA1655))))</f>
        <v>-      ₽</v>
      </c>
      <c r="T1655" s="92" t="str">
        <f>IF('1'!$H$10="-","-      ₽",IF(AND(SUM($W$10:$W$6357)&gt;=200000,AC1655&lt;&gt;"без скидки"),IF(R1655&gt;=100,O1655*0.95*0.95*R1655,O1655*R1655*0.95),IF(SUM($V$10:$V$6357)&gt;=57000,IF(AND(R1655&gt;=100,AC1655&lt;&gt;"без скидки"),O1655*0.95*R1655,O1655*R1655),N1655*R1655)))</f>
        <v>-      ₽</v>
      </c>
      <c r="U1655" s="92" t="str">
        <f>IF('1'!$H$10="-","-      ₽",S1655*N1655)</f>
        <v>-      ₽</v>
      </c>
      <c r="V1655" s="93" t="str">
        <f>IF('1'!$H$10="-","-      ₽",R1655*N1655)</f>
        <v>-      ₽</v>
      </c>
      <c r="W1655" s="93" t="str">
        <f>IF('1'!$H$10="-","-      ₽",R1655*O1655)</f>
        <v>-      ₽</v>
      </c>
      <c r="X1655" s="65" t="s">
        <v>4548</v>
      </c>
      <c r="Y1655" s="66" t="str">
        <f>IF(OR(Q1655="",'1'!$H$10="-"),"-      %",IF(Z1655="только сц",0,IF(SUM($V$685:$V$6357)&gt;=57000,(W1655-T1655)/W1655,0)))</f>
        <v>-      %</v>
      </c>
      <c r="Z1655" s="83" t="s">
        <v>375</v>
      </c>
      <c r="AA1655" s="51">
        <v>4</v>
      </c>
      <c r="AB1655" s="51">
        <v>36</v>
      </c>
      <c r="AC1655" s="63" t="s">
        <v>375</v>
      </c>
      <c r="AD1655" s="94" t="str">
        <f>IF(OR(Q1655="",'1'!$H$10="-"),"",IF(Q1655&gt;R1655+S1655,"заказано больше наличия",""))</f>
        <v/>
      </c>
    </row>
    <row r="1656" spans="1:30" s="48" customFormat="1">
      <c r="A1656" s="2"/>
      <c r="B1656" s="57" t="s">
        <v>844</v>
      </c>
      <c r="C1656" s="49" t="s">
        <v>845</v>
      </c>
      <c r="D1656" s="49" t="s">
        <v>846</v>
      </c>
      <c r="E1656" s="49">
        <v>4</v>
      </c>
      <c r="F1656" s="49">
        <v>8</v>
      </c>
      <c r="G1656" s="49" t="s">
        <v>847</v>
      </c>
      <c r="H1656" s="52" t="s">
        <v>288</v>
      </c>
      <c r="I1656" s="50"/>
      <c r="J1656" s="50"/>
      <c r="K1656" s="90"/>
      <c r="L1656" s="51">
        <v>221</v>
      </c>
      <c r="M1656" s="51">
        <v>195</v>
      </c>
      <c r="N1656" s="82">
        <f>IF('1'!$H$10="-",L1656,L1656)</f>
        <v>221</v>
      </c>
      <c r="O1656" s="82">
        <f>IF(Z1656="только сц",0,IF('1'!$H$10="-",M1656,IF('1'!$H$10="в кассу предприятия",M1656,IF('1'!$H$10="ИП Водакова Т.Ю.",M1656*1.075,"-"))))</f>
        <v>195</v>
      </c>
      <c r="P1656" s="86" t="s">
        <v>5583</v>
      </c>
      <c r="Q1656" s="47"/>
      <c r="R1656" s="91">
        <f t="shared" si="26"/>
        <v>0</v>
      </c>
      <c r="S1656" s="91" t="str">
        <f>IF('1'!$H$10="-","-      ₽",IF(Z1656="только сц",IF(Q1656&lt;=AA1656,Q1656,AA1656),IF(Q1656&lt;=AB1656,0,IF(Q1656-R1656&lt;=AA1656,Q1656-R1656,AA1656))))</f>
        <v>-      ₽</v>
      </c>
      <c r="T1656" s="92" t="str">
        <f>IF('1'!$H$10="-","-      ₽",IF(AND(SUM($W$10:$W$6357)&gt;=200000,AC1656&lt;&gt;"без скидки"),IF(R1656&gt;=100,O1656*0.95*0.95*R1656,O1656*R1656*0.95),IF(SUM($V$10:$V$6357)&gt;=57000,IF(AND(R1656&gt;=100,AC1656&lt;&gt;"без скидки"),O1656*0.95*R1656,O1656*R1656),N1656*R1656)))</f>
        <v>-      ₽</v>
      </c>
      <c r="U1656" s="92" t="str">
        <f>IF('1'!$H$10="-","-      ₽",S1656*N1656)</f>
        <v>-      ₽</v>
      </c>
      <c r="V1656" s="93" t="str">
        <f>IF('1'!$H$10="-","-      ₽",R1656*N1656)</f>
        <v>-      ₽</v>
      </c>
      <c r="W1656" s="93" t="str">
        <f>IF('1'!$H$10="-","-      ₽",R1656*O1656)</f>
        <v>-      ₽</v>
      </c>
      <c r="X1656" s="65" t="s">
        <v>4548</v>
      </c>
      <c r="Y1656" s="66" t="str">
        <f>IF(OR(Q1656="",'1'!$H$10="-"),"-      %",IF(Z1656="только сц",0,IF(SUM($V$685:$V$6357)&gt;=57000,(W1656-T1656)/W1656,0)))</f>
        <v>-      %</v>
      </c>
      <c r="Z1656" s="83" t="s">
        <v>375</v>
      </c>
      <c r="AA1656" s="51">
        <v>40</v>
      </c>
      <c r="AB1656" s="51">
        <v>64</v>
      </c>
      <c r="AC1656" s="63" t="s">
        <v>375</v>
      </c>
      <c r="AD1656" s="94" t="str">
        <f>IF(OR(Q1656="",'1'!$H$10="-"),"",IF(Q1656&gt;R1656+S1656,"заказано больше наличия",""))</f>
        <v/>
      </c>
    </row>
    <row r="1657" spans="1:30" s="48" customFormat="1">
      <c r="A1657" s="2"/>
      <c r="B1657" s="57" t="s">
        <v>5272</v>
      </c>
      <c r="C1657" s="49" t="s">
        <v>5429</v>
      </c>
      <c r="D1657" s="49" t="s">
        <v>846</v>
      </c>
      <c r="E1657" s="49">
        <v>4</v>
      </c>
      <c r="F1657" s="49">
        <v>8</v>
      </c>
      <c r="G1657" s="49" t="s">
        <v>847</v>
      </c>
      <c r="H1657" s="52" t="s">
        <v>288</v>
      </c>
      <c r="I1657" s="50"/>
      <c r="J1657" s="50"/>
      <c r="K1657" s="90"/>
      <c r="L1657" s="51">
        <v>221</v>
      </c>
      <c r="M1657" s="51">
        <v>195</v>
      </c>
      <c r="N1657" s="82">
        <f>IF('1'!$H$10="-",L1657,L1657)</f>
        <v>221</v>
      </c>
      <c r="O1657" s="82">
        <f>IF(Z1657="только сц",0,IF('1'!$H$10="-",M1657,IF('1'!$H$10="в кассу предприятия",M1657,IF('1'!$H$10="ИП Водакова Т.Ю.",M1657*1.075,"-"))))</f>
        <v>0</v>
      </c>
      <c r="P1657" s="86">
        <v>9</v>
      </c>
      <c r="Q1657" s="47"/>
      <c r="R1657" s="91">
        <f t="shared" si="26"/>
        <v>0</v>
      </c>
      <c r="S1657" s="91" t="str">
        <f>IF('1'!$H$10="-","-      ₽",IF(Z1657="только сц",IF(Q1657&lt;=AA1657,Q1657,AA1657),IF(Q1657&lt;=AB1657,0,IF(Q1657-R1657&lt;=AA1657,Q1657-R1657,AA1657))))</f>
        <v>-      ₽</v>
      </c>
      <c r="T1657" s="92" t="str">
        <f>IF('1'!$H$10="-","-      ₽",IF(AND(SUM($W$10:$W$6357)&gt;=200000,AC1657&lt;&gt;"без скидки"),IF(R1657&gt;=100,O1657*0.95*0.95*R1657,O1657*R1657*0.95),IF(SUM($V$10:$V$6357)&gt;=57000,IF(AND(R1657&gt;=100,AC1657&lt;&gt;"без скидки"),O1657*0.95*R1657,O1657*R1657),N1657*R1657)))</f>
        <v>-      ₽</v>
      </c>
      <c r="U1657" s="92" t="str">
        <f>IF('1'!$H$10="-","-      ₽",S1657*N1657)</f>
        <v>-      ₽</v>
      </c>
      <c r="V1657" s="93" t="str">
        <f>IF('1'!$H$10="-","-      ₽",R1657*N1657)</f>
        <v>-      ₽</v>
      </c>
      <c r="W1657" s="93" t="str">
        <f>IF('1'!$H$10="-","-      ₽",R1657*O1657)</f>
        <v>-      ₽</v>
      </c>
      <c r="X1657" s="65" t="s">
        <v>4548</v>
      </c>
      <c r="Y1657" s="66" t="str">
        <f>IF(OR(Q1657="",'1'!$H$10="-"),"-      %",IF(Z1657="только сц",0,IF(SUM($V$685:$V$6357)&gt;=57000,(W1657-T1657)/W1657,0)))</f>
        <v>-      %</v>
      </c>
      <c r="Z1657" s="83" t="s">
        <v>5582</v>
      </c>
      <c r="AA1657" s="51">
        <v>9</v>
      </c>
      <c r="AB1657" s="51">
        <v>0</v>
      </c>
      <c r="AC1657" s="63" t="s">
        <v>375</v>
      </c>
      <c r="AD1657" s="94" t="str">
        <f>IF(OR(Q1657="",'1'!$H$10="-"),"",IF(Q1657&gt;R1657+S1657,"заказано больше наличия",""))</f>
        <v/>
      </c>
    </row>
    <row r="1658" spans="1:30" s="48" customFormat="1">
      <c r="A1658" s="2"/>
      <c r="B1658" s="57" t="s">
        <v>848</v>
      </c>
      <c r="C1658" s="49" t="s">
        <v>845</v>
      </c>
      <c r="D1658" s="49" t="s">
        <v>846</v>
      </c>
      <c r="E1658" s="49">
        <v>4</v>
      </c>
      <c r="F1658" s="49">
        <v>8</v>
      </c>
      <c r="G1658" s="49" t="s">
        <v>849</v>
      </c>
      <c r="H1658" s="52" t="s">
        <v>288</v>
      </c>
      <c r="I1658" s="50"/>
      <c r="J1658" s="50"/>
      <c r="K1658" s="90"/>
      <c r="L1658" s="51">
        <v>221</v>
      </c>
      <c r="M1658" s="51">
        <v>195</v>
      </c>
      <c r="N1658" s="82">
        <f>IF('1'!$H$10="-",L1658,L1658)</f>
        <v>221</v>
      </c>
      <c r="O1658" s="82">
        <f>IF(Z1658="только сц",0,IF('1'!$H$10="-",M1658,IF('1'!$H$10="в кассу предприятия",M1658,IF('1'!$H$10="ИП Водакова Т.Ю.",M1658*1.075,"-"))))</f>
        <v>0</v>
      </c>
      <c r="P1658" s="86">
        <v>50</v>
      </c>
      <c r="Q1658" s="47"/>
      <c r="R1658" s="91">
        <f t="shared" si="26"/>
        <v>0</v>
      </c>
      <c r="S1658" s="91" t="str">
        <f>IF('1'!$H$10="-","-      ₽",IF(Z1658="только сц",IF(Q1658&lt;=AA1658,Q1658,AA1658),IF(Q1658&lt;=AB1658,0,IF(Q1658-R1658&lt;=AA1658,Q1658-R1658,AA1658))))</f>
        <v>-      ₽</v>
      </c>
      <c r="T1658" s="92" t="str">
        <f>IF('1'!$H$10="-","-      ₽",IF(AND(SUM($W$10:$W$6357)&gt;=200000,AC1658&lt;&gt;"без скидки"),IF(R1658&gt;=100,O1658*0.95*0.95*R1658,O1658*R1658*0.95),IF(SUM($V$10:$V$6357)&gt;=57000,IF(AND(R1658&gt;=100,AC1658&lt;&gt;"без скидки"),O1658*0.95*R1658,O1658*R1658),N1658*R1658)))</f>
        <v>-      ₽</v>
      </c>
      <c r="U1658" s="92" t="str">
        <f>IF('1'!$H$10="-","-      ₽",S1658*N1658)</f>
        <v>-      ₽</v>
      </c>
      <c r="V1658" s="93" t="str">
        <f>IF('1'!$H$10="-","-      ₽",R1658*N1658)</f>
        <v>-      ₽</v>
      </c>
      <c r="W1658" s="93" t="str">
        <f>IF('1'!$H$10="-","-      ₽",R1658*O1658)</f>
        <v>-      ₽</v>
      </c>
      <c r="X1658" s="65" t="s">
        <v>4548</v>
      </c>
      <c r="Y1658" s="66" t="str">
        <f>IF(OR(Q1658="",'1'!$H$10="-"),"-      %",IF(Z1658="только сц",0,IF(SUM($V$685:$V$6357)&gt;=57000,(W1658-T1658)/W1658,0)))</f>
        <v>-      %</v>
      </c>
      <c r="Z1658" s="83" t="s">
        <v>5582</v>
      </c>
      <c r="AA1658" s="51">
        <v>50</v>
      </c>
      <c r="AB1658" s="51">
        <v>0</v>
      </c>
      <c r="AC1658" s="63" t="s">
        <v>375</v>
      </c>
      <c r="AD1658" s="94" t="str">
        <f>IF(OR(Q1658="",'1'!$H$10="-"),"",IF(Q1658&gt;R1658+S1658,"заказано больше наличия",""))</f>
        <v/>
      </c>
    </row>
    <row r="1659" spans="1:30" s="48" customFormat="1">
      <c r="A1659" s="2"/>
      <c r="B1659" s="57" t="s">
        <v>850</v>
      </c>
      <c r="C1659" s="49" t="s">
        <v>845</v>
      </c>
      <c r="D1659" s="49" t="s">
        <v>846</v>
      </c>
      <c r="E1659" s="49">
        <v>4</v>
      </c>
      <c r="F1659" s="49">
        <v>8</v>
      </c>
      <c r="G1659" s="49" t="s">
        <v>851</v>
      </c>
      <c r="H1659" s="52" t="s">
        <v>288</v>
      </c>
      <c r="I1659" s="50"/>
      <c r="J1659" s="50"/>
      <c r="K1659" s="90"/>
      <c r="L1659" s="51">
        <v>221</v>
      </c>
      <c r="M1659" s="51">
        <v>195</v>
      </c>
      <c r="N1659" s="82">
        <f>IF('1'!$H$10="-",L1659,L1659)</f>
        <v>221</v>
      </c>
      <c r="O1659" s="82">
        <f>IF(Z1659="только сц",0,IF('1'!$H$10="-",M1659,IF('1'!$H$10="в кассу предприятия",M1659,IF('1'!$H$10="ИП Водакова Т.Ю.",M1659*1.075,"-"))))</f>
        <v>0</v>
      </c>
      <c r="P1659" s="86">
        <v>2</v>
      </c>
      <c r="Q1659" s="47"/>
      <c r="R1659" s="91">
        <f t="shared" si="26"/>
        <v>0</v>
      </c>
      <c r="S1659" s="91" t="str">
        <f>IF('1'!$H$10="-","-      ₽",IF(Z1659="только сц",IF(Q1659&lt;=AA1659,Q1659,AA1659),IF(Q1659&lt;=AB1659,0,IF(Q1659-R1659&lt;=AA1659,Q1659-R1659,AA1659))))</f>
        <v>-      ₽</v>
      </c>
      <c r="T1659" s="92" t="str">
        <f>IF('1'!$H$10="-","-      ₽",IF(AND(SUM($W$10:$W$6357)&gt;=200000,AC1659&lt;&gt;"без скидки"),IF(R1659&gt;=100,O1659*0.95*0.95*R1659,O1659*R1659*0.95),IF(SUM($V$10:$V$6357)&gt;=57000,IF(AND(R1659&gt;=100,AC1659&lt;&gt;"без скидки"),O1659*0.95*R1659,O1659*R1659),N1659*R1659)))</f>
        <v>-      ₽</v>
      </c>
      <c r="U1659" s="92" t="str">
        <f>IF('1'!$H$10="-","-      ₽",S1659*N1659)</f>
        <v>-      ₽</v>
      </c>
      <c r="V1659" s="93" t="str">
        <f>IF('1'!$H$10="-","-      ₽",R1659*N1659)</f>
        <v>-      ₽</v>
      </c>
      <c r="W1659" s="93" t="str">
        <f>IF('1'!$H$10="-","-      ₽",R1659*O1659)</f>
        <v>-      ₽</v>
      </c>
      <c r="X1659" s="65" t="s">
        <v>4548</v>
      </c>
      <c r="Y1659" s="66" t="str">
        <f>IF(OR(Q1659="",'1'!$H$10="-"),"-      %",IF(Z1659="только сц",0,IF(SUM($V$685:$V$6357)&gt;=57000,(W1659-T1659)/W1659,0)))</f>
        <v>-      %</v>
      </c>
      <c r="Z1659" s="83" t="s">
        <v>5582</v>
      </c>
      <c r="AA1659" s="51">
        <v>2</v>
      </c>
      <c r="AB1659" s="51">
        <v>0</v>
      </c>
      <c r="AC1659" s="63" t="s">
        <v>375</v>
      </c>
      <c r="AD1659" s="94" t="str">
        <f>IF(OR(Q1659="",'1'!$H$10="-"),"",IF(Q1659&gt;R1659+S1659,"заказано больше наличия",""))</f>
        <v/>
      </c>
    </row>
    <row r="1660" spans="1:30" s="48" customFormat="1">
      <c r="A1660" s="2"/>
      <c r="B1660" s="57" t="s">
        <v>1645</v>
      </c>
      <c r="C1660" s="49" t="s">
        <v>845</v>
      </c>
      <c r="D1660" s="49" t="s">
        <v>846</v>
      </c>
      <c r="E1660" s="49">
        <v>4</v>
      </c>
      <c r="F1660" s="49">
        <v>8</v>
      </c>
      <c r="G1660" s="49" t="s">
        <v>3097</v>
      </c>
      <c r="H1660" s="52" t="s">
        <v>288</v>
      </c>
      <c r="I1660" s="50"/>
      <c r="J1660" s="50"/>
      <c r="K1660" s="90"/>
      <c r="L1660" s="51">
        <v>221</v>
      </c>
      <c r="M1660" s="51">
        <v>195</v>
      </c>
      <c r="N1660" s="82">
        <f>IF('1'!$H$10="-",L1660,L1660)</f>
        <v>221</v>
      </c>
      <c r="O1660" s="82">
        <f>IF(Z1660="только сц",0,IF('1'!$H$10="-",M1660,IF('1'!$H$10="в кассу предприятия",M1660,IF('1'!$H$10="ИП Водакова Т.Ю.",M1660*1.075,"-"))))</f>
        <v>195</v>
      </c>
      <c r="P1660" s="86">
        <v>53.9</v>
      </c>
      <c r="Q1660" s="47"/>
      <c r="R1660" s="91">
        <f t="shared" si="26"/>
        <v>0</v>
      </c>
      <c r="S1660" s="91" t="str">
        <f>IF('1'!$H$10="-","-      ₽",IF(Z1660="только сц",IF(Q1660&lt;=AA1660,Q1660,AA1660),IF(Q1660&lt;=AB1660,0,IF(Q1660-R1660&lt;=AA1660,Q1660-R1660,AA1660))))</f>
        <v>-      ₽</v>
      </c>
      <c r="T1660" s="92" t="str">
        <f>IF('1'!$H$10="-","-      ₽",IF(AND(SUM($W$10:$W$6357)&gt;=200000,AC1660&lt;&gt;"без скидки"),IF(R1660&gt;=100,O1660*0.95*0.95*R1660,O1660*R1660*0.95),IF(SUM($V$10:$V$6357)&gt;=57000,IF(AND(R1660&gt;=100,AC1660&lt;&gt;"без скидки"),O1660*0.95*R1660,O1660*R1660),N1660*R1660)))</f>
        <v>-      ₽</v>
      </c>
      <c r="U1660" s="92" t="str">
        <f>IF('1'!$H$10="-","-      ₽",S1660*N1660)</f>
        <v>-      ₽</v>
      </c>
      <c r="V1660" s="93" t="str">
        <f>IF('1'!$H$10="-","-      ₽",R1660*N1660)</f>
        <v>-      ₽</v>
      </c>
      <c r="W1660" s="93" t="str">
        <f>IF('1'!$H$10="-","-      ₽",R1660*O1660)</f>
        <v>-      ₽</v>
      </c>
      <c r="X1660" s="65" t="s">
        <v>4548</v>
      </c>
      <c r="Y1660" s="66" t="str">
        <f>IF(OR(Q1660="",'1'!$H$10="-"),"-      %",IF(Z1660="только сц",0,IF(SUM($V$685:$V$6357)&gt;=57000,(W1660-T1660)/W1660,0)))</f>
        <v>-      %</v>
      </c>
      <c r="Z1660" s="83" t="s">
        <v>375</v>
      </c>
      <c r="AA1660" s="51">
        <v>5.9</v>
      </c>
      <c r="AB1660" s="51">
        <v>48</v>
      </c>
      <c r="AC1660" s="63" t="s">
        <v>375</v>
      </c>
      <c r="AD1660" s="94" t="str">
        <f>IF(OR(Q1660="",'1'!$H$10="-"),"",IF(Q1660&gt;R1660+S1660,"заказано больше наличия",""))</f>
        <v/>
      </c>
    </row>
    <row r="1661" spans="1:30" s="48" customFormat="1">
      <c r="A1661" s="2"/>
      <c r="B1661" s="57" t="s">
        <v>1646</v>
      </c>
      <c r="C1661" s="49" t="s">
        <v>2587</v>
      </c>
      <c r="D1661" s="49" t="s">
        <v>2588</v>
      </c>
      <c r="E1661" s="49">
        <v>4</v>
      </c>
      <c r="F1661" s="49">
        <v>11</v>
      </c>
      <c r="G1661" s="49" t="s">
        <v>832</v>
      </c>
      <c r="H1661" s="52" t="s">
        <v>52</v>
      </c>
      <c r="I1661" s="50"/>
      <c r="J1661" s="50"/>
      <c r="K1661" s="90"/>
      <c r="L1661" s="51">
        <v>266</v>
      </c>
      <c r="M1661" s="51">
        <v>235</v>
      </c>
      <c r="N1661" s="82">
        <f>IF('1'!$H$10="-",L1661,L1661)</f>
        <v>266</v>
      </c>
      <c r="O1661" s="82">
        <f>IF(Z1661="только сц",0,IF('1'!$H$10="-",M1661,IF('1'!$H$10="в кассу предприятия",M1661,IF('1'!$H$10="ИП Водакова Т.Ю.",M1661*1.075,"-"))))</f>
        <v>235</v>
      </c>
      <c r="P1661" s="86">
        <v>2</v>
      </c>
      <c r="Q1661" s="47"/>
      <c r="R1661" s="91">
        <f t="shared" si="26"/>
        <v>0</v>
      </c>
      <c r="S1661" s="91" t="str">
        <f>IF('1'!$H$10="-","-      ₽",IF(Z1661="только сц",IF(Q1661&lt;=AA1661,Q1661,AA1661),IF(Q1661&lt;=AB1661,0,IF(Q1661-R1661&lt;=AA1661,Q1661-R1661,AA1661))))</f>
        <v>-      ₽</v>
      </c>
      <c r="T1661" s="92" t="str">
        <f>IF('1'!$H$10="-","-      ₽",IF(AND(SUM($W$10:$W$6357)&gt;=200000,AC1661&lt;&gt;"без скидки"),IF(R1661&gt;=100,O1661*0.95*0.95*R1661,O1661*R1661*0.95),IF(SUM($V$10:$V$6357)&gt;=57000,IF(AND(R1661&gt;=100,AC1661&lt;&gt;"без скидки"),O1661*0.95*R1661,O1661*R1661),N1661*R1661)))</f>
        <v>-      ₽</v>
      </c>
      <c r="U1661" s="92" t="str">
        <f>IF('1'!$H$10="-","-      ₽",S1661*N1661)</f>
        <v>-      ₽</v>
      </c>
      <c r="V1661" s="93" t="str">
        <f>IF('1'!$H$10="-","-      ₽",R1661*N1661)</f>
        <v>-      ₽</v>
      </c>
      <c r="W1661" s="93" t="str">
        <f>IF('1'!$H$10="-","-      ₽",R1661*O1661)</f>
        <v>-      ₽</v>
      </c>
      <c r="X1661" s="65" t="s">
        <v>4548</v>
      </c>
      <c r="Y1661" s="66" t="str">
        <f>IF(OR(Q1661="",'1'!$H$10="-"),"-      %",IF(Z1661="только сц",0,IF(SUM($V$685:$V$6357)&gt;=57000,(W1661-T1661)/W1661,0)))</f>
        <v>-      %</v>
      </c>
      <c r="Z1661" s="83" t="s">
        <v>375</v>
      </c>
      <c r="AA1661" s="51">
        <v>0</v>
      </c>
      <c r="AB1661" s="51">
        <v>2</v>
      </c>
      <c r="AC1661" s="63" t="s">
        <v>3975</v>
      </c>
      <c r="AD1661" s="94" t="str">
        <f>IF(OR(Q1661="",'1'!$H$10="-"),"",IF(Q1661&gt;R1661+S1661,"заказано больше наличия",""))</f>
        <v/>
      </c>
    </row>
    <row r="1662" spans="1:30" s="48" customFormat="1">
      <c r="A1662" s="2"/>
      <c r="B1662" s="57" t="s">
        <v>1647</v>
      </c>
      <c r="C1662" s="49" t="s">
        <v>2587</v>
      </c>
      <c r="D1662" s="49" t="s">
        <v>2588</v>
      </c>
      <c r="E1662" s="49">
        <v>4</v>
      </c>
      <c r="F1662" s="49">
        <v>11</v>
      </c>
      <c r="G1662" s="49" t="s">
        <v>3098</v>
      </c>
      <c r="H1662" s="52" t="s">
        <v>52</v>
      </c>
      <c r="I1662" s="50"/>
      <c r="J1662" s="50"/>
      <c r="K1662" s="90"/>
      <c r="L1662" s="51">
        <v>318</v>
      </c>
      <c r="M1662" s="51">
        <v>281</v>
      </c>
      <c r="N1662" s="82">
        <f>IF('1'!$H$10="-",L1662,L1662)</f>
        <v>318</v>
      </c>
      <c r="O1662" s="82">
        <f>IF(Z1662="только сц",0,IF('1'!$H$10="-",M1662,IF('1'!$H$10="в кассу предприятия",M1662,IF('1'!$H$10="ИП Водакова Т.Ю.",M1662*1.075,"-"))))</f>
        <v>281</v>
      </c>
      <c r="P1662" s="86">
        <v>14</v>
      </c>
      <c r="Q1662" s="47"/>
      <c r="R1662" s="91">
        <f t="shared" si="26"/>
        <v>0</v>
      </c>
      <c r="S1662" s="91" t="str">
        <f>IF('1'!$H$10="-","-      ₽",IF(Z1662="только сц",IF(Q1662&lt;=AA1662,Q1662,AA1662),IF(Q1662&lt;=AB1662,0,IF(Q1662-R1662&lt;=AA1662,Q1662-R1662,AA1662))))</f>
        <v>-      ₽</v>
      </c>
      <c r="T1662" s="92" t="str">
        <f>IF('1'!$H$10="-","-      ₽",IF(AND(SUM($W$10:$W$6357)&gt;=200000,AC1662&lt;&gt;"без скидки"),IF(R1662&gt;=100,O1662*0.95*0.95*R1662,O1662*R1662*0.95),IF(SUM($V$10:$V$6357)&gt;=57000,IF(AND(R1662&gt;=100,AC1662&lt;&gt;"без скидки"),O1662*0.95*R1662,O1662*R1662),N1662*R1662)))</f>
        <v>-      ₽</v>
      </c>
      <c r="U1662" s="92" t="str">
        <f>IF('1'!$H$10="-","-      ₽",S1662*N1662)</f>
        <v>-      ₽</v>
      </c>
      <c r="V1662" s="93" t="str">
        <f>IF('1'!$H$10="-","-      ₽",R1662*N1662)</f>
        <v>-      ₽</v>
      </c>
      <c r="W1662" s="93" t="str">
        <f>IF('1'!$H$10="-","-      ₽",R1662*O1662)</f>
        <v>-      ₽</v>
      </c>
      <c r="X1662" s="65" t="s">
        <v>4548</v>
      </c>
      <c r="Y1662" s="66" t="str">
        <f>IF(OR(Q1662="",'1'!$H$10="-"),"-      %",IF(Z1662="только сц",0,IF(SUM($V$685:$V$6357)&gt;=57000,(W1662-T1662)/W1662,0)))</f>
        <v>-      %</v>
      </c>
      <c r="Z1662" s="83" t="s">
        <v>375</v>
      </c>
      <c r="AA1662" s="51">
        <v>0</v>
      </c>
      <c r="AB1662" s="51">
        <v>14</v>
      </c>
      <c r="AC1662" s="63" t="s">
        <v>3975</v>
      </c>
      <c r="AD1662" s="94" t="str">
        <f>IF(OR(Q1662="",'1'!$H$10="-"),"",IF(Q1662&gt;R1662+S1662,"заказано больше наличия",""))</f>
        <v/>
      </c>
    </row>
    <row r="1663" spans="1:30" s="48" customFormat="1">
      <c r="A1663" s="2"/>
      <c r="B1663" s="57" t="s">
        <v>1648</v>
      </c>
      <c r="C1663" s="49" t="s">
        <v>2587</v>
      </c>
      <c r="D1663" s="49" t="s">
        <v>2588</v>
      </c>
      <c r="E1663" s="49">
        <v>4</v>
      </c>
      <c r="F1663" s="49">
        <v>11</v>
      </c>
      <c r="G1663" s="49" t="s">
        <v>3099</v>
      </c>
      <c r="H1663" s="52" t="s">
        <v>52</v>
      </c>
      <c r="I1663" s="50"/>
      <c r="J1663" s="50"/>
      <c r="K1663" s="90"/>
      <c r="L1663" s="51">
        <v>318</v>
      </c>
      <c r="M1663" s="51">
        <v>281</v>
      </c>
      <c r="N1663" s="82">
        <f>IF('1'!$H$10="-",L1663,L1663)</f>
        <v>318</v>
      </c>
      <c r="O1663" s="82">
        <f>IF(Z1663="только сц",0,IF('1'!$H$10="-",M1663,IF('1'!$H$10="в кассу предприятия",M1663,IF('1'!$H$10="ИП Водакова Т.Ю.",M1663*1.075,"-"))))</f>
        <v>281</v>
      </c>
      <c r="P1663" s="86">
        <v>12</v>
      </c>
      <c r="Q1663" s="47"/>
      <c r="R1663" s="91">
        <f t="shared" si="26"/>
        <v>0</v>
      </c>
      <c r="S1663" s="91" t="str">
        <f>IF('1'!$H$10="-","-      ₽",IF(Z1663="только сц",IF(Q1663&lt;=AA1663,Q1663,AA1663),IF(Q1663&lt;=AB1663,0,IF(Q1663-R1663&lt;=AA1663,Q1663-R1663,AA1663))))</f>
        <v>-      ₽</v>
      </c>
      <c r="T1663" s="92" t="str">
        <f>IF('1'!$H$10="-","-      ₽",IF(AND(SUM($W$10:$W$6357)&gt;=200000,AC1663&lt;&gt;"без скидки"),IF(R1663&gt;=100,O1663*0.95*0.95*R1663,O1663*R1663*0.95),IF(SUM($V$10:$V$6357)&gt;=57000,IF(AND(R1663&gt;=100,AC1663&lt;&gt;"без скидки"),O1663*0.95*R1663,O1663*R1663),N1663*R1663)))</f>
        <v>-      ₽</v>
      </c>
      <c r="U1663" s="92" t="str">
        <f>IF('1'!$H$10="-","-      ₽",S1663*N1663)</f>
        <v>-      ₽</v>
      </c>
      <c r="V1663" s="93" t="str">
        <f>IF('1'!$H$10="-","-      ₽",R1663*N1663)</f>
        <v>-      ₽</v>
      </c>
      <c r="W1663" s="93" t="str">
        <f>IF('1'!$H$10="-","-      ₽",R1663*O1663)</f>
        <v>-      ₽</v>
      </c>
      <c r="X1663" s="65" t="s">
        <v>4548</v>
      </c>
      <c r="Y1663" s="66" t="str">
        <f>IF(OR(Q1663="",'1'!$H$10="-"),"-      %",IF(Z1663="только сц",0,IF(SUM($V$685:$V$6357)&gt;=57000,(W1663-T1663)/W1663,0)))</f>
        <v>-      %</v>
      </c>
      <c r="Z1663" s="83" t="s">
        <v>375</v>
      </c>
      <c r="AA1663" s="51">
        <v>0</v>
      </c>
      <c r="AB1663" s="51">
        <v>12</v>
      </c>
      <c r="AC1663" s="63" t="s">
        <v>3975</v>
      </c>
      <c r="AD1663" s="94" t="str">
        <f>IF(OR(Q1663="",'1'!$H$10="-"),"",IF(Q1663&gt;R1663+S1663,"заказано больше наличия",""))</f>
        <v/>
      </c>
    </row>
    <row r="1664" spans="1:30" s="48" customFormat="1">
      <c r="A1664" s="2"/>
      <c r="B1664" s="57" t="s">
        <v>1649</v>
      </c>
      <c r="C1664" s="49" t="s">
        <v>2587</v>
      </c>
      <c r="D1664" s="49" t="s">
        <v>2588</v>
      </c>
      <c r="E1664" s="49">
        <v>4</v>
      </c>
      <c r="F1664" s="49">
        <v>8</v>
      </c>
      <c r="G1664" s="49" t="s">
        <v>3100</v>
      </c>
      <c r="H1664" s="52" t="s">
        <v>288</v>
      </c>
      <c r="I1664" s="50"/>
      <c r="J1664" s="50"/>
      <c r="K1664" s="90"/>
      <c r="L1664" s="51">
        <v>221</v>
      </c>
      <c r="M1664" s="51">
        <v>195</v>
      </c>
      <c r="N1664" s="82">
        <f>IF('1'!$H$10="-",L1664,L1664)</f>
        <v>221</v>
      </c>
      <c r="O1664" s="82">
        <f>IF(Z1664="только сц",0,IF('1'!$H$10="-",M1664,IF('1'!$H$10="в кассу предприятия",M1664,IF('1'!$H$10="ИП Водакова Т.Ю.",M1664*1.075,"-"))))</f>
        <v>195</v>
      </c>
      <c r="P1664" s="86">
        <v>2</v>
      </c>
      <c r="Q1664" s="47"/>
      <c r="R1664" s="91">
        <f t="shared" si="26"/>
        <v>0</v>
      </c>
      <c r="S1664" s="91" t="str">
        <f>IF('1'!$H$10="-","-      ₽",IF(Z1664="только сц",IF(Q1664&lt;=AA1664,Q1664,AA1664),IF(Q1664&lt;=AB1664,0,IF(Q1664-R1664&lt;=AA1664,Q1664-R1664,AA1664))))</f>
        <v>-      ₽</v>
      </c>
      <c r="T1664" s="92" t="str">
        <f>IF('1'!$H$10="-","-      ₽",IF(AND(SUM($W$10:$W$6357)&gt;=200000,AC1664&lt;&gt;"без скидки"),IF(R1664&gt;=100,O1664*0.95*0.95*R1664,O1664*R1664*0.95),IF(SUM($V$10:$V$6357)&gt;=57000,IF(AND(R1664&gt;=100,AC1664&lt;&gt;"без скидки"),O1664*0.95*R1664,O1664*R1664),N1664*R1664)))</f>
        <v>-      ₽</v>
      </c>
      <c r="U1664" s="92" t="str">
        <f>IF('1'!$H$10="-","-      ₽",S1664*N1664)</f>
        <v>-      ₽</v>
      </c>
      <c r="V1664" s="93" t="str">
        <f>IF('1'!$H$10="-","-      ₽",R1664*N1664)</f>
        <v>-      ₽</v>
      </c>
      <c r="W1664" s="93" t="str">
        <f>IF('1'!$H$10="-","-      ₽",R1664*O1664)</f>
        <v>-      ₽</v>
      </c>
      <c r="X1664" s="65" t="s">
        <v>4548</v>
      </c>
      <c r="Y1664" s="66" t="str">
        <f>IF(OR(Q1664="",'1'!$H$10="-"),"-      %",IF(Z1664="только сц",0,IF(SUM($V$685:$V$6357)&gt;=57000,(W1664-T1664)/W1664,0)))</f>
        <v>-      %</v>
      </c>
      <c r="Z1664" s="83" t="s">
        <v>375</v>
      </c>
      <c r="AA1664" s="51">
        <v>0</v>
      </c>
      <c r="AB1664" s="51">
        <v>2</v>
      </c>
      <c r="AC1664" s="63" t="s">
        <v>375</v>
      </c>
      <c r="AD1664" s="94" t="str">
        <f>IF(OR(Q1664="",'1'!$H$10="-"),"",IF(Q1664&gt;R1664+S1664,"заказано больше наличия",""))</f>
        <v/>
      </c>
    </row>
    <row r="1665" spans="1:30" s="48" customFormat="1">
      <c r="A1665" s="2"/>
      <c r="B1665" s="57" t="s">
        <v>4206</v>
      </c>
      <c r="C1665" s="49" t="s">
        <v>2587</v>
      </c>
      <c r="D1665" s="49" t="s">
        <v>2588</v>
      </c>
      <c r="E1665" s="49">
        <v>4</v>
      </c>
      <c r="F1665" s="49">
        <v>11</v>
      </c>
      <c r="G1665" s="49" t="s">
        <v>4259</v>
      </c>
      <c r="H1665" s="52" t="s">
        <v>52</v>
      </c>
      <c r="I1665" s="50"/>
      <c r="J1665" s="50"/>
      <c r="K1665" s="90"/>
      <c r="L1665" s="51">
        <v>318</v>
      </c>
      <c r="M1665" s="51">
        <v>281</v>
      </c>
      <c r="N1665" s="82">
        <f>IF('1'!$H$10="-",L1665,L1665)</f>
        <v>318</v>
      </c>
      <c r="O1665" s="82">
        <f>IF(Z1665="только сц",0,IF('1'!$H$10="-",M1665,IF('1'!$H$10="в кассу предприятия",M1665,IF('1'!$H$10="ИП Водакова Т.Ю.",M1665*1.075,"-"))))</f>
        <v>0</v>
      </c>
      <c r="P1665" s="86">
        <v>1</v>
      </c>
      <c r="Q1665" s="47"/>
      <c r="R1665" s="91">
        <f t="shared" si="26"/>
        <v>0</v>
      </c>
      <c r="S1665" s="91" t="str">
        <f>IF('1'!$H$10="-","-      ₽",IF(Z1665="только сц",IF(Q1665&lt;=AA1665,Q1665,AA1665),IF(Q1665&lt;=AB1665,0,IF(Q1665-R1665&lt;=AA1665,Q1665-R1665,AA1665))))</f>
        <v>-      ₽</v>
      </c>
      <c r="T1665" s="92" t="str">
        <f>IF('1'!$H$10="-","-      ₽",IF(AND(SUM($W$10:$W$6357)&gt;=200000,AC1665&lt;&gt;"без скидки"),IF(R1665&gt;=100,O1665*0.95*0.95*R1665,O1665*R1665*0.95),IF(SUM($V$10:$V$6357)&gt;=57000,IF(AND(R1665&gt;=100,AC1665&lt;&gt;"без скидки"),O1665*0.95*R1665,O1665*R1665),N1665*R1665)))</f>
        <v>-      ₽</v>
      </c>
      <c r="U1665" s="92" t="str">
        <f>IF('1'!$H$10="-","-      ₽",S1665*N1665)</f>
        <v>-      ₽</v>
      </c>
      <c r="V1665" s="93" t="str">
        <f>IF('1'!$H$10="-","-      ₽",R1665*N1665)</f>
        <v>-      ₽</v>
      </c>
      <c r="W1665" s="93" t="str">
        <f>IF('1'!$H$10="-","-      ₽",R1665*O1665)</f>
        <v>-      ₽</v>
      </c>
      <c r="X1665" s="65" t="s">
        <v>4548</v>
      </c>
      <c r="Y1665" s="66" t="str">
        <f>IF(OR(Q1665="",'1'!$H$10="-"),"-      %",IF(Z1665="только сц",0,IF(SUM($V$685:$V$6357)&gt;=57000,(W1665-T1665)/W1665,0)))</f>
        <v>-      %</v>
      </c>
      <c r="Z1665" s="83" t="s">
        <v>5582</v>
      </c>
      <c r="AA1665" s="51">
        <v>1</v>
      </c>
      <c r="AB1665" s="51">
        <v>0</v>
      </c>
      <c r="AC1665" s="63" t="s">
        <v>3975</v>
      </c>
      <c r="AD1665" s="94" t="str">
        <f>IF(OR(Q1665="",'1'!$H$10="-"),"",IF(Q1665&gt;R1665+S1665,"заказано больше наличия",""))</f>
        <v/>
      </c>
    </row>
    <row r="1666" spans="1:30" s="48" customFormat="1">
      <c r="A1666" s="2"/>
      <c r="B1666" s="57" t="s">
        <v>1650</v>
      </c>
      <c r="C1666" s="49" t="s">
        <v>2587</v>
      </c>
      <c r="D1666" s="49" t="s">
        <v>2588</v>
      </c>
      <c r="E1666" s="49">
        <v>4</v>
      </c>
      <c r="F1666" s="49">
        <v>11</v>
      </c>
      <c r="G1666" s="49" t="s">
        <v>3101</v>
      </c>
      <c r="H1666" s="52" t="s">
        <v>52</v>
      </c>
      <c r="I1666" s="50"/>
      <c r="J1666" s="50"/>
      <c r="K1666" s="90"/>
      <c r="L1666" s="51">
        <v>266</v>
      </c>
      <c r="M1666" s="51">
        <v>235</v>
      </c>
      <c r="N1666" s="82">
        <f>IF('1'!$H$10="-",L1666,L1666)</f>
        <v>266</v>
      </c>
      <c r="O1666" s="82">
        <f>IF(Z1666="только сц",0,IF('1'!$H$10="-",M1666,IF('1'!$H$10="в кассу предприятия",M1666,IF('1'!$H$10="ИП Водакова Т.Ю.",M1666*1.075,"-"))))</f>
        <v>235</v>
      </c>
      <c r="P1666" s="86">
        <v>1</v>
      </c>
      <c r="Q1666" s="47"/>
      <c r="R1666" s="91">
        <f t="shared" si="26"/>
        <v>0</v>
      </c>
      <c r="S1666" s="91" t="str">
        <f>IF('1'!$H$10="-","-      ₽",IF(Z1666="только сц",IF(Q1666&lt;=AA1666,Q1666,AA1666),IF(Q1666&lt;=AB1666,0,IF(Q1666-R1666&lt;=AA1666,Q1666-R1666,AA1666))))</f>
        <v>-      ₽</v>
      </c>
      <c r="T1666" s="92" t="str">
        <f>IF('1'!$H$10="-","-      ₽",IF(AND(SUM($W$10:$W$6357)&gt;=200000,AC1666&lt;&gt;"без скидки"),IF(R1666&gt;=100,O1666*0.95*0.95*R1666,O1666*R1666*0.95),IF(SUM($V$10:$V$6357)&gt;=57000,IF(AND(R1666&gt;=100,AC1666&lt;&gt;"без скидки"),O1666*0.95*R1666,O1666*R1666),N1666*R1666)))</f>
        <v>-      ₽</v>
      </c>
      <c r="U1666" s="92" t="str">
        <f>IF('1'!$H$10="-","-      ₽",S1666*N1666)</f>
        <v>-      ₽</v>
      </c>
      <c r="V1666" s="93" t="str">
        <f>IF('1'!$H$10="-","-      ₽",R1666*N1666)</f>
        <v>-      ₽</v>
      </c>
      <c r="W1666" s="93" t="str">
        <f>IF('1'!$H$10="-","-      ₽",R1666*O1666)</f>
        <v>-      ₽</v>
      </c>
      <c r="X1666" s="65" t="s">
        <v>4548</v>
      </c>
      <c r="Y1666" s="66" t="str">
        <f>IF(OR(Q1666="",'1'!$H$10="-"),"-      %",IF(Z1666="только сц",0,IF(SUM($V$685:$V$6357)&gt;=57000,(W1666-T1666)/W1666,0)))</f>
        <v>-      %</v>
      </c>
      <c r="Z1666" s="83" t="s">
        <v>375</v>
      </c>
      <c r="AA1666" s="51">
        <v>0</v>
      </c>
      <c r="AB1666" s="51">
        <v>1</v>
      </c>
      <c r="AC1666" s="63" t="s">
        <v>3975</v>
      </c>
      <c r="AD1666" s="94" t="str">
        <f>IF(OR(Q1666="",'1'!$H$10="-"),"",IF(Q1666&gt;R1666+S1666,"заказано больше наличия",""))</f>
        <v/>
      </c>
    </row>
    <row r="1667" spans="1:30" s="48" customFormat="1">
      <c r="A1667" s="2"/>
      <c r="B1667" s="57" t="s">
        <v>1651</v>
      </c>
      <c r="C1667" s="49" t="s">
        <v>2587</v>
      </c>
      <c r="D1667" s="49" t="s">
        <v>2588</v>
      </c>
      <c r="E1667" s="49">
        <v>4</v>
      </c>
      <c r="F1667" s="49">
        <v>11</v>
      </c>
      <c r="G1667" s="49" t="s">
        <v>3102</v>
      </c>
      <c r="H1667" s="52" t="s">
        <v>52</v>
      </c>
      <c r="I1667" s="50"/>
      <c r="J1667" s="50"/>
      <c r="K1667" s="90"/>
      <c r="L1667" s="51">
        <v>318</v>
      </c>
      <c r="M1667" s="51">
        <v>281</v>
      </c>
      <c r="N1667" s="82">
        <f>IF('1'!$H$10="-",L1667,L1667)</f>
        <v>318</v>
      </c>
      <c r="O1667" s="82">
        <f>IF(Z1667="только сц",0,IF('1'!$H$10="-",M1667,IF('1'!$H$10="в кассу предприятия",M1667,IF('1'!$H$10="ИП Водакова Т.Ю.",M1667*1.075,"-"))))</f>
        <v>281</v>
      </c>
      <c r="P1667" s="86">
        <v>15</v>
      </c>
      <c r="Q1667" s="47"/>
      <c r="R1667" s="91">
        <f t="shared" si="26"/>
        <v>0</v>
      </c>
      <c r="S1667" s="91" t="str">
        <f>IF('1'!$H$10="-","-      ₽",IF(Z1667="только сц",IF(Q1667&lt;=AA1667,Q1667,AA1667),IF(Q1667&lt;=AB1667,0,IF(Q1667-R1667&lt;=AA1667,Q1667-R1667,AA1667))))</f>
        <v>-      ₽</v>
      </c>
      <c r="T1667" s="92" t="str">
        <f>IF('1'!$H$10="-","-      ₽",IF(AND(SUM($W$10:$W$6357)&gt;=200000,AC1667&lt;&gt;"без скидки"),IF(R1667&gt;=100,O1667*0.95*0.95*R1667,O1667*R1667*0.95),IF(SUM($V$10:$V$6357)&gt;=57000,IF(AND(R1667&gt;=100,AC1667&lt;&gt;"без скидки"),O1667*0.95*R1667,O1667*R1667),N1667*R1667)))</f>
        <v>-      ₽</v>
      </c>
      <c r="U1667" s="92" t="str">
        <f>IF('1'!$H$10="-","-      ₽",S1667*N1667)</f>
        <v>-      ₽</v>
      </c>
      <c r="V1667" s="93" t="str">
        <f>IF('1'!$H$10="-","-      ₽",R1667*N1667)</f>
        <v>-      ₽</v>
      </c>
      <c r="W1667" s="93" t="str">
        <f>IF('1'!$H$10="-","-      ₽",R1667*O1667)</f>
        <v>-      ₽</v>
      </c>
      <c r="X1667" s="65" t="s">
        <v>4548</v>
      </c>
      <c r="Y1667" s="66" t="str">
        <f>IF(OR(Q1667="",'1'!$H$10="-"),"-      %",IF(Z1667="только сц",0,IF(SUM($V$685:$V$6357)&gt;=57000,(W1667-T1667)/W1667,0)))</f>
        <v>-      %</v>
      </c>
      <c r="Z1667" s="83" t="s">
        <v>375</v>
      </c>
      <c r="AA1667" s="51">
        <v>0</v>
      </c>
      <c r="AB1667" s="51">
        <v>15</v>
      </c>
      <c r="AC1667" s="63" t="s">
        <v>375</v>
      </c>
      <c r="AD1667" s="94" t="str">
        <f>IF(OR(Q1667="",'1'!$H$10="-"),"",IF(Q1667&gt;R1667+S1667,"заказано больше наличия",""))</f>
        <v/>
      </c>
    </row>
    <row r="1668" spans="1:30" s="48" customFormat="1">
      <c r="A1668" s="2"/>
      <c r="B1668" s="57" t="s">
        <v>1652</v>
      </c>
      <c r="C1668" s="49" t="s">
        <v>2587</v>
      </c>
      <c r="D1668" s="49" t="s">
        <v>2588</v>
      </c>
      <c r="E1668" s="49">
        <v>4</v>
      </c>
      <c r="F1668" s="49">
        <v>8</v>
      </c>
      <c r="G1668" s="49" t="s">
        <v>3103</v>
      </c>
      <c r="H1668" s="52" t="s">
        <v>288</v>
      </c>
      <c r="I1668" s="50"/>
      <c r="J1668" s="50"/>
      <c r="K1668" s="90"/>
      <c r="L1668" s="51">
        <v>221</v>
      </c>
      <c r="M1668" s="51">
        <v>195</v>
      </c>
      <c r="N1668" s="82">
        <f>IF('1'!$H$10="-",L1668,L1668)</f>
        <v>221</v>
      </c>
      <c r="O1668" s="82">
        <f>IF(Z1668="только сц",0,IF('1'!$H$10="-",M1668,IF('1'!$H$10="в кассу предприятия",M1668,IF('1'!$H$10="ИП Водакова Т.Ю.",M1668*1.075,"-"))))</f>
        <v>195</v>
      </c>
      <c r="P1668" s="86">
        <v>33</v>
      </c>
      <c r="Q1668" s="47"/>
      <c r="R1668" s="91">
        <f t="shared" si="26"/>
        <v>0</v>
      </c>
      <c r="S1668" s="91" t="str">
        <f>IF('1'!$H$10="-","-      ₽",IF(Z1668="только сц",IF(Q1668&lt;=AA1668,Q1668,AA1668),IF(Q1668&lt;=AB1668,0,IF(Q1668-R1668&lt;=AA1668,Q1668-R1668,AA1668))))</f>
        <v>-      ₽</v>
      </c>
      <c r="T1668" s="92" t="str">
        <f>IF('1'!$H$10="-","-      ₽",IF(AND(SUM($W$10:$W$6357)&gt;=200000,AC1668&lt;&gt;"без скидки"),IF(R1668&gt;=100,O1668*0.95*0.95*R1668,O1668*R1668*0.95),IF(SUM($V$10:$V$6357)&gt;=57000,IF(AND(R1668&gt;=100,AC1668&lt;&gt;"без скидки"),O1668*0.95*R1668,O1668*R1668),N1668*R1668)))</f>
        <v>-      ₽</v>
      </c>
      <c r="U1668" s="92" t="str">
        <f>IF('1'!$H$10="-","-      ₽",S1668*N1668)</f>
        <v>-      ₽</v>
      </c>
      <c r="V1668" s="93" t="str">
        <f>IF('1'!$H$10="-","-      ₽",R1668*N1668)</f>
        <v>-      ₽</v>
      </c>
      <c r="W1668" s="93" t="str">
        <f>IF('1'!$H$10="-","-      ₽",R1668*O1668)</f>
        <v>-      ₽</v>
      </c>
      <c r="X1668" s="65" t="s">
        <v>4548</v>
      </c>
      <c r="Y1668" s="66" t="str">
        <f>IF(OR(Q1668="",'1'!$H$10="-"),"-      %",IF(Z1668="только сц",0,IF(SUM($V$685:$V$6357)&gt;=57000,(W1668-T1668)/W1668,0)))</f>
        <v>-      %</v>
      </c>
      <c r="Z1668" s="83" t="s">
        <v>375</v>
      </c>
      <c r="AA1668" s="51">
        <v>12</v>
      </c>
      <c r="AB1668" s="51">
        <v>21</v>
      </c>
      <c r="AC1668" s="63" t="s">
        <v>3975</v>
      </c>
      <c r="AD1668" s="94" t="str">
        <f>IF(OR(Q1668="",'1'!$H$10="-"),"",IF(Q1668&gt;R1668+S1668,"заказано больше наличия",""))</f>
        <v/>
      </c>
    </row>
    <row r="1669" spans="1:30" s="48" customFormat="1">
      <c r="A1669" s="2"/>
      <c r="B1669" s="57" t="s">
        <v>1653</v>
      </c>
      <c r="C1669" s="49" t="s">
        <v>2587</v>
      </c>
      <c r="D1669" s="49" t="s">
        <v>2588</v>
      </c>
      <c r="E1669" s="49">
        <v>4</v>
      </c>
      <c r="F1669" s="49">
        <v>11</v>
      </c>
      <c r="G1669" s="49" t="s">
        <v>3104</v>
      </c>
      <c r="H1669" s="52" t="s">
        <v>52</v>
      </c>
      <c r="I1669" s="50"/>
      <c r="J1669" s="50"/>
      <c r="K1669" s="90"/>
      <c r="L1669" s="51">
        <v>266</v>
      </c>
      <c r="M1669" s="51">
        <v>235</v>
      </c>
      <c r="N1669" s="82">
        <f>IF('1'!$H$10="-",L1669,L1669)</f>
        <v>266</v>
      </c>
      <c r="O1669" s="82">
        <f>IF(Z1669="только сц",0,IF('1'!$H$10="-",M1669,IF('1'!$H$10="в кассу предприятия",M1669,IF('1'!$H$10="ИП Водакова Т.Ю.",M1669*1.075,"-"))))</f>
        <v>235</v>
      </c>
      <c r="P1669" s="86">
        <v>14</v>
      </c>
      <c r="Q1669" s="47"/>
      <c r="R1669" s="91">
        <f t="shared" si="26"/>
        <v>0</v>
      </c>
      <c r="S1669" s="91" t="str">
        <f>IF('1'!$H$10="-","-      ₽",IF(Z1669="только сц",IF(Q1669&lt;=AA1669,Q1669,AA1669),IF(Q1669&lt;=AB1669,0,IF(Q1669-R1669&lt;=AA1669,Q1669-R1669,AA1669))))</f>
        <v>-      ₽</v>
      </c>
      <c r="T1669" s="92" t="str">
        <f>IF('1'!$H$10="-","-      ₽",IF(AND(SUM($W$10:$W$6357)&gt;=200000,AC1669&lt;&gt;"без скидки"),IF(R1669&gt;=100,O1669*0.95*0.95*R1669,O1669*R1669*0.95),IF(SUM($V$10:$V$6357)&gt;=57000,IF(AND(R1669&gt;=100,AC1669&lt;&gt;"без скидки"),O1669*0.95*R1669,O1669*R1669),N1669*R1669)))</f>
        <v>-      ₽</v>
      </c>
      <c r="U1669" s="92" t="str">
        <f>IF('1'!$H$10="-","-      ₽",S1669*N1669)</f>
        <v>-      ₽</v>
      </c>
      <c r="V1669" s="93" t="str">
        <f>IF('1'!$H$10="-","-      ₽",R1669*N1669)</f>
        <v>-      ₽</v>
      </c>
      <c r="W1669" s="93" t="str">
        <f>IF('1'!$H$10="-","-      ₽",R1669*O1669)</f>
        <v>-      ₽</v>
      </c>
      <c r="X1669" s="65" t="s">
        <v>4548</v>
      </c>
      <c r="Y1669" s="66" t="str">
        <f>IF(OR(Q1669="",'1'!$H$10="-"),"-      %",IF(Z1669="только сц",0,IF(SUM($V$685:$V$6357)&gt;=57000,(W1669-T1669)/W1669,0)))</f>
        <v>-      %</v>
      </c>
      <c r="Z1669" s="83" t="s">
        <v>375</v>
      </c>
      <c r="AA1669" s="51">
        <v>0</v>
      </c>
      <c r="AB1669" s="51">
        <v>14</v>
      </c>
      <c r="AC1669" s="63" t="s">
        <v>3975</v>
      </c>
      <c r="AD1669" s="94" t="str">
        <f>IF(OR(Q1669="",'1'!$H$10="-"),"",IF(Q1669&gt;R1669+S1669,"заказано больше наличия",""))</f>
        <v/>
      </c>
    </row>
    <row r="1670" spans="1:30" s="48" customFormat="1">
      <c r="A1670" s="2"/>
      <c r="B1670" s="57" t="s">
        <v>1654</v>
      </c>
      <c r="C1670" s="49" t="s">
        <v>2587</v>
      </c>
      <c r="D1670" s="49" t="s">
        <v>2588</v>
      </c>
      <c r="E1670" s="49">
        <v>4</v>
      </c>
      <c r="F1670" s="49">
        <v>11</v>
      </c>
      <c r="G1670" s="49" t="s">
        <v>3105</v>
      </c>
      <c r="H1670" s="52" t="s">
        <v>52</v>
      </c>
      <c r="I1670" s="50"/>
      <c r="J1670" s="50"/>
      <c r="K1670" s="90"/>
      <c r="L1670" s="51">
        <v>266</v>
      </c>
      <c r="M1670" s="51">
        <v>235</v>
      </c>
      <c r="N1670" s="82">
        <f>IF('1'!$H$10="-",L1670,L1670)</f>
        <v>266</v>
      </c>
      <c r="O1670" s="82">
        <f>IF(Z1670="только сц",0,IF('1'!$H$10="-",M1670,IF('1'!$H$10="в кассу предприятия",M1670,IF('1'!$H$10="ИП Водакова Т.Ю.",M1670*1.075,"-"))))</f>
        <v>235</v>
      </c>
      <c r="P1670" s="86">
        <v>6</v>
      </c>
      <c r="Q1670" s="47"/>
      <c r="R1670" s="91">
        <f t="shared" si="26"/>
        <v>0</v>
      </c>
      <c r="S1670" s="91" t="str">
        <f>IF('1'!$H$10="-","-      ₽",IF(Z1670="только сц",IF(Q1670&lt;=AA1670,Q1670,AA1670),IF(Q1670&lt;=AB1670,0,IF(Q1670-R1670&lt;=AA1670,Q1670-R1670,AA1670))))</f>
        <v>-      ₽</v>
      </c>
      <c r="T1670" s="92" t="str">
        <f>IF('1'!$H$10="-","-      ₽",IF(AND(SUM($W$10:$W$6357)&gt;=200000,AC1670&lt;&gt;"без скидки"),IF(R1670&gt;=100,O1670*0.95*0.95*R1670,O1670*R1670*0.95),IF(SUM($V$10:$V$6357)&gt;=57000,IF(AND(R1670&gt;=100,AC1670&lt;&gt;"без скидки"),O1670*0.95*R1670,O1670*R1670),N1670*R1670)))</f>
        <v>-      ₽</v>
      </c>
      <c r="U1670" s="92" t="str">
        <f>IF('1'!$H$10="-","-      ₽",S1670*N1670)</f>
        <v>-      ₽</v>
      </c>
      <c r="V1670" s="93" t="str">
        <f>IF('1'!$H$10="-","-      ₽",R1670*N1670)</f>
        <v>-      ₽</v>
      </c>
      <c r="W1670" s="93" t="str">
        <f>IF('1'!$H$10="-","-      ₽",R1670*O1670)</f>
        <v>-      ₽</v>
      </c>
      <c r="X1670" s="65" t="s">
        <v>4548</v>
      </c>
      <c r="Y1670" s="66" t="str">
        <f>IF(OR(Q1670="",'1'!$H$10="-"),"-      %",IF(Z1670="только сц",0,IF(SUM($V$685:$V$6357)&gt;=57000,(W1670-T1670)/W1670,0)))</f>
        <v>-      %</v>
      </c>
      <c r="Z1670" s="83" t="s">
        <v>375</v>
      </c>
      <c r="AA1670" s="51">
        <v>0</v>
      </c>
      <c r="AB1670" s="51">
        <v>6</v>
      </c>
      <c r="AC1670" s="63" t="s">
        <v>375</v>
      </c>
      <c r="AD1670" s="94" t="str">
        <f>IF(OR(Q1670="",'1'!$H$10="-"),"",IF(Q1670&gt;R1670+S1670,"заказано больше наличия",""))</f>
        <v/>
      </c>
    </row>
    <row r="1671" spans="1:30" s="48" customFormat="1">
      <c r="A1671" s="2"/>
      <c r="B1671" s="57" t="s">
        <v>4207</v>
      </c>
      <c r="C1671" s="49" t="s">
        <v>3884</v>
      </c>
      <c r="D1671" s="49" t="s">
        <v>3885</v>
      </c>
      <c r="E1671" s="49">
        <v>4</v>
      </c>
      <c r="F1671" s="49">
        <v>11</v>
      </c>
      <c r="G1671" s="49"/>
      <c r="H1671" s="52" t="s">
        <v>52</v>
      </c>
      <c r="I1671" s="50"/>
      <c r="J1671" s="50"/>
      <c r="K1671" s="90"/>
      <c r="L1671" s="51">
        <v>221</v>
      </c>
      <c r="M1671" s="51">
        <v>195</v>
      </c>
      <c r="N1671" s="82">
        <f>IF('1'!$H$10="-",L1671,L1671)</f>
        <v>221</v>
      </c>
      <c r="O1671" s="82">
        <f>IF(Z1671="только сц",0,IF('1'!$H$10="-",M1671,IF('1'!$H$10="в кассу предприятия",M1671,IF('1'!$H$10="ИП Водакова Т.Ю.",M1671*1.075,"-"))))</f>
        <v>0</v>
      </c>
      <c r="P1671" s="86">
        <v>2</v>
      </c>
      <c r="Q1671" s="47"/>
      <c r="R1671" s="91">
        <f t="shared" si="26"/>
        <v>0</v>
      </c>
      <c r="S1671" s="91" t="str">
        <f>IF('1'!$H$10="-","-      ₽",IF(Z1671="только сц",IF(Q1671&lt;=AA1671,Q1671,AA1671),IF(Q1671&lt;=AB1671,0,IF(Q1671-R1671&lt;=AA1671,Q1671-R1671,AA1671))))</f>
        <v>-      ₽</v>
      </c>
      <c r="T1671" s="92" t="str">
        <f>IF('1'!$H$10="-","-      ₽",IF(AND(SUM($W$10:$W$6357)&gt;=200000,AC1671&lt;&gt;"без скидки"),IF(R1671&gt;=100,O1671*0.95*0.95*R1671,O1671*R1671*0.95),IF(SUM($V$10:$V$6357)&gt;=57000,IF(AND(R1671&gt;=100,AC1671&lt;&gt;"без скидки"),O1671*0.95*R1671,O1671*R1671),N1671*R1671)))</f>
        <v>-      ₽</v>
      </c>
      <c r="U1671" s="92" t="str">
        <f>IF('1'!$H$10="-","-      ₽",S1671*N1671)</f>
        <v>-      ₽</v>
      </c>
      <c r="V1671" s="93" t="str">
        <f>IF('1'!$H$10="-","-      ₽",R1671*N1671)</f>
        <v>-      ₽</v>
      </c>
      <c r="W1671" s="93" t="str">
        <f>IF('1'!$H$10="-","-      ₽",R1671*O1671)</f>
        <v>-      ₽</v>
      </c>
      <c r="X1671" s="65" t="s">
        <v>4548</v>
      </c>
      <c r="Y1671" s="66" t="str">
        <f>IF(OR(Q1671="",'1'!$H$10="-"),"-      %",IF(Z1671="только сц",0,IF(SUM($V$685:$V$6357)&gt;=57000,(W1671-T1671)/W1671,0)))</f>
        <v>-      %</v>
      </c>
      <c r="Z1671" s="83" t="s">
        <v>5582</v>
      </c>
      <c r="AA1671" s="51">
        <v>2</v>
      </c>
      <c r="AB1671" s="51">
        <v>0</v>
      </c>
      <c r="AC1671" s="63" t="s">
        <v>375</v>
      </c>
      <c r="AD1671" s="94" t="str">
        <f>IF(OR(Q1671="",'1'!$H$10="-"),"",IF(Q1671&gt;R1671+S1671,"заказано больше наличия",""))</f>
        <v/>
      </c>
    </row>
    <row r="1672" spans="1:30" s="48" customFormat="1">
      <c r="A1672" s="2"/>
      <c r="B1672" s="57" t="s">
        <v>1655</v>
      </c>
      <c r="C1672" s="49" t="s">
        <v>853</v>
      </c>
      <c r="D1672" s="49" t="s">
        <v>854</v>
      </c>
      <c r="E1672" s="49">
        <v>4</v>
      </c>
      <c r="F1672" s="49">
        <v>5</v>
      </c>
      <c r="G1672" s="49" t="s">
        <v>855</v>
      </c>
      <c r="H1672" s="52" t="s">
        <v>78</v>
      </c>
      <c r="I1672" s="50"/>
      <c r="J1672" s="50"/>
      <c r="K1672" s="90"/>
      <c r="L1672" s="51">
        <v>198</v>
      </c>
      <c r="M1672" s="51">
        <v>175</v>
      </c>
      <c r="N1672" s="82">
        <f>IF('1'!$H$10="-",L1672,L1672)</f>
        <v>198</v>
      </c>
      <c r="O1672" s="82">
        <f>IF(Z1672="только сц",0,IF('1'!$H$10="-",M1672,IF('1'!$H$10="в кассу предприятия",M1672,IF('1'!$H$10="ИП Водакова Т.Ю.",M1672*1.075,"-"))))</f>
        <v>175</v>
      </c>
      <c r="P1672" s="86">
        <v>22</v>
      </c>
      <c r="Q1672" s="47"/>
      <c r="R1672" s="91">
        <f t="shared" si="26"/>
        <v>0</v>
      </c>
      <c r="S1672" s="91" t="str">
        <f>IF('1'!$H$10="-","-      ₽",IF(Z1672="только сц",IF(Q1672&lt;=AA1672,Q1672,AA1672),IF(Q1672&lt;=AB1672,0,IF(Q1672-R1672&lt;=AA1672,Q1672-R1672,AA1672))))</f>
        <v>-      ₽</v>
      </c>
      <c r="T1672" s="92" t="str">
        <f>IF('1'!$H$10="-","-      ₽",IF(AND(SUM($W$10:$W$6357)&gt;=200000,AC1672&lt;&gt;"без скидки"),IF(R1672&gt;=100,O1672*0.95*0.95*R1672,O1672*R1672*0.95),IF(SUM($V$10:$V$6357)&gt;=57000,IF(AND(R1672&gt;=100,AC1672&lt;&gt;"без скидки"),O1672*0.95*R1672,O1672*R1672),N1672*R1672)))</f>
        <v>-      ₽</v>
      </c>
      <c r="U1672" s="92" t="str">
        <f>IF('1'!$H$10="-","-      ₽",S1672*N1672)</f>
        <v>-      ₽</v>
      </c>
      <c r="V1672" s="93" t="str">
        <f>IF('1'!$H$10="-","-      ₽",R1672*N1672)</f>
        <v>-      ₽</v>
      </c>
      <c r="W1672" s="93" t="str">
        <f>IF('1'!$H$10="-","-      ₽",R1672*O1672)</f>
        <v>-      ₽</v>
      </c>
      <c r="X1672" s="65" t="s">
        <v>4548</v>
      </c>
      <c r="Y1672" s="66" t="str">
        <f>IF(OR(Q1672="",'1'!$H$10="-"),"-      %",IF(Z1672="только сц",0,IF(SUM($V$685:$V$6357)&gt;=57000,(W1672-T1672)/W1672,0)))</f>
        <v>-      %</v>
      </c>
      <c r="Z1672" s="83" t="s">
        <v>375</v>
      </c>
      <c r="AA1672" s="51">
        <v>0</v>
      </c>
      <c r="AB1672" s="51">
        <v>22</v>
      </c>
      <c r="AC1672" s="63" t="s">
        <v>375</v>
      </c>
      <c r="AD1672" s="94" t="str">
        <f>IF(OR(Q1672="",'1'!$H$10="-"),"",IF(Q1672&gt;R1672+S1672,"заказано больше наличия",""))</f>
        <v/>
      </c>
    </row>
    <row r="1673" spans="1:30" s="48" customFormat="1">
      <c r="A1673" s="2"/>
      <c r="B1673" s="57" t="s">
        <v>852</v>
      </c>
      <c r="C1673" s="49" t="s">
        <v>853</v>
      </c>
      <c r="D1673" s="49" t="s">
        <v>854</v>
      </c>
      <c r="E1673" s="49">
        <v>4</v>
      </c>
      <c r="F1673" s="49">
        <v>11</v>
      </c>
      <c r="G1673" s="49" t="s">
        <v>855</v>
      </c>
      <c r="H1673" s="52" t="s">
        <v>52</v>
      </c>
      <c r="I1673" s="50"/>
      <c r="J1673" s="50"/>
      <c r="K1673" s="90"/>
      <c r="L1673" s="51">
        <v>266</v>
      </c>
      <c r="M1673" s="51">
        <v>235</v>
      </c>
      <c r="N1673" s="82">
        <f>IF('1'!$H$10="-",L1673,L1673)</f>
        <v>266</v>
      </c>
      <c r="O1673" s="82">
        <f>IF(Z1673="только сц",0,IF('1'!$H$10="-",M1673,IF('1'!$H$10="в кассу предприятия",M1673,IF('1'!$H$10="ИП Водакова Т.Ю.",M1673*1.075,"-"))))</f>
        <v>235</v>
      </c>
      <c r="P1673" s="86">
        <v>6</v>
      </c>
      <c r="Q1673" s="47"/>
      <c r="R1673" s="91">
        <f t="shared" si="26"/>
        <v>0</v>
      </c>
      <c r="S1673" s="91" t="str">
        <f>IF('1'!$H$10="-","-      ₽",IF(Z1673="только сц",IF(Q1673&lt;=AA1673,Q1673,AA1673),IF(Q1673&lt;=AB1673,0,IF(Q1673-R1673&lt;=AA1673,Q1673-R1673,AA1673))))</f>
        <v>-      ₽</v>
      </c>
      <c r="T1673" s="92" t="str">
        <f>IF('1'!$H$10="-","-      ₽",IF(AND(SUM($W$10:$W$6357)&gt;=200000,AC1673&lt;&gt;"без скидки"),IF(R1673&gt;=100,O1673*0.95*0.95*R1673,O1673*R1673*0.95),IF(SUM($V$10:$V$6357)&gt;=57000,IF(AND(R1673&gt;=100,AC1673&lt;&gt;"без скидки"),O1673*0.95*R1673,O1673*R1673),N1673*R1673)))</f>
        <v>-      ₽</v>
      </c>
      <c r="U1673" s="92" t="str">
        <f>IF('1'!$H$10="-","-      ₽",S1673*N1673)</f>
        <v>-      ₽</v>
      </c>
      <c r="V1673" s="93" t="str">
        <f>IF('1'!$H$10="-","-      ₽",R1673*N1673)</f>
        <v>-      ₽</v>
      </c>
      <c r="W1673" s="93" t="str">
        <f>IF('1'!$H$10="-","-      ₽",R1673*O1673)</f>
        <v>-      ₽</v>
      </c>
      <c r="X1673" s="65" t="s">
        <v>4548</v>
      </c>
      <c r="Y1673" s="66" t="str">
        <f>IF(OR(Q1673="",'1'!$H$10="-"),"-      %",IF(Z1673="только сц",0,IF(SUM($V$685:$V$6357)&gt;=57000,(W1673-T1673)/W1673,0)))</f>
        <v>-      %</v>
      </c>
      <c r="Z1673" s="83" t="s">
        <v>375</v>
      </c>
      <c r="AA1673" s="51">
        <v>0</v>
      </c>
      <c r="AB1673" s="51">
        <v>6</v>
      </c>
      <c r="AC1673" s="63" t="s">
        <v>375</v>
      </c>
      <c r="AD1673" s="94" t="str">
        <f>IF(OR(Q1673="",'1'!$H$10="-"),"",IF(Q1673&gt;R1673+S1673,"заказано больше наличия",""))</f>
        <v/>
      </c>
    </row>
    <row r="1674" spans="1:30" s="48" customFormat="1">
      <c r="A1674" s="2"/>
      <c r="B1674" s="57" t="s">
        <v>5273</v>
      </c>
      <c r="C1674" s="49" t="s">
        <v>853</v>
      </c>
      <c r="D1674" s="49" t="s">
        <v>854</v>
      </c>
      <c r="E1674" s="49">
        <v>4</v>
      </c>
      <c r="F1674" s="49">
        <v>1</v>
      </c>
      <c r="G1674" s="49" t="s">
        <v>3075</v>
      </c>
      <c r="H1674" s="52" t="s">
        <v>3076</v>
      </c>
      <c r="I1674" s="50"/>
      <c r="J1674" s="50"/>
      <c r="K1674" s="90"/>
      <c r="L1674" s="51">
        <v>198</v>
      </c>
      <c r="M1674" s="51">
        <v>175</v>
      </c>
      <c r="N1674" s="82">
        <f>IF('1'!$H$10="-",L1674,L1674)</f>
        <v>198</v>
      </c>
      <c r="O1674" s="82">
        <f>IF(Z1674="только сц",0,IF('1'!$H$10="-",M1674,IF('1'!$H$10="в кассу предприятия",M1674,IF('1'!$H$10="ИП Водакова Т.Ю.",M1674*1.075,"-"))))</f>
        <v>0</v>
      </c>
      <c r="P1674" s="86">
        <v>15</v>
      </c>
      <c r="Q1674" s="47"/>
      <c r="R1674" s="91">
        <f t="shared" si="26"/>
        <v>0</v>
      </c>
      <c r="S1674" s="91" t="str">
        <f>IF('1'!$H$10="-","-      ₽",IF(Z1674="только сц",IF(Q1674&lt;=AA1674,Q1674,AA1674),IF(Q1674&lt;=AB1674,0,IF(Q1674-R1674&lt;=AA1674,Q1674-R1674,AA1674))))</f>
        <v>-      ₽</v>
      </c>
      <c r="T1674" s="92" t="str">
        <f>IF('1'!$H$10="-","-      ₽",IF(AND(SUM($W$10:$W$6357)&gt;=200000,AC1674&lt;&gt;"без скидки"),IF(R1674&gt;=100,O1674*0.95*0.95*R1674,O1674*R1674*0.95),IF(SUM($V$10:$V$6357)&gt;=57000,IF(AND(R1674&gt;=100,AC1674&lt;&gt;"без скидки"),O1674*0.95*R1674,O1674*R1674),N1674*R1674)))</f>
        <v>-      ₽</v>
      </c>
      <c r="U1674" s="92" t="str">
        <f>IF('1'!$H$10="-","-      ₽",S1674*N1674)</f>
        <v>-      ₽</v>
      </c>
      <c r="V1674" s="93" t="str">
        <f>IF('1'!$H$10="-","-      ₽",R1674*N1674)</f>
        <v>-      ₽</v>
      </c>
      <c r="W1674" s="93" t="str">
        <f>IF('1'!$H$10="-","-      ₽",R1674*O1674)</f>
        <v>-      ₽</v>
      </c>
      <c r="X1674" s="65" t="s">
        <v>4548</v>
      </c>
      <c r="Y1674" s="66" t="str">
        <f>IF(OR(Q1674="",'1'!$H$10="-"),"-      %",IF(Z1674="только сц",0,IF(SUM($V$685:$V$6357)&gt;=57000,(W1674-T1674)/W1674,0)))</f>
        <v>-      %</v>
      </c>
      <c r="Z1674" s="83" t="s">
        <v>5582</v>
      </c>
      <c r="AA1674" s="51">
        <v>15</v>
      </c>
      <c r="AB1674" s="51">
        <v>0</v>
      </c>
      <c r="AC1674" s="63" t="s">
        <v>375</v>
      </c>
      <c r="AD1674" s="94" t="str">
        <f>IF(OR(Q1674="",'1'!$H$10="-"),"",IF(Q1674&gt;R1674+S1674,"заказано больше наличия",""))</f>
        <v/>
      </c>
    </row>
    <row r="1675" spans="1:30" s="48" customFormat="1">
      <c r="A1675" s="2"/>
      <c r="B1675" s="57" t="s">
        <v>1656</v>
      </c>
      <c r="C1675" s="49" t="s">
        <v>853</v>
      </c>
      <c r="D1675" s="49" t="s">
        <v>854</v>
      </c>
      <c r="E1675" s="49">
        <v>4</v>
      </c>
      <c r="F1675" s="49">
        <v>11</v>
      </c>
      <c r="G1675" s="49" t="s">
        <v>857</v>
      </c>
      <c r="H1675" s="52" t="s">
        <v>52</v>
      </c>
      <c r="I1675" s="50"/>
      <c r="J1675" s="50"/>
      <c r="K1675" s="90"/>
      <c r="L1675" s="51">
        <v>266</v>
      </c>
      <c r="M1675" s="51">
        <v>235</v>
      </c>
      <c r="N1675" s="82">
        <f>IF('1'!$H$10="-",L1675,L1675)</f>
        <v>266</v>
      </c>
      <c r="O1675" s="82">
        <f>IF(Z1675="только сц",0,IF('1'!$H$10="-",M1675,IF('1'!$H$10="в кассу предприятия",M1675,IF('1'!$H$10="ИП Водакова Т.Ю.",M1675*1.075,"-"))))</f>
        <v>0</v>
      </c>
      <c r="P1675" s="86">
        <v>10</v>
      </c>
      <c r="Q1675" s="47"/>
      <c r="R1675" s="91">
        <f t="shared" si="26"/>
        <v>0</v>
      </c>
      <c r="S1675" s="91" t="str">
        <f>IF('1'!$H$10="-","-      ₽",IF(Z1675="только сц",IF(Q1675&lt;=AA1675,Q1675,AA1675),IF(Q1675&lt;=AB1675,0,IF(Q1675-R1675&lt;=AA1675,Q1675-R1675,AA1675))))</f>
        <v>-      ₽</v>
      </c>
      <c r="T1675" s="92" t="str">
        <f>IF('1'!$H$10="-","-      ₽",IF(AND(SUM($W$10:$W$6357)&gt;=200000,AC1675&lt;&gt;"без скидки"),IF(R1675&gt;=100,O1675*0.95*0.95*R1675,O1675*R1675*0.95),IF(SUM($V$10:$V$6357)&gt;=57000,IF(AND(R1675&gt;=100,AC1675&lt;&gt;"без скидки"),O1675*0.95*R1675,O1675*R1675),N1675*R1675)))</f>
        <v>-      ₽</v>
      </c>
      <c r="U1675" s="92" t="str">
        <f>IF('1'!$H$10="-","-      ₽",S1675*N1675)</f>
        <v>-      ₽</v>
      </c>
      <c r="V1675" s="93" t="str">
        <f>IF('1'!$H$10="-","-      ₽",R1675*N1675)</f>
        <v>-      ₽</v>
      </c>
      <c r="W1675" s="93" t="str">
        <f>IF('1'!$H$10="-","-      ₽",R1675*O1675)</f>
        <v>-      ₽</v>
      </c>
      <c r="X1675" s="65" t="s">
        <v>4548</v>
      </c>
      <c r="Y1675" s="66" t="str">
        <f>IF(OR(Q1675="",'1'!$H$10="-"),"-      %",IF(Z1675="только сц",0,IF(SUM($V$685:$V$6357)&gt;=57000,(W1675-T1675)/W1675,0)))</f>
        <v>-      %</v>
      </c>
      <c r="Z1675" s="83" t="s">
        <v>5582</v>
      </c>
      <c r="AA1675" s="51">
        <v>10</v>
      </c>
      <c r="AB1675" s="51">
        <v>0</v>
      </c>
      <c r="AC1675" s="63" t="s">
        <v>375</v>
      </c>
      <c r="AD1675" s="94" t="str">
        <f>IF(OR(Q1675="",'1'!$H$10="-"),"",IF(Q1675&gt;R1675+S1675,"заказано больше наличия",""))</f>
        <v/>
      </c>
    </row>
    <row r="1676" spans="1:30" s="48" customFormat="1">
      <c r="A1676" s="2"/>
      <c r="B1676" s="57" t="s">
        <v>856</v>
      </c>
      <c r="C1676" s="49" t="s">
        <v>853</v>
      </c>
      <c r="D1676" s="49" t="s">
        <v>854</v>
      </c>
      <c r="E1676" s="49">
        <v>4</v>
      </c>
      <c r="F1676" s="49">
        <v>11</v>
      </c>
      <c r="G1676" s="49" t="s">
        <v>857</v>
      </c>
      <c r="H1676" s="52" t="s">
        <v>52</v>
      </c>
      <c r="I1676" s="50"/>
      <c r="J1676" s="50"/>
      <c r="K1676" s="90"/>
      <c r="L1676" s="51">
        <v>266</v>
      </c>
      <c r="M1676" s="51">
        <v>235</v>
      </c>
      <c r="N1676" s="82">
        <f>IF('1'!$H$10="-",L1676,L1676)</f>
        <v>266</v>
      </c>
      <c r="O1676" s="82">
        <f>IF(Z1676="только сц",0,IF('1'!$H$10="-",M1676,IF('1'!$H$10="в кассу предприятия",M1676,IF('1'!$H$10="ИП Водакова Т.Ю.",M1676*1.075,"-"))))</f>
        <v>235</v>
      </c>
      <c r="P1676" s="86">
        <v>44</v>
      </c>
      <c r="Q1676" s="47"/>
      <c r="R1676" s="91">
        <f t="shared" si="26"/>
        <v>0</v>
      </c>
      <c r="S1676" s="91" t="str">
        <f>IF('1'!$H$10="-","-      ₽",IF(Z1676="только сц",IF(Q1676&lt;=AA1676,Q1676,AA1676),IF(Q1676&lt;=AB1676,0,IF(Q1676-R1676&lt;=AA1676,Q1676-R1676,AA1676))))</f>
        <v>-      ₽</v>
      </c>
      <c r="T1676" s="92" t="str">
        <f>IF('1'!$H$10="-","-      ₽",IF(AND(SUM($W$10:$W$6357)&gt;=200000,AC1676&lt;&gt;"без скидки"),IF(R1676&gt;=100,O1676*0.95*0.95*R1676,O1676*R1676*0.95),IF(SUM($V$10:$V$6357)&gt;=57000,IF(AND(R1676&gt;=100,AC1676&lt;&gt;"без скидки"),O1676*0.95*R1676,O1676*R1676),N1676*R1676)))</f>
        <v>-      ₽</v>
      </c>
      <c r="U1676" s="92" t="str">
        <f>IF('1'!$H$10="-","-      ₽",S1676*N1676)</f>
        <v>-      ₽</v>
      </c>
      <c r="V1676" s="93" t="str">
        <f>IF('1'!$H$10="-","-      ₽",R1676*N1676)</f>
        <v>-      ₽</v>
      </c>
      <c r="W1676" s="93" t="str">
        <f>IF('1'!$H$10="-","-      ₽",R1676*O1676)</f>
        <v>-      ₽</v>
      </c>
      <c r="X1676" s="65" t="s">
        <v>4548</v>
      </c>
      <c r="Y1676" s="66" t="str">
        <f>IF(OR(Q1676="",'1'!$H$10="-"),"-      %",IF(Z1676="только сц",0,IF(SUM($V$685:$V$6357)&gt;=57000,(W1676-T1676)/W1676,0)))</f>
        <v>-      %</v>
      </c>
      <c r="Z1676" s="83" t="s">
        <v>375</v>
      </c>
      <c r="AA1676" s="51">
        <v>2</v>
      </c>
      <c r="AB1676" s="51">
        <v>42</v>
      </c>
      <c r="AC1676" s="63" t="s">
        <v>375</v>
      </c>
      <c r="AD1676" s="94" t="str">
        <f>IF(OR(Q1676="",'1'!$H$10="-"),"",IF(Q1676&gt;R1676+S1676,"заказано больше наличия",""))</f>
        <v/>
      </c>
    </row>
    <row r="1677" spans="1:30" s="48" customFormat="1">
      <c r="A1677" s="2"/>
      <c r="B1677" s="57" t="s">
        <v>4582</v>
      </c>
      <c r="C1677" s="49" t="s">
        <v>859</v>
      </c>
      <c r="D1677" s="49" t="s">
        <v>860</v>
      </c>
      <c r="E1677" s="49">
        <v>4</v>
      </c>
      <c r="F1677" s="49">
        <v>11</v>
      </c>
      <c r="G1677" s="49" t="s">
        <v>4675</v>
      </c>
      <c r="H1677" s="52" t="s">
        <v>52</v>
      </c>
      <c r="I1677" s="50"/>
      <c r="J1677" s="50"/>
      <c r="K1677" s="90"/>
      <c r="L1677" s="51">
        <v>266</v>
      </c>
      <c r="M1677" s="51">
        <v>235</v>
      </c>
      <c r="N1677" s="82">
        <f>IF('1'!$H$10="-",L1677,L1677)</f>
        <v>266</v>
      </c>
      <c r="O1677" s="82">
        <f>IF(Z1677="только сц",0,IF('1'!$H$10="-",M1677,IF('1'!$H$10="в кассу предприятия",M1677,IF('1'!$H$10="ИП Водакова Т.Ю.",M1677*1.075,"-"))))</f>
        <v>235</v>
      </c>
      <c r="P1677" s="86">
        <v>5</v>
      </c>
      <c r="Q1677" s="47"/>
      <c r="R1677" s="91">
        <f t="shared" si="26"/>
        <v>0</v>
      </c>
      <c r="S1677" s="91" t="str">
        <f>IF('1'!$H$10="-","-      ₽",IF(Z1677="только сц",IF(Q1677&lt;=AA1677,Q1677,AA1677),IF(Q1677&lt;=AB1677,0,IF(Q1677-R1677&lt;=AA1677,Q1677-R1677,AA1677))))</f>
        <v>-      ₽</v>
      </c>
      <c r="T1677" s="92" t="str">
        <f>IF('1'!$H$10="-","-      ₽",IF(AND(SUM($W$10:$W$6357)&gt;=200000,AC1677&lt;&gt;"без скидки"),IF(R1677&gt;=100,O1677*0.95*0.95*R1677,O1677*R1677*0.95),IF(SUM($V$10:$V$6357)&gt;=57000,IF(AND(R1677&gt;=100,AC1677&lt;&gt;"без скидки"),O1677*0.95*R1677,O1677*R1677),N1677*R1677)))</f>
        <v>-      ₽</v>
      </c>
      <c r="U1677" s="92" t="str">
        <f>IF('1'!$H$10="-","-      ₽",S1677*N1677)</f>
        <v>-      ₽</v>
      </c>
      <c r="V1677" s="93" t="str">
        <f>IF('1'!$H$10="-","-      ₽",R1677*N1677)</f>
        <v>-      ₽</v>
      </c>
      <c r="W1677" s="93" t="str">
        <f>IF('1'!$H$10="-","-      ₽",R1677*O1677)</f>
        <v>-      ₽</v>
      </c>
      <c r="X1677" s="65" t="s">
        <v>4548</v>
      </c>
      <c r="Y1677" s="66" t="str">
        <f>IF(OR(Q1677="",'1'!$H$10="-"),"-      %",IF(Z1677="только сц",0,IF(SUM($V$685:$V$6357)&gt;=57000,(W1677-T1677)/W1677,0)))</f>
        <v>-      %</v>
      </c>
      <c r="Z1677" s="83" t="s">
        <v>375</v>
      </c>
      <c r="AA1677" s="51">
        <v>0</v>
      </c>
      <c r="AB1677" s="51">
        <v>5</v>
      </c>
      <c r="AC1677" s="63" t="s">
        <v>375</v>
      </c>
      <c r="AD1677" s="94" t="str">
        <f>IF(OR(Q1677="",'1'!$H$10="-"),"",IF(Q1677&gt;R1677+S1677,"заказано больше наличия",""))</f>
        <v/>
      </c>
    </row>
    <row r="1678" spans="1:30" s="48" customFormat="1">
      <c r="A1678" s="2"/>
      <c r="B1678" s="57" t="s">
        <v>858</v>
      </c>
      <c r="C1678" s="49" t="s">
        <v>859</v>
      </c>
      <c r="D1678" s="49" t="s">
        <v>860</v>
      </c>
      <c r="E1678" s="49">
        <v>4</v>
      </c>
      <c r="F1678" s="49">
        <v>11</v>
      </c>
      <c r="G1678" s="49" t="s">
        <v>861</v>
      </c>
      <c r="H1678" s="52" t="s">
        <v>52</v>
      </c>
      <c r="I1678" s="50"/>
      <c r="J1678" s="50"/>
      <c r="K1678" s="90"/>
      <c r="L1678" s="51">
        <v>266</v>
      </c>
      <c r="M1678" s="51">
        <v>235</v>
      </c>
      <c r="N1678" s="82">
        <f>IF('1'!$H$10="-",L1678,L1678)</f>
        <v>266</v>
      </c>
      <c r="O1678" s="82">
        <f>IF(Z1678="только сц",0,IF('1'!$H$10="-",M1678,IF('1'!$H$10="в кассу предприятия",M1678,IF('1'!$H$10="ИП Водакова Т.Ю.",M1678*1.075,"-"))))</f>
        <v>235</v>
      </c>
      <c r="P1678" s="86" t="s">
        <v>5583</v>
      </c>
      <c r="Q1678" s="47"/>
      <c r="R1678" s="91">
        <f t="shared" si="26"/>
        <v>0</v>
      </c>
      <c r="S1678" s="91" t="str">
        <f>IF('1'!$H$10="-","-      ₽",IF(Z1678="только сц",IF(Q1678&lt;=AA1678,Q1678,AA1678),IF(Q1678&lt;=AB1678,0,IF(Q1678-R1678&lt;=AA1678,Q1678-R1678,AA1678))))</f>
        <v>-      ₽</v>
      </c>
      <c r="T1678" s="92" t="str">
        <f>IF('1'!$H$10="-","-      ₽",IF(AND(SUM($W$10:$W$6357)&gt;=200000,AC1678&lt;&gt;"без скидки"),IF(R1678&gt;=100,O1678*0.95*0.95*R1678,O1678*R1678*0.95),IF(SUM($V$10:$V$6357)&gt;=57000,IF(AND(R1678&gt;=100,AC1678&lt;&gt;"без скидки"),O1678*0.95*R1678,O1678*R1678),N1678*R1678)))</f>
        <v>-      ₽</v>
      </c>
      <c r="U1678" s="92" t="str">
        <f>IF('1'!$H$10="-","-      ₽",S1678*N1678)</f>
        <v>-      ₽</v>
      </c>
      <c r="V1678" s="93" t="str">
        <f>IF('1'!$H$10="-","-      ₽",R1678*N1678)</f>
        <v>-      ₽</v>
      </c>
      <c r="W1678" s="93" t="str">
        <f>IF('1'!$H$10="-","-      ₽",R1678*O1678)</f>
        <v>-      ₽</v>
      </c>
      <c r="X1678" s="65" t="s">
        <v>4992</v>
      </c>
      <c r="Y1678" s="66" t="str">
        <f>IF(OR(Q1678="",'1'!$H$10="-"),"-      %",IF(Z1678="только сц",0,IF(SUM($V$685:$V$6357)&gt;=57000,(W1678-T1678)/W1678,0)))</f>
        <v>-      %</v>
      </c>
      <c r="Z1678" s="83" t="s">
        <v>375</v>
      </c>
      <c r="AA1678" s="51">
        <v>0</v>
      </c>
      <c r="AB1678" s="51">
        <v>149</v>
      </c>
      <c r="AC1678" s="63" t="s">
        <v>375</v>
      </c>
      <c r="AD1678" s="94" t="str">
        <f>IF(OR(Q1678="",'1'!$H$10="-"),"",IF(Q1678&gt;R1678+S1678,"заказано больше наличия",""))</f>
        <v/>
      </c>
    </row>
    <row r="1679" spans="1:30" s="48" customFormat="1">
      <c r="A1679" s="2"/>
      <c r="B1679" s="57" t="s">
        <v>5274</v>
      </c>
      <c r="C1679" s="49" t="s">
        <v>859</v>
      </c>
      <c r="D1679" s="49" t="s">
        <v>860</v>
      </c>
      <c r="E1679" s="49">
        <v>4</v>
      </c>
      <c r="F1679" s="49">
        <v>8</v>
      </c>
      <c r="G1679" s="49"/>
      <c r="H1679" s="52" t="s">
        <v>288</v>
      </c>
      <c r="I1679" s="50"/>
      <c r="J1679" s="50"/>
      <c r="K1679" s="90"/>
      <c r="L1679" s="51">
        <v>198</v>
      </c>
      <c r="M1679" s="51">
        <v>175</v>
      </c>
      <c r="N1679" s="82">
        <f>IF('1'!$H$10="-",L1679,L1679)</f>
        <v>198</v>
      </c>
      <c r="O1679" s="82">
        <f>IF(Z1679="только сц",0,IF('1'!$H$10="-",M1679,IF('1'!$H$10="в кассу предприятия",M1679,IF('1'!$H$10="ИП Водакова Т.Ю.",M1679*1.075,"-"))))</f>
        <v>0</v>
      </c>
      <c r="P1679" s="86">
        <v>1</v>
      </c>
      <c r="Q1679" s="47"/>
      <c r="R1679" s="91">
        <f t="shared" si="26"/>
        <v>0</v>
      </c>
      <c r="S1679" s="91" t="str">
        <f>IF('1'!$H$10="-","-      ₽",IF(Z1679="только сц",IF(Q1679&lt;=AA1679,Q1679,AA1679),IF(Q1679&lt;=AB1679,0,IF(Q1679-R1679&lt;=AA1679,Q1679-R1679,AA1679))))</f>
        <v>-      ₽</v>
      </c>
      <c r="T1679" s="92" t="str">
        <f>IF('1'!$H$10="-","-      ₽",IF(AND(SUM($W$10:$W$6357)&gt;=200000,AC1679&lt;&gt;"без скидки"),IF(R1679&gt;=100,O1679*0.95*0.95*R1679,O1679*R1679*0.95),IF(SUM($V$10:$V$6357)&gt;=57000,IF(AND(R1679&gt;=100,AC1679&lt;&gt;"без скидки"),O1679*0.95*R1679,O1679*R1679),N1679*R1679)))</f>
        <v>-      ₽</v>
      </c>
      <c r="U1679" s="92" t="str">
        <f>IF('1'!$H$10="-","-      ₽",S1679*N1679)</f>
        <v>-      ₽</v>
      </c>
      <c r="V1679" s="93" t="str">
        <f>IF('1'!$H$10="-","-      ₽",R1679*N1679)</f>
        <v>-      ₽</v>
      </c>
      <c r="W1679" s="93" t="str">
        <f>IF('1'!$H$10="-","-      ₽",R1679*O1679)</f>
        <v>-      ₽</v>
      </c>
      <c r="X1679" s="65" t="s">
        <v>4548</v>
      </c>
      <c r="Y1679" s="66" t="str">
        <f>IF(OR(Q1679="",'1'!$H$10="-"),"-      %",IF(Z1679="только сц",0,IF(SUM($V$685:$V$6357)&gt;=57000,(W1679-T1679)/W1679,0)))</f>
        <v>-      %</v>
      </c>
      <c r="Z1679" s="83" t="s">
        <v>5582</v>
      </c>
      <c r="AA1679" s="51">
        <v>1</v>
      </c>
      <c r="AB1679" s="51">
        <v>0</v>
      </c>
      <c r="AC1679" s="63" t="s">
        <v>375</v>
      </c>
      <c r="AD1679" s="94" t="str">
        <f>IF(OR(Q1679="",'1'!$H$10="-"),"",IF(Q1679&gt;R1679+S1679,"заказано больше наличия",""))</f>
        <v/>
      </c>
    </row>
    <row r="1680" spans="1:30" s="48" customFormat="1">
      <c r="A1680" s="2"/>
      <c r="B1680" s="57" t="s">
        <v>1657</v>
      </c>
      <c r="C1680" s="49" t="s">
        <v>2589</v>
      </c>
      <c r="D1680" s="49" t="s">
        <v>2590</v>
      </c>
      <c r="E1680" s="49">
        <v>4</v>
      </c>
      <c r="F1680" s="49">
        <v>11</v>
      </c>
      <c r="G1680" s="49" t="s">
        <v>3106</v>
      </c>
      <c r="H1680" s="52" t="s">
        <v>52</v>
      </c>
      <c r="I1680" s="50"/>
      <c r="J1680" s="50"/>
      <c r="K1680" s="90"/>
      <c r="L1680" s="51">
        <v>266</v>
      </c>
      <c r="M1680" s="51">
        <v>235</v>
      </c>
      <c r="N1680" s="82">
        <f>IF('1'!$H$10="-",L1680,L1680)</f>
        <v>266</v>
      </c>
      <c r="O1680" s="82">
        <f>IF(Z1680="только сц",0,IF('1'!$H$10="-",M1680,IF('1'!$H$10="в кассу предприятия",M1680,IF('1'!$H$10="ИП Водакова Т.Ю.",M1680*1.075,"-"))))</f>
        <v>235</v>
      </c>
      <c r="P1680" s="86">
        <v>89</v>
      </c>
      <c r="Q1680" s="47"/>
      <c r="R1680" s="91">
        <f t="shared" si="26"/>
        <v>0</v>
      </c>
      <c r="S1680" s="91" t="str">
        <f>IF('1'!$H$10="-","-      ₽",IF(Z1680="только сц",IF(Q1680&lt;=AA1680,Q1680,AA1680),IF(Q1680&lt;=AB1680,0,IF(Q1680-R1680&lt;=AA1680,Q1680-R1680,AA1680))))</f>
        <v>-      ₽</v>
      </c>
      <c r="T1680" s="92" t="str">
        <f>IF('1'!$H$10="-","-      ₽",IF(AND(SUM($W$10:$W$6357)&gt;=200000,AC1680&lt;&gt;"без скидки"),IF(R1680&gt;=100,O1680*0.95*0.95*R1680,O1680*R1680*0.95),IF(SUM($V$10:$V$6357)&gt;=57000,IF(AND(R1680&gt;=100,AC1680&lt;&gt;"без скидки"),O1680*0.95*R1680,O1680*R1680),N1680*R1680)))</f>
        <v>-      ₽</v>
      </c>
      <c r="U1680" s="92" t="str">
        <f>IF('1'!$H$10="-","-      ₽",S1680*N1680)</f>
        <v>-      ₽</v>
      </c>
      <c r="V1680" s="93" t="str">
        <f>IF('1'!$H$10="-","-      ₽",R1680*N1680)</f>
        <v>-      ₽</v>
      </c>
      <c r="W1680" s="93" t="str">
        <f>IF('1'!$H$10="-","-      ₽",R1680*O1680)</f>
        <v>-      ₽</v>
      </c>
      <c r="X1680" s="65" t="s">
        <v>4992</v>
      </c>
      <c r="Y1680" s="66" t="str">
        <f>IF(OR(Q1680="",'1'!$H$10="-"),"-      %",IF(Z1680="только сц",0,IF(SUM($V$685:$V$6357)&gt;=57000,(W1680-T1680)/W1680,0)))</f>
        <v>-      %</v>
      </c>
      <c r="Z1680" s="83" t="s">
        <v>375</v>
      </c>
      <c r="AA1680" s="51">
        <v>1</v>
      </c>
      <c r="AB1680" s="51">
        <v>88</v>
      </c>
      <c r="AC1680" s="63" t="s">
        <v>375</v>
      </c>
      <c r="AD1680" s="94" t="str">
        <f>IF(OR(Q1680="",'1'!$H$10="-"),"",IF(Q1680&gt;R1680+S1680,"заказано больше наличия",""))</f>
        <v/>
      </c>
    </row>
    <row r="1681" spans="1:30" s="48" customFormat="1">
      <c r="A1681" s="2"/>
      <c r="B1681" s="57" t="s">
        <v>1658</v>
      </c>
      <c r="C1681" s="49" t="s">
        <v>2591</v>
      </c>
      <c r="D1681" s="49" t="s">
        <v>2592</v>
      </c>
      <c r="E1681" s="49">
        <v>4</v>
      </c>
      <c r="F1681" s="49">
        <v>11</v>
      </c>
      <c r="G1681" s="49" t="s">
        <v>3107</v>
      </c>
      <c r="H1681" s="52" t="s">
        <v>52</v>
      </c>
      <c r="I1681" s="50"/>
      <c r="J1681" s="50"/>
      <c r="K1681" s="90"/>
      <c r="L1681" s="51">
        <v>266</v>
      </c>
      <c r="M1681" s="51">
        <v>235</v>
      </c>
      <c r="N1681" s="82">
        <f>IF('1'!$H$10="-",L1681,L1681)</f>
        <v>266</v>
      </c>
      <c r="O1681" s="82">
        <f>IF(Z1681="только сц",0,IF('1'!$H$10="-",M1681,IF('1'!$H$10="в кассу предприятия",M1681,IF('1'!$H$10="ИП Водакова Т.Ю.",M1681*1.075,"-"))))</f>
        <v>235</v>
      </c>
      <c r="P1681" s="86">
        <v>6</v>
      </c>
      <c r="Q1681" s="47"/>
      <c r="R1681" s="91">
        <f t="shared" si="26"/>
        <v>0</v>
      </c>
      <c r="S1681" s="91" t="str">
        <f>IF('1'!$H$10="-","-      ₽",IF(Z1681="только сц",IF(Q1681&lt;=AA1681,Q1681,AA1681),IF(Q1681&lt;=AB1681,0,IF(Q1681-R1681&lt;=AA1681,Q1681-R1681,AA1681))))</f>
        <v>-      ₽</v>
      </c>
      <c r="T1681" s="92" t="str">
        <f>IF('1'!$H$10="-","-      ₽",IF(AND(SUM($W$10:$W$6357)&gt;=200000,AC1681&lt;&gt;"без скидки"),IF(R1681&gt;=100,O1681*0.95*0.95*R1681,O1681*R1681*0.95),IF(SUM($V$10:$V$6357)&gt;=57000,IF(AND(R1681&gt;=100,AC1681&lt;&gt;"без скидки"),O1681*0.95*R1681,O1681*R1681),N1681*R1681)))</f>
        <v>-      ₽</v>
      </c>
      <c r="U1681" s="92" t="str">
        <f>IF('1'!$H$10="-","-      ₽",S1681*N1681)</f>
        <v>-      ₽</v>
      </c>
      <c r="V1681" s="93" t="str">
        <f>IF('1'!$H$10="-","-      ₽",R1681*N1681)</f>
        <v>-      ₽</v>
      </c>
      <c r="W1681" s="93" t="str">
        <f>IF('1'!$H$10="-","-      ₽",R1681*O1681)</f>
        <v>-      ₽</v>
      </c>
      <c r="X1681" s="65" t="s">
        <v>4548</v>
      </c>
      <c r="Y1681" s="66" t="str">
        <f>IF(OR(Q1681="",'1'!$H$10="-"),"-      %",IF(Z1681="только сц",0,IF(SUM($V$685:$V$6357)&gt;=57000,(W1681-T1681)/W1681,0)))</f>
        <v>-      %</v>
      </c>
      <c r="Z1681" s="83" t="s">
        <v>375</v>
      </c>
      <c r="AA1681" s="51">
        <v>0</v>
      </c>
      <c r="AB1681" s="51">
        <v>6</v>
      </c>
      <c r="AC1681" s="63" t="s">
        <v>375</v>
      </c>
      <c r="AD1681" s="94" t="str">
        <f>IF(OR(Q1681="",'1'!$H$10="-"),"",IF(Q1681&gt;R1681+S1681,"заказано больше наличия",""))</f>
        <v/>
      </c>
    </row>
    <row r="1682" spans="1:30" s="48" customFormat="1">
      <c r="A1682" s="2"/>
      <c r="B1682" s="57" t="s">
        <v>1659</v>
      </c>
      <c r="C1682" s="49" t="s">
        <v>2591</v>
      </c>
      <c r="D1682" s="49" t="s">
        <v>2592</v>
      </c>
      <c r="E1682" s="49">
        <v>4</v>
      </c>
      <c r="F1682" s="49">
        <v>11</v>
      </c>
      <c r="G1682" s="49" t="s">
        <v>3108</v>
      </c>
      <c r="H1682" s="52" t="s">
        <v>52</v>
      </c>
      <c r="I1682" s="50"/>
      <c r="J1682" s="50"/>
      <c r="K1682" s="90"/>
      <c r="L1682" s="51">
        <v>266</v>
      </c>
      <c r="M1682" s="51">
        <v>235</v>
      </c>
      <c r="N1682" s="82">
        <f>IF('1'!$H$10="-",L1682,L1682)</f>
        <v>266</v>
      </c>
      <c r="O1682" s="82">
        <f>IF(Z1682="только сц",0,IF('1'!$H$10="-",M1682,IF('1'!$H$10="в кассу предприятия",M1682,IF('1'!$H$10="ИП Водакова Т.Ю.",M1682*1.075,"-"))))</f>
        <v>235</v>
      </c>
      <c r="P1682" s="86">
        <v>36</v>
      </c>
      <c r="Q1682" s="47"/>
      <c r="R1682" s="91">
        <f t="shared" si="26"/>
        <v>0</v>
      </c>
      <c r="S1682" s="91" t="str">
        <f>IF('1'!$H$10="-","-      ₽",IF(Z1682="только сц",IF(Q1682&lt;=AA1682,Q1682,AA1682),IF(Q1682&lt;=AB1682,0,IF(Q1682-R1682&lt;=AA1682,Q1682-R1682,AA1682))))</f>
        <v>-      ₽</v>
      </c>
      <c r="T1682" s="92" t="str">
        <f>IF('1'!$H$10="-","-      ₽",IF(AND(SUM($W$10:$W$6357)&gt;=200000,AC1682&lt;&gt;"без скидки"),IF(R1682&gt;=100,O1682*0.95*0.95*R1682,O1682*R1682*0.95),IF(SUM($V$10:$V$6357)&gt;=57000,IF(AND(R1682&gt;=100,AC1682&lt;&gt;"без скидки"),O1682*0.95*R1682,O1682*R1682),N1682*R1682)))</f>
        <v>-      ₽</v>
      </c>
      <c r="U1682" s="92" t="str">
        <f>IF('1'!$H$10="-","-      ₽",S1682*N1682)</f>
        <v>-      ₽</v>
      </c>
      <c r="V1682" s="93" t="str">
        <f>IF('1'!$H$10="-","-      ₽",R1682*N1682)</f>
        <v>-      ₽</v>
      </c>
      <c r="W1682" s="93" t="str">
        <f>IF('1'!$H$10="-","-      ₽",R1682*O1682)</f>
        <v>-      ₽</v>
      </c>
      <c r="X1682" s="65" t="s">
        <v>4991</v>
      </c>
      <c r="Y1682" s="66" t="str">
        <f>IF(OR(Q1682="",'1'!$H$10="-"),"-      %",IF(Z1682="только сц",0,IF(SUM($V$685:$V$6357)&gt;=57000,(W1682-T1682)/W1682,0)))</f>
        <v>-      %</v>
      </c>
      <c r="Z1682" s="83" t="s">
        <v>375</v>
      </c>
      <c r="AA1682" s="51">
        <v>0</v>
      </c>
      <c r="AB1682" s="51">
        <v>36</v>
      </c>
      <c r="AC1682" s="63" t="s">
        <v>375</v>
      </c>
      <c r="AD1682" s="94" t="str">
        <f>IF(OR(Q1682="",'1'!$H$10="-"),"",IF(Q1682&gt;R1682+S1682,"заказано больше наличия",""))</f>
        <v/>
      </c>
    </row>
    <row r="1683" spans="1:30" s="48" customFormat="1">
      <c r="A1683" s="2"/>
      <c r="B1683" s="57" t="s">
        <v>1660</v>
      </c>
      <c r="C1683" s="49" t="s">
        <v>2591</v>
      </c>
      <c r="D1683" s="49" t="s">
        <v>2592</v>
      </c>
      <c r="E1683" s="49">
        <v>4</v>
      </c>
      <c r="F1683" s="49">
        <v>11</v>
      </c>
      <c r="G1683" s="49" t="s">
        <v>3109</v>
      </c>
      <c r="H1683" s="52" t="s">
        <v>52</v>
      </c>
      <c r="I1683" s="50"/>
      <c r="J1683" s="50"/>
      <c r="K1683" s="90"/>
      <c r="L1683" s="51">
        <v>266</v>
      </c>
      <c r="M1683" s="51">
        <v>235</v>
      </c>
      <c r="N1683" s="82">
        <f>IF('1'!$H$10="-",L1683,L1683)</f>
        <v>266</v>
      </c>
      <c r="O1683" s="82">
        <f>IF(Z1683="только сц",0,IF('1'!$H$10="-",M1683,IF('1'!$H$10="в кассу предприятия",M1683,IF('1'!$H$10="ИП Водакова Т.Ю.",M1683*1.075,"-"))))</f>
        <v>235</v>
      </c>
      <c r="P1683" s="86" t="s">
        <v>5583</v>
      </c>
      <c r="Q1683" s="47"/>
      <c r="R1683" s="91">
        <f t="shared" si="26"/>
        <v>0</v>
      </c>
      <c r="S1683" s="91" t="str">
        <f>IF('1'!$H$10="-","-      ₽",IF(Z1683="только сц",IF(Q1683&lt;=AA1683,Q1683,AA1683),IF(Q1683&lt;=AB1683,0,IF(Q1683-R1683&lt;=AA1683,Q1683-R1683,AA1683))))</f>
        <v>-      ₽</v>
      </c>
      <c r="T1683" s="92" t="str">
        <f>IF('1'!$H$10="-","-      ₽",IF(AND(SUM($W$10:$W$6357)&gt;=200000,AC1683&lt;&gt;"без скидки"),IF(R1683&gt;=100,O1683*0.95*0.95*R1683,O1683*R1683*0.95),IF(SUM($V$10:$V$6357)&gt;=57000,IF(AND(R1683&gt;=100,AC1683&lt;&gt;"без скидки"),O1683*0.95*R1683,O1683*R1683),N1683*R1683)))</f>
        <v>-      ₽</v>
      </c>
      <c r="U1683" s="92" t="str">
        <f>IF('1'!$H$10="-","-      ₽",S1683*N1683)</f>
        <v>-      ₽</v>
      </c>
      <c r="V1683" s="93" t="str">
        <f>IF('1'!$H$10="-","-      ₽",R1683*N1683)</f>
        <v>-      ₽</v>
      </c>
      <c r="W1683" s="93" t="str">
        <f>IF('1'!$H$10="-","-      ₽",R1683*O1683)</f>
        <v>-      ₽</v>
      </c>
      <c r="X1683" s="65" t="s">
        <v>4992</v>
      </c>
      <c r="Y1683" s="66" t="str">
        <f>IF(OR(Q1683="",'1'!$H$10="-"),"-      %",IF(Z1683="только сц",0,IF(SUM($V$685:$V$6357)&gt;=57000,(W1683-T1683)/W1683,0)))</f>
        <v>-      %</v>
      </c>
      <c r="Z1683" s="83" t="s">
        <v>375</v>
      </c>
      <c r="AA1683" s="51">
        <v>0</v>
      </c>
      <c r="AB1683" s="51">
        <v>116</v>
      </c>
      <c r="AC1683" s="63" t="s">
        <v>375</v>
      </c>
      <c r="AD1683" s="94" t="str">
        <f>IF(OR(Q1683="",'1'!$H$10="-"),"",IF(Q1683&gt;R1683+S1683,"заказано больше наличия",""))</f>
        <v/>
      </c>
    </row>
    <row r="1684" spans="1:30" s="48" customFormat="1">
      <c r="A1684" s="2"/>
      <c r="B1684" s="57" t="s">
        <v>1661</v>
      </c>
      <c r="C1684" s="49" t="s">
        <v>862</v>
      </c>
      <c r="D1684" s="49" t="s">
        <v>863</v>
      </c>
      <c r="E1684" s="49">
        <v>4</v>
      </c>
      <c r="F1684" s="49">
        <v>11</v>
      </c>
      <c r="G1684" s="49" t="s">
        <v>3110</v>
      </c>
      <c r="H1684" s="52" t="s">
        <v>52</v>
      </c>
      <c r="I1684" s="50"/>
      <c r="J1684" s="50"/>
      <c r="K1684" s="90"/>
      <c r="L1684" s="51">
        <v>266</v>
      </c>
      <c r="M1684" s="51">
        <v>235</v>
      </c>
      <c r="N1684" s="82">
        <f>IF('1'!$H$10="-",L1684,L1684)</f>
        <v>266</v>
      </c>
      <c r="O1684" s="82">
        <f>IF(Z1684="только сц",0,IF('1'!$H$10="-",M1684,IF('1'!$H$10="в кассу предприятия",M1684,IF('1'!$H$10="ИП Водакова Т.Ю.",M1684*1.075,"-"))))</f>
        <v>235</v>
      </c>
      <c r="P1684" s="86">
        <v>13</v>
      </c>
      <c r="Q1684" s="47"/>
      <c r="R1684" s="91">
        <f t="shared" si="26"/>
        <v>0</v>
      </c>
      <c r="S1684" s="91" t="str">
        <f>IF('1'!$H$10="-","-      ₽",IF(Z1684="только сц",IF(Q1684&lt;=AA1684,Q1684,AA1684),IF(Q1684&lt;=AB1684,0,IF(Q1684-R1684&lt;=AA1684,Q1684-R1684,AA1684))))</f>
        <v>-      ₽</v>
      </c>
      <c r="T1684" s="92" t="str">
        <f>IF('1'!$H$10="-","-      ₽",IF(AND(SUM($W$10:$W$6357)&gt;=200000,AC1684&lt;&gt;"без скидки"),IF(R1684&gt;=100,O1684*0.95*0.95*R1684,O1684*R1684*0.95),IF(SUM($V$10:$V$6357)&gt;=57000,IF(AND(R1684&gt;=100,AC1684&lt;&gt;"без скидки"),O1684*0.95*R1684,O1684*R1684),N1684*R1684)))</f>
        <v>-      ₽</v>
      </c>
      <c r="U1684" s="92" t="str">
        <f>IF('1'!$H$10="-","-      ₽",S1684*N1684)</f>
        <v>-      ₽</v>
      </c>
      <c r="V1684" s="93" t="str">
        <f>IF('1'!$H$10="-","-      ₽",R1684*N1684)</f>
        <v>-      ₽</v>
      </c>
      <c r="W1684" s="93" t="str">
        <f>IF('1'!$H$10="-","-      ₽",R1684*O1684)</f>
        <v>-      ₽</v>
      </c>
      <c r="X1684" s="65" t="s">
        <v>4992</v>
      </c>
      <c r="Y1684" s="66" t="str">
        <f>IF(OR(Q1684="",'1'!$H$10="-"),"-      %",IF(Z1684="только сц",0,IF(SUM($V$685:$V$6357)&gt;=57000,(W1684-T1684)/W1684,0)))</f>
        <v>-      %</v>
      </c>
      <c r="Z1684" s="83" t="s">
        <v>375</v>
      </c>
      <c r="AA1684" s="51">
        <v>0</v>
      </c>
      <c r="AB1684" s="51">
        <v>13</v>
      </c>
      <c r="AC1684" s="63" t="s">
        <v>375</v>
      </c>
      <c r="AD1684" s="94" t="str">
        <f>IF(OR(Q1684="",'1'!$H$10="-"),"",IF(Q1684&gt;R1684+S1684,"заказано больше наличия",""))</f>
        <v/>
      </c>
    </row>
    <row r="1685" spans="1:30" s="48" customFormat="1">
      <c r="A1685" s="2"/>
      <c r="B1685" s="57" t="s">
        <v>1662</v>
      </c>
      <c r="C1685" s="49" t="s">
        <v>3886</v>
      </c>
      <c r="D1685" s="49" t="s">
        <v>3887</v>
      </c>
      <c r="E1685" s="49">
        <v>4</v>
      </c>
      <c r="F1685" s="49">
        <v>8</v>
      </c>
      <c r="G1685" s="49" t="s">
        <v>864</v>
      </c>
      <c r="H1685" s="52" t="s">
        <v>288</v>
      </c>
      <c r="I1685" s="50"/>
      <c r="J1685" s="50"/>
      <c r="K1685" s="90"/>
      <c r="L1685" s="51">
        <v>198</v>
      </c>
      <c r="M1685" s="51">
        <v>175</v>
      </c>
      <c r="N1685" s="82">
        <f>IF('1'!$H$10="-",L1685,L1685)</f>
        <v>198</v>
      </c>
      <c r="O1685" s="82">
        <f>IF(Z1685="только сц",0,IF('1'!$H$10="-",M1685,IF('1'!$H$10="в кассу предприятия",M1685,IF('1'!$H$10="ИП Водакова Т.Ю.",M1685*1.075,"-"))))</f>
        <v>0</v>
      </c>
      <c r="P1685" s="86">
        <v>3</v>
      </c>
      <c r="Q1685" s="47"/>
      <c r="R1685" s="91">
        <f t="shared" si="26"/>
        <v>0</v>
      </c>
      <c r="S1685" s="91" t="str">
        <f>IF('1'!$H$10="-","-      ₽",IF(Z1685="только сц",IF(Q1685&lt;=AA1685,Q1685,AA1685),IF(Q1685&lt;=AB1685,0,IF(Q1685-R1685&lt;=AA1685,Q1685-R1685,AA1685))))</f>
        <v>-      ₽</v>
      </c>
      <c r="T1685" s="92" t="str">
        <f>IF('1'!$H$10="-","-      ₽",IF(AND(SUM($W$10:$W$6357)&gt;=200000,AC1685&lt;&gt;"без скидки"),IF(R1685&gt;=100,O1685*0.95*0.95*R1685,O1685*R1685*0.95),IF(SUM($V$10:$V$6357)&gt;=57000,IF(AND(R1685&gt;=100,AC1685&lt;&gt;"без скидки"),O1685*0.95*R1685,O1685*R1685),N1685*R1685)))</f>
        <v>-      ₽</v>
      </c>
      <c r="U1685" s="92" t="str">
        <f>IF('1'!$H$10="-","-      ₽",S1685*N1685)</f>
        <v>-      ₽</v>
      </c>
      <c r="V1685" s="93" t="str">
        <f>IF('1'!$H$10="-","-      ₽",R1685*N1685)</f>
        <v>-      ₽</v>
      </c>
      <c r="W1685" s="93" t="str">
        <f>IF('1'!$H$10="-","-      ₽",R1685*O1685)</f>
        <v>-      ₽</v>
      </c>
      <c r="X1685" s="65" t="s">
        <v>4548</v>
      </c>
      <c r="Y1685" s="66" t="str">
        <f>IF(OR(Q1685="",'1'!$H$10="-"),"-      %",IF(Z1685="только сц",0,IF(SUM($V$685:$V$6357)&gt;=57000,(W1685-T1685)/W1685,0)))</f>
        <v>-      %</v>
      </c>
      <c r="Z1685" s="83" t="s">
        <v>5582</v>
      </c>
      <c r="AA1685" s="51">
        <v>3</v>
      </c>
      <c r="AB1685" s="51">
        <v>0</v>
      </c>
      <c r="AC1685" s="63" t="s">
        <v>375</v>
      </c>
      <c r="AD1685" s="94" t="str">
        <f>IF(OR(Q1685="",'1'!$H$10="-"),"",IF(Q1685&gt;R1685+S1685,"заказано больше наличия",""))</f>
        <v/>
      </c>
    </row>
    <row r="1686" spans="1:30" s="48" customFormat="1">
      <c r="A1686" s="2"/>
      <c r="B1686" s="57" t="s">
        <v>865</v>
      </c>
      <c r="C1686" s="49" t="s">
        <v>862</v>
      </c>
      <c r="D1686" s="49" t="s">
        <v>863</v>
      </c>
      <c r="E1686" s="49">
        <v>4</v>
      </c>
      <c r="F1686" s="49">
        <v>11</v>
      </c>
      <c r="G1686" s="49" t="s">
        <v>866</v>
      </c>
      <c r="H1686" s="52" t="s">
        <v>52</v>
      </c>
      <c r="I1686" s="50"/>
      <c r="J1686" s="50"/>
      <c r="K1686" s="90"/>
      <c r="L1686" s="51">
        <v>214</v>
      </c>
      <c r="M1686" s="51">
        <v>189</v>
      </c>
      <c r="N1686" s="82">
        <f>IF('1'!$H$10="-",L1686,L1686)</f>
        <v>214</v>
      </c>
      <c r="O1686" s="82">
        <f>IF(Z1686="только сц",0,IF('1'!$H$10="-",M1686,IF('1'!$H$10="в кассу предприятия",M1686,IF('1'!$H$10="ИП Водакова Т.Ю.",M1686*1.075,"-"))))</f>
        <v>189</v>
      </c>
      <c r="P1686" s="86">
        <v>45</v>
      </c>
      <c r="Q1686" s="47"/>
      <c r="R1686" s="91">
        <f t="shared" si="26"/>
        <v>0</v>
      </c>
      <c r="S1686" s="91" t="str">
        <f>IF('1'!$H$10="-","-      ₽",IF(Z1686="только сц",IF(Q1686&lt;=AA1686,Q1686,AA1686),IF(Q1686&lt;=AB1686,0,IF(Q1686-R1686&lt;=AA1686,Q1686-R1686,AA1686))))</f>
        <v>-      ₽</v>
      </c>
      <c r="T1686" s="92" t="str">
        <f>IF('1'!$H$10="-","-      ₽",IF(AND(SUM($W$10:$W$6357)&gt;=200000,AC1686&lt;&gt;"без скидки"),IF(R1686&gt;=100,O1686*0.95*0.95*R1686,O1686*R1686*0.95),IF(SUM($V$10:$V$6357)&gt;=57000,IF(AND(R1686&gt;=100,AC1686&lt;&gt;"без скидки"),O1686*0.95*R1686,O1686*R1686),N1686*R1686)))</f>
        <v>-      ₽</v>
      </c>
      <c r="U1686" s="92" t="str">
        <f>IF('1'!$H$10="-","-      ₽",S1686*N1686)</f>
        <v>-      ₽</v>
      </c>
      <c r="V1686" s="93" t="str">
        <f>IF('1'!$H$10="-","-      ₽",R1686*N1686)</f>
        <v>-      ₽</v>
      </c>
      <c r="W1686" s="93" t="str">
        <f>IF('1'!$H$10="-","-      ₽",R1686*O1686)</f>
        <v>-      ₽</v>
      </c>
      <c r="X1686" s="65" t="s">
        <v>4991</v>
      </c>
      <c r="Y1686" s="66" t="str">
        <f>IF(OR(Q1686="",'1'!$H$10="-"),"-      %",IF(Z1686="только сц",0,IF(SUM($V$685:$V$6357)&gt;=57000,(W1686-T1686)/W1686,0)))</f>
        <v>-      %</v>
      </c>
      <c r="Z1686" s="83" t="s">
        <v>375</v>
      </c>
      <c r="AA1686" s="51">
        <v>0</v>
      </c>
      <c r="AB1686" s="51">
        <v>45</v>
      </c>
      <c r="AC1686" s="63" t="s">
        <v>375</v>
      </c>
      <c r="AD1686" s="94" t="str">
        <f>IF(OR(Q1686="",'1'!$H$10="-"),"",IF(Q1686&gt;R1686+S1686,"заказано больше наличия",""))</f>
        <v/>
      </c>
    </row>
    <row r="1687" spans="1:30" s="48" customFormat="1">
      <c r="A1687" s="2"/>
      <c r="B1687" s="57" t="s">
        <v>1663</v>
      </c>
      <c r="C1687" s="49" t="s">
        <v>859</v>
      </c>
      <c r="D1687" s="49" t="s">
        <v>3969</v>
      </c>
      <c r="E1687" s="49">
        <v>4</v>
      </c>
      <c r="F1687" s="49">
        <v>11</v>
      </c>
      <c r="G1687" s="49" t="s">
        <v>3111</v>
      </c>
      <c r="H1687" s="52" t="s">
        <v>52</v>
      </c>
      <c r="I1687" s="50"/>
      <c r="J1687" s="50"/>
      <c r="K1687" s="90"/>
      <c r="L1687" s="51">
        <v>214</v>
      </c>
      <c r="M1687" s="51">
        <v>189</v>
      </c>
      <c r="N1687" s="82">
        <f>IF('1'!$H$10="-",L1687,L1687)</f>
        <v>214</v>
      </c>
      <c r="O1687" s="82">
        <f>IF(Z1687="только сц",0,IF('1'!$H$10="-",M1687,IF('1'!$H$10="в кассу предприятия",M1687,IF('1'!$H$10="ИП Водакова Т.Ю.",M1687*1.075,"-"))))</f>
        <v>189</v>
      </c>
      <c r="P1687" s="86">
        <v>21</v>
      </c>
      <c r="Q1687" s="47"/>
      <c r="R1687" s="91">
        <f t="shared" si="26"/>
        <v>0</v>
      </c>
      <c r="S1687" s="91" t="str">
        <f>IF('1'!$H$10="-","-      ₽",IF(Z1687="только сц",IF(Q1687&lt;=AA1687,Q1687,AA1687),IF(Q1687&lt;=AB1687,0,IF(Q1687-R1687&lt;=AA1687,Q1687-R1687,AA1687))))</f>
        <v>-      ₽</v>
      </c>
      <c r="T1687" s="92" t="str">
        <f>IF('1'!$H$10="-","-      ₽",IF(AND(SUM($W$10:$W$6357)&gt;=200000,AC1687&lt;&gt;"без скидки"),IF(R1687&gt;=100,O1687*0.95*0.95*R1687,O1687*R1687*0.95),IF(SUM($V$10:$V$6357)&gt;=57000,IF(AND(R1687&gt;=100,AC1687&lt;&gt;"без скидки"),O1687*0.95*R1687,O1687*R1687),N1687*R1687)))</f>
        <v>-      ₽</v>
      </c>
      <c r="U1687" s="92" t="str">
        <f>IF('1'!$H$10="-","-      ₽",S1687*N1687)</f>
        <v>-      ₽</v>
      </c>
      <c r="V1687" s="93" t="str">
        <f>IF('1'!$H$10="-","-      ₽",R1687*N1687)</f>
        <v>-      ₽</v>
      </c>
      <c r="W1687" s="93" t="str">
        <f>IF('1'!$H$10="-","-      ₽",R1687*O1687)</f>
        <v>-      ₽</v>
      </c>
      <c r="X1687" s="65" t="s">
        <v>4992</v>
      </c>
      <c r="Y1687" s="66" t="str">
        <f>IF(OR(Q1687="",'1'!$H$10="-"),"-      %",IF(Z1687="только сц",0,IF(SUM($V$685:$V$6357)&gt;=57000,(W1687-T1687)/W1687,0)))</f>
        <v>-      %</v>
      </c>
      <c r="Z1687" s="83" t="s">
        <v>375</v>
      </c>
      <c r="AA1687" s="51">
        <v>15</v>
      </c>
      <c r="AB1687" s="51">
        <v>6</v>
      </c>
      <c r="AC1687" s="63" t="s">
        <v>375</v>
      </c>
      <c r="AD1687" s="94" t="str">
        <f>IF(OR(Q1687="",'1'!$H$10="-"),"",IF(Q1687&gt;R1687+S1687,"заказано больше наличия",""))</f>
        <v/>
      </c>
    </row>
    <row r="1688" spans="1:30" s="48" customFormat="1">
      <c r="A1688" s="2"/>
      <c r="B1688" s="57" t="s">
        <v>1664</v>
      </c>
      <c r="C1688" s="49" t="s">
        <v>862</v>
      </c>
      <c r="D1688" s="49" t="s">
        <v>863</v>
      </c>
      <c r="E1688" s="49">
        <v>4</v>
      </c>
      <c r="F1688" s="49">
        <v>11</v>
      </c>
      <c r="G1688" s="49" t="s">
        <v>3112</v>
      </c>
      <c r="H1688" s="52" t="s">
        <v>52</v>
      </c>
      <c r="I1688" s="50"/>
      <c r="J1688" s="50"/>
      <c r="K1688" s="90"/>
      <c r="L1688" s="51">
        <v>214</v>
      </c>
      <c r="M1688" s="51">
        <v>189</v>
      </c>
      <c r="N1688" s="82">
        <f>IF('1'!$H$10="-",L1688,L1688)</f>
        <v>214</v>
      </c>
      <c r="O1688" s="82">
        <f>IF(Z1688="только сц",0,IF('1'!$H$10="-",M1688,IF('1'!$H$10="в кассу предприятия",M1688,IF('1'!$H$10="ИП Водакова Т.Ю.",M1688*1.075,"-"))))</f>
        <v>189</v>
      </c>
      <c r="P1688" s="86">
        <v>63</v>
      </c>
      <c r="Q1688" s="47"/>
      <c r="R1688" s="91">
        <f t="shared" si="26"/>
        <v>0</v>
      </c>
      <c r="S1688" s="91" t="str">
        <f>IF('1'!$H$10="-","-      ₽",IF(Z1688="только сц",IF(Q1688&lt;=AA1688,Q1688,AA1688),IF(Q1688&lt;=AB1688,0,IF(Q1688-R1688&lt;=AA1688,Q1688-R1688,AA1688))))</f>
        <v>-      ₽</v>
      </c>
      <c r="T1688" s="92" t="str">
        <f>IF('1'!$H$10="-","-      ₽",IF(AND(SUM($W$10:$W$6357)&gt;=200000,AC1688&lt;&gt;"без скидки"),IF(R1688&gt;=100,O1688*0.95*0.95*R1688,O1688*R1688*0.95),IF(SUM($V$10:$V$6357)&gt;=57000,IF(AND(R1688&gt;=100,AC1688&lt;&gt;"без скидки"),O1688*0.95*R1688,O1688*R1688),N1688*R1688)))</f>
        <v>-      ₽</v>
      </c>
      <c r="U1688" s="92" t="str">
        <f>IF('1'!$H$10="-","-      ₽",S1688*N1688)</f>
        <v>-      ₽</v>
      </c>
      <c r="V1688" s="93" t="str">
        <f>IF('1'!$H$10="-","-      ₽",R1688*N1688)</f>
        <v>-      ₽</v>
      </c>
      <c r="W1688" s="93" t="str">
        <f>IF('1'!$H$10="-","-      ₽",R1688*O1688)</f>
        <v>-      ₽</v>
      </c>
      <c r="X1688" s="65" t="s">
        <v>4991</v>
      </c>
      <c r="Y1688" s="66" t="str">
        <f>IF(OR(Q1688="",'1'!$H$10="-"),"-      %",IF(Z1688="только сц",0,IF(SUM($V$685:$V$6357)&gt;=57000,(W1688-T1688)/W1688,0)))</f>
        <v>-      %</v>
      </c>
      <c r="Z1688" s="83" t="s">
        <v>375</v>
      </c>
      <c r="AA1688" s="51">
        <v>0</v>
      </c>
      <c r="AB1688" s="51">
        <v>63</v>
      </c>
      <c r="AC1688" s="63" t="s">
        <v>375</v>
      </c>
      <c r="AD1688" s="94" t="str">
        <f>IF(OR(Q1688="",'1'!$H$10="-"),"",IF(Q1688&gt;R1688+S1688,"заказано больше наличия",""))</f>
        <v/>
      </c>
    </row>
    <row r="1689" spans="1:30" s="48" customFormat="1">
      <c r="A1689" s="2"/>
      <c r="B1689" s="57" t="s">
        <v>1665</v>
      </c>
      <c r="C1689" s="49" t="s">
        <v>862</v>
      </c>
      <c r="D1689" s="49" t="s">
        <v>863</v>
      </c>
      <c r="E1689" s="49">
        <v>4</v>
      </c>
      <c r="F1689" s="49">
        <v>8</v>
      </c>
      <c r="G1689" s="49" t="s">
        <v>3113</v>
      </c>
      <c r="H1689" s="52" t="s">
        <v>288</v>
      </c>
      <c r="I1689" s="50"/>
      <c r="J1689" s="50"/>
      <c r="K1689" s="90"/>
      <c r="L1689" s="51">
        <v>198</v>
      </c>
      <c r="M1689" s="51">
        <v>175</v>
      </c>
      <c r="N1689" s="82">
        <f>IF('1'!$H$10="-",L1689,L1689)</f>
        <v>198</v>
      </c>
      <c r="O1689" s="82">
        <f>IF(Z1689="только сц",0,IF('1'!$H$10="-",M1689,IF('1'!$H$10="в кассу предприятия",M1689,IF('1'!$H$10="ИП Водакова Т.Ю.",M1689*1.075,"-"))))</f>
        <v>175</v>
      </c>
      <c r="P1689" s="86">
        <v>8</v>
      </c>
      <c r="Q1689" s="47"/>
      <c r="R1689" s="91">
        <f t="shared" si="26"/>
        <v>0</v>
      </c>
      <c r="S1689" s="91" t="str">
        <f>IF('1'!$H$10="-","-      ₽",IF(Z1689="только сц",IF(Q1689&lt;=AA1689,Q1689,AA1689),IF(Q1689&lt;=AB1689,0,IF(Q1689-R1689&lt;=AA1689,Q1689-R1689,AA1689))))</f>
        <v>-      ₽</v>
      </c>
      <c r="T1689" s="92" t="str">
        <f>IF('1'!$H$10="-","-      ₽",IF(AND(SUM($W$10:$W$6357)&gt;=200000,AC1689&lt;&gt;"без скидки"),IF(R1689&gt;=100,O1689*0.95*0.95*R1689,O1689*R1689*0.95),IF(SUM($V$10:$V$6357)&gt;=57000,IF(AND(R1689&gt;=100,AC1689&lt;&gt;"без скидки"),O1689*0.95*R1689,O1689*R1689),N1689*R1689)))</f>
        <v>-      ₽</v>
      </c>
      <c r="U1689" s="92" t="str">
        <f>IF('1'!$H$10="-","-      ₽",S1689*N1689)</f>
        <v>-      ₽</v>
      </c>
      <c r="V1689" s="93" t="str">
        <f>IF('1'!$H$10="-","-      ₽",R1689*N1689)</f>
        <v>-      ₽</v>
      </c>
      <c r="W1689" s="93" t="str">
        <f>IF('1'!$H$10="-","-      ₽",R1689*O1689)</f>
        <v>-      ₽</v>
      </c>
      <c r="X1689" s="65" t="s">
        <v>4991</v>
      </c>
      <c r="Y1689" s="66" t="str">
        <f>IF(OR(Q1689="",'1'!$H$10="-"),"-      %",IF(Z1689="только сц",0,IF(SUM($V$685:$V$6357)&gt;=57000,(W1689-T1689)/W1689,0)))</f>
        <v>-      %</v>
      </c>
      <c r="Z1689" s="83" t="s">
        <v>375</v>
      </c>
      <c r="AA1689" s="51">
        <v>0</v>
      </c>
      <c r="AB1689" s="51">
        <v>8</v>
      </c>
      <c r="AC1689" s="63" t="s">
        <v>375</v>
      </c>
      <c r="AD1689" s="94" t="str">
        <f>IF(OR(Q1689="",'1'!$H$10="-"),"",IF(Q1689&gt;R1689+S1689,"заказано больше наличия",""))</f>
        <v/>
      </c>
    </row>
    <row r="1690" spans="1:30" s="48" customFormat="1">
      <c r="A1690" s="2"/>
      <c r="B1690" s="57" t="s">
        <v>1666</v>
      </c>
      <c r="C1690" s="49" t="s">
        <v>862</v>
      </c>
      <c r="D1690" s="49" t="s">
        <v>863</v>
      </c>
      <c r="E1690" s="49">
        <v>4</v>
      </c>
      <c r="F1690" s="49">
        <v>11</v>
      </c>
      <c r="G1690" s="49" t="s">
        <v>3114</v>
      </c>
      <c r="H1690" s="52" t="s">
        <v>52</v>
      </c>
      <c r="I1690" s="50"/>
      <c r="J1690" s="50"/>
      <c r="K1690" s="90"/>
      <c r="L1690" s="51">
        <v>214</v>
      </c>
      <c r="M1690" s="51">
        <v>189</v>
      </c>
      <c r="N1690" s="82">
        <f>IF('1'!$H$10="-",L1690,L1690)</f>
        <v>214</v>
      </c>
      <c r="O1690" s="82">
        <f>IF(Z1690="только сц",0,IF('1'!$H$10="-",M1690,IF('1'!$H$10="в кассу предприятия",M1690,IF('1'!$H$10="ИП Водакова Т.Ю.",M1690*1.075,"-"))))</f>
        <v>189</v>
      </c>
      <c r="P1690" s="86">
        <v>29</v>
      </c>
      <c r="Q1690" s="47"/>
      <c r="R1690" s="91">
        <f t="shared" si="26"/>
        <v>0</v>
      </c>
      <c r="S1690" s="91" t="str">
        <f>IF('1'!$H$10="-","-      ₽",IF(Z1690="только сц",IF(Q1690&lt;=AA1690,Q1690,AA1690),IF(Q1690&lt;=AB1690,0,IF(Q1690-R1690&lt;=AA1690,Q1690-R1690,AA1690))))</f>
        <v>-      ₽</v>
      </c>
      <c r="T1690" s="92" t="str">
        <f>IF('1'!$H$10="-","-      ₽",IF(AND(SUM($W$10:$W$6357)&gt;=200000,AC1690&lt;&gt;"без скидки"),IF(R1690&gt;=100,O1690*0.95*0.95*R1690,O1690*R1690*0.95),IF(SUM($V$10:$V$6357)&gt;=57000,IF(AND(R1690&gt;=100,AC1690&lt;&gt;"без скидки"),O1690*0.95*R1690,O1690*R1690),N1690*R1690)))</f>
        <v>-      ₽</v>
      </c>
      <c r="U1690" s="92" t="str">
        <f>IF('1'!$H$10="-","-      ₽",S1690*N1690)</f>
        <v>-      ₽</v>
      </c>
      <c r="V1690" s="93" t="str">
        <f>IF('1'!$H$10="-","-      ₽",R1690*N1690)</f>
        <v>-      ₽</v>
      </c>
      <c r="W1690" s="93" t="str">
        <f>IF('1'!$H$10="-","-      ₽",R1690*O1690)</f>
        <v>-      ₽</v>
      </c>
      <c r="X1690" s="65" t="s">
        <v>4992</v>
      </c>
      <c r="Y1690" s="66" t="str">
        <f>IF(OR(Q1690="",'1'!$H$10="-"),"-      %",IF(Z1690="только сц",0,IF(SUM($V$685:$V$6357)&gt;=57000,(W1690-T1690)/W1690,0)))</f>
        <v>-      %</v>
      </c>
      <c r="Z1690" s="83" t="s">
        <v>375</v>
      </c>
      <c r="AA1690" s="51">
        <v>7</v>
      </c>
      <c r="AB1690" s="51">
        <v>22</v>
      </c>
      <c r="AC1690" s="63" t="s">
        <v>375</v>
      </c>
      <c r="AD1690" s="94" t="str">
        <f>IF(OR(Q1690="",'1'!$H$10="-"),"",IF(Q1690&gt;R1690+S1690,"заказано больше наличия",""))</f>
        <v/>
      </c>
    </row>
    <row r="1691" spans="1:30" s="48" customFormat="1">
      <c r="A1691" s="2"/>
      <c r="B1691" s="57" t="s">
        <v>867</v>
      </c>
      <c r="C1691" s="49" t="s">
        <v>862</v>
      </c>
      <c r="D1691" s="49" t="s">
        <v>863</v>
      </c>
      <c r="E1691" s="49">
        <v>4</v>
      </c>
      <c r="F1691" s="49">
        <v>11</v>
      </c>
      <c r="G1691" s="49" t="s">
        <v>868</v>
      </c>
      <c r="H1691" s="52" t="s">
        <v>52</v>
      </c>
      <c r="I1691" s="50"/>
      <c r="J1691" s="50"/>
      <c r="K1691" s="90"/>
      <c r="L1691" s="51">
        <v>214</v>
      </c>
      <c r="M1691" s="51">
        <v>189</v>
      </c>
      <c r="N1691" s="82">
        <f>IF('1'!$H$10="-",L1691,L1691)</f>
        <v>214</v>
      </c>
      <c r="O1691" s="82">
        <f>IF(Z1691="только сц",0,IF('1'!$H$10="-",M1691,IF('1'!$H$10="в кассу предприятия",M1691,IF('1'!$H$10="ИП Водакова Т.Ю.",M1691*1.075,"-"))))</f>
        <v>189</v>
      </c>
      <c r="P1691" s="86">
        <v>35</v>
      </c>
      <c r="Q1691" s="47"/>
      <c r="R1691" s="91">
        <f t="shared" si="26"/>
        <v>0</v>
      </c>
      <c r="S1691" s="91" t="str">
        <f>IF('1'!$H$10="-","-      ₽",IF(Z1691="только сц",IF(Q1691&lt;=AA1691,Q1691,AA1691),IF(Q1691&lt;=AB1691,0,IF(Q1691-R1691&lt;=AA1691,Q1691-R1691,AA1691))))</f>
        <v>-      ₽</v>
      </c>
      <c r="T1691" s="92" t="str">
        <f>IF('1'!$H$10="-","-      ₽",IF(AND(SUM($W$10:$W$6357)&gt;=200000,AC1691&lt;&gt;"без скидки"),IF(R1691&gt;=100,O1691*0.95*0.95*R1691,O1691*R1691*0.95),IF(SUM($V$10:$V$6357)&gt;=57000,IF(AND(R1691&gt;=100,AC1691&lt;&gt;"без скидки"),O1691*0.95*R1691,O1691*R1691),N1691*R1691)))</f>
        <v>-      ₽</v>
      </c>
      <c r="U1691" s="92" t="str">
        <f>IF('1'!$H$10="-","-      ₽",S1691*N1691)</f>
        <v>-      ₽</v>
      </c>
      <c r="V1691" s="93" t="str">
        <f>IF('1'!$H$10="-","-      ₽",R1691*N1691)</f>
        <v>-      ₽</v>
      </c>
      <c r="W1691" s="93" t="str">
        <f>IF('1'!$H$10="-","-      ₽",R1691*O1691)</f>
        <v>-      ₽</v>
      </c>
      <c r="X1691" s="65" t="s">
        <v>4548</v>
      </c>
      <c r="Y1691" s="66" t="str">
        <f>IF(OR(Q1691="",'1'!$H$10="-"),"-      %",IF(Z1691="только сц",0,IF(SUM($V$685:$V$6357)&gt;=57000,(W1691-T1691)/W1691,0)))</f>
        <v>-      %</v>
      </c>
      <c r="Z1691" s="83" t="s">
        <v>375</v>
      </c>
      <c r="AA1691" s="51">
        <v>7</v>
      </c>
      <c r="AB1691" s="51">
        <v>28</v>
      </c>
      <c r="AC1691" s="63" t="s">
        <v>375</v>
      </c>
      <c r="AD1691" s="94" t="str">
        <f>IF(OR(Q1691="",'1'!$H$10="-"),"",IF(Q1691&gt;R1691+S1691,"заказано больше наличия",""))</f>
        <v/>
      </c>
    </row>
    <row r="1692" spans="1:30" s="48" customFormat="1">
      <c r="A1692" s="2"/>
      <c r="B1692" s="57" t="s">
        <v>1667</v>
      </c>
      <c r="C1692" s="49" t="s">
        <v>862</v>
      </c>
      <c r="D1692" s="49" t="s">
        <v>863</v>
      </c>
      <c r="E1692" s="49">
        <v>4</v>
      </c>
      <c r="F1692" s="49">
        <v>8</v>
      </c>
      <c r="G1692" s="49" t="s">
        <v>3115</v>
      </c>
      <c r="H1692" s="52" t="s">
        <v>288</v>
      </c>
      <c r="I1692" s="50"/>
      <c r="J1692" s="50"/>
      <c r="K1692" s="90"/>
      <c r="L1692" s="51">
        <v>198</v>
      </c>
      <c r="M1692" s="51">
        <v>175</v>
      </c>
      <c r="N1692" s="82">
        <f>IF('1'!$H$10="-",L1692,L1692)</f>
        <v>198</v>
      </c>
      <c r="O1692" s="82">
        <f>IF(Z1692="только сц",0,IF('1'!$H$10="-",M1692,IF('1'!$H$10="в кассу предприятия",M1692,IF('1'!$H$10="ИП Водакова Т.Ю.",M1692*1.075,"-"))))</f>
        <v>175</v>
      </c>
      <c r="P1692" s="86">
        <v>36</v>
      </c>
      <c r="Q1692" s="47"/>
      <c r="R1692" s="91">
        <f t="shared" si="26"/>
        <v>0</v>
      </c>
      <c r="S1692" s="91" t="str">
        <f>IF('1'!$H$10="-","-      ₽",IF(Z1692="только сц",IF(Q1692&lt;=AA1692,Q1692,AA1692),IF(Q1692&lt;=AB1692,0,IF(Q1692-R1692&lt;=AA1692,Q1692-R1692,AA1692))))</f>
        <v>-      ₽</v>
      </c>
      <c r="T1692" s="92" t="str">
        <f>IF('1'!$H$10="-","-      ₽",IF(AND(SUM($W$10:$W$6357)&gt;=200000,AC1692&lt;&gt;"без скидки"),IF(R1692&gt;=100,O1692*0.95*0.95*R1692,O1692*R1692*0.95),IF(SUM($V$10:$V$6357)&gt;=57000,IF(AND(R1692&gt;=100,AC1692&lt;&gt;"без скидки"),O1692*0.95*R1692,O1692*R1692),N1692*R1692)))</f>
        <v>-      ₽</v>
      </c>
      <c r="U1692" s="92" t="str">
        <f>IF('1'!$H$10="-","-      ₽",S1692*N1692)</f>
        <v>-      ₽</v>
      </c>
      <c r="V1692" s="93" t="str">
        <f>IF('1'!$H$10="-","-      ₽",R1692*N1692)</f>
        <v>-      ₽</v>
      </c>
      <c r="W1692" s="93" t="str">
        <f>IF('1'!$H$10="-","-      ₽",R1692*O1692)</f>
        <v>-      ₽</v>
      </c>
      <c r="X1692" s="65" t="s">
        <v>4992</v>
      </c>
      <c r="Y1692" s="66" t="str">
        <f>IF(OR(Q1692="",'1'!$H$10="-"),"-      %",IF(Z1692="только сц",0,IF(SUM($V$685:$V$6357)&gt;=57000,(W1692-T1692)/W1692,0)))</f>
        <v>-      %</v>
      </c>
      <c r="Z1692" s="83" t="s">
        <v>375</v>
      </c>
      <c r="AA1692" s="51">
        <v>5</v>
      </c>
      <c r="AB1692" s="51">
        <v>31</v>
      </c>
      <c r="AC1692" s="63" t="s">
        <v>3975</v>
      </c>
      <c r="AD1692" s="94" t="str">
        <f>IF(OR(Q1692="",'1'!$H$10="-"),"",IF(Q1692&gt;R1692+S1692,"заказано больше наличия",""))</f>
        <v/>
      </c>
    </row>
    <row r="1693" spans="1:30" s="48" customFormat="1">
      <c r="A1693" s="2"/>
      <c r="B1693" s="57" t="s">
        <v>1668</v>
      </c>
      <c r="C1693" s="49" t="s">
        <v>862</v>
      </c>
      <c r="D1693" s="49" t="s">
        <v>863</v>
      </c>
      <c r="E1693" s="49">
        <v>4</v>
      </c>
      <c r="F1693" s="49">
        <v>11</v>
      </c>
      <c r="G1693" s="49" t="s">
        <v>3116</v>
      </c>
      <c r="H1693" s="52" t="s">
        <v>52</v>
      </c>
      <c r="I1693" s="50"/>
      <c r="J1693" s="50"/>
      <c r="K1693" s="90"/>
      <c r="L1693" s="51">
        <v>214</v>
      </c>
      <c r="M1693" s="51">
        <v>189</v>
      </c>
      <c r="N1693" s="82">
        <f>IF('1'!$H$10="-",L1693,L1693)</f>
        <v>214</v>
      </c>
      <c r="O1693" s="82">
        <f>IF(Z1693="только сц",0,IF('1'!$H$10="-",M1693,IF('1'!$H$10="в кассу предприятия",M1693,IF('1'!$H$10="ИП Водакова Т.Ю.",M1693*1.075,"-"))))</f>
        <v>189</v>
      </c>
      <c r="P1693" s="86">
        <v>52</v>
      </c>
      <c r="Q1693" s="47"/>
      <c r="R1693" s="91">
        <f t="shared" si="26"/>
        <v>0</v>
      </c>
      <c r="S1693" s="91" t="str">
        <f>IF('1'!$H$10="-","-      ₽",IF(Z1693="только сц",IF(Q1693&lt;=AA1693,Q1693,AA1693),IF(Q1693&lt;=AB1693,0,IF(Q1693-R1693&lt;=AA1693,Q1693-R1693,AA1693))))</f>
        <v>-      ₽</v>
      </c>
      <c r="T1693" s="92" t="str">
        <f>IF('1'!$H$10="-","-      ₽",IF(AND(SUM($W$10:$W$6357)&gt;=200000,AC1693&lt;&gt;"без скидки"),IF(R1693&gt;=100,O1693*0.95*0.95*R1693,O1693*R1693*0.95),IF(SUM($V$10:$V$6357)&gt;=57000,IF(AND(R1693&gt;=100,AC1693&lt;&gt;"без скидки"),O1693*0.95*R1693,O1693*R1693),N1693*R1693)))</f>
        <v>-      ₽</v>
      </c>
      <c r="U1693" s="92" t="str">
        <f>IF('1'!$H$10="-","-      ₽",S1693*N1693)</f>
        <v>-      ₽</v>
      </c>
      <c r="V1693" s="93" t="str">
        <f>IF('1'!$H$10="-","-      ₽",R1693*N1693)</f>
        <v>-      ₽</v>
      </c>
      <c r="W1693" s="93" t="str">
        <f>IF('1'!$H$10="-","-      ₽",R1693*O1693)</f>
        <v>-      ₽</v>
      </c>
      <c r="X1693" s="65" t="s">
        <v>4991</v>
      </c>
      <c r="Y1693" s="66" t="str">
        <f>IF(OR(Q1693="",'1'!$H$10="-"),"-      %",IF(Z1693="только сц",0,IF(SUM($V$685:$V$6357)&gt;=57000,(W1693-T1693)/W1693,0)))</f>
        <v>-      %</v>
      </c>
      <c r="Z1693" s="83" t="s">
        <v>375</v>
      </c>
      <c r="AA1693" s="51">
        <v>0</v>
      </c>
      <c r="AB1693" s="51">
        <v>52</v>
      </c>
      <c r="AC1693" s="63" t="s">
        <v>3975</v>
      </c>
      <c r="AD1693" s="94" t="str">
        <f>IF(OR(Q1693="",'1'!$H$10="-"),"",IF(Q1693&gt;R1693+S1693,"заказано больше наличия",""))</f>
        <v/>
      </c>
    </row>
    <row r="1694" spans="1:30" s="48" customFormat="1">
      <c r="A1694" s="2"/>
      <c r="B1694" s="57" t="s">
        <v>5275</v>
      </c>
      <c r="C1694" s="49" t="s">
        <v>862</v>
      </c>
      <c r="D1694" s="49" t="s">
        <v>863</v>
      </c>
      <c r="E1694" s="49">
        <v>4</v>
      </c>
      <c r="F1694" s="49">
        <v>8</v>
      </c>
      <c r="G1694" s="49" t="s">
        <v>5545</v>
      </c>
      <c r="H1694" s="52" t="s">
        <v>288</v>
      </c>
      <c r="I1694" s="50"/>
      <c r="J1694" s="50"/>
      <c r="K1694" s="90"/>
      <c r="L1694" s="51">
        <v>198</v>
      </c>
      <c r="M1694" s="51">
        <v>175</v>
      </c>
      <c r="N1694" s="82">
        <f>IF('1'!$H$10="-",L1694,L1694)</f>
        <v>198</v>
      </c>
      <c r="O1694" s="82">
        <f>IF(Z1694="только сц",0,IF('1'!$H$10="-",M1694,IF('1'!$H$10="в кассу предприятия",M1694,IF('1'!$H$10="ИП Водакова Т.Ю.",M1694*1.075,"-"))))</f>
        <v>0</v>
      </c>
      <c r="P1694" s="86">
        <v>1</v>
      </c>
      <c r="Q1694" s="47"/>
      <c r="R1694" s="91">
        <f t="shared" si="26"/>
        <v>0</v>
      </c>
      <c r="S1694" s="91" t="str">
        <f>IF('1'!$H$10="-","-      ₽",IF(Z1694="только сц",IF(Q1694&lt;=AA1694,Q1694,AA1694),IF(Q1694&lt;=AB1694,0,IF(Q1694-R1694&lt;=AA1694,Q1694-R1694,AA1694))))</f>
        <v>-      ₽</v>
      </c>
      <c r="T1694" s="92" t="str">
        <f>IF('1'!$H$10="-","-      ₽",IF(AND(SUM($W$10:$W$6357)&gt;=200000,AC1694&lt;&gt;"без скидки"),IF(R1694&gt;=100,O1694*0.95*0.95*R1694,O1694*R1694*0.95),IF(SUM($V$10:$V$6357)&gt;=57000,IF(AND(R1694&gt;=100,AC1694&lt;&gt;"без скидки"),O1694*0.95*R1694,O1694*R1694),N1694*R1694)))</f>
        <v>-      ₽</v>
      </c>
      <c r="U1694" s="92" t="str">
        <f>IF('1'!$H$10="-","-      ₽",S1694*N1694)</f>
        <v>-      ₽</v>
      </c>
      <c r="V1694" s="93" t="str">
        <f>IF('1'!$H$10="-","-      ₽",R1694*N1694)</f>
        <v>-      ₽</v>
      </c>
      <c r="W1694" s="93" t="str">
        <f>IF('1'!$H$10="-","-      ₽",R1694*O1694)</f>
        <v>-      ₽</v>
      </c>
      <c r="X1694" s="65" t="s">
        <v>4548</v>
      </c>
      <c r="Y1694" s="66" t="str">
        <f>IF(OR(Q1694="",'1'!$H$10="-"),"-      %",IF(Z1694="только сц",0,IF(SUM($V$685:$V$6357)&gt;=57000,(W1694-T1694)/W1694,0)))</f>
        <v>-      %</v>
      </c>
      <c r="Z1694" s="83" t="s">
        <v>5582</v>
      </c>
      <c r="AA1694" s="51">
        <v>1</v>
      </c>
      <c r="AB1694" s="51">
        <v>0</v>
      </c>
      <c r="AC1694" s="63" t="s">
        <v>3975</v>
      </c>
      <c r="AD1694" s="94" t="str">
        <f>IF(OR(Q1694="",'1'!$H$10="-"),"",IF(Q1694&gt;R1694+S1694,"заказано больше наличия",""))</f>
        <v/>
      </c>
    </row>
    <row r="1695" spans="1:30" s="48" customFormat="1">
      <c r="A1695" s="2"/>
      <c r="B1695" s="57" t="s">
        <v>1669</v>
      </c>
      <c r="C1695" s="49" t="s">
        <v>862</v>
      </c>
      <c r="D1695" s="49" t="s">
        <v>863</v>
      </c>
      <c r="E1695" s="49">
        <v>4</v>
      </c>
      <c r="F1695" s="49">
        <v>11</v>
      </c>
      <c r="G1695" s="49" t="s">
        <v>3117</v>
      </c>
      <c r="H1695" s="52" t="s">
        <v>52</v>
      </c>
      <c r="I1695" s="50"/>
      <c r="J1695" s="50"/>
      <c r="K1695" s="90"/>
      <c r="L1695" s="51">
        <v>214</v>
      </c>
      <c r="M1695" s="51">
        <v>189</v>
      </c>
      <c r="N1695" s="82">
        <f>IF('1'!$H$10="-",L1695,L1695)</f>
        <v>214</v>
      </c>
      <c r="O1695" s="82">
        <f>IF(Z1695="только сц",0,IF('1'!$H$10="-",M1695,IF('1'!$H$10="в кассу предприятия",M1695,IF('1'!$H$10="ИП Водакова Т.Ю.",M1695*1.075,"-"))))</f>
        <v>189</v>
      </c>
      <c r="P1695" s="86">
        <v>12</v>
      </c>
      <c r="Q1695" s="47"/>
      <c r="R1695" s="91">
        <f t="shared" si="26"/>
        <v>0</v>
      </c>
      <c r="S1695" s="91" t="str">
        <f>IF('1'!$H$10="-","-      ₽",IF(Z1695="только сц",IF(Q1695&lt;=AA1695,Q1695,AA1695),IF(Q1695&lt;=AB1695,0,IF(Q1695-R1695&lt;=AA1695,Q1695-R1695,AA1695))))</f>
        <v>-      ₽</v>
      </c>
      <c r="T1695" s="92" t="str">
        <f>IF('1'!$H$10="-","-      ₽",IF(AND(SUM($W$10:$W$6357)&gt;=200000,AC1695&lt;&gt;"без скидки"),IF(R1695&gt;=100,O1695*0.95*0.95*R1695,O1695*R1695*0.95),IF(SUM($V$10:$V$6357)&gt;=57000,IF(AND(R1695&gt;=100,AC1695&lt;&gt;"без скидки"),O1695*0.95*R1695,O1695*R1695),N1695*R1695)))</f>
        <v>-      ₽</v>
      </c>
      <c r="U1695" s="92" t="str">
        <f>IF('1'!$H$10="-","-      ₽",S1695*N1695)</f>
        <v>-      ₽</v>
      </c>
      <c r="V1695" s="93" t="str">
        <f>IF('1'!$H$10="-","-      ₽",R1695*N1695)</f>
        <v>-      ₽</v>
      </c>
      <c r="W1695" s="93" t="str">
        <f>IF('1'!$H$10="-","-      ₽",R1695*O1695)</f>
        <v>-      ₽</v>
      </c>
      <c r="X1695" s="65" t="s">
        <v>4991</v>
      </c>
      <c r="Y1695" s="66" t="str">
        <f>IF(OR(Q1695="",'1'!$H$10="-"),"-      %",IF(Z1695="только сц",0,IF(SUM($V$685:$V$6357)&gt;=57000,(W1695-T1695)/W1695,0)))</f>
        <v>-      %</v>
      </c>
      <c r="Z1695" s="83" t="s">
        <v>375</v>
      </c>
      <c r="AA1695" s="51">
        <v>0</v>
      </c>
      <c r="AB1695" s="51">
        <v>12</v>
      </c>
      <c r="AC1695" s="63" t="s">
        <v>3975</v>
      </c>
      <c r="AD1695" s="94" t="str">
        <f>IF(OR(Q1695="",'1'!$H$10="-"),"",IF(Q1695&gt;R1695+S1695,"заказано больше наличия",""))</f>
        <v/>
      </c>
    </row>
    <row r="1696" spans="1:30" s="48" customFormat="1">
      <c r="A1696" s="2"/>
      <c r="B1696" s="57" t="s">
        <v>1670</v>
      </c>
      <c r="C1696" s="49" t="s">
        <v>862</v>
      </c>
      <c r="D1696" s="49" t="s">
        <v>863</v>
      </c>
      <c r="E1696" s="49">
        <v>4</v>
      </c>
      <c r="F1696" s="49">
        <v>11</v>
      </c>
      <c r="G1696" s="49" t="s">
        <v>3118</v>
      </c>
      <c r="H1696" s="52" t="s">
        <v>52</v>
      </c>
      <c r="I1696" s="50"/>
      <c r="J1696" s="50"/>
      <c r="K1696" s="90"/>
      <c r="L1696" s="51">
        <v>266</v>
      </c>
      <c r="M1696" s="51">
        <v>235</v>
      </c>
      <c r="N1696" s="82">
        <f>IF('1'!$H$10="-",L1696,L1696)</f>
        <v>266</v>
      </c>
      <c r="O1696" s="82">
        <f>IF(Z1696="только сц",0,IF('1'!$H$10="-",M1696,IF('1'!$H$10="в кассу предприятия",M1696,IF('1'!$H$10="ИП Водакова Т.Ю.",M1696*1.075,"-"))))</f>
        <v>235</v>
      </c>
      <c r="P1696" s="86">
        <v>12</v>
      </c>
      <c r="Q1696" s="47"/>
      <c r="R1696" s="91">
        <f t="shared" si="26"/>
        <v>0</v>
      </c>
      <c r="S1696" s="91" t="str">
        <f>IF('1'!$H$10="-","-      ₽",IF(Z1696="только сц",IF(Q1696&lt;=AA1696,Q1696,AA1696),IF(Q1696&lt;=AB1696,0,IF(Q1696-R1696&lt;=AA1696,Q1696-R1696,AA1696))))</f>
        <v>-      ₽</v>
      </c>
      <c r="T1696" s="92" t="str">
        <f>IF('1'!$H$10="-","-      ₽",IF(AND(SUM($W$10:$W$6357)&gt;=200000,AC1696&lt;&gt;"без скидки"),IF(R1696&gt;=100,O1696*0.95*0.95*R1696,O1696*R1696*0.95),IF(SUM($V$10:$V$6357)&gt;=57000,IF(AND(R1696&gt;=100,AC1696&lt;&gt;"без скидки"),O1696*0.95*R1696,O1696*R1696),N1696*R1696)))</f>
        <v>-      ₽</v>
      </c>
      <c r="U1696" s="92" t="str">
        <f>IF('1'!$H$10="-","-      ₽",S1696*N1696)</f>
        <v>-      ₽</v>
      </c>
      <c r="V1696" s="93" t="str">
        <f>IF('1'!$H$10="-","-      ₽",R1696*N1696)</f>
        <v>-      ₽</v>
      </c>
      <c r="W1696" s="93" t="str">
        <f>IF('1'!$H$10="-","-      ₽",R1696*O1696)</f>
        <v>-      ₽</v>
      </c>
      <c r="X1696" s="65" t="s">
        <v>4548</v>
      </c>
      <c r="Y1696" s="66" t="str">
        <f>IF(OR(Q1696="",'1'!$H$10="-"),"-      %",IF(Z1696="только сц",0,IF(SUM($V$685:$V$6357)&gt;=57000,(W1696-T1696)/W1696,0)))</f>
        <v>-      %</v>
      </c>
      <c r="Z1696" s="83" t="s">
        <v>375</v>
      </c>
      <c r="AA1696" s="51">
        <v>0</v>
      </c>
      <c r="AB1696" s="51">
        <v>12</v>
      </c>
      <c r="AC1696" s="63" t="s">
        <v>3975</v>
      </c>
      <c r="AD1696" s="94" t="str">
        <f>IF(OR(Q1696="",'1'!$H$10="-"),"",IF(Q1696&gt;R1696+S1696,"заказано больше наличия",""))</f>
        <v/>
      </c>
    </row>
    <row r="1697" spans="1:30" s="48" customFormat="1">
      <c r="A1697" s="2"/>
      <c r="B1697" s="57" t="s">
        <v>1671</v>
      </c>
      <c r="C1697" s="49" t="s">
        <v>2593</v>
      </c>
      <c r="D1697" s="49" t="s">
        <v>2594</v>
      </c>
      <c r="E1697" s="49">
        <v>4</v>
      </c>
      <c r="F1697" s="49">
        <v>8</v>
      </c>
      <c r="G1697" s="49" t="s">
        <v>3119</v>
      </c>
      <c r="H1697" s="52" t="s">
        <v>288</v>
      </c>
      <c r="I1697" s="50"/>
      <c r="J1697" s="50"/>
      <c r="K1697" s="90"/>
      <c r="L1697" s="51">
        <v>339</v>
      </c>
      <c r="M1697" s="51">
        <v>299</v>
      </c>
      <c r="N1697" s="82">
        <f>IF('1'!$H$10="-",L1697,L1697)</f>
        <v>339</v>
      </c>
      <c r="O1697" s="82">
        <f>IF(Z1697="только сц",0,IF('1'!$H$10="-",M1697,IF('1'!$H$10="в кассу предприятия",M1697,IF('1'!$H$10="ИП Водакова Т.Ю.",M1697*1.075,"-"))))</f>
        <v>299</v>
      </c>
      <c r="P1697" s="86">
        <v>4</v>
      </c>
      <c r="Q1697" s="47"/>
      <c r="R1697" s="91">
        <f t="shared" si="26"/>
        <v>0</v>
      </c>
      <c r="S1697" s="91" t="str">
        <f>IF('1'!$H$10="-","-      ₽",IF(Z1697="только сц",IF(Q1697&lt;=AA1697,Q1697,AA1697),IF(Q1697&lt;=AB1697,0,IF(Q1697-R1697&lt;=AA1697,Q1697-R1697,AA1697))))</f>
        <v>-      ₽</v>
      </c>
      <c r="T1697" s="92" t="str">
        <f>IF('1'!$H$10="-","-      ₽",IF(AND(SUM($W$10:$W$6357)&gt;=200000,AC1697&lt;&gt;"без скидки"),IF(R1697&gt;=100,O1697*0.95*0.95*R1697,O1697*R1697*0.95),IF(SUM($V$10:$V$6357)&gt;=57000,IF(AND(R1697&gt;=100,AC1697&lt;&gt;"без скидки"),O1697*0.95*R1697,O1697*R1697),N1697*R1697)))</f>
        <v>-      ₽</v>
      </c>
      <c r="U1697" s="92" t="str">
        <f>IF('1'!$H$10="-","-      ₽",S1697*N1697)</f>
        <v>-      ₽</v>
      </c>
      <c r="V1697" s="93" t="str">
        <f>IF('1'!$H$10="-","-      ₽",R1697*N1697)</f>
        <v>-      ₽</v>
      </c>
      <c r="W1697" s="93" t="str">
        <f>IF('1'!$H$10="-","-      ₽",R1697*O1697)</f>
        <v>-      ₽</v>
      </c>
      <c r="X1697" s="65" t="s">
        <v>4548</v>
      </c>
      <c r="Y1697" s="66" t="str">
        <f>IF(OR(Q1697="",'1'!$H$10="-"),"-      %",IF(Z1697="только сц",0,IF(SUM($V$685:$V$6357)&gt;=57000,(W1697-T1697)/W1697,0)))</f>
        <v>-      %</v>
      </c>
      <c r="Z1697" s="83" t="s">
        <v>375</v>
      </c>
      <c r="AA1697" s="51">
        <v>0</v>
      </c>
      <c r="AB1697" s="51">
        <v>4</v>
      </c>
      <c r="AC1697" s="63" t="s">
        <v>375</v>
      </c>
      <c r="AD1697" s="94" t="str">
        <f>IF(OR(Q1697="",'1'!$H$10="-"),"",IF(Q1697&gt;R1697+S1697,"заказано больше наличия",""))</f>
        <v/>
      </c>
    </row>
    <row r="1698" spans="1:30" s="48" customFormat="1">
      <c r="A1698" s="2"/>
      <c r="B1698" s="57" t="s">
        <v>1672</v>
      </c>
      <c r="C1698" s="49" t="s">
        <v>2595</v>
      </c>
      <c r="D1698" s="49" t="s">
        <v>2596</v>
      </c>
      <c r="E1698" s="49">
        <v>4</v>
      </c>
      <c r="F1698" s="49">
        <v>8</v>
      </c>
      <c r="G1698" s="49" t="s">
        <v>3017</v>
      </c>
      <c r="H1698" s="52" t="s">
        <v>288</v>
      </c>
      <c r="I1698" s="50"/>
      <c r="J1698" s="50"/>
      <c r="K1698" s="90"/>
      <c r="L1698" s="51">
        <v>266</v>
      </c>
      <c r="M1698" s="51">
        <v>235</v>
      </c>
      <c r="N1698" s="82">
        <f>IF('1'!$H$10="-",L1698,L1698)</f>
        <v>266</v>
      </c>
      <c r="O1698" s="82">
        <f>IF(Z1698="только сц",0,IF('1'!$H$10="-",M1698,IF('1'!$H$10="в кассу предприятия",M1698,IF('1'!$H$10="ИП Водакова Т.Ю.",M1698*1.075,"-"))))</f>
        <v>0</v>
      </c>
      <c r="P1698" s="86">
        <v>5</v>
      </c>
      <c r="Q1698" s="47"/>
      <c r="R1698" s="91">
        <f t="shared" si="26"/>
        <v>0</v>
      </c>
      <c r="S1698" s="91" t="str">
        <f>IF('1'!$H$10="-","-      ₽",IF(Z1698="только сц",IF(Q1698&lt;=AA1698,Q1698,AA1698),IF(Q1698&lt;=AB1698,0,IF(Q1698-R1698&lt;=AA1698,Q1698-R1698,AA1698))))</f>
        <v>-      ₽</v>
      </c>
      <c r="T1698" s="92" t="str">
        <f>IF('1'!$H$10="-","-      ₽",IF(AND(SUM($W$10:$W$6357)&gt;=200000,AC1698&lt;&gt;"без скидки"),IF(R1698&gt;=100,O1698*0.95*0.95*R1698,O1698*R1698*0.95),IF(SUM($V$10:$V$6357)&gt;=57000,IF(AND(R1698&gt;=100,AC1698&lt;&gt;"без скидки"),O1698*0.95*R1698,O1698*R1698),N1698*R1698)))</f>
        <v>-      ₽</v>
      </c>
      <c r="U1698" s="92" t="str">
        <f>IF('1'!$H$10="-","-      ₽",S1698*N1698)</f>
        <v>-      ₽</v>
      </c>
      <c r="V1698" s="93" t="str">
        <f>IF('1'!$H$10="-","-      ₽",R1698*N1698)</f>
        <v>-      ₽</v>
      </c>
      <c r="W1698" s="93" t="str">
        <f>IF('1'!$H$10="-","-      ₽",R1698*O1698)</f>
        <v>-      ₽</v>
      </c>
      <c r="X1698" s="65" t="s">
        <v>4548</v>
      </c>
      <c r="Y1698" s="66" t="str">
        <f>IF(OR(Q1698="",'1'!$H$10="-"),"-      %",IF(Z1698="только сц",0,IF(SUM($V$685:$V$6357)&gt;=57000,(W1698-T1698)/W1698,0)))</f>
        <v>-      %</v>
      </c>
      <c r="Z1698" s="83" t="s">
        <v>5582</v>
      </c>
      <c r="AA1698" s="51">
        <v>5</v>
      </c>
      <c r="AB1698" s="51">
        <v>0</v>
      </c>
      <c r="AC1698" s="63" t="s">
        <v>375</v>
      </c>
      <c r="AD1698" s="94" t="str">
        <f>IF(OR(Q1698="",'1'!$H$10="-"),"",IF(Q1698&gt;R1698+S1698,"заказано больше наличия",""))</f>
        <v/>
      </c>
    </row>
    <row r="1699" spans="1:30" s="48" customFormat="1">
      <c r="A1699" s="2"/>
      <c r="B1699" s="57" t="s">
        <v>1673</v>
      </c>
      <c r="C1699" s="49" t="s">
        <v>2595</v>
      </c>
      <c r="D1699" s="49" t="s">
        <v>2596</v>
      </c>
      <c r="E1699" s="49">
        <v>4</v>
      </c>
      <c r="F1699" s="49">
        <v>5</v>
      </c>
      <c r="G1699" s="49" t="s">
        <v>3120</v>
      </c>
      <c r="H1699" s="52" t="s">
        <v>78</v>
      </c>
      <c r="I1699" s="50"/>
      <c r="J1699" s="50"/>
      <c r="K1699" s="90"/>
      <c r="L1699" s="51">
        <v>266</v>
      </c>
      <c r="M1699" s="51">
        <v>235</v>
      </c>
      <c r="N1699" s="82">
        <f>IF('1'!$H$10="-",L1699,L1699)</f>
        <v>266</v>
      </c>
      <c r="O1699" s="82">
        <f>IF(Z1699="только сц",0,IF('1'!$H$10="-",M1699,IF('1'!$H$10="в кассу предприятия",M1699,IF('1'!$H$10="ИП Водакова Т.Ю.",M1699*1.075,"-"))))</f>
        <v>235</v>
      </c>
      <c r="P1699" s="86" t="s">
        <v>5583</v>
      </c>
      <c r="Q1699" s="47"/>
      <c r="R1699" s="91">
        <f t="shared" si="26"/>
        <v>0</v>
      </c>
      <c r="S1699" s="91" t="str">
        <f>IF('1'!$H$10="-","-      ₽",IF(Z1699="только сц",IF(Q1699&lt;=AA1699,Q1699,AA1699),IF(Q1699&lt;=AB1699,0,IF(Q1699-R1699&lt;=AA1699,Q1699-R1699,AA1699))))</f>
        <v>-      ₽</v>
      </c>
      <c r="T1699" s="92" t="str">
        <f>IF('1'!$H$10="-","-      ₽",IF(AND(SUM($W$10:$W$6357)&gt;=200000,AC1699&lt;&gt;"без скидки"),IF(R1699&gt;=100,O1699*0.95*0.95*R1699,O1699*R1699*0.95),IF(SUM($V$10:$V$6357)&gt;=57000,IF(AND(R1699&gt;=100,AC1699&lt;&gt;"без скидки"),O1699*0.95*R1699,O1699*R1699),N1699*R1699)))</f>
        <v>-      ₽</v>
      </c>
      <c r="U1699" s="92" t="str">
        <f>IF('1'!$H$10="-","-      ₽",S1699*N1699)</f>
        <v>-      ₽</v>
      </c>
      <c r="V1699" s="93" t="str">
        <f>IF('1'!$H$10="-","-      ₽",R1699*N1699)</f>
        <v>-      ₽</v>
      </c>
      <c r="W1699" s="93" t="str">
        <f>IF('1'!$H$10="-","-      ₽",R1699*O1699)</f>
        <v>-      ₽</v>
      </c>
      <c r="X1699" s="65" t="s">
        <v>4548</v>
      </c>
      <c r="Y1699" s="66" t="str">
        <f>IF(OR(Q1699="",'1'!$H$10="-"),"-      %",IF(Z1699="только сц",0,IF(SUM($V$685:$V$6357)&gt;=57000,(W1699-T1699)/W1699,0)))</f>
        <v>-      %</v>
      </c>
      <c r="Z1699" s="83" t="s">
        <v>375</v>
      </c>
      <c r="AA1699" s="51">
        <v>9</v>
      </c>
      <c r="AB1699" s="51">
        <v>196</v>
      </c>
      <c r="AC1699" s="63" t="s">
        <v>375</v>
      </c>
      <c r="AD1699" s="94" t="str">
        <f>IF(OR(Q1699="",'1'!$H$10="-"),"",IF(Q1699&gt;R1699+S1699,"заказано больше наличия",""))</f>
        <v/>
      </c>
    </row>
    <row r="1700" spans="1:30" s="48" customFormat="1">
      <c r="A1700" s="2"/>
      <c r="B1700" s="57" t="s">
        <v>1674</v>
      </c>
      <c r="C1700" s="49" t="s">
        <v>2595</v>
      </c>
      <c r="D1700" s="49" t="s">
        <v>2596</v>
      </c>
      <c r="E1700" s="49">
        <v>4</v>
      </c>
      <c r="F1700" s="49">
        <v>8</v>
      </c>
      <c r="G1700" s="49" t="s">
        <v>3121</v>
      </c>
      <c r="H1700" s="52" t="s">
        <v>288</v>
      </c>
      <c r="I1700" s="50"/>
      <c r="J1700" s="50"/>
      <c r="K1700" s="90"/>
      <c r="L1700" s="51">
        <v>266</v>
      </c>
      <c r="M1700" s="51">
        <v>235</v>
      </c>
      <c r="N1700" s="82">
        <f>IF('1'!$H$10="-",L1700,L1700)</f>
        <v>266</v>
      </c>
      <c r="O1700" s="82">
        <f>IF(Z1700="только сц",0,IF('1'!$H$10="-",M1700,IF('1'!$H$10="в кассу предприятия",M1700,IF('1'!$H$10="ИП Водакова Т.Ю.",M1700*1.075,"-"))))</f>
        <v>235</v>
      </c>
      <c r="P1700" s="86">
        <v>1</v>
      </c>
      <c r="Q1700" s="47"/>
      <c r="R1700" s="91">
        <f t="shared" si="26"/>
        <v>0</v>
      </c>
      <c r="S1700" s="91" t="str">
        <f>IF('1'!$H$10="-","-      ₽",IF(Z1700="только сц",IF(Q1700&lt;=AA1700,Q1700,AA1700),IF(Q1700&lt;=AB1700,0,IF(Q1700-R1700&lt;=AA1700,Q1700-R1700,AA1700))))</f>
        <v>-      ₽</v>
      </c>
      <c r="T1700" s="92" t="str">
        <f>IF('1'!$H$10="-","-      ₽",IF(AND(SUM($W$10:$W$6357)&gt;=200000,AC1700&lt;&gt;"без скидки"),IF(R1700&gt;=100,O1700*0.95*0.95*R1700,O1700*R1700*0.95),IF(SUM($V$10:$V$6357)&gt;=57000,IF(AND(R1700&gt;=100,AC1700&lt;&gt;"без скидки"),O1700*0.95*R1700,O1700*R1700),N1700*R1700)))</f>
        <v>-      ₽</v>
      </c>
      <c r="U1700" s="92" t="str">
        <f>IF('1'!$H$10="-","-      ₽",S1700*N1700)</f>
        <v>-      ₽</v>
      </c>
      <c r="V1700" s="93" t="str">
        <f>IF('1'!$H$10="-","-      ₽",R1700*N1700)</f>
        <v>-      ₽</v>
      </c>
      <c r="W1700" s="93" t="str">
        <f>IF('1'!$H$10="-","-      ₽",R1700*O1700)</f>
        <v>-      ₽</v>
      </c>
      <c r="X1700" s="65" t="s">
        <v>4548</v>
      </c>
      <c r="Y1700" s="66" t="str">
        <f>IF(OR(Q1700="",'1'!$H$10="-"),"-      %",IF(Z1700="только сц",0,IF(SUM($V$685:$V$6357)&gt;=57000,(W1700-T1700)/W1700,0)))</f>
        <v>-      %</v>
      </c>
      <c r="Z1700" s="83" t="s">
        <v>375</v>
      </c>
      <c r="AA1700" s="51">
        <v>0</v>
      </c>
      <c r="AB1700" s="51">
        <v>1</v>
      </c>
      <c r="AC1700" s="63" t="s">
        <v>375</v>
      </c>
      <c r="AD1700" s="94" t="str">
        <f>IF(OR(Q1700="",'1'!$H$10="-"),"",IF(Q1700&gt;R1700+S1700,"заказано больше наличия",""))</f>
        <v/>
      </c>
    </row>
    <row r="1701" spans="1:30" s="48" customFormat="1">
      <c r="A1701" s="2"/>
      <c r="B1701" s="57" t="s">
        <v>1675</v>
      </c>
      <c r="C1701" s="49" t="s">
        <v>2597</v>
      </c>
      <c r="D1701" s="49" t="s">
        <v>2598</v>
      </c>
      <c r="E1701" s="49">
        <v>4</v>
      </c>
      <c r="F1701" s="49">
        <v>8</v>
      </c>
      <c r="G1701" s="49" t="s">
        <v>3122</v>
      </c>
      <c r="H1701" s="52" t="s">
        <v>288</v>
      </c>
      <c r="I1701" s="50"/>
      <c r="J1701" s="50"/>
      <c r="K1701" s="90"/>
      <c r="L1701" s="51">
        <v>266</v>
      </c>
      <c r="M1701" s="51">
        <v>235</v>
      </c>
      <c r="N1701" s="82">
        <f>IF('1'!$H$10="-",L1701,L1701)</f>
        <v>266</v>
      </c>
      <c r="O1701" s="82">
        <f>IF(Z1701="только сц",0,IF('1'!$H$10="-",M1701,IF('1'!$H$10="в кассу предприятия",M1701,IF('1'!$H$10="ИП Водакова Т.Ю.",M1701*1.075,"-"))))</f>
        <v>235</v>
      </c>
      <c r="P1701" s="86">
        <v>4</v>
      </c>
      <c r="Q1701" s="47"/>
      <c r="R1701" s="91">
        <f t="shared" si="26"/>
        <v>0</v>
      </c>
      <c r="S1701" s="91" t="str">
        <f>IF('1'!$H$10="-","-      ₽",IF(Z1701="только сц",IF(Q1701&lt;=AA1701,Q1701,AA1701),IF(Q1701&lt;=AB1701,0,IF(Q1701-R1701&lt;=AA1701,Q1701-R1701,AA1701))))</f>
        <v>-      ₽</v>
      </c>
      <c r="T1701" s="92" t="str">
        <f>IF('1'!$H$10="-","-      ₽",IF(AND(SUM($W$10:$W$6357)&gt;=200000,AC1701&lt;&gt;"без скидки"),IF(R1701&gt;=100,O1701*0.95*0.95*R1701,O1701*R1701*0.95),IF(SUM($V$10:$V$6357)&gt;=57000,IF(AND(R1701&gt;=100,AC1701&lt;&gt;"без скидки"),O1701*0.95*R1701,O1701*R1701),N1701*R1701)))</f>
        <v>-      ₽</v>
      </c>
      <c r="U1701" s="92" t="str">
        <f>IF('1'!$H$10="-","-      ₽",S1701*N1701)</f>
        <v>-      ₽</v>
      </c>
      <c r="V1701" s="93" t="str">
        <f>IF('1'!$H$10="-","-      ₽",R1701*N1701)</f>
        <v>-      ₽</v>
      </c>
      <c r="W1701" s="93" t="str">
        <f>IF('1'!$H$10="-","-      ₽",R1701*O1701)</f>
        <v>-      ₽</v>
      </c>
      <c r="X1701" s="65" t="s">
        <v>4548</v>
      </c>
      <c r="Y1701" s="66" t="str">
        <f>IF(OR(Q1701="",'1'!$H$10="-"),"-      %",IF(Z1701="только сц",0,IF(SUM($V$685:$V$6357)&gt;=57000,(W1701-T1701)/W1701,0)))</f>
        <v>-      %</v>
      </c>
      <c r="Z1701" s="83" t="s">
        <v>375</v>
      </c>
      <c r="AA1701" s="51">
        <v>3</v>
      </c>
      <c r="AB1701" s="51">
        <v>1</v>
      </c>
      <c r="AC1701" s="63" t="s">
        <v>375</v>
      </c>
      <c r="AD1701" s="94" t="str">
        <f>IF(OR(Q1701="",'1'!$H$10="-"),"",IF(Q1701&gt;R1701+S1701,"заказано больше наличия",""))</f>
        <v/>
      </c>
    </row>
    <row r="1702" spans="1:30" s="48" customFormat="1">
      <c r="A1702" s="2"/>
      <c r="B1702" s="57" t="s">
        <v>1676</v>
      </c>
      <c r="C1702" s="49" t="s">
        <v>2597</v>
      </c>
      <c r="D1702" s="49" t="s">
        <v>2598</v>
      </c>
      <c r="E1702" s="49">
        <v>4</v>
      </c>
      <c r="F1702" s="49">
        <v>11</v>
      </c>
      <c r="G1702" s="49" t="s">
        <v>3122</v>
      </c>
      <c r="H1702" s="52" t="s">
        <v>52</v>
      </c>
      <c r="I1702" s="50"/>
      <c r="J1702" s="50"/>
      <c r="K1702" s="90"/>
      <c r="L1702" s="51">
        <v>278</v>
      </c>
      <c r="M1702" s="51">
        <v>245</v>
      </c>
      <c r="N1702" s="82">
        <f>IF('1'!$H$10="-",L1702,L1702)</f>
        <v>278</v>
      </c>
      <c r="O1702" s="82">
        <f>IF(Z1702="только сц",0,IF('1'!$H$10="-",M1702,IF('1'!$H$10="в кассу предприятия",M1702,IF('1'!$H$10="ИП Водакова Т.Ю.",M1702*1.075,"-"))))</f>
        <v>0</v>
      </c>
      <c r="P1702" s="86">
        <v>4</v>
      </c>
      <c r="Q1702" s="47"/>
      <c r="R1702" s="91">
        <f t="shared" si="26"/>
        <v>0</v>
      </c>
      <c r="S1702" s="91" t="str">
        <f>IF('1'!$H$10="-","-      ₽",IF(Z1702="только сц",IF(Q1702&lt;=AA1702,Q1702,AA1702),IF(Q1702&lt;=AB1702,0,IF(Q1702-R1702&lt;=AA1702,Q1702-R1702,AA1702))))</f>
        <v>-      ₽</v>
      </c>
      <c r="T1702" s="92" t="str">
        <f>IF('1'!$H$10="-","-      ₽",IF(AND(SUM($W$10:$W$6357)&gt;=200000,AC1702&lt;&gt;"без скидки"),IF(R1702&gt;=100,O1702*0.95*0.95*R1702,O1702*R1702*0.95),IF(SUM($V$10:$V$6357)&gt;=57000,IF(AND(R1702&gt;=100,AC1702&lt;&gt;"без скидки"),O1702*0.95*R1702,O1702*R1702),N1702*R1702)))</f>
        <v>-      ₽</v>
      </c>
      <c r="U1702" s="92" t="str">
        <f>IF('1'!$H$10="-","-      ₽",S1702*N1702)</f>
        <v>-      ₽</v>
      </c>
      <c r="V1702" s="93" t="str">
        <f>IF('1'!$H$10="-","-      ₽",R1702*N1702)</f>
        <v>-      ₽</v>
      </c>
      <c r="W1702" s="93" t="str">
        <f>IF('1'!$H$10="-","-      ₽",R1702*O1702)</f>
        <v>-      ₽</v>
      </c>
      <c r="X1702" s="65" t="s">
        <v>4548</v>
      </c>
      <c r="Y1702" s="66" t="str">
        <f>IF(OR(Q1702="",'1'!$H$10="-"),"-      %",IF(Z1702="только сц",0,IF(SUM($V$685:$V$6357)&gt;=57000,(W1702-T1702)/W1702,0)))</f>
        <v>-      %</v>
      </c>
      <c r="Z1702" s="83" t="s">
        <v>5582</v>
      </c>
      <c r="AA1702" s="51">
        <v>4</v>
      </c>
      <c r="AB1702" s="51">
        <v>0</v>
      </c>
      <c r="AC1702" s="63" t="s">
        <v>375</v>
      </c>
      <c r="AD1702" s="94" t="str">
        <f>IF(OR(Q1702="",'1'!$H$10="-"),"",IF(Q1702&gt;R1702+S1702,"заказано больше наличия",""))</f>
        <v/>
      </c>
    </row>
    <row r="1703" spans="1:30" s="48" customFormat="1">
      <c r="A1703" s="2"/>
      <c r="B1703" s="57" t="s">
        <v>1677</v>
      </c>
      <c r="C1703" s="49" t="s">
        <v>3888</v>
      </c>
      <c r="D1703" s="49" t="s">
        <v>3889</v>
      </c>
      <c r="E1703" s="49">
        <v>4</v>
      </c>
      <c r="F1703" s="49">
        <v>1</v>
      </c>
      <c r="G1703" s="49" t="s">
        <v>1086</v>
      </c>
      <c r="H1703" s="52" t="s">
        <v>3123</v>
      </c>
      <c r="I1703" s="50" t="s">
        <v>385</v>
      </c>
      <c r="J1703" s="50"/>
      <c r="K1703" s="90"/>
      <c r="L1703" s="51">
        <v>266</v>
      </c>
      <c r="M1703" s="51">
        <v>235</v>
      </c>
      <c r="N1703" s="82">
        <f>IF('1'!$H$10="-",L1703,L1703)</f>
        <v>266</v>
      </c>
      <c r="O1703" s="82">
        <f>IF(Z1703="только сц",0,IF('1'!$H$10="-",M1703,IF('1'!$H$10="в кассу предприятия",M1703,IF('1'!$H$10="ИП Водакова Т.Ю.",M1703*1.075,"-"))))</f>
        <v>0</v>
      </c>
      <c r="P1703" s="86">
        <v>1</v>
      </c>
      <c r="Q1703" s="47"/>
      <c r="R1703" s="91">
        <f t="shared" si="26"/>
        <v>0</v>
      </c>
      <c r="S1703" s="91" t="str">
        <f>IF('1'!$H$10="-","-      ₽",IF(Z1703="только сц",IF(Q1703&lt;=AA1703,Q1703,AA1703),IF(Q1703&lt;=AB1703,0,IF(Q1703-R1703&lt;=AA1703,Q1703-R1703,AA1703))))</f>
        <v>-      ₽</v>
      </c>
      <c r="T1703" s="92" t="str">
        <f>IF('1'!$H$10="-","-      ₽",IF(AND(SUM($W$10:$W$6357)&gt;=200000,AC1703&lt;&gt;"без скидки"),IF(R1703&gt;=100,O1703*0.95*0.95*R1703,O1703*R1703*0.95),IF(SUM($V$10:$V$6357)&gt;=57000,IF(AND(R1703&gt;=100,AC1703&lt;&gt;"без скидки"),O1703*0.95*R1703,O1703*R1703),N1703*R1703)))</f>
        <v>-      ₽</v>
      </c>
      <c r="U1703" s="92" t="str">
        <f>IF('1'!$H$10="-","-      ₽",S1703*N1703)</f>
        <v>-      ₽</v>
      </c>
      <c r="V1703" s="93" t="str">
        <f>IF('1'!$H$10="-","-      ₽",R1703*N1703)</f>
        <v>-      ₽</v>
      </c>
      <c r="W1703" s="93" t="str">
        <f>IF('1'!$H$10="-","-      ₽",R1703*O1703)</f>
        <v>-      ₽</v>
      </c>
      <c r="X1703" s="65" t="s">
        <v>4548</v>
      </c>
      <c r="Y1703" s="66" t="str">
        <f>IF(OR(Q1703="",'1'!$H$10="-"),"-      %",IF(Z1703="только сц",0,IF(SUM($V$685:$V$6357)&gt;=57000,(W1703-T1703)/W1703,0)))</f>
        <v>-      %</v>
      </c>
      <c r="Z1703" s="83" t="s">
        <v>5582</v>
      </c>
      <c r="AA1703" s="51">
        <v>1</v>
      </c>
      <c r="AB1703" s="51">
        <v>0</v>
      </c>
      <c r="AC1703" s="63" t="s">
        <v>3975</v>
      </c>
      <c r="AD1703" s="94" t="str">
        <f>IF(OR(Q1703="",'1'!$H$10="-"),"",IF(Q1703&gt;R1703+S1703,"заказано больше наличия",""))</f>
        <v/>
      </c>
    </row>
    <row r="1704" spans="1:30" s="48" customFormat="1">
      <c r="A1704" s="2"/>
      <c r="B1704" s="57" t="s">
        <v>1678</v>
      </c>
      <c r="C1704" s="49" t="s">
        <v>2599</v>
      </c>
      <c r="D1704" s="49" t="s">
        <v>2600</v>
      </c>
      <c r="E1704" s="49">
        <v>4</v>
      </c>
      <c r="F1704" s="49">
        <v>8</v>
      </c>
      <c r="G1704" s="49" t="s">
        <v>3124</v>
      </c>
      <c r="H1704" s="52" t="s">
        <v>288</v>
      </c>
      <c r="I1704" s="50"/>
      <c r="J1704" s="50"/>
      <c r="K1704" s="90"/>
      <c r="L1704" s="51">
        <v>554</v>
      </c>
      <c r="M1704" s="51">
        <v>489</v>
      </c>
      <c r="N1704" s="82">
        <f>IF('1'!$H$10="-",L1704,L1704)</f>
        <v>554</v>
      </c>
      <c r="O1704" s="82">
        <f>IF(Z1704="только сц",0,IF('1'!$H$10="-",M1704,IF('1'!$H$10="в кассу предприятия",M1704,IF('1'!$H$10="ИП Водакова Т.Ю.",M1704*1.075,"-"))))</f>
        <v>489</v>
      </c>
      <c r="P1704" s="86">
        <v>8</v>
      </c>
      <c r="Q1704" s="47"/>
      <c r="R1704" s="91">
        <f t="shared" si="26"/>
        <v>0</v>
      </c>
      <c r="S1704" s="91" t="str">
        <f>IF('1'!$H$10="-","-      ₽",IF(Z1704="только сц",IF(Q1704&lt;=AA1704,Q1704,AA1704),IF(Q1704&lt;=AB1704,0,IF(Q1704-R1704&lt;=AA1704,Q1704-R1704,AA1704))))</f>
        <v>-      ₽</v>
      </c>
      <c r="T1704" s="92" t="str">
        <f>IF('1'!$H$10="-","-      ₽",IF(AND(SUM($W$10:$W$6357)&gt;=200000,AC1704&lt;&gt;"без скидки"),IF(R1704&gt;=100,O1704*0.95*0.95*R1704,O1704*R1704*0.95),IF(SUM($V$10:$V$6357)&gt;=57000,IF(AND(R1704&gt;=100,AC1704&lt;&gt;"без скидки"),O1704*0.95*R1704,O1704*R1704),N1704*R1704)))</f>
        <v>-      ₽</v>
      </c>
      <c r="U1704" s="92" t="str">
        <f>IF('1'!$H$10="-","-      ₽",S1704*N1704)</f>
        <v>-      ₽</v>
      </c>
      <c r="V1704" s="93" t="str">
        <f>IF('1'!$H$10="-","-      ₽",R1704*N1704)</f>
        <v>-      ₽</v>
      </c>
      <c r="W1704" s="93" t="str">
        <f>IF('1'!$H$10="-","-      ₽",R1704*O1704)</f>
        <v>-      ₽</v>
      </c>
      <c r="X1704" s="65" t="s">
        <v>4548</v>
      </c>
      <c r="Y1704" s="66" t="str">
        <f>IF(OR(Q1704="",'1'!$H$10="-"),"-      %",IF(Z1704="только сц",0,IF(SUM($V$685:$V$6357)&gt;=57000,(W1704-T1704)/W1704,0)))</f>
        <v>-      %</v>
      </c>
      <c r="Z1704" s="83" t="s">
        <v>375</v>
      </c>
      <c r="AA1704" s="51">
        <v>0</v>
      </c>
      <c r="AB1704" s="51">
        <v>8</v>
      </c>
      <c r="AC1704" s="63" t="s">
        <v>3975</v>
      </c>
      <c r="AD1704" s="94" t="str">
        <f>IF(OR(Q1704="",'1'!$H$10="-"),"",IF(Q1704&gt;R1704+S1704,"заказано больше наличия",""))</f>
        <v/>
      </c>
    </row>
    <row r="1705" spans="1:30" s="48" customFormat="1">
      <c r="A1705" s="2"/>
      <c r="B1705" s="57" t="s">
        <v>1679</v>
      </c>
      <c r="C1705" s="49" t="s">
        <v>2601</v>
      </c>
      <c r="D1705" s="49" t="s">
        <v>2602</v>
      </c>
      <c r="E1705" s="49">
        <v>4</v>
      </c>
      <c r="F1705" s="49">
        <v>11</v>
      </c>
      <c r="G1705" s="49"/>
      <c r="H1705" s="52" t="s">
        <v>52</v>
      </c>
      <c r="I1705" s="50"/>
      <c r="J1705" s="50"/>
      <c r="K1705" s="90"/>
      <c r="L1705" s="51">
        <v>266</v>
      </c>
      <c r="M1705" s="51">
        <v>235</v>
      </c>
      <c r="N1705" s="82">
        <f>IF('1'!$H$10="-",L1705,L1705)</f>
        <v>266</v>
      </c>
      <c r="O1705" s="82">
        <f>IF(Z1705="только сц",0,IF('1'!$H$10="-",M1705,IF('1'!$H$10="в кассу предприятия",M1705,IF('1'!$H$10="ИП Водакова Т.Ю.",M1705*1.075,"-"))))</f>
        <v>235</v>
      </c>
      <c r="P1705" s="86">
        <v>72</v>
      </c>
      <c r="Q1705" s="47"/>
      <c r="R1705" s="91">
        <f t="shared" si="26"/>
        <v>0</v>
      </c>
      <c r="S1705" s="91" t="str">
        <f>IF('1'!$H$10="-","-      ₽",IF(Z1705="только сц",IF(Q1705&lt;=AA1705,Q1705,AA1705),IF(Q1705&lt;=AB1705,0,IF(Q1705-R1705&lt;=AA1705,Q1705-R1705,AA1705))))</f>
        <v>-      ₽</v>
      </c>
      <c r="T1705" s="92" t="str">
        <f>IF('1'!$H$10="-","-      ₽",IF(AND(SUM($W$10:$W$6357)&gt;=200000,AC1705&lt;&gt;"без скидки"),IF(R1705&gt;=100,O1705*0.95*0.95*R1705,O1705*R1705*0.95),IF(SUM($V$10:$V$6357)&gt;=57000,IF(AND(R1705&gt;=100,AC1705&lt;&gt;"без скидки"),O1705*0.95*R1705,O1705*R1705),N1705*R1705)))</f>
        <v>-      ₽</v>
      </c>
      <c r="U1705" s="92" t="str">
        <f>IF('1'!$H$10="-","-      ₽",S1705*N1705)</f>
        <v>-      ₽</v>
      </c>
      <c r="V1705" s="93" t="str">
        <f>IF('1'!$H$10="-","-      ₽",R1705*N1705)</f>
        <v>-      ₽</v>
      </c>
      <c r="W1705" s="93" t="str">
        <f>IF('1'!$H$10="-","-      ₽",R1705*O1705)</f>
        <v>-      ₽</v>
      </c>
      <c r="X1705" s="65" t="s">
        <v>4548</v>
      </c>
      <c r="Y1705" s="66" t="str">
        <f>IF(OR(Q1705="",'1'!$H$10="-"),"-      %",IF(Z1705="только сц",0,IF(SUM($V$685:$V$6357)&gt;=57000,(W1705-T1705)/W1705,0)))</f>
        <v>-      %</v>
      </c>
      <c r="Z1705" s="83" t="s">
        <v>375</v>
      </c>
      <c r="AA1705" s="51">
        <v>24</v>
      </c>
      <c r="AB1705" s="51">
        <v>48</v>
      </c>
      <c r="AC1705" s="63" t="s">
        <v>3975</v>
      </c>
      <c r="AD1705" s="94" t="str">
        <f>IF(OR(Q1705="",'1'!$H$10="-"),"",IF(Q1705&gt;R1705+S1705,"заказано больше наличия",""))</f>
        <v/>
      </c>
    </row>
    <row r="1706" spans="1:30" s="48" customFormat="1">
      <c r="A1706" s="2"/>
      <c r="B1706" s="57" t="s">
        <v>1680</v>
      </c>
      <c r="C1706" s="49" t="s">
        <v>2601</v>
      </c>
      <c r="D1706" s="49" t="s">
        <v>2602</v>
      </c>
      <c r="E1706" s="49">
        <v>4</v>
      </c>
      <c r="F1706" s="49">
        <v>18</v>
      </c>
      <c r="G1706" s="49"/>
      <c r="H1706" s="52" t="s">
        <v>384</v>
      </c>
      <c r="I1706" s="50" t="s">
        <v>366</v>
      </c>
      <c r="J1706" s="50"/>
      <c r="K1706" s="90"/>
      <c r="L1706" s="51">
        <v>482</v>
      </c>
      <c r="M1706" s="51">
        <v>425</v>
      </c>
      <c r="N1706" s="82">
        <f>IF('1'!$H$10="-",L1706,L1706)</f>
        <v>482</v>
      </c>
      <c r="O1706" s="82">
        <f>IF(Z1706="только сц",0,IF('1'!$H$10="-",M1706,IF('1'!$H$10="в кассу предприятия",M1706,IF('1'!$H$10="ИП Водакова Т.Ю.",M1706*1.075,"-"))))</f>
        <v>425</v>
      </c>
      <c r="P1706" s="86">
        <v>23</v>
      </c>
      <c r="Q1706" s="47"/>
      <c r="R1706" s="91">
        <f t="shared" si="26"/>
        <v>0</v>
      </c>
      <c r="S1706" s="91" t="str">
        <f>IF('1'!$H$10="-","-      ₽",IF(Z1706="только сц",IF(Q1706&lt;=AA1706,Q1706,AA1706),IF(Q1706&lt;=AB1706,0,IF(Q1706-R1706&lt;=AA1706,Q1706-R1706,AA1706))))</f>
        <v>-      ₽</v>
      </c>
      <c r="T1706" s="92" t="str">
        <f>IF('1'!$H$10="-","-      ₽",IF(AND(SUM($W$10:$W$6357)&gt;=200000,AC1706&lt;&gt;"без скидки"),IF(R1706&gt;=100,O1706*0.95*0.95*R1706,O1706*R1706*0.95),IF(SUM($V$10:$V$6357)&gt;=57000,IF(AND(R1706&gt;=100,AC1706&lt;&gt;"без скидки"),O1706*0.95*R1706,O1706*R1706),N1706*R1706)))</f>
        <v>-      ₽</v>
      </c>
      <c r="U1706" s="92" t="str">
        <f>IF('1'!$H$10="-","-      ₽",S1706*N1706)</f>
        <v>-      ₽</v>
      </c>
      <c r="V1706" s="93" t="str">
        <f>IF('1'!$H$10="-","-      ₽",R1706*N1706)</f>
        <v>-      ₽</v>
      </c>
      <c r="W1706" s="93" t="str">
        <f>IF('1'!$H$10="-","-      ₽",R1706*O1706)</f>
        <v>-      ₽</v>
      </c>
      <c r="X1706" s="65" t="s">
        <v>4548</v>
      </c>
      <c r="Y1706" s="66" t="str">
        <f>IF(OR(Q1706="",'1'!$H$10="-"),"-      %",IF(Z1706="только сц",0,IF(SUM($V$685:$V$6357)&gt;=57000,(W1706-T1706)/W1706,0)))</f>
        <v>-      %</v>
      </c>
      <c r="Z1706" s="83" t="s">
        <v>375</v>
      </c>
      <c r="AA1706" s="51">
        <v>9</v>
      </c>
      <c r="AB1706" s="51">
        <v>14</v>
      </c>
      <c r="AC1706" s="63" t="s">
        <v>3975</v>
      </c>
      <c r="AD1706" s="94" t="str">
        <f>IF(OR(Q1706="",'1'!$H$10="-"),"",IF(Q1706&gt;R1706+S1706,"заказано больше наличия",""))</f>
        <v/>
      </c>
    </row>
    <row r="1707" spans="1:30" s="48" customFormat="1">
      <c r="A1707" s="2"/>
      <c r="B1707" s="57" t="s">
        <v>1681</v>
      </c>
      <c r="C1707" s="49" t="s">
        <v>2603</v>
      </c>
      <c r="D1707" s="49" t="s">
        <v>2604</v>
      </c>
      <c r="E1707" s="49">
        <v>4</v>
      </c>
      <c r="F1707" s="49">
        <v>11</v>
      </c>
      <c r="G1707" s="49" t="s">
        <v>3125</v>
      </c>
      <c r="H1707" s="52" t="s">
        <v>52</v>
      </c>
      <c r="I1707" s="50"/>
      <c r="J1707" s="50"/>
      <c r="K1707" s="90"/>
      <c r="L1707" s="51">
        <v>566</v>
      </c>
      <c r="M1707" s="51">
        <v>499</v>
      </c>
      <c r="N1707" s="82">
        <f>IF('1'!$H$10="-",L1707,L1707)</f>
        <v>566</v>
      </c>
      <c r="O1707" s="82">
        <f>IF(Z1707="только сц",0,IF('1'!$H$10="-",M1707,IF('1'!$H$10="в кассу предприятия",M1707,IF('1'!$H$10="ИП Водакова Т.Ю.",M1707*1.075,"-"))))</f>
        <v>499</v>
      </c>
      <c r="P1707" s="86">
        <v>15</v>
      </c>
      <c r="Q1707" s="47"/>
      <c r="R1707" s="91">
        <f t="shared" si="26"/>
        <v>0</v>
      </c>
      <c r="S1707" s="91" t="str">
        <f>IF('1'!$H$10="-","-      ₽",IF(Z1707="только сц",IF(Q1707&lt;=AA1707,Q1707,AA1707),IF(Q1707&lt;=AB1707,0,IF(Q1707-R1707&lt;=AA1707,Q1707-R1707,AA1707))))</f>
        <v>-      ₽</v>
      </c>
      <c r="T1707" s="92" t="str">
        <f>IF('1'!$H$10="-","-      ₽",IF(AND(SUM($W$10:$W$6357)&gt;=200000,AC1707&lt;&gt;"без скидки"),IF(R1707&gt;=100,O1707*0.95*0.95*R1707,O1707*R1707*0.95),IF(SUM($V$10:$V$6357)&gt;=57000,IF(AND(R1707&gt;=100,AC1707&lt;&gt;"без скидки"),O1707*0.95*R1707,O1707*R1707),N1707*R1707)))</f>
        <v>-      ₽</v>
      </c>
      <c r="U1707" s="92" t="str">
        <f>IF('1'!$H$10="-","-      ₽",S1707*N1707)</f>
        <v>-      ₽</v>
      </c>
      <c r="V1707" s="93" t="str">
        <f>IF('1'!$H$10="-","-      ₽",R1707*N1707)</f>
        <v>-      ₽</v>
      </c>
      <c r="W1707" s="93" t="str">
        <f>IF('1'!$H$10="-","-      ₽",R1707*O1707)</f>
        <v>-      ₽</v>
      </c>
      <c r="X1707" s="65" t="s">
        <v>4548</v>
      </c>
      <c r="Y1707" s="66" t="str">
        <f>IF(OR(Q1707="",'1'!$H$10="-"),"-      %",IF(Z1707="только сц",0,IF(SUM($V$685:$V$6357)&gt;=57000,(W1707-T1707)/W1707,0)))</f>
        <v>-      %</v>
      </c>
      <c r="Z1707" s="83" t="s">
        <v>375</v>
      </c>
      <c r="AA1707" s="51">
        <v>0</v>
      </c>
      <c r="AB1707" s="51">
        <v>15</v>
      </c>
      <c r="AC1707" s="63" t="s">
        <v>375</v>
      </c>
      <c r="AD1707" s="94" t="str">
        <f>IF(OR(Q1707="",'1'!$H$10="-"),"",IF(Q1707&gt;R1707+S1707,"заказано больше наличия",""))</f>
        <v/>
      </c>
    </row>
    <row r="1708" spans="1:30" s="48" customFormat="1">
      <c r="A1708" s="2"/>
      <c r="B1708" s="57" t="s">
        <v>1682</v>
      </c>
      <c r="C1708" s="49" t="s">
        <v>2605</v>
      </c>
      <c r="D1708" s="49" t="s">
        <v>2606</v>
      </c>
      <c r="E1708" s="49">
        <v>4</v>
      </c>
      <c r="F1708" s="49">
        <v>5</v>
      </c>
      <c r="G1708" s="49" t="s">
        <v>3126</v>
      </c>
      <c r="H1708" s="52" t="s">
        <v>78</v>
      </c>
      <c r="I1708" s="50"/>
      <c r="J1708" s="50"/>
      <c r="K1708" s="90"/>
      <c r="L1708" s="51">
        <v>177</v>
      </c>
      <c r="M1708" s="51">
        <v>156</v>
      </c>
      <c r="N1708" s="82">
        <f>IF('1'!$H$10="-",L1708,L1708)</f>
        <v>177</v>
      </c>
      <c r="O1708" s="82">
        <f>IF(Z1708="только сц",0,IF('1'!$H$10="-",M1708,IF('1'!$H$10="в кассу предприятия",M1708,IF('1'!$H$10="ИП Водакова Т.Ю.",M1708*1.075,"-"))))</f>
        <v>156</v>
      </c>
      <c r="P1708" s="86">
        <v>17</v>
      </c>
      <c r="Q1708" s="47"/>
      <c r="R1708" s="91">
        <f t="shared" si="26"/>
        <v>0</v>
      </c>
      <c r="S1708" s="91" t="str">
        <f>IF('1'!$H$10="-","-      ₽",IF(Z1708="только сц",IF(Q1708&lt;=AA1708,Q1708,AA1708),IF(Q1708&lt;=AB1708,0,IF(Q1708-R1708&lt;=AA1708,Q1708-R1708,AA1708))))</f>
        <v>-      ₽</v>
      </c>
      <c r="T1708" s="92" t="str">
        <f>IF('1'!$H$10="-","-      ₽",IF(AND(SUM($W$10:$W$6357)&gt;=200000,AC1708&lt;&gt;"без скидки"),IF(R1708&gt;=100,O1708*0.95*0.95*R1708,O1708*R1708*0.95),IF(SUM($V$10:$V$6357)&gt;=57000,IF(AND(R1708&gt;=100,AC1708&lt;&gt;"без скидки"),O1708*0.95*R1708,O1708*R1708),N1708*R1708)))</f>
        <v>-      ₽</v>
      </c>
      <c r="U1708" s="92" t="str">
        <f>IF('1'!$H$10="-","-      ₽",S1708*N1708)</f>
        <v>-      ₽</v>
      </c>
      <c r="V1708" s="93" t="str">
        <f>IF('1'!$H$10="-","-      ₽",R1708*N1708)</f>
        <v>-      ₽</v>
      </c>
      <c r="W1708" s="93" t="str">
        <f>IF('1'!$H$10="-","-      ₽",R1708*O1708)</f>
        <v>-      ₽</v>
      </c>
      <c r="X1708" s="65" t="s">
        <v>4548</v>
      </c>
      <c r="Y1708" s="66" t="str">
        <f>IF(OR(Q1708="",'1'!$H$10="-"),"-      %",IF(Z1708="только сц",0,IF(SUM($V$685:$V$6357)&gt;=57000,(W1708-T1708)/W1708,0)))</f>
        <v>-      %</v>
      </c>
      <c r="Z1708" s="83" t="s">
        <v>375</v>
      </c>
      <c r="AA1708" s="51">
        <v>0</v>
      </c>
      <c r="AB1708" s="51">
        <v>17</v>
      </c>
      <c r="AC1708" s="63" t="s">
        <v>3975</v>
      </c>
      <c r="AD1708" s="94" t="str">
        <f>IF(OR(Q1708="",'1'!$H$10="-"),"",IF(Q1708&gt;R1708+S1708,"заказано больше наличия",""))</f>
        <v/>
      </c>
    </row>
    <row r="1709" spans="1:30" s="48" customFormat="1">
      <c r="A1709" s="2"/>
      <c r="B1709" s="57" t="s">
        <v>1683</v>
      </c>
      <c r="C1709" s="49" t="s">
        <v>2607</v>
      </c>
      <c r="D1709" s="49" t="s">
        <v>2608</v>
      </c>
      <c r="E1709" s="49">
        <v>4</v>
      </c>
      <c r="F1709" s="49">
        <v>8</v>
      </c>
      <c r="G1709" s="49" t="s">
        <v>3127</v>
      </c>
      <c r="H1709" s="52" t="s">
        <v>288</v>
      </c>
      <c r="I1709" s="50"/>
      <c r="J1709" s="50"/>
      <c r="K1709" s="90"/>
      <c r="L1709" s="51">
        <v>330</v>
      </c>
      <c r="M1709" s="51">
        <v>291</v>
      </c>
      <c r="N1709" s="82">
        <f>IF('1'!$H$10="-",L1709,L1709)</f>
        <v>330</v>
      </c>
      <c r="O1709" s="82">
        <f>IF(Z1709="только сц",0,IF('1'!$H$10="-",M1709,IF('1'!$H$10="в кассу предприятия",M1709,IF('1'!$H$10="ИП Водакова Т.Ю.",M1709*1.075,"-"))))</f>
        <v>0</v>
      </c>
      <c r="P1709" s="86">
        <v>8</v>
      </c>
      <c r="Q1709" s="47"/>
      <c r="R1709" s="91">
        <f t="shared" si="26"/>
        <v>0</v>
      </c>
      <c r="S1709" s="91" t="str">
        <f>IF('1'!$H$10="-","-      ₽",IF(Z1709="только сц",IF(Q1709&lt;=AA1709,Q1709,AA1709),IF(Q1709&lt;=AB1709,0,IF(Q1709-R1709&lt;=AA1709,Q1709-R1709,AA1709))))</f>
        <v>-      ₽</v>
      </c>
      <c r="T1709" s="92" t="str">
        <f>IF('1'!$H$10="-","-      ₽",IF(AND(SUM($W$10:$W$6357)&gt;=200000,AC1709&lt;&gt;"без скидки"),IF(R1709&gt;=100,O1709*0.95*0.95*R1709,O1709*R1709*0.95),IF(SUM($V$10:$V$6357)&gt;=57000,IF(AND(R1709&gt;=100,AC1709&lt;&gt;"без скидки"),O1709*0.95*R1709,O1709*R1709),N1709*R1709)))</f>
        <v>-      ₽</v>
      </c>
      <c r="U1709" s="92" t="str">
        <f>IF('1'!$H$10="-","-      ₽",S1709*N1709)</f>
        <v>-      ₽</v>
      </c>
      <c r="V1709" s="93" t="str">
        <f>IF('1'!$H$10="-","-      ₽",R1709*N1709)</f>
        <v>-      ₽</v>
      </c>
      <c r="W1709" s="93" t="str">
        <f>IF('1'!$H$10="-","-      ₽",R1709*O1709)</f>
        <v>-      ₽</v>
      </c>
      <c r="X1709" s="65" t="s">
        <v>4548</v>
      </c>
      <c r="Y1709" s="66" t="str">
        <f>IF(OR(Q1709="",'1'!$H$10="-"),"-      %",IF(Z1709="только сц",0,IF(SUM($V$685:$V$6357)&gt;=57000,(W1709-T1709)/W1709,0)))</f>
        <v>-      %</v>
      </c>
      <c r="Z1709" s="83" t="s">
        <v>5582</v>
      </c>
      <c r="AA1709" s="51">
        <v>8</v>
      </c>
      <c r="AB1709" s="51">
        <v>0</v>
      </c>
      <c r="AC1709" s="63" t="s">
        <v>375</v>
      </c>
      <c r="AD1709" s="94" t="str">
        <f>IF(OR(Q1709="",'1'!$H$10="-"),"",IF(Q1709&gt;R1709+S1709,"заказано больше наличия",""))</f>
        <v/>
      </c>
    </row>
    <row r="1710" spans="1:30" s="48" customFormat="1">
      <c r="A1710" s="2"/>
      <c r="B1710" s="57" t="s">
        <v>1684</v>
      </c>
      <c r="C1710" s="49" t="s">
        <v>2609</v>
      </c>
      <c r="D1710" s="49" t="s">
        <v>2610</v>
      </c>
      <c r="E1710" s="49">
        <v>4</v>
      </c>
      <c r="F1710" s="49">
        <v>8</v>
      </c>
      <c r="G1710" s="49" t="s">
        <v>3128</v>
      </c>
      <c r="H1710" s="52" t="s">
        <v>288</v>
      </c>
      <c r="I1710" s="50"/>
      <c r="J1710" s="50"/>
      <c r="K1710" s="90"/>
      <c r="L1710" s="51">
        <v>334</v>
      </c>
      <c r="M1710" s="51">
        <v>295</v>
      </c>
      <c r="N1710" s="82">
        <f>IF('1'!$H$10="-",L1710,L1710)</f>
        <v>334</v>
      </c>
      <c r="O1710" s="82">
        <f>IF(Z1710="только сц",0,IF('1'!$H$10="-",M1710,IF('1'!$H$10="в кассу предприятия",M1710,IF('1'!$H$10="ИП Водакова Т.Ю.",M1710*1.075,"-"))))</f>
        <v>0</v>
      </c>
      <c r="P1710" s="86">
        <v>6</v>
      </c>
      <c r="Q1710" s="47"/>
      <c r="R1710" s="91">
        <f t="shared" si="26"/>
        <v>0</v>
      </c>
      <c r="S1710" s="91" t="str">
        <f>IF('1'!$H$10="-","-      ₽",IF(Z1710="только сц",IF(Q1710&lt;=AA1710,Q1710,AA1710),IF(Q1710&lt;=AB1710,0,IF(Q1710-R1710&lt;=AA1710,Q1710-R1710,AA1710))))</f>
        <v>-      ₽</v>
      </c>
      <c r="T1710" s="92" t="str">
        <f>IF('1'!$H$10="-","-      ₽",IF(AND(SUM($W$10:$W$6357)&gt;=200000,AC1710&lt;&gt;"без скидки"),IF(R1710&gt;=100,O1710*0.95*0.95*R1710,O1710*R1710*0.95),IF(SUM($V$10:$V$6357)&gt;=57000,IF(AND(R1710&gt;=100,AC1710&lt;&gt;"без скидки"),O1710*0.95*R1710,O1710*R1710),N1710*R1710)))</f>
        <v>-      ₽</v>
      </c>
      <c r="U1710" s="92" t="str">
        <f>IF('1'!$H$10="-","-      ₽",S1710*N1710)</f>
        <v>-      ₽</v>
      </c>
      <c r="V1710" s="93" t="str">
        <f>IF('1'!$H$10="-","-      ₽",R1710*N1710)</f>
        <v>-      ₽</v>
      </c>
      <c r="W1710" s="93" t="str">
        <f>IF('1'!$H$10="-","-      ₽",R1710*O1710)</f>
        <v>-      ₽</v>
      </c>
      <c r="X1710" s="65" t="s">
        <v>4548</v>
      </c>
      <c r="Y1710" s="66" t="str">
        <f>IF(OR(Q1710="",'1'!$H$10="-"),"-      %",IF(Z1710="только сц",0,IF(SUM($V$685:$V$6357)&gt;=57000,(W1710-T1710)/W1710,0)))</f>
        <v>-      %</v>
      </c>
      <c r="Z1710" s="83" t="s">
        <v>5582</v>
      </c>
      <c r="AA1710" s="51">
        <v>6</v>
      </c>
      <c r="AB1710" s="51">
        <v>0</v>
      </c>
      <c r="AC1710" s="63" t="s">
        <v>375</v>
      </c>
      <c r="AD1710" s="94" t="str">
        <f>IF(OR(Q1710="",'1'!$H$10="-"),"",IF(Q1710&gt;R1710+S1710,"заказано больше наличия",""))</f>
        <v/>
      </c>
    </row>
    <row r="1711" spans="1:30" s="48" customFormat="1">
      <c r="A1711" s="2"/>
      <c r="B1711" s="57" t="s">
        <v>1685</v>
      </c>
      <c r="C1711" s="49" t="s">
        <v>2611</v>
      </c>
      <c r="D1711" s="49" t="s">
        <v>2612</v>
      </c>
      <c r="E1711" s="49">
        <v>4</v>
      </c>
      <c r="F1711" s="49">
        <v>5</v>
      </c>
      <c r="G1711" s="49" t="s">
        <v>3129</v>
      </c>
      <c r="H1711" s="52" t="s">
        <v>78</v>
      </c>
      <c r="I1711" s="50"/>
      <c r="J1711" s="50"/>
      <c r="K1711" s="90"/>
      <c r="L1711" s="51">
        <v>198</v>
      </c>
      <c r="M1711" s="51">
        <v>175</v>
      </c>
      <c r="N1711" s="82">
        <f>IF('1'!$H$10="-",L1711,L1711)</f>
        <v>198</v>
      </c>
      <c r="O1711" s="82">
        <f>IF(Z1711="только сц",0,IF('1'!$H$10="-",M1711,IF('1'!$H$10="в кассу предприятия",M1711,IF('1'!$H$10="ИП Водакова Т.Ю.",M1711*1.075,"-"))))</f>
        <v>175</v>
      </c>
      <c r="P1711" s="86">
        <v>41</v>
      </c>
      <c r="Q1711" s="47"/>
      <c r="R1711" s="91">
        <f t="shared" ref="R1711:R1774" si="27">IF(Q1711&lt;=AB1711,Q1711,AB1711)</f>
        <v>0</v>
      </c>
      <c r="S1711" s="91" t="str">
        <f>IF('1'!$H$10="-","-      ₽",IF(Z1711="только сц",IF(Q1711&lt;=AA1711,Q1711,AA1711),IF(Q1711&lt;=AB1711,0,IF(Q1711-R1711&lt;=AA1711,Q1711-R1711,AA1711))))</f>
        <v>-      ₽</v>
      </c>
      <c r="T1711" s="92" t="str">
        <f>IF('1'!$H$10="-","-      ₽",IF(AND(SUM($W$10:$W$6357)&gt;=200000,AC1711&lt;&gt;"без скидки"),IF(R1711&gt;=100,O1711*0.95*0.95*R1711,O1711*R1711*0.95),IF(SUM($V$10:$V$6357)&gt;=57000,IF(AND(R1711&gt;=100,AC1711&lt;&gt;"без скидки"),O1711*0.95*R1711,O1711*R1711),N1711*R1711)))</f>
        <v>-      ₽</v>
      </c>
      <c r="U1711" s="92" t="str">
        <f>IF('1'!$H$10="-","-      ₽",S1711*N1711)</f>
        <v>-      ₽</v>
      </c>
      <c r="V1711" s="93" t="str">
        <f>IF('1'!$H$10="-","-      ₽",R1711*N1711)</f>
        <v>-      ₽</v>
      </c>
      <c r="W1711" s="93" t="str">
        <f>IF('1'!$H$10="-","-      ₽",R1711*O1711)</f>
        <v>-      ₽</v>
      </c>
      <c r="X1711" s="65" t="s">
        <v>4548</v>
      </c>
      <c r="Y1711" s="66" t="str">
        <f>IF(OR(Q1711="",'1'!$H$10="-"),"-      %",IF(Z1711="только сц",0,IF(SUM($V$685:$V$6357)&gt;=57000,(W1711-T1711)/W1711,0)))</f>
        <v>-      %</v>
      </c>
      <c r="Z1711" s="83" t="s">
        <v>375</v>
      </c>
      <c r="AA1711" s="51">
        <v>8</v>
      </c>
      <c r="AB1711" s="51">
        <v>33</v>
      </c>
      <c r="AC1711" s="63" t="s">
        <v>375</v>
      </c>
      <c r="AD1711" s="94" t="str">
        <f>IF(OR(Q1711="",'1'!$H$10="-"),"",IF(Q1711&gt;R1711+S1711,"заказано больше наличия",""))</f>
        <v/>
      </c>
    </row>
    <row r="1712" spans="1:30" s="48" customFormat="1">
      <c r="A1712" s="2"/>
      <c r="B1712" s="57" t="s">
        <v>1686</v>
      </c>
      <c r="C1712" s="49" t="s">
        <v>2611</v>
      </c>
      <c r="D1712" s="49" t="s">
        <v>2612</v>
      </c>
      <c r="E1712" s="49">
        <v>4</v>
      </c>
      <c r="F1712" s="49">
        <v>5</v>
      </c>
      <c r="G1712" s="49" t="s">
        <v>3130</v>
      </c>
      <c r="H1712" s="52" t="s">
        <v>78</v>
      </c>
      <c r="I1712" s="50"/>
      <c r="J1712" s="50"/>
      <c r="K1712" s="90"/>
      <c r="L1712" s="51">
        <v>198</v>
      </c>
      <c r="M1712" s="51">
        <v>175</v>
      </c>
      <c r="N1712" s="82">
        <f>IF('1'!$H$10="-",L1712,L1712)</f>
        <v>198</v>
      </c>
      <c r="O1712" s="82">
        <f>IF(Z1712="только сц",0,IF('1'!$H$10="-",M1712,IF('1'!$H$10="в кассу предприятия",M1712,IF('1'!$H$10="ИП Водакова Т.Ю.",M1712*1.075,"-"))))</f>
        <v>175</v>
      </c>
      <c r="P1712" s="86">
        <v>67</v>
      </c>
      <c r="Q1712" s="47"/>
      <c r="R1712" s="91">
        <f t="shared" si="27"/>
        <v>0</v>
      </c>
      <c r="S1712" s="91" t="str">
        <f>IF('1'!$H$10="-","-      ₽",IF(Z1712="только сц",IF(Q1712&lt;=AA1712,Q1712,AA1712),IF(Q1712&lt;=AB1712,0,IF(Q1712-R1712&lt;=AA1712,Q1712-R1712,AA1712))))</f>
        <v>-      ₽</v>
      </c>
      <c r="T1712" s="92" t="str">
        <f>IF('1'!$H$10="-","-      ₽",IF(AND(SUM($W$10:$W$6357)&gt;=200000,AC1712&lt;&gt;"без скидки"),IF(R1712&gt;=100,O1712*0.95*0.95*R1712,O1712*R1712*0.95),IF(SUM($V$10:$V$6357)&gt;=57000,IF(AND(R1712&gt;=100,AC1712&lt;&gt;"без скидки"),O1712*0.95*R1712,O1712*R1712),N1712*R1712)))</f>
        <v>-      ₽</v>
      </c>
      <c r="U1712" s="92" t="str">
        <f>IF('1'!$H$10="-","-      ₽",S1712*N1712)</f>
        <v>-      ₽</v>
      </c>
      <c r="V1712" s="93" t="str">
        <f>IF('1'!$H$10="-","-      ₽",R1712*N1712)</f>
        <v>-      ₽</v>
      </c>
      <c r="W1712" s="93" t="str">
        <f>IF('1'!$H$10="-","-      ₽",R1712*O1712)</f>
        <v>-      ₽</v>
      </c>
      <c r="X1712" s="65" t="s">
        <v>4548</v>
      </c>
      <c r="Y1712" s="66" t="str">
        <f>IF(OR(Q1712="",'1'!$H$10="-"),"-      %",IF(Z1712="только сц",0,IF(SUM($V$685:$V$6357)&gt;=57000,(W1712-T1712)/W1712,0)))</f>
        <v>-      %</v>
      </c>
      <c r="Z1712" s="83" t="s">
        <v>375</v>
      </c>
      <c r="AA1712" s="51">
        <v>0</v>
      </c>
      <c r="AB1712" s="51">
        <v>67</v>
      </c>
      <c r="AC1712" s="63" t="s">
        <v>375</v>
      </c>
      <c r="AD1712" s="94" t="str">
        <f>IF(OR(Q1712="",'1'!$H$10="-"),"",IF(Q1712&gt;R1712+S1712,"заказано больше наличия",""))</f>
        <v/>
      </c>
    </row>
    <row r="1713" spans="1:30" s="48" customFormat="1">
      <c r="A1713" s="2"/>
      <c r="B1713" s="57" t="s">
        <v>5276</v>
      </c>
      <c r="C1713" s="49" t="s">
        <v>5430</v>
      </c>
      <c r="D1713" s="49" t="s">
        <v>2612</v>
      </c>
      <c r="E1713" s="49">
        <v>4</v>
      </c>
      <c r="F1713" s="49">
        <v>5</v>
      </c>
      <c r="G1713" s="49"/>
      <c r="H1713" s="52" t="s">
        <v>78</v>
      </c>
      <c r="I1713" s="50"/>
      <c r="J1713" s="50"/>
      <c r="K1713" s="90"/>
      <c r="L1713" s="51">
        <v>198</v>
      </c>
      <c r="M1713" s="51">
        <v>175</v>
      </c>
      <c r="N1713" s="82">
        <f>IF('1'!$H$10="-",L1713,L1713)</f>
        <v>198</v>
      </c>
      <c r="O1713" s="82">
        <f>IF(Z1713="только сц",0,IF('1'!$H$10="-",M1713,IF('1'!$H$10="в кассу предприятия",M1713,IF('1'!$H$10="ИП Водакова Т.Ю.",M1713*1.075,"-"))))</f>
        <v>0</v>
      </c>
      <c r="P1713" s="86">
        <v>42</v>
      </c>
      <c r="Q1713" s="47"/>
      <c r="R1713" s="91">
        <f t="shared" si="27"/>
        <v>0</v>
      </c>
      <c r="S1713" s="91" t="str">
        <f>IF('1'!$H$10="-","-      ₽",IF(Z1713="только сц",IF(Q1713&lt;=AA1713,Q1713,AA1713),IF(Q1713&lt;=AB1713,0,IF(Q1713-R1713&lt;=AA1713,Q1713-R1713,AA1713))))</f>
        <v>-      ₽</v>
      </c>
      <c r="T1713" s="92" t="str">
        <f>IF('1'!$H$10="-","-      ₽",IF(AND(SUM($W$10:$W$6357)&gt;=200000,AC1713&lt;&gt;"без скидки"),IF(R1713&gt;=100,O1713*0.95*0.95*R1713,O1713*R1713*0.95),IF(SUM($V$10:$V$6357)&gt;=57000,IF(AND(R1713&gt;=100,AC1713&lt;&gt;"без скидки"),O1713*0.95*R1713,O1713*R1713),N1713*R1713)))</f>
        <v>-      ₽</v>
      </c>
      <c r="U1713" s="92" t="str">
        <f>IF('1'!$H$10="-","-      ₽",S1713*N1713)</f>
        <v>-      ₽</v>
      </c>
      <c r="V1713" s="93" t="str">
        <f>IF('1'!$H$10="-","-      ₽",R1713*N1713)</f>
        <v>-      ₽</v>
      </c>
      <c r="W1713" s="93" t="str">
        <f>IF('1'!$H$10="-","-      ₽",R1713*O1713)</f>
        <v>-      ₽</v>
      </c>
      <c r="X1713" s="65" t="s">
        <v>4548</v>
      </c>
      <c r="Y1713" s="66" t="str">
        <f>IF(OR(Q1713="",'1'!$H$10="-"),"-      %",IF(Z1713="только сц",0,IF(SUM($V$685:$V$6357)&gt;=57000,(W1713-T1713)/W1713,0)))</f>
        <v>-      %</v>
      </c>
      <c r="Z1713" s="83" t="s">
        <v>5582</v>
      </c>
      <c r="AA1713" s="51">
        <v>42</v>
      </c>
      <c r="AB1713" s="51">
        <v>0</v>
      </c>
      <c r="AC1713" s="63" t="s">
        <v>375</v>
      </c>
      <c r="AD1713" s="94" t="str">
        <f>IF(OR(Q1713="",'1'!$H$10="-"),"",IF(Q1713&gt;R1713+S1713,"заказано больше наличия",""))</f>
        <v/>
      </c>
    </row>
    <row r="1714" spans="1:30" s="48" customFormat="1">
      <c r="A1714" s="2"/>
      <c r="B1714" s="57" t="s">
        <v>1687</v>
      </c>
      <c r="C1714" s="49" t="s">
        <v>2613</v>
      </c>
      <c r="D1714" s="49" t="s">
        <v>2614</v>
      </c>
      <c r="E1714" s="49">
        <v>4</v>
      </c>
      <c r="F1714" s="49">
        <v>5</v>
      </c>
      <c r="G1714" s="49" t="s">
        <v>3131</v>
      </c>
      <c r="H1714" s="52" t="s">
        <v>78</v>
      </c>
      <c r="I1714" s="50"/>
      <c r="J1714" s="50"/>
      <c r="K1714" s="90"/>
      <c r="L1714" s="51">
        <v>198</v>
      </c>
      <c r="M1714" s="51">
        <v>175</v>
      </c>
      <c r="N1714" s="82">
        <f>IF('1'!$H$10="-",L1714,L1714)</f>
        <v>198</v>
      </c>
      <c r="O1714" s="82">
        <f>IF(Z1714="только сц",0,IF('1'!$H$10="-",M1714,IF('1'!$H$10="в кассу предприятия",M1714,IF('1'!$H$10="ИП Водакова Т.Ю.",M1714*1.075,"-"))))</f>
        <v>175</v>
      </c>
      <c r="P1714" s="86">
        <v>11</v>
      </c>
      <c r="Q1714" s="47"/>
      <c r="R1714" s="91">
        <f t="shared" si="27"/>
        <v>0</v>
      </c>
      <c r="S1714" s="91" t="str">
        <f>IF('1'!$H$10="-","-      ₽",IF(Z1714="только сц",IF(Q1714&lt;=AA1714,Q1714,AA1714),IF(Q1714&lt;=AB1714,0,IF(Q1714-R1714&lt;=AA1714,Q1714-R1714,AA1714))))</f>
        <v>-      ₽</v>
      </c>
      <c r="T1714" s="92" t="str">
        <f>IF('1'!$H$10="-","-      ₽",IF(AND(SUM($W$10:$W$6357)&gt;=200000,AC1714&lt;&gt;"без скидки"),IF(R1714&gt;=100,O1714*0.95*0.95*R1714,O1714*R1714*0.95),IF(SUM($V$10:$V$6357)&gt;=57000,IF(AND(R1714&gt;=100,AC1714&lt;&gt;"без скидки"),O1714*0.95*R1714,O1714*R1714),N1714*R1714)))</f>
        <v>-      ₽</v>
      </c>
      <c r="U1714" s="92" t="str">
        <f>IF('1'!$H$10="-","-      ₽",S1714*N1714)</f>
        <v>-      ₽</v>
      </c>
      <c r="V1714" s="93" t="str">
        <f>IF('1'!$H$10="-","-      ₽",R1714*N1714)</f>
        <v>-      ₽</v>
      </c>
      <c r="W1714" s="93" t="str">
        <f>IF('1'!$H$10="-","-      ₽",R1714*O1714)</f>
        <v>-      ₽</v>
      </c>
      <c r="X1714" s="65" t="s">
        <v>4548</v>
      </c>
      <c r="Y1714" s="66" t="str">
        <f>IF(OR(Q1714="",'1'!$H$10="-"),"-      %",IF(Z1714="только сц",0,IF(SUM($V$685:$V$6357)&gt;=57000,(W1714-T1714)/W1714,0)))</f>
        <v>-      %</v>
      </c>
      <c r="Z1714" s="83" t="s">
        <v>375</v>
      </c>
      <c r="AA1714" s="51">
        <v>0</v>
      </c>
      <c r="AB1714" s="51">
        <v>11</v>
      </c>
      <c r="AC1714" s="63" t="s">
        <v>3975</v>
      </c>
      <c r="AD1714" s="94" t="str">
        <f>IF(OR(Q1714="",'1'!$H$10="-"),"",IF(Q1714&gt;R1714+S1714,"заказано больше наличия",""))</f>
        <v/>
      </c>
    </row>
    <row r="1715" spans="1:30" s="48" customFormat="1">
      <c r="A1715" s="2"/>
      <c r="B1715" s="57" t="s">
        <v>5277</v>
      </c>
      <c r="C1715" s="49" t="s">
        <v>5431</v>
      </c>
      <c r="D1715" s="49" t="s">
        <v>2614</v>
      </c>
      <c r="E1715" s="49">
        <v>4</v>
      </c>
      <c r="F1715" s="49">
        <v>8</v>
      </c>
      <c r="G1715" s="49" t="s">
        <v>5546</v>
      </c>
      <c r="H1715" s="52" t="s">
        <v>288</v>
      </c>
      <c r="I1715" s="50"/>
      <c r="J1715" s="50"/>
      <c r="K1715" s="90"/>
      <c r="L1715" s="51">
        <v>266</v>
      </c>
      <c r="M1715" s="51">
        <v>235</v>
      </c>
      <c r="N1715" s="82">
        <f>IF('1'!$H$10="-",L1715,L1715)</f>
        <v>266</v>
      </c>
      <c r="O1715" s="82">
        <f>IF(Z1715="только сц",0,IF('1'!$H$10="-",M1715,IF('1'!$H$10="в кассу предприятия",M1715,IF('1'!$H$10="ИП Водакова Т.Ю.",M1715*1.075,"-"))))</f>
        <v>0</v>
      </c>
      <c r="P1715" s="86">
        <v>10</v>
      </c>
      <c r="Q1715" s="47"/>
      <c r="R1715" s="91">
        <f t="shared" si="27"/>
        <v>0</v>
      </c>
      <c r="S1715" s="91" t="str">
        <f>IF('1'!$H$10="-","-      ₽",IF(Z1715="только сц",IF(Q1715&lt;=AA1715,Q1715,AA1715),IF(Q1715&lt;=AB1715,0,IF(Q1715-R1715&lt;=AA1715,Q1715-R1715,AA1715))))</f>
        <v>-      ₽</v>
      </c>
      <c r="T1715" s="92" t="str">
        <f>IF('1'!$H$10="-","-      ₽",IF(AND(SUM($W$10:$W$6357)&gt;=200000,AC1715&lt;&gt;"без скидки"),IF(R1715&gt;=100,O1715*0.95*0.95*R1715,O1715*R1715*0.95),IF(SUM($V$10:$V$6357)&gt;=57000,IF(AND(R1715&gt;=100,AC1715&lt;&gt;"без скидки"),O1715*0.95*R1715,O1715*R1715),N1715*R1715)))</f>
        <v>-      ₽</v>
      </c>
      <c r="U1715" s="92" t="str">
        <f>IF('1'!$H$10="-","-      ₽",S1715*N1715)</f>
        <v>-      ₽</v>
      </c>
      <c r="V1715" s="93" t="str">
        <f>IF('1'!$H$10="-","-      ₽",R1715*N1715)</f>
        <v>-      ₽</v>
      </c>
      <c r="W1715" s="93" t="str">
        <f>IF('1'!$H$10="-","-      ₽",R1715*O1715)</f>
        <v>-      ₽</v>
      </c>
      <c r="X1715" s="65" t="s">
        <v>4548</v>
      </c>
      <c r="Y1715" s="66" t="str">
        <f>IF(OR(Q1715="",'1'!$H$10="-"),"-      %",IF(Z1715="только сц",0,IF(SUM($V$685:$V$6357)&gt;=57000,(W1715-T1715)/W1715,0)))</f>
        <v>-      %</v>
      </c>
      <c r="Z1715" s="83" t="s">
        <v>5582</v>
      </c>
      <c r="AA1715" s="51">
        <v>10</v>
      </c>
      <c r="AB1715" s="51">
        <v>0</v>
      </c>
      <c r="AC1715" s="63" t="s">
        <v>375</v>
      </c>
      <c r="AD1715" s="94" t="str">
        <f>IF(OR(Q1715="",'1'!$H$10="-"),"",IF(Q1715&gt;R1715+S1715,"заказано больше наличия",""))</f>
        <v/>
      </c>
    </row>
    <row r="1716" spans="1:30" s="48" customFormat="1">
      <c r="A1716" s="2"/>
      <c r="B1716" s="57" t="s">
        <v>869</v>
      </c>
      <c r="C1716" s="49" t="s">
        <v>870</v>
      </c>
      <c r="D1716" s="49" t="s">
        <v>871</v>
      </c>
      <c r="E1716" s="49">
        <v>4</v>
      </c>
      <c r="F1716" s="49">
        <v>8</v>
      </c>
      <c r="G1716" s="49" t="s">
        <v>872</v>
      </c>
      <c r="H1716" s="52" t="s">
        <v>288</v>
      </c>
      <c r="I1716" s="50"/>
      <c r="J1716" s="50"/>
      <c r="K1716" s="90"/>
      <c r="L1716" s="51">
        <v>266</v>
      </c>
      <c r="M1716" s="51">
        <v>235</v>
      </c>
      <c r="N1716" s="82">
        <f>IF('1'!$H$10="-",L1716,L1716)</f>
        <v>266</v>
      </c>
      <c r="O1716" s="82">
        <f>IF(Z1716="только сц",0,IF('1'!$H$10="-",M1716,IF('1'!$H$10="в кассу предприятия",M1716,IF('1'!$H$10="ИП Водакова Т.Ю.",M1716*1.075,"-"))))</f>
        <v>235</v>
      </c>
      <c r="P1716" s="86">
        <v>58</v>
      </c>
      <c r="Q1716" s="47"/>
      <c r="R1716" s="91">
        <f t="shared" si="27"/>
        <v>0</v>
      </c>
      <c r="S1716" s="91" t="str">
        <f>IF('1'!$H$10="-","-      ₽",IF(Z1716="только сц",IF(Q1716&lt;=AA1716,Q1716,AA1716),IF(Q1716&lt;=AB1716,0,IF(Q1716-R1716&lt;=AA1716,Q1716-R1716,AA1716))))</f>
        <v>-      ₽</v>
      </c>
      <c r="T1716" s="92" t="str">
        <f>IF('1'!$H$10="-","-      ₽",IF(AND(SUM($W$10:$W$6357)&gt;=200000,AC1716&lt;&gt;"без скидки"),IF(R1716&gt;=100,O1716*0.95*0.95*R1716,O1716*R1716*0.95),IF(SUM($V$10:$V$6357)&gt;=57000,IF(AND(R1716&gt;=100,AC1716&lt;&gt;"без скидки"),O1716*0.95*R1716,O1716*R1716),N1716*R1716)))</f>
        <v>-      ₽</v>
      </c>
      <c r="U1716" s="92" t="str">
        <f>IF('1'!$H$10="-","-      ₽",S1716*N1716)</f>
        <v>-      ₽</v>
      </c>
      <c r="V1716" s="93" t="str">
        <f>IF('1'!$H$10="-","-      ₽",R1716*N1716)</f>
        <v>-      ₽</v>
      </c>
      <c r="W1716" s="93" t="str">
        <f>IF('1'!$H$10="-","-      ₽",R1716*O1716)</f>
        <v>-      ₽</v>
      </c>
      <c r="X1716" s="65" t="s">
        <v>4548</v>
      </c>
      <c r="Y1716" s="66" t="str">
        <f>IF(OR(Q1716="",'1'!$H$10="-"),"-      %",IF(Z1716="только сц",0,IF(SUM($V$685:$V$6357)&gt;=57000,(W1716-T1716)/W1716,0)))</f>
        <v>-      %</v>
      </c>
      <c r="Z1716" s="83" t="s">
        <v>375</v>
      </c>
      <c r="AA1716" s="51">
        <v>17</v>
      </c>
      <c r="AB1716" s="51">
        <v>41</v>
      </c>
      <c r="AC1716" s="63" t="s">
        <v>375</v>
      </c>
      <c r="AD1716" s="94" t="str">
        <f>IF(OR(Q1716="",'1'!$H$10="-"),"",IF(Q1716&gt;R1716+S1716,"заказано больше наличия",""))</f>
        <v/>
      </c>
    </row>
    <row r="1717" spans="1:30" s="48" customFormat="1">
      <c r="A1717" s="2"/>
      <c r="B1717" s="57" t="s">
        <v>1688</v>
      </c>
      <c r="C1717" s="49" t="s">
        <v>870</v>
      </c>
      <c r="D1717" s="49" t="s">
        <v>871</v>
      </c>
      <c r="E1717" s="49">
        <v>4</v>
      </c>
      <c r="F1717" s="49">
        <v>1</v>
      </c>
      <c r="G1717" s="49" t="s">
        <v>3132</v>
      </c>
      <c r="H1717" s="52" t="s">
        <v>75</v>
      </c>
      <c r="I1717" s="50"/>
      <c r="J1717" s="50"/>
      <c r="K1717" s="90"/>
      <c r="L1717" s="51">
        <v>176</v>
      </c>
      <c r="M1717" s="51">
        <v>155</v>
      </c>
      <c r="N1717" s="82">
        <f>IF('1'!$H$10="-",L1717,L1717)</f>
        <v>176</v>
      </c>
      <c r="O1717" s="82">
        <f>IF(Z1717="только сц",0,IF('1'!$H$10="-",M1717,IF('1'!$H$10="в кассу предприятия",M1717,IF('1'!$H$10="ИП Водакова Т.Ю.",M1717*1.075,"-"))))</f>
        <v>155</v>
      </c>
      <c r="P1717" s="86">
        <v>21</v>
      </c>
      <c r="Q1717" s="47"/>
      <c r="R1717" s="91">
        <f t="shared" si="27"/>
        <v>0</v>
      </c>
      <c r="S1717" s="91" t="str">
        <f>IF('1'!$H$10="-","-      ₽",IF(Z1717="только сц",IF(Q1717&lt;=AA1717,Q1717,AA1717),IF(Q1717&lt;=AB1717,0,IF(Q1717-R1717&lt;=AA1717,Q1717-R1717,AA1717))))</f>
        <v>-      ₽</v>
      </c>
      <c r="T1717" s="92" t="str">
        <f>IF('1'!$H$10="-","-      ₽",IF(AND(SUM($W$10:$W$6357)&gt;=200000,AC1717&lt;&gt;"без скидки"),IF(R1717&gt;=100,O1717*0.95*0.95*R1717,O1717*R1717*0.95),IF(SUM($V$10:$V$6357)&gt;=57000,IF(AND(R1717&gt;=100,AC1717&lt;&gt;"без скидки"),O1717*0.95*R1717,O1717*R1717),N1717*R1717)))</f>
        <v>-      ₽</v>
      </c>
      <c r="U1717" s="92" t="str">
        <f>IF('1'!$H$10="-","-      ₽",S1717*N1717)</f>
        <v>-      ₽</v>
      </c>
      <c r="V1717" s="93" t="str">
        <f>IF('1'!$H$10="-","-      ₽",R1717*N1717)</f>
        <v>-      ₽</v>
      </c>
      <c r="W1717" s="93" t="str">
        <f>IF('1'!$H$10="-","-      ₽",R1717*O1717)</f>
        <v>-      ₽</v>
      </c>
      <c r="X1717" s="65" t="s">
        <v>4548</v>
      </c>
      <c r="Y1717" s="66" t="str">
        <f>IF(OR(Q1717="",'1'!$H$10="-"),"-      %",IF(Z1717="только сц",0,IF(SUM($V$685:$V$6357)&gt;=57000,(W1717-T1717)/W1717,0)))</f>
        <v>-      %</v>
      </c>
      <c r="Z1717" s="83" t="s">
        <v>375</v>
      </c>
      <c r="AA1717" s="51">
        <v>0</v>
      </c>
      <c r="AB1717" s="51">
        <v>21</v>
      </c>
      <c r="AC1717" s="63" t="s">
        <v>375</v>
      </c>
      <c r="AD1717" s="94" t="str">
        <f>IF(OR(Q1717="",'1'!$H$10="-"),"",IF(Q1717&gt;R1717+S1717,"заказано больше наличия",""))</f>
        <v/>
      </c>
    </row>
    <row r="1718" spans="1:30" s="48" customFormat="1">
      <c r="A1718" s="2"/>
      <c r="B1718" s="57" t="s">
        <v>4337</v>
      </c>
      <c r="C1718" s="49" t="s">
        <v>4444</v>
      </c>
      <c r="D1718" s="49" t="s">
        <v>4445</v>
      </c>
      <c r="E1718" s="49">
        <v>4</v>
      </c>
      <c r="F1718" s="49">
        <v>1</v>
      </c>
      <c r="G1718" s="49" t="s">
        <v>4496</v>
      </c>
      <c r="H1718" s="52" t="s">
        <v>75</v>
      </c>
      <c r="I1718" s="50"/>
      <c r="J1718" s="50"/>
      <c r="K1718" s="90"/>
      <c r="L1718" s="51">
        <v>176</v>
      </c>
      <c r="M1718" s="51">
        <v>155</v>
      </c>
      <c r="N1718" s="82">
        <f>IF('1'!$H$10="-",L1718,L1718)</f>
        <v>176</v>
      </c>
      <c r="O1718" s="82">
        <f>IF(Z1718="только сц",0,IF('1'!$H$10="-",M1718,IF('1'!$H$10="в кассу предприятия",M1718,IF('1'!$H$10="ИП Водакова Т.Ю.",M1718*1.075,"-"))))</f>
        <v>0</v>
      </c>
      <c r="P1718" s="86">
        <v>2</v>
      </c>
      <c r="Q1718" s="47"/>
      <c r="R1718" s="91">
        <f t="shared" si="27"/>
        <v>0</v>
      </c>
      <c r="S1718" s="91" t="str">
        <f>IF('1'!$H$10="-","-      ₽",IF(Z1718="только сц",IF(Q1718&lt;=AA1718,Q1718,AA1718),IF(Q1718&lt;=AB1718,0,IF(Q1718-R1718&lt;=AA1718,Q1718-R1718,AA1718))))</f>
        <v>-      ₽</v>
      </c>
      <c r="T1718" s="92" t="str">
        <f>IF('1'!$H$10="-","-      ₽",IF(AND(SUM($W$10:$W$6357)&gt;=200000,AC1718&lt;&gt;"без скидки"),IF(R1718&gt;=100,O1718*0.95*0.95*R1718,O1718*R1718*0.95),IF(SUM($V$10:$V$6357)&gt;=57000,IF(AND(R1718&gt;=100,AC1718&lt;&gt;"без скидки"),O1718*0.95*R1718,O1718*R1718),N1718*R1718)))</f>
        <v>-      ₽</v>
      </c>
      <c r="U1718" s="92" t="str">
        <f>IF('1'!$H$10="-","-      ₽",S1718*N1718)</f>
        <v>-      ₽</v>
      </c>
      <c r="V1718" s="93" t="str">
        <f>IF('1'!$H$10="-","-      ₽",R1718*N1718)</f>
        <v>-      ₽</v>
      </c>
      <c r="W1718" s="93" t="str">
        <f>IF('1'!$H$10="-","-      ₽",R1718*O1718)</f>
        <v>-      ₽</v>
      </c>
      <c r="X1718" s="65" t="s">
        <v>4548</v>
      </c>
      <c r="Y1718" s="66" t="str">
        <f>IF(OR(Q1718="",'1'!$H$10="-"),"-      %",IF(Z1718="только сц",0,IF(SUM($V$685:$V$6357)&gt;=57000,(W1718-T1718)/W1718,0)))</f>
        <v>-      %</v>
      </c>
      <c r="Z1718" s="83" t="s">
        <v>5582</v>
      </c>
      <c r="AA1718" s="51">
        <v>2</v>
      </c>
      <c r="AB1718" s="51">
        <v>0</v>
      </c>
      <c r="AC1718" s="63" t="s">
        <v>375</v>
      </c>
      <c r="AD1718" s="94" t="str">
        <f>IF(OR(Q1718="",'1'!$H$10="-"),"",IF(Q1718&gt;R1718+S1718,"заказано больше наличия",""))</f>
        <v/>
      </c>
    </row>
    <row r="1719" spans="1:30" s="48" customFormat="1">
      <c r="A1719" s="2"/>
      <c r="B1719" s="57" t="s">
        <v>4338</v>
      </c>
      <c r="C1719" s="49" t="s">
        <v>4444</v>
      </c>
      <c r="D1719" s="49" t="s">
        <v>4445</v>
      </c>
      <c r="E1719" s="49">
        <v>4</v>
      </c>
      <c r="F1719" s="49">
        <v>1</v>
      </c>
      <c r="G1719" s="49" t="s">
        <v>4497</v>
      </c>
      <c r="H1719" s="52" t="s">
        <v>75</v>
      </c>
      <c r="I1719" s="50"/>
      <c r="J1719" s="50"/>
      <c r="K1719" s="90"/>
      <c r="L1719" s="51">
        <v>176</v>
      </c>
      <c r="M1719" s="51">
        <v>155</v>
      </c>
      <c r="N1719" s="82">
        <f>IF('1'!$H$10="-",L1719,L1719)</f>
        <v>176</v>
      </c>
      <c r="O1719" s="82">
        <f>IF(Z1719="только сц",0,IF('1'!$H$10="-",M1719,IF('1'!$H$10="в кассу предприятия",M1719,IF('1'!$H$10="ИП Водакова Т.Ю.",M1719*1.075,"-"))))</f>
        <v>0</v>
      </c>
      <c r="P1719" s="86">
        <v>3</v>
      </c>
      <c r="Q1719" s="47"/>
      <c r="R1719" s="91">
        <f t="shared" si="27"/>
        <v>0</v>
      </c>
      <c r="S1719" s="91" t="str">
        <f>IF('1'!$H$10="-","-      ₽",IF(Z1719="только сц",IF(Q1719&lt;=AA1719,Q1719,AA1719),IF(Q1719&lt;=AB1719,0,IF(Q1719-R1719&lt;=AA1719,Q1719-R1719,AA1719))))</f>
        <v>-      ₽</v>
      </c>
      <c r="T1719" s="92" t="str">
        <f>IF('1'!$H$10="-","-      ₽",IF(AND(SUM($W$10:$W$6357)&gt;=200000,AC1719&lt;&gt;"без скидки"),IF(R1719&gt;=100,O1719*0.95*0.95*R1719,O1719*R1719*0.95),IF(SUM($V$10:$V$6357)&gt;=57000,IF(AND(R1719&gt;=100,AC1719&lt;&gt;"без скидки"),O1719*0.95*R1719,O1719*R1719),N1719*R1719)))</f>
        <v>-      ₽</v>
      </c>
      <c r="U1719" s="92" t="str">
        <f>IF('1'!$H$10="-","-      ₽",S1719*N1719)</f>
        <v>-      ₽</v>
      </c>
      <c r="V1719" s="93" t="str">
        <f>IF('1'!$H$10="-","-      ₽",R1719*N1719)</f>
        <v>-      ₽</v>
      </c>
      <c r="W1719" s="93" t="str">
        <f>IF('1'!$H$10="-","-      ₽",R1719*O1719)</f>
        <v>-      ₽</v>
      </c>
      <c r="X1719" s="65" t="s">
        <v>4548</v>
      </c>
      <c r="Y1719" s="66" t="str">
        <f>IF(OR(Q1719="",'1'!$H$10="-"),"-      %",IF(Z1719="только сц",0,IF(SUM($V$685:$V$6357)&gt;=57000,(W1719-T1719)/W1719,0)))</f>
        <v>-      %</v>
      </c>
      <c r="Z1719" s="83" t="s">
        <v>5582</v>
      </c>
      <c r="AA1719" s="51">
        <v>3</v>
      </c>
      <c r="AB1719" s="51">
        <v>0</v>
      </c>
      <c r="AC1719" s="63" t="s">
        <v>3975</v>
      </c>
      <c r="AD1719" s="94" t="str">
        <f>IF(OR(Q1719="",'1'!$H$10="-"),"",IF(Q1719&gt;R1719+S1719,"заказано больше наличия",""))</f>
        <v/>
      </c>
    </row>
    <row r="1720" spans="1:30" s="48" customFormat="1">
      <c r="A1720" s="2"/>
      <c r="B1720" s="57" t="s">
        <v>1689</v>
      </c>
      <c r="C1720" s="49" t="s">
        <v>870</v>
      </c>
      <c r="D1720" s="49" t="s">
        <v>871</v>
      </c>
      <c r="E1720" s="49">
        <v>4</v>
      </c>
      <c r="F1720" s="49">
        <v>5</v>
      </c>
      <c r="G1720" s="49" t="s">
        <v>3134</v>
      </c>
      <c r="H1720" s="52" t="s">
        <v>78</v>
      </c>
      <c r="I1720" s="50"/>
      <c r="J1720" s="50"/>
      <c r="K1720" s="90"/>
      <c r="L1720" s="51">
        <v>198</v>
      </c>
      <c r="M1720" s="51">
        <v>175</v>
      </c>
      <c r="N1720" s="82">
        <f>IF('1'!$H$10="-",L1720,L1720)</f>
        <v>198</v>
      </c>
      <c r="O1720" s="82">
        <f>IF(Z1720="только сц",0,IF('1'!$H$10="-",M1720,IF('1'!$H$10="в кассу предприятия",M1720,IF('1'!$H$10="ИП Водакова Т.Ю.",M1720*1.075,"-"))))</f>
        <v>175</v>
      </c>
      <c r="P1720" s="86">
        <v>24</v>
      </c>
      <c r="Q1720" s="47"/>
      <c r="R1720" s="91">
        <f t="shared" si="27"/>
        <v>0</v>
      </c>
      <c r="S1720" s="91" t="str">
        <f>IF('1'!$H$10="-","-      ₽",IF(Z1720="только сц",IF(Q1720&lt;=AA1720,Q1720,AA1720),IF(Q1720&lt;=AB1720,0,IF(Q1720-R1720&lt;=AA1720,Q1720-R1720,AA1720))))</f>
        <v>-      ₽</v>
      </c>
      <c r="T1720" s="92" t="str">
        <f>IF('1'!$H$10="-","-      ₽",IF(AND(SUM($W$10:$W$6357)&gt;=200000,AC1720&lt;&gt;"без скидки"),IF(R1720&gt;=100,O1720*0.95*0.95*R1720,O1720*R1720*0.95),IF(SUM($V$10:$V$6357)&gt;=57000,IF(AND(R1720&gt;=100,AC1720&lt;&gt;"без скидки"),O1720*0.95*R1720,O1720*R1720),N1720*R1720)))</f>
        <v>-      ₽</v>
      </c>
      <c r="U1720" s="92" t="str">
        <f>IF('1'!$H$10="-","-      ₽",S1720*N1720)</f>
        <v>-      ₽</v>
      </c>
      <c r="V1720" s="93" t="str">
        <f>IF('1'!$H$10="-","-      ₽",R1720*N1720)</f>
        <v>-      ₽</v>
      </c>
      <c r="W1720" s="93" t="str">
        <f>IF('1'!$H$10="-","-      ₽",R1720*O1720)</f>
        <v>-      ₽</v>
      </c>
      <c r="X1720" s="65" t="s">
        <v>4548</v>
      </c>
      <c r="Y1720" s="66" t="str">
        <f>IF(OR(Q1720="",'1'!$H$10="-"),"-      %",IF(Z1720="только сц",0,IF(SUM($V$685:$V$6357)&gt;=57000,(W1720-T1720)/W1720,0)))</f>
        <v>-      %</v>
      </c>
      <c r="Z1720" s="83" t="s">
        <v>375</v>
      </c>
      <c r="AA1720" s="51">
        <v>1</v>
      </c>
      <c r="AB1720" s="51">
        <v>23</v>
      </c>
      <c r="AC1720" s="63" t="s">
        <v>375</v>
      </c>
      <c r="AD1720" s="94" t="str">
        <f>IF(OR(Q1720="",'1'!$H$10="-"),"",IF(Q1720&gt;R1720+S1720,"заказано больше наличия",""))</f>
        <v/>
      </c>
    </row>
    <row r="1721" spans="1:30" s="48" customFormat="1">
      <c r="A1721" s="2"/>
      <c r="B1721" s="57" t="s">
        <v>4339</v>
      </c>
      <c r="C1721" s="49" t="s">
        <v>4446</v>
      </c>
      <c r="D1721" s="49" t="s">
        <v>2615</v>
      </c>
      <c r="E1721" s="49">
        <v>4</v>
      </c>
      <c r="F1721" s="49">
        <v>5</v>
      </c>
      <c r="G1721" s="49" t="s">
        <v>4498</v>
      </c>
      <c r="H1721" s="52" t="s">
        <v>78</v>
      </c>
      <c r="I1721" s="50"/>
      <c r="J1721" s="50"/>
      <c r="K1721" s="90"/>
      <c r="L1721" s="51">
        <v>198</v>
      </c>
      <c r="M1721" s="51">
        <v>175</v>
      </c>
      <c r="N1721" s="82">
        <f>IF('1'!$H$10="-",L1721,L1721)</f>
        <v>198</v>
      </c>
      <c r="O1721" s="82">
        <f>IF(Z1721="только сц",0,IF('1'!$H$10="-",M1721,IF('1'!$H$10="в кассу предприятия",M1721,IF('1'!$H$10="ИП Водакова Т.Ю.",M1721*1.075,"-"))))</f>
        <v>0</v>
      </c>
      <c r="P1721" s="86">
        <v>15</v>
      </c>
      <c r="Q1721" s="47"/>
      <c r="R1721" s="91">
        <f t="shared" si="27"/>
        <v>0</v>
      </c>
      <c r="S1721" s="91" t="str">
        <f>IF('1'!$H$10="-","-      ₽",IF(Z1721="только сц",IF(Q1721&lt;=AA1721,Q1721,AA1721),IF(Q1721&lt;=AB1721,0,IF(Q1721-R1721&lt;=AA1721,Q1721-R1721,AA1721))))</f>
        <v>-      ₽</v>
      </c>
      <c r="T1721" s="92" t="str">
        <f>IF('1'!$H$10="-","-      ₽",IF(AND(SUM($W$10:$W$6357)&gt;=200000,AC1721&lt;&gt;"без скидки"),IF(R1721&gt;=100,O1721*0.95*0.95*R1721,O1721*R1721*0.95),IF(SUM($V$10:$V$6357)&gt;=57000,IF(AND(R1721&gt;=100,AC1721&lt;&gt;"без скидки"),O1721*0.95*R1721,O1721*R1721),N1721*R1721)))</f>
        <v>-      ₽</v>
      </c>
      <c r="U1721" s="92" t="str">
        <f>IF('1'!$H$10="-","-      ₽",S1721*N1721)</f>
        <v>-      ₽</v>
      </c>
      <c r="V1721" s="93" t="str">
        <f>IF('1'!$H$10="-","-      ₽",R1721*N1721)</f>
        <v>-      ₽</v>
      </c>
      <c r="W1721" s="93" t="str">
        <f>IF('1'!$H$10="-","-      ₽",R1721*O1721)</f>
        <v>-      ₽</v>
      </c>
      <c r="X1721" s="65" t="s">
        <v>4548</v>
      </c>
      <c r="Y1721" s="66" t="str">
        <f>IF(OR(Q1721="",'1'!$H$10="-"),"-      %",IF(Z1721="только сц",0,IF(SUM($V$685:$V$6357)&gt;=57000,(W1721-T1721)/W1721,0)))</f>
        <v>-      %</v>
      </c>
      <c r="Z1721" s="83" t="s">
        <v>5582</v>
      </c>
      <c r="AA1721" s="51">
        <v>15</v>
      </c>
      <c r="AB1721" s="51">
        <v>0</v>
      </c>
      <c r="AC1721" s="63" t="s">
        <v>375</v>
      </c>
      <c r="AD1721" s="94" t="str">
        <f>IF(OR(Q1721="",'1'!$H$10="-"),"",IF(Q1721&gt;R1721+S1721,"заказано больше наличия",""))</f>
        <v/>
      </c>
    </row>
    <row r="1722" spans="1:30" s="48" customFormat="1">
      <c r="A1722" s="2"/>
      <c r="B1722" s="57" t="s">
        <v>873</v>
      </c>
      <c r="C1722" s="49" t="s">
        <v>874</v>
      </c>
      <c r="D1722" s="49" t="s">
        <v>875</v>
      </c>
      <c r="E1722" s="49">
        <v>4</v>
      </c>
      <c r="F1722" s="49">
        <v>5</v>
      </c>
      <c r="G1722" s="49" t="s">
        <v>876</v>
      </c>
      <c r="H1722" s="52" t="s">
        <v>78</v>
      </c>
      <c r="I1722" s="50"/>
      <c r="J1722" s="50"/>
      <c r="K1722" s="90"/>
      <c r="L1722" s="51">
        <v>198</v>
      </c>
      <c r="M1722" s="51">
        <v>175</v>
      </c>
      <c r="N1722" s="82">
        <f>IF('1'!$H$10="-",L1722,L1722)</f>
        <v>198</v>
      </c>
      <c r="O1722" s="82">
        <f>IF(Z1722="только сц",0,IF('1'!$H$10="-",M1722,IF('1'!$H$10="в кассу предприятия",M1722,IF('1'!$H$10="ИП Водакова Т.Ю.",M1722*1.075,"-"))))</f>
        <v>175</v>
      </c>
      <c r="P1722" s="86" t="s">
        <v>5583</v>
      </c>
      <c r="Q1722" s="47"/>
      <c r="R1722" s="91">
        <f t="shared" si="27"/>
        <v>0</v>
      </c>
      <c r="S1722" s="91" t="str">
        <f>IF('1'!$H$10="-","-      ₽",IF(Z1722="только сц",IF(Q1722&lt;=AA1722,Q1722,AA1722),IF(Q1722&lt;=AB1722,0,IF(Q1722-R1722&lt;=AA1722,Q1722-R1722,AA1722))))</f>
        <v>-      ₽</v>
      </c>
      <c r="T1722" s="92" t="str">
        <f>IF('1'!$H$10="-","-      ₽",IF(AND(SUM($W$10:$W$6357)&gt;=200000,AC1722&lt;&gt;"без скидки"),IF(R1722&gt;=100,O1722*0.95*0.95*R1722,O1722*R1722*0.95),IF(SUM($V$10:$V$6357)&gt;=57000,IF(AND(R1722&gt;=100,AC1722&lt;&gt;"без скидки"),O1722*0.95*R1722,O1722*R1722),N1722*R1722)))</f>
        <v>-      ₽</v>
      </c>
      <c r="U1722" s="92" t="str">
        <f>IF('1'!$H$10="-","-      ₽",S1722*N1722)</f>
        <v>-      ₽</v>
      </c>
      <c r="V1722" s="93" t="str">
        <f>IF('1'!$H$10="-","-      ₽",R1722*N1722)</f>
        <v>-      ₽</v>
      </c>
      <c r="W1722" s="93" t="str">
        <f>IF('1'!$H$10="-","-      ₽",R1722*O1722)</f>
        <v>-      ₽</v>
      </c>
      <c r="X1722" s="65" t="s">
        <v>4548</v>
      </c>
      <c r="Y1722" s="66" t="str">
        <f>IF(OR(Q1722="",'1'!$H$10="-"),"-      %",IF(Z1722="только сц",0,IF(SUM($V$685:$V$6357)&gt;=57000,(W1722-T1722)/W1722,0)))</f>
        <v>-      %</v>
      </c>
      <c r="Z1722" s="83" t="s">
        <v>375</v>
      </c>
      <c r="AA1722" s="51">
        <v>23</v>
      </c>
      <c r="AB1722" s="51">
        <v>127</v>
      </c>
      <c r="AC1722" s="63" t="s">
        <v>3975</v>
      </c>
      <c r="AD1722" s="94" t="str">
        <f>IF(OR(Q1722="",'1'!$H$10="-"),"",IF(Q1722&gt;R1722+S1722,"заказано больше наличия",""))</f>
        <v/>
      </c>
    </row>
    <row r="1723" spans="1:30" s="48" customFormat="1">
      <c r="A1723" s="2"/>
      <c r="B1723" s="57" t="s">
        <v>1690</v>
      </c>
      <c r="C1723" s="49" t="s">
        <v>3890</v>
      </c>
      <c r="D1723" s="49" t="s">
        <v>3891</v>
      </c>
      <c r="E1723" s="49">
        <v>4</v>
      </c>
      <c r="F1723" s="49">
        <v>8</v>
      </c>
      <c r="G1723" s="49" t="s">
        <v>3135</v>
      </c>
      <c r="H1723" s="52" t="s">
        <v>288</v>
      </c>
      <c r="I1723" s="50"/>
      <c r="J1723" s="50"/>
      <c r="K1723" s="90"/>
      <c r="L1723" s="51">
        <v>266</v>
      </c>
      <c r="M1723" s="51">
        <v>235</v>
      </c>
      <c r="N1723" s="82">
        <f>IF('1'!$H$10="-",L1723,L1723)</f>
        <v>266</v>
      </c>
      <c r="O1723" s="82">
        <f>IF(Z1723="только сц",0,IF('1'!$H$10="-",M1723,IF('1'!$H$10="в кассу предприятия",M1723,IF('1'!$H$10="ИП Водакова Т.Ю.",M1723*1.075,"-"))))</f>
        <v>235</v>
      </c>
      <c r="P1723" s="86">
        <v>23</v>
      </c>
      <c r="Q1723" s="47"/>
      <c r="R1723" s="91">
        <f t="shared" si="27"/>
        <v>0</v>
      </c>
      <c r="S1723" s="91" t="str">
        <f>IF('1'!$H$10="-","-      ₽",IF(Z1723="только сц",IF(Q1723&lt;=AA1723,Q1723,AA1723),IF(Q1723&lt;=AB1723,0,IF(Q1723-R1723&lt;=AA1723,Q1723-R1723,AA1723))))</f>
        <v>-      ₽</v>
      </c>
      <c r="T1723" s="92" t="str">
        <f>IF('1'!$H$10="-","-      ₽",IF(AND(SUM($W$10:$W$6357)&gt;=200000,AC1723&lt;&gt;"без скидки"),IF(R1723&gt;=100,O1723*0.95*0.95*R1723,O1723*R1723*0.95),IF(SUM($V$10:$V$6357)&gt;=57000,IF(AND(R1723&gt;=100,AC1723&lt;&gt;"без скидки"),O1723*0.95*R1723,O1723*R1723),N1723*R1723)))</f>
        <v>-      ₽</v>
      </c>
      <c r="U1723" s="92" t="str">
        <f>IF('1'!$H$10="-","-      ₽",S1723*N1723)</f>
        <v>-      ₽</v>
      </c>
      <c r="V1723" s="93" t="str">
        <f>IF('1'!$H$10="-","-      ₽",R1723*N1723)</f>
        <v>-      ₽</v>
      </c>
      <c r="W1723" s="93" t="str">
        <f>IF('1'!$H$10="-","-      ₽",R1723*O1723)</f>
        <v>-      ₽</v>
      </c>
      <c r="X1723" s="65" t="s">
        <v>4992</v>
      </c>
      <c r="Y1723" s="66" t="str">
        <f>IF(OR(Q1723="",'1'!$H$10="-"),"-      %",IF(Z1723="только сц",0,IF(SUM($V$685:$V$6357)&gt;=57000,(W1723-T1723)/W1723,0)))</f>
        <v>-      %</v>
      </c>
      <c r="Z1723" s="83" t="s">
        <v>375</v>
      </c>
      <c r="AA1723" s="51">
        <v>4</v>
      </c>
      <c r="AB1723" s="51">
        <v>19</v>
      </c>
      <c r="AC1723" s="63" t="s">
        <v>3975</v>
      </c>
      <c r="AD1723" s="94" t="str">
        <f>IF(OR(Q1723="",'1'!$H$10="-"),"",IF(Q1723&gt;R1723+S1723,"заказано больше наличия",""))</f>
        <v/>
      </c>
    </row>
    <row r="1724" spans="1:30" s="48" customFormat="1">
      <c r="A1724" s="2"/>
      <c r="B1724" s="57" t="s">
        <v>5278</v>
      </c>
      <c r="C1724" s="49" t="s">
        <v>3890</v>
      </c>
      <c r="D1724" s="49" t="s">
        <v>879</v>
      </c>
      <c r="E1724" s="49">
        <v>4</v>
      </c>
      <c r="F1724" s="49">
        <v>8</v>
      </c>
      <c r="G1724" s="49" t="s">
        <v>3135</v>
      </c>
      <c r="H1724" s="52" t="s">
        <v>288</v>
      </c>
      <c r="I1724" s="50"/>
      <c r="J1724" s="50"/>
      <c r="K1724" s="90"/>
      <c r="L1724" s="51">
        <v>266</v>
      </c>
      <c r="M1724" s="51">
        <v>235</v>
      </c>
      <c r="N1724" s="82">
        <f>IF('1'!$H$10="-",L1724,L1724)</f>
        <v>266</v>
      </c>
      <c r="O1724" s="82">
        <f>IF(Z1724="только сц",0,IF('1'!$H$10="-",M1724,IF('1'!$H$10="в кассу предприятия",M1724,IF('1'!$H$10="ИП Водакова Т.Ю.",M1724*1.075,"-"))))</f>
        <v>0</v>
      </c>
      <c r="P1724" s="86">
        <v>15</v>
      </c>
      <c r="Q1724" s="47"/>
      <c r="R1724" s="91">
        <f t="shared" si="27"/>
        <v>0</v>
      </c>
      <c r="S1724" s="91" t="str">
        <f>IF('1'!$H$10="-","-      ₽",IF(Z1724="только сц",IF(Q1724&lt;=AA1724,Q1724,AA1724),IF(Q1724&lt;=AB1724,0,IF(Q1724-R1724&lt;=AA1724,Q1724-R1724,AA1724))))</f>
        <v>-      ₽</v>
      </c>
      <c r="T1724" s="92" t="str">
        <f>IF('1'!$H$10="-","-      ₽",IF(AND(SUM($W$10:$W$6357)&gt;=200000,AC1724&lt;&gt;"без скидки"),IF(R1724&gt;=100,O1724*0.95*0.95*R1724,O1724*R1724*0.95),IF(SUM($V$10:$V$6357)&gt;=57000,IF(AND(R1724&gt;=100,AC1724&lt;&gt;"без скидки"),O1724*0.95*R1724,O1724*R1724),N1724*R1724)))</f>
        <v>-      ₽</v>
      </c>
      <c r="U1724" s="92" t="str">
        <f>IF('1'!$H$10="-","-      ₽",S1724*N1724)</f>
        <v>-      ₽</v>
      </c>
      <c r="V1724" s="93" t="str">
        <f>IF('1'!$H$10="-","-      ₽",R1724*N1724)</f>
        <v>-      ₽</v>
      </c>
      <c r="W1724" s="93" t="str">
        <f>IF('1'!$H$10="-","-      ₽",R1724*O1724)</f>
        <v>-      ₽</v>
      </c>
      <c r="X1724" s="65" t="s">
        <v>4548</v>
      </c>
      <c r="Y1724" s="66" t="str">
        <f>IF(OR(Q1724="",'1'!$H$10="-"),"-      %",IF(Z1724="только сц",0,IF(SUM($V$685:$V$6357)&gt;=57000,(W1724-T1724)/W1724,0)))</f>
        <v>-      %</v>
      </c>
      <c r="Z1724" s="83" t="s">
        <v>5582</v>
      </c>
      <c r="AA1724" s="51">
        <v>15</v>
      </c>
      <c r="AB1724" s="51">
        <v>0</v>
      </c>
      <c r="AC1724" s="63" t="s">
        <v>375</v>
      </c>
      <c r="AD1724" s="94" t="str">
        <f>IF(OR(Q1724="",'1'!$H$10="-"),"",IF(Q1724&gt;R1724+S1724,"заказано больше наличия",""))</f>
        <v/>
      </c>
    </row>
    <row r="1725" spans="1:30" s="48" customFormat="1">
      <c r="A1725" s="2"/>
      <c r="B1725" s="57" t="s">
        <v>877</v>
      </c>
      <c r="C1725" s="49" t="s">
        <v>878</v>
      </c>
      <c r="D1725" s="49" t="s">
        <v>879</v>
      </c>
      <c r="E1725" s="49">
        <v>4</v>
      </c>
      <c r="F1725" s="49">
        <v>8</v>
      </c>
      <c r="G1725" s="49" t="s">
        <v>880</v>
      </c>
      <c r="H1725" s="52" t="s">
        <v>288</v>
      </c>
      <c r="I1725" s="50"/>
      <c r="J1725" s="50"/>
      <c r="K1725" s="90"/>
      <c r="L1725" s="51">
        <v>266</v>
      </c>
      <c r="M1725" s="51">
        <v>235</v>
      </c>
      <c r="N1725" s="82">
        <f>IF('1'!$H$10="-",L1725,L1725)</f>
        <v>266</v>
      </c>
      <c r="O1725" s="82">
        <f>IF(Z1725="только сц",0,IF('1'!$H$10="-",M1725,IF('1'!$H$10="в кассу предприятия",M1725,IF('1'!$H$10="ИП Водакова Т.Ю.",M1725*1.075,"-"))))</f>
        <v>0</v>
      </c>
      <c r="P1725" s="86">
        <v>5</v>
      </c>
      <c r="Q1725" s="47"/>
      <c r="R1725" s="91">
        <f t="shared" si="27"/>
        <v>0</v>
      </c>
      <c r="S1725" s="91" t="str">
        <f>IF('1'!$H$10="-","-      ₽",IF(Z1725="только сц",IF(Q1725&lt;=AA1725,Q1725,AA1725),IF(Q1725&lt;=AB1725,0,IF(Q1725-R1725&lt;=AA1725,Q1725-R1725,AA1725))))</f>
        <v>-      ₽</v>
      </c>
      <c r="T1725" s="92" t="str">
        <f>IF('1'!$H$10="-","-      ₽",IF(AND(SUM($W$10:$W$6357)&gt;=200000,AC1725&lt;&gt;"без скидки"),IF(R1725&gt;=100,O1725*0.95*0.95*R1725,O1725*R1725*0.95),IF(SUM($V$10:$V$6357)&gt;=57000,IF(AND(R1725&gt;=100,AC1725&lt;&gt;"без скидки"),O1725*0.95*R1725,O1725*R1725),N1725*R1725)))</f>
        <v>-      ₽</v>
      </c>
      <c r="U1725" s="92" t="str">
        <f>IF('1'!$H$10="-","-      ₽",S1725*N1725)</f>
        <v>-      ₽</v>
      </c>
      <c r="V1725" s="93" t="str">
        <f>IF('1'!$H$10="-","-      ₽",R1725*N1725)</f>
        <v>-      ₽</v>
      </c>
      <c r="W1725" s="93" t="str">
        <f>IF('1'!$H$10="-","-      ₽",R1725*O1725)</f>
        <v>-      ₽</v>
      </c>
      <c r="X1725" s="65" t="s">
        <v>4548</v>
      </c>
      <c r="Y1725" s="66" t="str">
        <f>IF(OR(Q1725="",'1'!$H$10="-"),"-      %",IF(Z1725="только сц",0,IF(SUM($V$685:$V$6357)&gt;=57000,(W1725-T1725)/W1725,0)))</f>
        <v>-      %</v>
      </c>
      <c r="Z1725" s="83" t="s">
        <v>5582</v>
      </c>
      <c r="AA1725" s="51">
        <v>5</v>
      </c>
      <c r="AB1725" s="51">
        <v>0</v>
      </c>
      <c r="AC1725" s="63" t="s">
        <v>375</v>
      </c>
      <c r="AD1725" s="94" t="str">
        <f>IF(OR(Q1725="",'1'!$H$10="-"),"",IF(Q1725&gt;R1725+S1725,"заказано больше наличия",""))</f>
        <v/>
      </c>
    </row>
    <row r="1726" spans="1:30" s="48" customFormat="1">
      <c r="A1726" s="2"/>
      <c r="B1726" s="57" t="s">
        <v>1691</v>
      </c>
      <c r="C1726" s="49" t="s">
        <v>878</v>
      </c>
      <c r="D1726" s="49" t="s">
        <v>879</v>
      </c>
      <c r="E1726" s="49">
        <v>4</v>
      </c>
      <c r="F1726" s="49">
        <v>5</v>
      </c>
      <c r="G1726" s="49" t="s">
        <v>3136</v>
      </c>
      <c r="H1726" s="52" t="s">
        <v>78</v>
      </c>
      <c r="I1726" s="50"/>
      <c r="J1726" s="50"/>
      <c r="K1726" s="90"/>
      <c r="L1726" s="51">
        <v>368</v>
      </c>
      <c r="M1726" s="51">
        <v>325</v>
      </c>
      <c r="N1726" s="82">
        <f>IF('1'!$H$10="-",L1726,L1726)</f>
        <v>368</v>
      </c>
      <c r="O1726" s="82">
        <f>IF(Z1726="только сц",0,IF('1'!$H$10="-",M1726,IF('1'!$H$10="в кассу предприятия",M1726,IF('1'!$H$10="ИП Водакова Т.Ю.",M1726*1.075,"-"))))</f>
        <v>325</v>
      </c>
      <c r="P1726" s="86">
        <v>33</v>
      </c>
      <c r="Q1726" s="47"/>
      <c r="R1726" s="91">
        <f t="shared" si="27"/>
        <v>0</v>
      </c>
      <c r="S1726" s="91" t="str">
        <f>IF('1'!$H$10="-","-      ₽",IF(Z1726="только сц",IF(Q1726&lt;=AA1726,Q1726,AA1726),IF(Q1726&lt;=AB1726,0,IF(Q1726-R1726&lt;=AA1726,Q1726-R1726,AA1726))))</f>
        <v>-      ₽</v>
      </c>
      <c r="T1726" s="92" t="str">
        <f>IF('1'!$H$10="-","-      ₽",IF(AND(SUM($W$10:$W$6357)&gt;=200000,AC1726&lt;&gt;"без скидки"),IF(R1726&gt;=100,O1726*0.95*0.95*R1726,O1726*R1726*0.95),IF(SUM($V$10:$V$6357)&gt;=57000,IF(AND(R1726&gt;=100,AC1726&lt;&gt;"без скидки"),O1726*0.95*R1726,O1726*R1726),N1726*R1726)))</f>
        <v>-      ₽</v>
      </c>
      <c r="U1726" s="92" t="str">
        <f>IF('1'!$H$10="-","-      ₽",S1726*N1726)</f>
        <v>-      ₽</v>
      </c>
      <c r="V1726" s="93" t="str">
        <f>IF('1'!$H$10="-","-      ₽",R1726*N1726)</f>
        <v>-      ₽</v>
      </c>
      <c r="W1726" s="93" t="str">
        <f>IF('1'!$H$10="-","-      ₽",R1726*O1726)</f>
        <v>-      ₽</v>
      </c>
      <c r="X1726" s="65" t="s">
        <v>4548</v>
      </c>
      <c r="Y1726" s="66" t="str">
        <f>IF(OR(Q1726="",'1'!$H$10="-"),"-      %",IF(Z1726="только сц",0,IF(SUM($V$685:$V$6357)&gt;=57000,(W1726-T1726)/W1726,0)))</f>
        <v>-      %</v>
      </c>
      <c r="Z1726" s="83" t="s">
        <v>375</v>
      </c>
      <c r="AA1726" s="51">
        <v>9</v>
      </c>
      <c r="AB1726" s="51">
        <v>24</v>
      </c>
      <c r="AC1726" s="63" t="s">
        <v>375</v>
      </c>
      <c r="AD1726" s="94" t="str">
        <f>IF(OR(Q1726="",'1'!$H$10="-"),"",IF(Q1726&gt;R1726+S1726,"заказано больше наличия",""))</f>
        <v/>
      </c>
    </row>
    <row r="1727" spans="1:30" s="48" customFormat="1">
      <c r="A1727" s="2"/>
      <c r="B1727" s="57" t="s">
        <v>881</v>
      </c>
      <c r="C1727" s="49" t="s">
        <v>878</v>
      </c>
      <c r="D1727" s="49" t="s">
        <v>879</v>
      </c>
      <c r="E1727" s="49">
        <v>4</v>
      </c>
      <c r="F1727" s="49">
        <v>8</v>
      </c>
      <c r="G1727" s="49" t="s">
        <v>882</v>
      </c>
      <c r="H1727" s="52" t="s">
        <v>288</v>
      </c>
      <c r="I1727" s="50"/>
      <c r="J1727" s="50"/>
      <c r="K1727" s="90"/>
      <c r="L1727" s="51">
        <v>266</v>
      </c>
      <c r="M1727" s="51">
        <v>235</v>
      </c>
      <c r="N1727" s="82">
        <f>IF('1'!$H$10="-",L1727,L1727)</f>
        <v>266</v>
      </c>
      <c r="O1727" s="82">
        <f>IF(Z1727="только сц",0,IF('1'!$H$10="-",M1727,IF('1'!$H$10="в кассу предприятия",M1727,IF('1'!$H$10="ИП Водакова Т.Ю.",M1727*1.075,"-"))))</f>
        <v>0</v>
      </c>
      <c r="P1727" s="86">
        <v>27</v>
      </c>
      <c r="Q1727" s="47"/>
      <c r="R1727" s="91">
        <f t="shared" si="27"/>
        <v>0</v>
      </c>
      <c r="S1727" s="91" t="str">
        <f>IF('1'!$H$10="-","-      ₽",IF(Z1727="только сц",IF(Q1727&lt;=AA1727,Q1727,AA1727),IF(Q1727&lt;=AB1727,0,IF(Q1727-R1727&lt;=AA1727,Q1727-R1727,AA1727))))</f>
        <v>-      ₽</v>
      </c>
      <c r="T1727" s="92" t="str">
        <f>IF('1'!$H$10="-","-      ₽",IF(AND(SUM($W$10:$W$6357)&gt;=200000,AC1727&lt;&gt;"без скидки"),IF(R1727&gt;=100,O1727*0.95*0.95*R1727,O1727*R1727*0.95),IF(SUM($V$10:$V$6357)&gt;=57000,IF(AND(R1727&gt;=100,AC1727&lt;&gt;"без скидки"),O1727*0.95*R1727,O1727*R1727),N1727*R1727)))</f>
        <v>-      ₽</v>
      </c>
      <c r="U1727" s="92" t="str">
        <f>IF('1'!$H$10="-","-      ₽",S1727*N1727)</f>
        <v>-      ₽</v>
      </c>
      <c r="V1727" s="93" t="str">
        <f>IF('1'!$H$10="-","-      ₽",R1727*N1727)</f>
        <v>-      ₽</v>
      </c>
      <c r="W1727" s="93" t="str">
        <f>IF('1'!$H$10="-","-      ₽",R1727*O1727)</f>
        <v>-      ₽</v>
      </c>
      <c r="X1727" s="65" t="s">
        <v>4548</v>
      </c>
      <c r="Y1727" s="66" t="str">
        <f>IF(OR(Q1727="",'1'!$H$10="-"),"-      %",IF(Z1727="только сц",0,IF(SUM($V$685:$V$6357)&gt;=57000,(W1727-T1727)/W1727,0)))</f>
        <v>-      %</v>
      </c>
      <c r="Z1727" s="83" t="s">
        <v>5582</v>
      </c>
      <c r="AA1727" s="51">
        <v>27</v>
      </c>
      <c r="AB1727" s="51">
        <v>0</v>
      </c>
      <c r="AC1727" s="63" t="s">
        <v>375</v>
      </c>
      <c r="AD1727" s="94" t="str">
        <f>IF(OR(Q1727="",'1'!$H$10="-"),"",IF(Q1727&gt;R1727+S1727,"заказано больше наличия",""))</f>
        <v/>
      </c>
    </row>
    <row r="1728" spans="1:30" s="48" customFormat="1">
      <c r="A1728" s="2"/>
      <c r="B1728" s="57" t="s">
        <v>1692</v>
      </c>
      <c r="C1728" s="49" t="s">
        <v>878</v>
      </c>
      <c r="D1728" s="49" t="s">
        <v>879</v>
      </c>
      <c r="E1728" s="49">
        <v>4</v>
      </c>
      <c r="F1728" s="49">
        <v>5</v>
      </c>
      <c r="G1728" s="49" t="s">
        <v>3137</v>
      </c>
      <c r="H1728" s="52" t="s">
        <v>78</v>
      </c>
      <c r="I1728" s="50"/>
      <c r="J1728" s="50"/>
      <c r="K1728" s="90"/>
      <c r="L1728" s="51">
        <v>289</v>
      </c>
      <c r="M1728" s="51">
        <v>255</v>
      </c>
      <c r="N1728" s="82">
        <f>IF('1'!$H$10="-",L1728,L1728)</f>
        <v>289</v>
      </c>
      <c r="O1728" s="82">
        <f>IF(Z1728="только сц",0,IF('1'!$H$10="-",M1728,IF('1'!$H$10="в кассу предприятия",M1728,IF('1'!$H$10="ИП Водакова Т.Ю.",M1728*1.075,"-"))))</f>
        <v>255</v>
      </c>
      <c r="P1728" s="86">
        <v>14</v>
      </c>
      <c r="Q1728" s="47"/>
      <c r="R1728" s="91">
        <f t="shared" si="27"/>
        <v>0</v>
      </c>
      <c r="S1728" s="91" t="str">
        <f>IF('1'!$H$10="-","-      ₽",IF(Z1728="только сц",IF(Q1728&lt;=AA1728,Q1728,AA1728),IF(Q1728&lt;=AB1728,0,IF(Q1728-R1728&lt;=AA1728,Q1728-R1728,AA1728))))</f>
        <v>-      ₽</v>
      </c>
      <c r="T1728" s="92" t="str">
        <f>IF('1'!$H$10="-","-      ₽",IF(AND(SUM($W$10:$W$6357)&gt;=200000,AC1728&lt;&gt;"без скидки"),IF(R1728&gt;=100,O1728*0.95*0.95*R1728,O1728*R1728*0.95),IF(SUM($V$10:$V$6357)&gt;=57000,IF(AND(R1728&gt;=100,AC1728&lt;&gt;"без скидки"),O1728*0.95*R1728,O1728*R1728),N1728*R1728)))</f>
        <v>-      ₽</v>
      </c>
      <c r="U1728" s="92" t="str">
        <f>IF('1'!$H$10="-","-      ₽",S1728*N1728)</f>
        <v>-      ₽</v>
      </c>
      <c r="V1728" s="93" t="str">
        <f>IF('1'!$H$10="-","-      ₽",R1728*N1728)</f>
        <v>-      ₽</v>
      </c>
      <c r="W1728" s="93" t="str">
        <f>IF('1'!$H$10="-","-      ₽",R1728*O1728)</f>
        <v>-      ₽</v>
      </c>
      <c r="X1728" s="65" t="s">
        <v>4548</v>
      </c>
      <c r="Y1728" s="66" t="str">
        <f>IF(OR(Q1728="",'1'!$H$10="-"),"-      %",IF(Z1728="только сц",0,IF(SUM($V$685:$V$6357)&gt;=57000,(W1728-T1728)/W1728,0)))</f>
        <v>-      %</v>
      </c>
      <c r="Z1728" s="83" t="s">
        <v>375</v>
      </c>
      <c r="AA1728" s="51">
        <v>11</v>
      </c>
      <c r="AB1728" s="51">
        <v>3</v>
      </c>
      <c r="AC1728" s="63" t="s">
        <v>375</v>
      </c>
      <c r="AD1728" s="94" t="str">
        <f>IF(OR(Q1728="",'1'!$H$10="-"),"",IF(Q1728&gt;R1728+S1728,"заказано больше наличия",""))</f>
        <v/>
      </c>
    </row>
    <row r="1729" spans="1:30" s="48" customFormat="1">
      <c r="A1729" s="2"/>
      <c r="B1729" s="57" t="s">
        <v>1693</v>
      </c>
      <c r="C1729" s="49" t="s">
        <v>3890</v>
      </c>
      <c r="D1729" s="49" t="s">
        <v>3891</v>
      </c>
      <c r="E1729" s="49">
        <v>4</v>
      </c>
      <c r="F1729" s="49">
        <v>5</v>
      </c>
      <c r="G1729" s="49" t="s">
        <v>884</v>
      </c>
      <c r="H1729" s="52" t="s">
        <v>78</v>
      </c>
      <c r="I1729" s="50"/>
      <c r="J1729" s="50"/>
      <c r="K1729" s="90"/>
      <c r="L1729" s="51">
        <v>289</v>
      </c>
      <c r="M1729" s="51">
        <v>255</v>
      </c>
      <c r="N1729" s="82">
        <f>IF('1'!$H$10="-",L1729,L1729)</f>
        <v>289</v>
      </c>
      <c r="O1729" s="82">
        <f>IF(Z1729="только сц",0,IF('1'!$H$10="-",M1729,IF('1'!$H$10="в кассу предприятия",M1729,IF('1'!$H$10="ИП Водакова Т.Ю.",M1729*1.075,"-"))))</f>
        <v>0</v>
      </c>
      <c r="P1729" s="86">
        <v>8</v>
      </c>
      <c r="Q1729" s="47"/>
      <c r="R1729" s="91">
        <f t="shared" si="27"/>
        <v>0</v>
      </c>
      <c r="S1729" s="91" t="str">
        <f>IF('1'!$H$10="-","-      ₽",IF(Z1729="только сц",IF(Q1729&lt;=AA1729,Q1729,AA1729),IF(Q1729&lt;=AB1729,0,IF(Q1729-R1729&lt;=AA1729,Q1729-R1729,AA1729))))</f>
        <v>-      ₽</v>
      </c>
      <c r="T1729" s="92" t="str">
        <f>IF('1'!$H$10="-","-      ₽",IF(AND(SUM($W$10:$W$6357)&gt;=200000,AC1729&lt;&gt;"без скидки"),IF(R1729&gt;=100,O1729*0.95*0.95*R1729,O1729*R1729*0.95),IF(SUM($V$10:$V$6357)&gt;=57000,IF(AND(R1729&gt;=100,AC1729&lt;&gt;"без скидки"),O1729*0.95*R1729,O1729*R1729),N1729*R1729)))</f>
        <v>-      ₽</v>
      </c>
      <c r="U1729" s="92" t="str">
        <f>IF('1'!$H$10="-","-      ₽",S1729*N1729)</f>
        <v>-      ₽</v>
      </c>
      <c r="V1729" s="93" t="str">
        <f>IF('1'!$H$10="-","-      ₽",R1729*N1729)</f>
        <v>-      ₽</v>
      </c>
      <c r="W1729" s="93" t="str">
        <f>IF('1'!$H$10="-","-      ₽",R1729*O1729)</f>
        <v>-      ₽</v>
      </c>
      <c r="X1729" s="65" t="s">
        <v>4548</v>
      </c>
      <c r="Y1729" s="66" t="str">
        <f>IF(OR(Q1729="",'1'!$H$10="-"),"-      %",IF(Z1729="только сц",0,IF(SUM($V$685:$V$6357)&gt;=57000,(W1729-T1729)/W1729,0)))</f>
        <v>-      %</v>
      </c>
      <c r="Z1729" s="83" t="s">
        <v>5582</v>
      </c>
      <c r="AA1729" s="51">
        <v>8</v>
      </c>
      <c r="AB1729" s="51">
        <v>0</v>
      </c>
      <c r="AC1729" s="63" t="s">
        <v>375</v>
      </c>
      <c r="AD1729" s="94" t="str">
        <f>IF(OR(Q1729="",'1'!$H$10="-"),"",IF(Q1729&gt;R1729+S1729,"заказано больше наличия",""))</f>
        <v/>
      </c>
    </row>
    <row r="1730" spans="1:30" s="48" customFormat="1">
      <c r="A1730" s="2"/>
      <c r="B1730" s="57" t="s">
        <v>883</v>
      </c>
      <c r="C1730" s="49" t="s">
        <v>878</v>
      </c>
      <c r="D1730" s="49" t="s">
        <v>879</v>
      </c>
      <c r="E1730" s="49">
        <v>4</v>
      </c>
      <c r="F1730" s="49">
        <v>5</v>
      </c>
      <c r="G1730" s="49" t="s">
        <v>884</v>
      </c>
      <c r="H1730" s="52" t="s">
        <v>78</v>
      </c>
      <c r="I1730" s="50"/>
      <c r="J1730" s="50"/>
      <c r="K1730" s="90"/>
      <c r="L1730" s="51">
        <v>289</v>
      </c>
      <c r="M1730" s="51">
        <v>255</v>
      </c>
      <c r="N1730" s="82">
        <f>IF('1'!$H$10="-",L1730,L1730)</f>
        <v>289</v>
      </c>
      <c r="O1730" s="82">
        <f>IF(Z1730="только сц",0,IF('1'!$H$10="-",M1730,IF('1'!$H$10="в кассу предприятия",M1730,IF('1'!$H$10="ИП Водакова Т.Ю.",M1730*1.075,"-"))))</f>
        <v>255</v>
      </c>
      <c r="P1730" s="86">
        <v>24</v>
      </c>
      <c r="Q1730" s="47"/>
      <c r="R1730" s="91">
        <f t="shared" si="27"/>
        <v>0</v>
      </c>
      <c r="S1730" s="91" t="str">
        <f>IF('1'!$H$10="-","-      ₽",IF(Z1730="только сц",IF(Q1730&lt;=AA1730,Q1730,AA1730),IF(Q1730&lt;=AB1730,0,IF(Q1730-R1730&lt;=AA1730,Q1730-R1730,AA1730))))</f>
        <v>-      ₽</v>
      </c>
      <c r="T1730" s="92" t="str">
        <f>IF('1'!$H$10="-","-      ₽",IF(AND(SUM($W$10:$W$6357)&gt;=200000,AC1730&lt;&gt;"без скидки"),IF(R1730&gt;=100,O1730*0.95*0.95*R1730,O1730*R1730*0.95),IF(SUM($V$10:$V$6357)&gt;=57000,IF(AND(R1730&gt;=100,AC1730&lt;&gt;"без скидки"),O1730*0.95*R1730,O1730*R1730),N1730*R1730)))</f>
        <v>-      ₽</v>
      </c>
      <c r="U1730" s="92" t="str">
        <f>IF('1'!$H$10="-","-      ₽",S1730*N1730)</f>
        <v>-      ₽</v>
      </c>
      <c r="V1730" s="93" t="str">
        <f>IF('1'!$H$10="-","-      ₽",R1730*N1730)</f>
        <v>-      ₽</v>
      </c>
      <c r="W1730" s="93" t="str">
        <f>IF('1'!$H$10="-","-      ₽",R1730*O1730)</f>
        <v>-      ₽</v>
      </c>
      <c r="X1730" s="65" t="s">
        <v>4548</v>
      </c>
      <c r="Y1730" s="66" t="str">
        <f>IF(OR(Q1730="",'1'!$H$10="-"),"-      %",IF(Z1730="только сц",0,IF(SUM($V$685:$V$6357)&gt;=57000,(W1730-T1730)/W1730,0)))</f>
        <v>-      %</v>
      </c>
      <c r="Z1730" s="83" t="s">
        <v>375</v>
      </c>
      <c r="AA1730" s="51">
        <v>10</v>
      </c>
      <c r="AB1730" s="51">
        <v>14</v>
      </c>
      <c r="AC1730" s="63" t="s">
        <v>375</v>
      </c>
      <c r="AD1730" s="94" t="str">
        <f>IF(OR(Q1730="",'1'!$H$10="-"),"",IF(Q1730&gt;R1730+S1730,"заказано больше наличия",""))</f>
        <v/>
      </c>
    </row>
    <row r="1731" spans="1:30" s="48" customFormat="1">
      <c r="A1731" s="2"/>
      <c r="B1731" s="57" t="s">
        <v>1694</v>
      </c>
      <c r="C1731" s="49" t="s">
        <v>3890</v>
      </c>
      <c r="D1731" s="49" t="s">
        <v>3891</v>
      </c>
      <c r="E1731" s="49">
        <v>4</v>
      </c>
      <c r="F1731" s="49">
        <v>5</v>
      </c>
      <c r="G1731" s="49" t="s">
        <v>3138</v>
      </c>
      <c r="H1731" s="52" t="s">
        <v>78</v>
      </c>
      <c r="I1731" s="50"/>
      <c r="J1731" s="50"/>
      <c r="K1731" s="90"/>
      <c r="L1731" s="51">
        <v>266</v>
      </c>
      <c r="M1731" s="51">
        <v>235</v>
      </c>
      <c r="N1731" s="82">
        <f>IF('1'!$H$10="-",L1731,L1731)</f>
        <v>266</v>
      </c>
      <c r="O1731" s="82">
        <f>IF(Z1731="только сц",0,IF('1'!$H$10="-",M1731,IF('1'!$H$10="в кассу предприятия",M1731,IF('1'!$H$10="ИП Водакова Т.Ю.",M1731*1.075,"-"))))</f>
        <v>0</v>
      </c>
      <c r="P1731" s="86">
        <v>7</v>
      </c>
      <c r="Q1731" s="47"/>
      <c r="R1731" s="91">
        <f t="shared" si="27"/>
        <v>0</v>
      </c>
      <c r="S1731" s="91" t="str">
        <f>IF('1'!$H$10="-","-      ₽",IF(Z1731="только сц",IF(Q1731&lt;=AA1731,Q1731,AA1731),IF(Q1731&lt;=AB1731,0,IF(Q1731-R1731&lt;=AA1731,Q1731-R1731,AA1731))))</f>
        <v>-      ₽</v>
      </c>
      <c r="T1731" s="92" t="str">
        <f>IF('1'!$H$10="-","-      ₽",IF(AND(SUM($W$10:$W$6357)&gt;=200000,AC1731&lt;&gt;"без скидки"),IF(R1731&gt;=100,O1731*0.95*0.95*R1731,O1731*R1731*0.95),IF(SUM($V$10:$V$6357)&gt;=57000,IF(AND(R1731&gt;=100,AC1731&lt;&gt;"без скидки"),O1731*0.95*R1731,O1731*R1731),N1731*R1731)))</f>
        <v>-      ₽</v>
      </c>
      <c r="U1731" s="92" t="str">
        <f>IF('1'!$H$10="-","-      ₽",S1731*N1731)</f>
        <v>-      ₽</v>
      </c>
      <c r="V1731" s="93" t="str">
        <f>IF('1'!$H$10="-","-      ₽",R1731*N1731)</f>
        <v>-      ₽</v>
      </c>
      <c r="W1731" s="93" t="str">
        <f>IF('1'!$H$10="-","-      ₽",R1731*O1731)</f>
        <v>-      ₽</v>
      </c>
      <c r="X1731" s="65" t="s">
        <v>4548</v>
      </c>
      <c r="Y1731" s="66" t="str">
        <f>IF(OR(Q1731="",'1'!$H$10="-"),"-      %",IF(Z1731="только сц",0,IF(SUM($V$685:$V$6357)&gt;=57000,(W1731-T1731)/W1731,0)))</f>
        <v>-      %</v>
      </c>
      <c r="Z1731" s="83" t="s">
        <v>5582</v>
      </c>
      <c r="AA1731" s="51">
        <v>7</v>
      </c>
      <c r="AB1731" s="51">
        <v>0</v>
      </c>
      <c r="AC1731" s="63" t="s">
        <v>3975</v>
      </c>
      <c r="AD1731" s="94" t="str">
        <f>IF(OR(Q1731="",'1'!$H$10="-"),"",IF(Q1731&gt;R1731+S1731,"заказано больше наличия",""))</f>
        <v/>
      </c>
    </row>
    <row r="1732" spans="1:30" s="48" customFormat="1">
      <c r="A1732" s="2"/>
      <c r="B1732" s="57" t="s">
        <v>3996</v>
      </c>
      <c r="C1732" s="49" t="s">
        <v>878</v>
      </c>
      <c r="D1732" s="49" t="s">
        <v>879</v>
      </c>
      <c r="E1732" s="49">
        <v>4</v>
      </c>
      <c r="F1732" s="49">
        <v>5</v>
      </c>
      <c r="G1732" s="49" t="s">
        <v>4029</v>
      </c>
      <c r="H1732" s="52" t="s">
        <v>78</v>
      </c>
      <c r="I1732" s="50"/>
      <c r="J1732" s="50"/>
      <c r="K1732" s="90"/>
      <c r="L1732" s="51">
        <v>289</v>
      </c>
      <c r="M1732" s="51">
        <v>255</v>
      </c>
      <c r="N1732" s="82">
        <f>IF('1'!$H$10="-",L1732,L1732)</f>
        <v>289</v>
      </c>
      <c r="O1732" s="82">
        <f>IF(Z1732="только сц",0,IF('1'!$H$10="-",M1732,IF('1'!$H$10="в кассу предприятия",M1732,IF('1'!$H$10="ИП Водакова Т.Ю.",M1732*1.075,"-"))))</f>
        <v>255</v>
      </c>
      <c r="P1732" s="86">
        <v>4</v>
      </c>
      <c r="Q1732" s="47"/>
      <c r="R1732" s="91">
        <f t="shared" si="27"/>
        <v>0</v>
      </c>
      <c r="S1732" s="91" t="str">
        <f>IF('1'!$H$10="-","-      ₽",IF(Z1732="только сц",IF(Q1732&lt;=AA1732,Q1732,AA1732),IF(Q1732&lt;=AB1732,0,IF(Q1732-R1732&lt;=AA1732,Q1732-R1732,AA1732))))</f>
        <v>-      ₽</v>
      </c>
      <c r="T1732" s="92" t="str">
        <f>IF('1'!$H$10="-","-      ₽",IF(AND(SUM($W$10:$W$6357)&gt;=200000,AC1732&lt;&gt;"без скидки"),IF(R1732&gt;=100,O1732*0.95*0.95*R1732,O1732*R1732*0.95),IF(SUM($V$10:$V$6357)&gt;=57000,IF(AND(R1732&gt;=100,AC1732&lt;&gt;"без скидки"),O1732*0.95*R1732,O1732*R1732),N1732*R1732)))</f>
        <v>-      ₽</v>
      </c>
      <c r="U1732" s="92" t="str">
        <f>IF('1'!$H$10="-","-      ₽",S1732*N1732)</f>
        <v>-      ₽</v>
      </c>
      <c r="V1732" s="93" t="str">
        <f>IF('1'!$H$10="-","-      ₽",R1732*N1732)</f>
        <v>-      ₽</v>
      </c>
      <c r="W1732" s="93" t="str">
        <f>IF('1'!$H$10="-","-      ₽",R1732*O1732)</f>
        <v>-      ₽</v>
      </c>
      <c r="X1732" s="65" t="s">
        <v>4548</v>
      </c>
      <c r="Y1732" s="66" t="str">
        <f>IF(OR(Q1732="",'1'!$H$10="-"),"-      %",IF(Z1732="только сц",0,IF(SUM($V$685:$V$6357)&gt;=57000,(W1732-T1732)/W1732,0)))</f>
        <v>-      %</v>
      </c>
      <c r="Z1732" s="83" t="s">
        <v>375</v>
      </c>
      <c r="AA1732" s="51">
        <v>0</v>
      </c>
      <c r="AB1732" s="51">
        <v>4</v>
      </c>
      <c r="AC1732" s="63" t="s">
        <v>375</v>
      </c>
      <c r="AD1732" s="94" t="str">
        <f>IF(OR(Q1732="",'1'!$H$10="-"),"",IF(Q1732&gt;R1732+S1732,"заказано больше наличия",""))</f>
        <v/>
      </c>
    </row>
    <row r="1733" spans="1:30" s="48" customFormat="1">
      <c r="A1733" s="2"/>
      <c r="B1733" s="57" t="s">
        <v>1695</v>
      </c>
      <c r="C1733" s="49" t="s">
        <v>878</v>
      </c>
      <c r="D1733" s="49" t="s">
        <v>879</v>
      </c>
      <c r="E1733" s="49">
        <v>4</v>
      </c>
      <c r="F1733" s="49">
        <v>5</v>
      </c>
      <c r="G1733" s="49" t="s">
        <v>890</v>
      </c>
      <c r="H1733" s="52" t="s">
        <v>78</v>
      </c>
      <c r="I1733" s="50"/>
      <c r="J1733" s="50"/>
      <c r="K1733" s="90"/>
      <c r="L1733" s="51">
        <v>266</v>
      </c>
      <c r="M1733" s="51">
        <v>235</v>
      </c>
      <c r="N1733" s="82">
        <f>IF('1'!$H$10="-",L1733,L1733)</f>
        <v>266</v>
      </c>
      <c r="O1733" s="82">
        <f>IF(Z1733="только сц",0,IF('1'!$H$10="-",M1733,IF('1'!$H$10="в кассу предприятия",M1733,IF('1'!$H$10="ИП Водакова Т.Ю.",M1733*1.075,"-"))))</f>
        <v>235</v>
      </c>
      <c r="P1733" s="86">
        <v>16</v>
      </c>
      <c r="Q1733" s="47"/>
      <c r="R1733" s="91">
        <f t="shared" si="27"/>
        <v>0</v>
      </c>
      <c r="S1733" s="91" t="str">
        <f>IF('1'!$H$10="-","-      ₽",IF(Z1733="только сц",IF(Q1733&lt;=AA1733,Q1733,AA1733),IF(Q1733&lt;=AB1733,0,IF(Q1733-R1733&lt;=AA1733,Q1733-R1733,AA1733))))</f>
        <v>-      ₽</v>
      </c>
      <c r="T1733" s="92" t="str">
        <f>IF('1'!$H$10="-","-      ₽",IF(AND(SUM($W$10:$W$6357)&gt;=200000,AC1733&lt;&gt;"без скидки"),IF(R1733&gt;=100,O1733*0.95*0.95*R1733,O1733*R1733*0.95),IF(SUM($V$10:$V$6357)&gt;=57000,IF(AND(R1733&gt;=100,AC1733&lt;&gt;"без скидки"),O1733*0.95*R1733,O1733*R1733),N1733*R1733)))</f>
        <v>-      ₽</v>
      </c>
      <c r="U1733" s="92" t="str">
        <f>IF('1'!$H$10="-","-      ₽",S1733*N1733)</f>
        <v>-      ₽</v>
      </c>
      <c r="V1733" s="93" t="str">
        <f>IF('1'!$H$10="-","-      ₽",R1733*N1733)</f>
        <v>-      ₽</v>
      </c>
      <c r="W1733" s="93" t="str">
        <f>IF('1'!$H$10="-","-      ₽",R1733*O1733)</f>
        <v>-      ₽</v>
      </c>
      <c r="X1733" s="65" t="s">
        <v>4548</v>
      </c>
      <c r="Y1733" s="66" t="str">
        <f>IF(OR(Q1733="",'1'!$H$10="-"),"-      %",IF(Z1733="только сц",0,IF(SUM($V$685:$V$6357)&gt;=57000,(W1733-T1733)/W1733,0)))</f>
        <v>-      %</v>
      </c>
      <c r="Z1733" s="83" t="s">
        <v>375</v>
      </c>
      <c r="AA1733" s="51">
        <v>0</v>
      </c>
      <c r="AB1733" s="51">
        <v>16</v>
      </c>
      <c r="AC1733" s="63" t="s">
        <v>375</v>
      </c>
      <c r="AD1733" s="94" t="str">
        <f>IF(OR(Q1733="",'1'!$H$10="-"),"",IF(Q1733&gt;R1733+S1733,"заказано больше наличия",""))</f>
        <v/>
      </c>
    </row>
    <row r="1734" spans="1:30" s="48" customFormat="1">
      <c r="A1734" s="2"/>
      <c r="B1734" s="57" t="s">
        <v>1696</v>
      </c>
      <c r="C1734" s="49" t="s">
        <v>878</v>
      </c>
      <c r="D1734" s="49" t="s">
        <v>879</v>
      </c>
      <c r="E1734" s="49">
        <v>4</v>
      </c>
      <c r="F1734" s="49">
        <v>5</v>
      </c>
      <c r="G1734" s="49" t="s">
        <v>3139</v>
      </c>
      <c r="H1734" s="52" t="s">
        <v>78</v>
      </c>
      <c r="I1734" s="50"/>
      <c r="J1734" s="50"/>
      <c r="K1734" s="90"/>
      <c r="L1734" s="51">
        <v>266</v>
      </c>
      <c r="M1734" s="51">
        <v>235</v>
      </c>
      <c r="N1734" s="82">
        <f>IF('1'!$H$10="-",L1734,L1734)</f>
        <v>266</v>
      </c>
      <c r="O1734" s="82">
        <f>IF(Z1734="только сц",0,IF('1'!$H$10="-",M1734,IF('1'!$H$10="в кассу предприятия",M1734,IF('1'!$H$10="ИП Водакова Т.Ю.",M1734*1.075,"-"))))</f>
        <v>235</v>
      </c>
      <c r="P1734" s="86">
        <v>20</v>
      </c>
      <c r="Q1734" s="47"/>
      <c r="R1734" s="91">
        <f t="shared" si="27"/>
        <v>0</v>
      </c>
      <c r="S1734" s="91" t="str">
        <f>IF('1'!$H$10="-","-      ₽",IF(Z1734="только сц",IF(Q1734&lt;=AA1734,Q1734,AA1734),IF(Q1734&lt;=AB1734,0,IF(Q1734-R1734&lt;=AA1734,Q1734-R1734,AA1734))))</f>
        <v>-      ₽</v>
      </c>
      <c r="T1734" s="92" t="str">
        <f>IF('1'!$H$10="-","-      ₽",IF(AND(SUM($W$10:$W$6357)&gt;=200000,AC1734&lt;&gt;"без скидки"),IF(R1734&gt;=100,O1734*0.95*0.95*R1734,O1734*R1734*0.95),IF(SUM($V$10:$V$6357)&gt;=57000,IF(AND(R1734&gt;=100,AC1734&lt;&gt;"без скидки"),O1734*0.95*R1734,O1734*R1734),N1734*R1734)))</f>
        <v>-      ₽</v>
      </c>
      <c r="U1734" s="92" t="str">
        <f>IF('1'!$H$10="-","-      ₽",S1734*N1734)</f>
        <v>-      ₽</v>
      </c>
      <c r="V1734" s="93" t="str">
        <f>IF('1'!$H$10="-","-      ₽",R1734*N1734)</f>
        <v>-      ₽</v>
      </c>
      <c r="W1734" s="93" t="str">
        <f>IF('1'!$H$10="-","-      ₽",R1734*O1734)</f>
        <v>-      ₽</v>
      </c>
      <c r="X1734" s="65" t="s">
        <v>4548</v>
      </c>
      <c r="Y1734" s="66" t="str">
        <f>IF(OR(Q1734="",'1'!$H$10="-"),"-      %",IF(Z1734="только сц",0,IF(SUM($V$685:$V$6357)&gt;=57000,(W1734-T1734)/W1734,0)))</f>
        <v>-      %</v>
      </c>
      <c r="Z1734" s="83" t="s">
        <v>375</v>
      </c>
      <c r="AA1734" s="51">
        <v>5</v>
      </c>
      <c r="AB1734" s="51">
        <v>15</v>
      </c>
      <c r="AC1734" s="63" t="s">
        <v>375</v>
      </c>
      <c r="AD1734" s="94" t="str">
        <f>IF(OR(Q1734="",'1'!$H$10="-"),"",IF(Q1734&gt;R1734+S1734,"заказано больше наличия",""))</f>
        <v/>
      </c>
    </row>
    <row r="1735" spans="1:30" s="48" customFormat="1">
      <c r="A1735" s="2"/>
      <c r="B1735" s="57" t="s">
        <v>3997</v>
      </c>
      <c r="C1735" s="49" t="s">
        <v>878</v>
      </c>
      <c r="D1735" s="49" t="s">
        <v>879</v>
      </c>
      <c r="E1735" s="49">
        <v>4</v>
      </c>
      <c r="F1735" s="49">
        <v>5</v>
      </c>
      <c r="G1735" s="49" t="s">
        <v>4030</v>
      </c>
      <c r="H1735" s="52" t="s">
        <v>78</v>
      </c>
      <c r="I1735" s="50"/>
      <c r="J1735" s="50"/>
      <c r="K1735" s="90"/>
      <c r="L1735" s="51">
        <v>475</v>
      </c>
      <c r="M1735" s="51">
        <v>419</v>
      </c>
      <c r="N1735" s="82">
        <f>IF('1'!$H$10="-",L1735,L1735)</f>
        <v>475</v>
      </c>
      <c r="O1735" s="82">
        <f>IF(Z1735="только сц",0,IF('1'!$H$10="-",M1735,IF('1'!$H$10="в кассу предприятия",M1735,IF('1'!$H$10="ИП Водакова Т.Ю.",M1735*1.075,"-"))))</f>
        <v>419</v>
      </c>
      <c r="P1735" s="86">
        <v>14</v>
      </c>
      <c r="Q1735" s="47"/>
      <c r="R1735" s="91">
        <f t="shared" si="27"/>
        <v>0</v>
      </c>
      <c r="S1735" s="91" t="str">
        <f>IF('1'!$H$10="-","-      ₽",IF(Z1735="только сц",IF(Q1735&lt;=AA1735,Q1735,AA1735),IF(Q1735&lt;=AB1735,0,IF(Q1735-R1735&lt;=AA1735,Q1735-R1735,AA1735))))</f>
        <v>-      ₽</v>
      </c>
      <c r="T1735" s="92" t="str">
        <f>IF('1'!$H$10="-","-      ₽",IF(AND(SUM($W$10:$W$6357)&gt;=200000,AC1735&lt;&gt;"без скидки"),IF(R1735&gt;=100,O1735*0.95*0.95*R1735,O1735*R1735*0.95),IF(SUM($V$10:$V$6357)&gt;=57000,IF(AND(R1735&gt;=100,AC1735&lt;&gt;"без скидки"),O1735*0.95*R1735,O1735*R1735),N1735*R1735)))</f>
        <v>-      ₽</v>
      </c>
      <c r="U1735" s="92" t="str">
        <f>IF('1'!$H$10="-","-      ₽",S1735*N1735)</f>
        <v>-      ₽</v>
      </c>
      <c r="V1735" s="93" t="str">
        <f>IF('1'!$H$10="-","-      ₽",R1735*N1735)</f>
        <v>-      ₽</v>
      </c>
      <c r="W1735" s="93" t="str">
        <f>IF('1'!$H$10="-","-      ₽",R1735*O1735)</f>
        <v>-      ₽</v>
      </c>
      <c r="X1735" s="65" t="s">
        <v>4548</v>
      </c>
      <c r="Y1735" s="66" t="str">
        <f>IF(OR(Q1735="",'1'!$H$10="-"),"-      %",IF(Z1735="только сц",0,IF(SUM($V$685:$V$6357)&gt;=57000,(W1735-T1735)/W1735,0)))</f>
        <v>-      %</v>
      </c>
      <c r="Z1735" s="83" t="s">
        <v>375</v>
      </c>
      <c r="AA1735" s="51">
        <v>8</v>
      </c>
      <c r="AB1735" s="51">
        <v>6</v>
      </c>
      <c r="AC1735" s="63" t="s">
        <v>3975</v>
      </c>
      <c r="AD1735" s="94" t="str">
        <f>IF(OR(Q1735="",'1'!$H$10="-"),"",IF(Q1735&gt;R1735+S1735,"заказано больше наличия",""))</f>
        <v/>
      </c>
    </row>
    <row r="1736" spans="1:30" s="48" customFormat="1">
      <c r="A1736" s="2"/>
      <c r="B1736" s="57" t="s">
        <v>1697</v>
      </c>
      <c r="C1736" s="49" t="s">
        <v>878</v>
      </c>
      <c r="D1736" s="49" t="s">
        <v>879</v>
      </c>
      <c r="E1736" s="49">
        <v>4</v>
      </c>
      <c r="F1736" s="49">
        <v>5</v>
      </c>
      <c r="G1736" s="49" t="s">
        <v>3141</v>
      </c>
      <c r="H1736" s="52" t="s">
        <v>78</v>
      </c>
      <c r="I1736" s="50"/>
      <c r="J1736" s="50"/>
      <c r="K1736" s="90"/>
      <c r="L1736" s="51">
        <v>368</v>
      </c>
      <c r="M1736" s="51">
        <v>325</v>
      </c>
      <c r="N1736" s="82">
        <f>IF('1'!$H$10="-",L1736,L1736)</f>
        <v>368</v>
      </c>
      <c r="O1736" s="82">
        <f>IF(Z1736="только сц",0,IF('1'!$H$10="-",M1736,IF('1'!$H$10="в кассу предприятия",M1736,IF('1'!$H$10="ИП Водакова Т.Ю.",M1736*1.075,"-"))))</f>
        <v>325</v>
      </c>
      <c r="P1736" s="86">
        <v>15</v>
      </c>
      <c r="Q1736" s="47"/>
      <c r="R1736" s="91">
        <f t="shared" si="27"/>
        <v>0</v>
      </c>
      <c r="S1736" s="91" t="str">
        <f>IF('1'!$H$10="-","-      ₽",IF(Z1736="только сц",IF(Q1736&lt;=AA1736,Q1736,AA1736),IF(Q1736&lt;=AB1736,0,IF(Q1736-R1736&lt;=AA1736,Q1736-R1736,AA1736))))</f>
        <v>-      ₽</v>
      </c>
      <c r="T1736" s="92" t="str">
        <f>IF('1'!$H$10="-","-      ₽",IF(AND(SUM($W$10:$W$6357)&gt;=200000,AC1736&lt;&gt;"без скидки"),IF(R1736&gt;=100,O1736*0.95*0.95*R1736,O1736*R1736*0.95),IF(SUM($V$10:$V$6357)&gt;=57000,IF(AND(R1736&gt;=100,AC1736&lt;&gt;"без скидки"),O1736*0.95*R1736,O1736*R1736),N1736*R1736)))</f>
        <v>-      ₽</v>
      </c>
      <c r="U1736" s="92" t="str">
        <f>IF('1'!$H$10="-","-      ₽",S1736*N1736)</f>
        <v>-      ₽</v>
      </c>
      <c r="V1736" s="93" t="str">
        <f>IF('1'!$H$10="-","-      ₽",R1736*N1736)</f>
        <v>-      ₽</v>
      </c>
      <c r="W1736" s="93" t="str">
        <f>IF('1'!$H$10="-","-      ₽",R1736*O1736)</f>
        <v>-      ₽</v>
      </c>
      <c r="X1736" s="65" t="s">
        <v>4548</v>
      </c>
      <c r="Y1736" s="66" t="str">
        <f>IF(OR(Q1736="",'1'!$H$10="-"),"-      %",IF(Z1736="только сц",0,IF(SUM($V$685:$V$6357)&gt;=57000,(W1736-T1736)/W1736,0)))</f>
        <v>-      %</v>
      </c>
      <c r="Z1736" s="83" t="s">
        <v>375</v>
      </c>
      <c r="AA1736" s="51">
        <v>1</v>
      </c>
      <c r="AB1736" s="51">
        <v>14</v>
      </c>
      <c r="AC1736" s="63" t="s">
        <v>3975</v>
      </c>
      <c r="AD1736" s="94" t="str">
        <f>IF(OR(Q1736="",'1'!$H$10="-"),"",IF(Q1736&gt;R1736+S1736,"заказано больше наличия",""))</f>
        <v/>
      </c>
    </row>
    <row r="1737" spans="1:30" s="48" customFormat="1">
      <c r="A1737" s="2"/>
      <c r="B1737" s="57" t="s">
        <v>3998</v>
      </c>
      <c r="C1737" s="49" t="s">
        <v>878</v>
      </c>
      <c r="D1737" s="49" t="s">
        <v>879</v>
      </c>
      <c r="E1737" s="49">
        <v>4</v>
      </c>
      <c r="F1737" s="49">
        <v>5</v>
      </c>
      <c r="G1737" s="49" t="s">
        <v>3142</v>
      </c>
      <c r="H1737" s="52" t="s">
        <v>78</v>
      </c>
      <c r="I1737" s="50"/>
      <c r="J1737" s="50"/>
      <c r="K1737" s="90"/>
      <c r="L1737" s="51">
        <v>368</v>
      </c>
      <c r="M1737" s="51">
        <v>325</v>
      </c>
      <c r="N1737" s="82">
        <f>IF('1'!$H$10="-",L1737,L1737)</f>
        <v>368</v>
      </c>
      <c r="O1737" s="82">
        <f>IF(Z1737="только сц",0,IF('1'!$H$10="-",M1737,IF('1'!$H$10="в кассу предприятия",M1737,IF('1'!$H$10="ИП Водакова Т.Ю.",M1737*1.075,"-"))))</f>
        <v>325</v>
      </c>
      <c r="P1737" s="86">
        <v>2</v>
      </c>
      <c r="Q1737" s="47"/>
      <c r="R1737" s="91">
        <f t="shared" si="27"/>
        <v>0</v>
      </c>
      <c r="S1737" s="91" t="str">
        <f>IF('1'!$H$10="-","-      ₽",IF(Z1737="только сц",IF(Q1737&lt;=AA1737,Q1737,AA1737),IF(Q1737&lt;=AB1737,0,IF(Q1737-R1737&lt;=AA1737,Q1737-R1737,AA1737))))</f>
        <v>-      ₽</v>
      </c>
      <c r="T1737" s="92" t="str">
        <f>IF('1'!$H$10="-","-      ₽",IF(AND(SUM($W$10:$W$6357)&gt;=200000,AC1737&lt;&gt;"без скидки"),IF(R1737&gt;=100,O1737*0.95*0.95*R1737,O1737*R1737*0.95),IF(SUM($V$10:$V$6357)&gt;=57000,IF(AND(R1737&gt;=100,AC1737&lt;&gt;"без скидки"),O1737*0.95*R1737,O1737*R1737),N1737*R1737)))</f>
        <v>-      ₽</v>
      </c>
      <c r="U1737" s="92" t="str">
        <f>IF('1'!$H$10="-","-      ₽",S1737*N1737)</f>
        <v>-      ₽</v>
      </c>
      <c r="V1737" s="93" t="str">
        <f>IF('1'!$H$10="-","-      ₽",R1737*N1737)</f>
        <v>-      ₽</v>
      </c>
      <c r="W1737" s="93" t="str">
        <f>IF('1'!$H$10="-","-      ₽",R1737*O1737)</f>
        <v>-      ₽</v>
      </c>
      <c r="X1737" s="65" t="s">
        <v>4548</v>
      </c>
      <c r="Y1737" s="66" t="str">
        <f>IF(OR(Q1737="",'1'!$H$10="-"),"-      %",IF(Z1737="только сц",0,IF(SUM($V$685:$V$6357)&gt;=57000,(W1737-T1737)/W1737,0)))</f>
        <v>-      %</v>
      </c>
      <c r="Z1737" s="83" t="s">
        <v>375</v>
      </c>
      <c r="AA1737" s="51">
        <v>0</v>
      </c>
      <c r="AB1737" s="51">
        <v>2</v>
      </c>
      <c r="AC1737" s="63" t="s">
        <v>375</v>
      </c>
      <c r="AD1737" s="94" t="str">
        <f>IF(OR(Q1737="",'1'!$H$10="-"),"",IF(Q1737&gt;R1737+S1737,"заказано больше наличия",""))</f>
        <v/>
      </c>
    </row>
    <row r="1738" spans="1:30" s="48" customFormat="1">
      <c r="A1738" s="2"/>
      <c r="B1738" s="57" t="s">
        <v>1698</v>
      </c>
      <c r="C1738" s="49" t="s">
        <v>878</v>
      </c>
      <c r="D1738" s="49" t="s">
        <v>879</v>
      </c>
      <c r="E1738" s="49">
        <v>4</v>
      </c>
      <c r="F1738" s="49">
        <v>5</v>
      </c>
      <c r="G1738" s="49" t="s">
        <v>3133</v>
      </c>
      <c r="H1738" s="52" t="s">
        <v>78</v>
      </c>
      <c r="I1738" s="50"/>
      <c r="J1738" s="50"/>
      <c r="K1738" s="90"/>
      <c r="L1738" s="51">
        <v>266</v>
      </c>
      <c r="M1738" s="51">
        <v>235</v>
      </c>
      <c r="N1738" s="82">
        <f>IF('1'!$H$10="-",L1738,L1738)</f>
        <v>266</v>
      </c>
      <c r="O1738" s="82">
        <f>IF(Z1738="только сц",0,IF('1'!$H$10="-",M1738,IF('1'!$H$10="в кассу предприятия",M1738,IF('1'!$H$10="ИП Водакова Т.Ю.",M1738*1.075,"-"))))</f>
        <v>235</v>
      </c>
      <c r="P1738" s="86">
        <v>7</v>
      </c>
      <c r="Q1738" s="47"/>
      <c r="R1738" s="91">
        <f t="shared" si="27"/>
        <v>0</v>
      </c>
      <c r="S1738" s="91" t="str">
        <f>IF('1'!$H$10="-","-      ₽",IF(Z1738="только сц",IF(Q1738&lt;=AA1738,Q1738,AA1738),IF(Q1738&lt;=AB1738,0,IF(Q1738-R1738&lt;=AA1738,Q1738-R1738,AA1738))))</f>
        <v>-      ₽</v>
      </c>
      <c r="T1738" s="92" t="str">
        <f>IF('1'!$H$10="-","-      ₽",IF(AND(SUM($W$10:$W$6357)&gt;=200000,AC1738&lt;&gt;"без скидки"),IF(R1738&gt;=100,O1738*0.95*0.95*R1738,O1738*R1738*0.95),IF(SUM($V$10:$V$6357)&gt;=57000,IF(AND(R1738&gt;=100,AC1738&lt;&gt;"без скидки"),O1738*0.95*R1738,O1738*R1738),N1738*R1738)))</f>
        <v>-      ₽</v>
      </c>
      <c r="U1738" s="92" t="str">
        <f>IF('1'!$H$10="-","-      ₽",S1738*N1738)</f>
        <v>-      ₽</v>
      </c>
      <c r="V1738" s="93" t="str">
        <f>IF('1'!$H$10="-","-      ₽",R1738*N1738)</f>
        <v>-      ₽</v>
      </c>
      <c r="W1738" s="93" t="str">
        <f>IF('1'!$H$10="-","-      ₽",R1738*O1738)</f>
        <v>-      ₽</v>
      </c>
      <c r="X1738" s="65" t="s">
        <v>4548</v>
      </c>
      <c r="Y1738" s="66" t="str">
        <f>IF(OR(Q1738="",'1'!$H$10="-"),"-      %",IF(Z1738="только сц",0,IF(SUM($V$685:$V$6357)&gt;=57000,(W1738-T1738)/W1738,0)))</f>
        <v>-      %</v>
      </c>
      <c r="Z1738" s="83" t="s">
        <v>375</v>
      </c>
      <c r="AA1738" s="51">
        <v>1</v>
      </c>
      <c r="AB1738" s="51">
        <v>6</v>
      </c>
      <c r="AC1738" s="63" t="s">
        <v>375</v>
      </c>
      <c r="AD1738" s="94" t="str">
        <f>IF(OR(Q1738="",'1'!$H$10="-"),"",IF(Q1738&gt;R1738+S1738,"заказано больше наличия",""))</f>
        <v/>
      </c>
    </row>
    <row r="1739" spans="1:30" s="48" customFormat="1">
      <c r="A1739" s="2"/>
      <c r="B1739" s="57" t="s">
        <v>1699</v>
      </c>
      <c r="C1739" s="49" t="s">
        <v>878</v>
      </c>
      <c r="D1739" s="49" t="s">
        <v>879</v>
      </c>
      <c r="E1739" s="49">
        <v>4</v>
      </c>
      <c r="F1739" s="49">
        <v>5</v>
      </c>
      <c r="G1739" s="49" t="s">
        <v>3143</v>
      </c>
      <c r="H1739" s="52" t="s">
        <v>78</v>
      </c>
      <c r="I1739" s="50"/>
      <c r="J1739" s="50"/>
      <c r="K1739" s="90"/>
      <c r="L1739" s="51">
        <v>266</v>
      </c>
      <c r="M1739" s="51">
        <v>235</v>
      </c>
      <c r="N1739" s="82">
        <f>IF('1'!$H$10="-",L1739,L1739)</f>
        <v>266</v>
      </c>
      <c r="O1739" s="82">
        <f>IF(Z1739="только сц",0,IF('1'!$H$10="-",M1739,IF('1'!$H$10="в кассу предприятия",M1739,IF('1'!$H$10="ИП Водакова Т.Ю.",M1739*1.075,"-"))))</f>
        <v>235</v>
      </c>
      <c r="P1739" s="86">
        <v>19</v>
      </c>
      <c r="Q1739" s="47"/>
      <c r="R1739" s="91">
        <f t="shared" si="27"/>
        <v>0</v>
      </c>
      <c r="S1739" s="91" t="str">
        <f>IF('1'!$H$10="-","-      ₽",IF(Z1739="только сц",IF(Q1739&lt;=AA1739,Q1739,AA1739),IF(Q1739&lt;=AB1739,0,IF(Q1739-R1739&lt;=AA1739,Q1739-R1739,AA1739))))</f>
        <v>-      ₽</v>
      </c>
      <c r="T1739" s="92" t="str">
        <f>IF('1'!$H$10="-","-      ₽",IF(AND(SUM($W$10:$W$6357)&gt;=200000,AC1739&lt;&gt;"без скидки"),IF(R1739&gt;=100,O1739*0.95*0.95*R1739,O1739*R1739*0.95),IF(SUM($V$10:$V$6357)&gt;=57000,IF(AND(R1739&gt;=100,AC1739&lt;&gt;"без скидки"),O1739*0.95*R1739,O1739*R1739),N1739*R1739)))</f>
        <v>-      ₽</v>
      </c>
      <c r="U1739" s="92" t="str">
        <f>IF('1'!$H$10="-","-      ₽",S1739*N1739)</f>
        <v>-      ₽</v>
      </c>
      <c r="V1739" s="93" t="str">
        <f>IF('1'!$H$10="-","-      ₽",R1739*N1739)</f>
        <v>-      ₽</v>
      </c>
      <c r="W1739" s="93" t="str">
        <f>IF('1'!$H$10="-","-      ₽",R1739*O1739)</f>
        <v>-      ₽</v>
      </c>
      <c r="X1739" s="65" t="s">
        <v>4548</v>
      </c>
      <c r="Y1739" s="66" t="str">
        <f>IF(OR(Q1739="",'1'!$H$10="-"),"-      %",IF(Z1739="только сц",0,IF(SUM($V$685:$V$6357)&gt;=57000,(W1739-T1739)/W1739,0)))</f>
        <v>-      %</v>
      </c>
      <c r="Z1739" s="83" t="s">
        <v>375</v>
      </c>
      <c r="AA1739" s="51">
        <v>10</v>
      </c>
      <c r="AB1739" s="51">
        <v>9</v>
      </c>
      <c r="AC1739" s="63" t="s">
        <v>375</v>
      </c>
      <c r="AD1739" s="94" t="str">
        <f>IF(OR(Q1739="",'1'!$H$10="-"),"",IF(Q1739&gt;R1739+S1739,"заказано больше наличия",""))</f>
        <v/>
      </c>
    </row>
    <row r="1740" spans="1:30" s="48" customFormat="1">
      <c r="A1740" s="2"/>
      <c r="B1740" s="57" t="s">
        <v>885</v>
      </c>
      <c r="C1740" s="49" t="s">
        <v>886</v>
      </c>
      <c r="D1740" s="49" t="s">
        <v>887</v>
      </c>
      <c r="E1740" s="49">
        <v>4</v>
      </c>
      <c r="F1740" s="49">
        <v>1</v>
      </c>
      <c r="G1740" s="49" t="s">
        <v>888</v>
      </c>
      <c r="H1740" s="52" t="s">
        <v>75</v>
      </c>
      <c r="I1740" s="50"/>
      <c r="J1740" s="50"/>
      <c r="K1740" s="90"/>
      <c r="L1740" s="51">
        <v>198</v>
      </c>
      <c r="M1740" s="51">
        <v>175</v>
      </c>
      <c r="N1740" s="82">
        <f>IF('1'!$H$10="-",L1740,L1740)</f>
        <v>198</v>
      </c>
      <c r="O1740" s="82">
        <f>IF(Z1740="только сц",0,IF('1'!$H$10="-",M1740,IF('1'!$H$10="в кассу предприятия",M1740,IF('1'!$H$10="ИП Водакова Т.Ю.",M1740*1.075,"-"))))</f>
        <v>175</v>
      </c>
      <c r="P1740" s="86">
        <v>56</v>
      </c>
      <c r="Q1740" s="47"/>
      <c r="R1740" s="91">
        <f t="shared" si="27"/>
        <v>0</v>
      </c>
      <c r="S1740" s="91" t="str">
        <f>IF('1'!$H$10="-","-      ₽",IF(Z1740="только сц",IF(Q1740&lt;=AA1740,Q1740,AA1740),IF(Q1740&lt;=AB1740,0,IF(Q1740-R1740&lt;=AA1740,Q1740-R1740,AA1740))))</f>
        <v>-      ₽</v>
      </c>
      <c r="T1740" s="92" t="str">
        <f>IF('1'!$H$10="-","-      ₽",IF(AND(SUM($W$10:$W$6357)&gt;=200000,AC1740&lt;&gt;"без скидки"),IF(R1740&gt;=100,O1740*0.95*0.95*R1740,O1740*R1740*0.95),IF(SUM($V$10:$V$6357)&gt;=57000,IF(AND(R1740&gt;=100,AC1740&lt;&gt;"без скидки"),O1740*0.95*R1740,O1740*R1740),N1740*R1740)))</f>
        <v>-      ₽</v>
      </c>
      <c r="U1740" s="92" t="str">
        <f>IF('1'!$H$10="-","-      ₽",S1740*N1740)</f>
        <v>-      ₽</v>
      </c>
      <c r="V1740" s="93" t="str">
        <f>IF('1'!$H$10="-","-      ₽",R1740*N1740)</f>
        <v>-      ₽</v>
      </c>
      <c r="W1740" s="93" t="str">
        <f>IF('1'!$H$10="-","-      ₽",R1740*O1740)</f>
        <v>-      ₽</v>
      </c>
      <c r="X1740" s="65" t="s">
        <v>4548</v>
      </c>
      <c r="Y1740" s="66" t="str">
        <f>IF(OR(Q1740="",'1'!$H$10="-"),"-      %",IF(Z1740="только сц",0,IF(SUM($V$685:$V$6357)&gt;=57000,(W1740-T1740)/W1740,0)))</f>
        <v>-      %</v>
      </c>
      <c r="Z1740" s="83" t="s">
        <v>375</v>
      </c>
      <c r="AA1740" s="51">
        <v>5</v>
      </c>
      <c r="AB1740" s="51">
        <v>51</v>
      </c>
      <c r="AC1740" s="63" t="s">
        <v>375</v>
      </c>
      <c r="AD1740" s="94" t="str">
        <f>IF(OR(Q1740="",'1'!$H$10="-"),"",IF(Q1740&gt;R1740+S1740,"заказано больше наличия",""))</f>
        <v/>
      </c>
    </row>
    <row r="1741" spans="1:30" s="48" customFormat="1">
      <c r="A1741" s="2"/>
      <c r="B1741" s="57" t="s">
        <v>889</v>
      </c>
      <c r="C1741" s="49" t="s">
        <v>886</v>
      </c>
      <c r="D1741" s="49" t="s">
        <v>887</v>
      </c>
      <c r="E1741" s="49">
        <v>4</v>
      </c>
      <c r="F1741" s="49">
        <v>1</v>
      </c>
      <c r="G1741" s="49" t="s">
        <v>890</v>
      </c>
      <c r="H1741" s="52" t="s">
        <v>75</v>
      </c>
      <c r="I1741" s="50"/>
      <c r="J1741" s="50"/>
      <c r="K1741" s="90"/>
      <c r="L1741" s="51">
        <v>198</v>
      </c>
      <c r="M1741" s="51">
        <v>175</v>
      </c>
      <c r="N1741" s="82">
        <f>IF('1'!$H$10="-",L1741,L1741)</f>
        <v>198</v>
      </c>
      <c r="O1741" s="82">
        <f>IF(Z1741="только сц",0,IF('1'!$H$10="-",M1741,IF('1'!$H$10="в кассу предприятия",M1741,IF('1'!$H$10="ИП Водакова Т.Ю.",M1741*1.075,"-"))))</f>
        <v>175</v>
      </c>
      <c r="P1741" s="86">
        <v>25</v>
      </c>
      <c r="Q1741" s="47"/>
      <c r="R1741" s="91">
        <f t="shared" si="27"/>
        <v>0</v>
      </c>
      <c r="S1741" s="91" t="str">
        <f>IF('1'!$H$10="-","-      ₽",IF(Z1741="только сц",IF(Q1741&lt;=AA1741,Q1741,AA1741),IF(Q1741&lt;=AB1741,0,IF(Q1741-R1741&lt;=AA1741,Q1741-R1741,AA1741))))</f>
        <v>-      ₽</v>
      </c>
      <c r="T1741" s="92" t="str">
        <f>IF('1'!$H$10="-","-      ₽",IF(AND(SUM($W$10:$W$6357)&gt;=200000,AC1741&lt;&gt;"без скидки"),IF(R1741&gt;=100,O1741*0.95*0.95*R1741,O1741*R1741*0.95),IF(SUM($V$10:$V$6357)&gt;=57000,IF(AND(R1741&gt;=100,AC1741&lt;&gt;"без скидки"),O1741*0.95*R1741,O1741*R1741),N1741*R1741)))</f>
        <v>-      ₽</v>
      </c>
      <c r="U1741" s="92" t="str">
        <f>IF('1'!$H$10="-","-      ₽",S1741*N1741)</f>
        <v>-      ₽</v>
      </c>
      <c r="V1741" s="93" t="str">
        <f>IF('1'!$H$10="-","-      ₽",R1741*N1741)</f>
        <v>-      ₽</v>
      </c>
      <c r="W1741" s="93" t="str">
        <f>IF('1'!$H$10="-","-      ₽",R1741*O1741)</f>
        <v>-      ₽</v>
      </c>
      <c r="X1741" s="65" t="s">
        <v>4548</v>
      </c>
      <c r="Y1741" s="66" t="str">
        <f>IF(OR(Q1741="",'1'!$H$10="-"),"-      %",IF(Z1741="только сц",0,IF(SUM($V$685:$V$6357)&gt;=57000,(W1741-T1741)/W1741,0)))</f>
        <v>-      %</v>
      </c>
      <c r="Z1741" s="83" t="s">
        <v>375</v>
      </c>
      <c r="AA1741" s="51">
        <v>0</v>
      </c>
      <c r="AB1741" s="51">
        <v>25</v>
      </c>
      <c r="AC1741" s="63" t="s">
        <v>375</v>
      </c>
      <c r="AD1741" s="94" t="str">
        <f>IF(OR(Q1741="",'1'!$H$10="-"),"",IF(Q1741&gt;R1741+S1741,"заказано больше наличия",""))</f>
        <v/>
      </c>
    </row>
    <row r="1742" spans="1:30" s="48" customFormat="1">
      <c r="A1742" s="2"/>
      <c r="B1742" s="57" t="s">
        <v>891</v>
      </c>
      <c r="C1742" s="49" t="s">
        <v>886</v>
      </c>
      <c r="D1742" s="49" t="s">
        <v>887</v>
      </c>
      <c r="E1742" s="49">
        <v>4</v>
      </c>
      <c r="F1742" s="49">
        <v>8</v>
      </c>
      <c r="G1742" s="49" t="s">
        <v>892</v>
      </c>
      <c r="H1742" s="52" t="s">
        <v>288</v>
      </c>
      <c r="I1742" s="50"/>
      <c r="J1742" s="50"/>
      <c r="K1742" s="90"/>
      <c r="L1742" s="51">
        <v>266</v>
      </c>
      <c r="M1742" s="51">
        <v>235</v>
      </c>
      <c r="N1742" s="82">
        <f>IF('1'!$H$10="-",L1742,L1742)</f>
        <v>266</v>
      </c>
      <c r="O1742" s="82">
        <f>IF(Z1742="только сц",0,IF('1'!$H$10="-",M1742,IF('1'!$H$10="в кассу предприятия",M1742,IF('1'!$H$10="ИП Водакова Т.Ю.",M1742*1.075,"-"))))</f>
        <v>235</v>
      </c>
      <c r="P1742" s="86">
        <v>46</v>
      </c>
      <c r="Q1742" s="47"/>
      <c r="R1742" s="91">
        <f t="shared" si="27"/>
        <v>0</v>
      </c>
      <c r="S1742" s="91" t="str">
        <f>IF('1'!$H$10="-","-      ₽",IF(Z1742="только сц",IF(Q1742&lt;=AA1742,Q1742,AA1742),IF(Q1742&lt;=AB1742,0,IF(Q1742-R1742&lt;=AA1742,Q1742-R1742,AA1742))))</f>
        <v>-      ₽</v>
      </c>
      <c r="T1742" s="92" t="str">
        <f>IF('1'!$H$10="-","-      ₽",IF(AND(SUM($W$10:$W$6357)&gt;=200000,AC1742&lt;&gt;"без скидки"),IF(R1742&gt;=100,O1742*0.95*0.95*R1742,O1742*R1742*0.95),IF(SUM($V$10:$V$6357)&gt;=57000,IF(AND(R1742&gt;=100,AC1742&lt;&gt;"без скидки"),O1742*0.95*R1742,O1742*R1742),N1742*R1742)))</f>
        <v>-      ₽</v>
      </c>
      <c r="U1742" s="92" t="str">
        <f>IF('1'!$H$10="-","-      ₽",S1742*N1742)</f>
        <v>-      ₽</v>
      </c>
      <c r="V1742" s="93" t="str">
        <f>IF('1'!$H$10="-","-      ₽",R1742*N1742)</f>
        <v>-      ₽</v>
      </c>
      <c r="W1742" s="93" t="str">
        <f>IF('1'!$H$10="-","-      ₽",R1742*O1742)</f>
        <v>-      ₽</v>
      </c>
      <c r="X1742" s="65" t="s">
        <v>4548</v>
      </c>
      <c r="Y1742" s="66" t="str">
        <f>IF(OR(Q1742="",'1'!$H$10="-"),"-      %",IF(Z1742="только сц",0,IF(SUM($V$685:$V$6357)&gt;=57000,(W1742-T1742)/W1742,0)))</f>
        <v>-      %</v>
      </c>
      <c r="Z1742" s="83" t="s">
        <v>375</v>
      </c>
      <c r="AA1742" s="51">
        <v>15</v>
      </c>
      <c r="AB1742" s="51">
        <v>31</v>
      </c>
      <c r="AC1742" s="63" t="s">
        <v>375</v>
      </c>
      <c r="AD1742" s="94" t="str">
        <f>IF(OR(Q1742="",'1'!$H$10="-"),"",IF(Q1742&gt;R1742+S1742,"заказано больше наличия",""))</f>
        <v/>
      </c>
    </row>
    <row r="1743" spans="1:30" s="48" customFormat="1">
      <c r="A1743" s="2"/>
      <c r="B1743" s="57" t="s">
        <v>1700</v>
      </c>
      <c r="C1743" s="49" t="s">
        <v>886</v>
      </c>
      <c r="D1743" s="49" t="s">
        <v>887</v>
      </c>
      <c r="E1743" s="49">
        <v>4</v>
      </c>
      <c r="F1743" s="49">
        <v>8</v>
      </c>
      <c r="G1743" s="49" t="s">
        <v>3144</v>
      </c>
      <c r="H1743" s="52" t="s">
        <v>288</v>
      </c>
      <c r="I1743" s="50"/>
      <c r="J1743" s="50"/>
      <c r="K1743" s="90"/>
      <c r="L1743" s="51">
        <v>266</v>
      </c>
      <c r="M1743" s="51">
        <v>235</v>
      </c>
      <c r="N1743" s="82">
        <f>IF('1'!$H$10="-",L1743,L1743)</f>
        <v>266</v>
      </c>
      <c r="O1743" s="82">
        <f>IF(Z1743="только сц",0,IF('1'!$H$10="-",M1743,IF('1'!$H$10="в кассу предприятия",M1743,IF('1'!$H$10="ИП Водакова Т.Ю.",M1743*1.075,"-"))))</f>
        <v>235</v>
      </c>
      <c r="P1743" s="86">
        <v>3</v>
      </c>
      <c r="Q1743" s="47"/>
      <c r="R1743" s="91">
        <f t="shared" si="27"/>
        <v>0</v>
      </c>
      <c r="S1743" s="91" t="str">
        <f>IF('1'!$H$10="-","-      ₽",IF(Z1743="только сц",IF(Q1743&lt;=AA1743,Q1743,AA1743),IF(Q1743&lt;=AB1743,0,IF(Q1743-R1743&lt;=AA1743,Q1743-R1743,AA1743))))</f>
        <v>-      ₽</v>
      </c>
      <c r="T1743" s="92" t="str">
        <f>IF('1'!$H$10="-","-      ₽",IF(AND(SUM($W$10:$W$6357)&gt;=200000,AC1743&lt;&gt;"без скидки"),IF(R1743&gt;=100,O1743*0.95*0.95*R1743,O1743*R1743*0.95),IF(SUM($V$10:$V$6357)&gt;=57000,IF(AND(R1743&gt;=100,AC1743&lt;&gt;"без скидки"),O1743*0.95*R1743,O1743*R1743),N1743*R1743)))</f>
        <v>-      ₽</v>
      </c>
      <c r="U1743" s="92" t="str">
        <f>IF('1'!$H$10="-","-      ₽",S1743*N1743)</f>
        <v>-      ₽</v>
      </c>
      <c r="V1743" s="93" t="str">
        <f>IF('1'!$H$10="-","-      ₽",R1743*N1743)</f>
        <v>-      ₽</v>
      </c>
      <c r="W1743" s="93" t="str">
        <f>IF('1'!$H$10="-","-      ₽",R1743*O1743)</f>
        <v>-      ₽</v>
      </c>
      <c r="X1743" s="65" t="s">
        <v>4548</v>
      </c>
      <c r="Y1743" s="66" t="str">
        <f>IF(OR(Q1743="",'1'!$H$10="-"),"-      %",IF(Z1743="только сц",0,IF(SUM($V$685:$V$6357)&gt;=57000,(W1743-T1743)/W1743,0)))</f>
        <v>-      %</v>
      </c>
      <c r="Z1743" s="83" t="s">
        <v>375</v>
      </c>
      <c r="AA1743" s="51">
        <v>2</v>
      </c>
      <c r="AB1743" s="51">
        <v>1</v>
      </c>
      <c r="AC1743" s="63" t="s">
        <v>375</v>
      </c>
      <c r="AD1743" s="94" t="str">
        <f>IF(OR(Q1743="",'1'!$H$10="-"),"",IF(Q1743&gt;R1743+S1743,"заказано больше наличия",""))</f>
        <v/>
      </c>
    </row>
    <row r="1744" spans="1:30" s="48" customFormat="1">
      <c r="A1744" s="2"/>
      <c r="B1744" s="57" t="s">
        <v>1701</v>
      </c>
      <c r="C1744" s="49" t="s">
        <v>2616</v>
      </c>
      <c r="D1744" s="49" t="s">
        <v>2617</v>
      </c>
      <c r="E1744" s="49">
        <v>4</v>
      </c>
      <c r="F1744" s="49">
        <v>8</v>
      </c>
      <c r="G1744" s="49" t="s">
        <v>3145</v>
      </c>
      <c r="H1744" s="52" t="s">
        <v>288</v>
      </c>
      <c r="I1744" s="50"/>
      <c r="J1744" s="50"/>
      <c r="K1744" s="90"/>
      <c r="L1744" s="51">
        <v>278</v>
      </c>
      <c r="M1744" s="51">
        <v>245</v>
      </c>
      <c r="N1744" s="82">
        <f>IF('1'!$H$10="-",L1744,L1744)</f>
        <v>278</v>
      </c>
      <c r="O1744" s="82">
        <f>IF(Z1744="только сц",0,IF('1'!$H$10="-",M1744,IF('1'!$H$10="в кассу предприятия",M1744,IF('1'!$H$10="ИП Водакова Т.Ю.",M1744*1.075,"-"))))</f>
        <v>245</v>
      </c>
      <c r="P1744" s="86">
        <v>55</v>
      </c>
      <c r="Q1744" s="47"/>
      <c r="R1744" s="91">
        <f t="shared" si="27"/>
        <v>0</v>
      </c>
      <c r="S1744" s="91" t="str">
        <f>IF('1'!$H$10="-","-      ₽",IF(Z1744="только сц",IF(Q1744&lt;=AA1744,Q1744,AA1744),IF(Q1744&lt;=AB1744,0,IF(Q1744-R1744&lt;=AA1744,Q1744-R1744,AA1744))))</f>
        <v>-      ₽</v>
      </c>
      <c r="T1744" s="92" t="str">
        <f>IF('1'!$H$10="-","-      ₽",IF(AND(SUM($W$10:$W$6357)&gt;=200000,AC1744&lt;&gt;"без скидки"),IF(R1744&gt;=100,O1744*0.95*0.95*R1744,O1744*R1744*0.95),IF(SUM($V$10:$V$6357)&gt;=57000,IF(AND(R1744&gt;=100,AC1744&lt;&gt;"без скидки"),O1744*0.95*R1744,O1744*R1744),N1744*R1744)))</f>
        <v>-      ₽</v>
      </c>
      <c r="U1744" s="92" t="str">
        <f>IF('1'!$H$10="-","-      ₽",S1744*N1744)</f>
        <v>-      ₽</v>
      </c>
      <c r="V1744" s="93" t="str">
        <f>IF('1'!$H$10="-","-      ₽",R1744*N1744)</f>
        <v>-      ₽</v>
      </c>
      <c r="W1744" s="93" t="str">
        <f>IF('1'!$H$10="-","-      ₽",R1744*O1744)</f>
        <v>-      ₽</v>
      </c>
      <c r="X1744" s="65" t="s">
        <v>4548</v>
      </c>
      <c r="Y1744" s="66" t="str">
        <f>IF(OR(Q1744="",'1'!$H$10="-"),"-      %",IF(Z1744="только сц",0,IF(SUM($V$685:$V$6357)&gt;=57000,(W1744-T1744)/W1744,0)))</f>
        <v>-      %</v>
      </c>
      <c r="Z1744" s="83" t="s">
        <v>375</v>
      </c>
      <c r="AA1744" s="51">
        <v>28</v>
      </c>
      <c r="AB1744" s="51">
        <v>27</v>
      </c>
      <c r="AC1744" s="63" t="s">
        <v>375</v>
      </c>
      <c r="AD1744" s="94" t="str">
        <f>IF(OR(Q1744="",'1'!$H$10="-"),"",IF(Q1744&gt;R1744+S1744,"заказано больше наличия",""))</f>
        <v/>
      </c>
    </row>
    <row r="1745" spans="1:30" s="48" customFormat="1">
      <c r="A1745" s="2"/>
      <c r="B1745" s="57" t="s">
        <v>1702</v>
      </c>
      <c r="C1745" s="49" t="s">
        <v>2616</v>
      </c>
      <c r="D1745" s="49" t="s">
        <v>2617</v>
      </c>
      <c r="E1745" s="49">
        <v>4</v>
      </c>
      <c r="F1745" s="49">
        <v>8</v>
      </c>
      <c r="G1745" s="49" t="s">
        <v>3146</v>
      </c>
      <c r="H1745" s="52" t="s">
        <v>288</v>
      </c>
      <c r="I1745" s="50"/>
      <c r="J1745" s="50"/>
      <c r="K1745" s="90"/>
      <c r="L1745" s="51">
        <v>266</v>
      </c>
      <c r="M1745" s="51">
        <v>235</v>
      </c>
      <c r="N1745" s="82">
        <f>IF('1'!$H$10="-",L1745,L1745)</f>
        <v>266</v>
      </c>
      <c r="O1745" s="82">
        <f>IF(Z1745="только сц",0,IF('1'!$H$10="-",M1745,IF('1'!$H$10="в кассу предприятия",M1745,IF('1'!$H$10="ИП Водакова Т.Ю.",M1745*1.075,"-"))))</f>
        <v>235</v>
      </c>
      <c r="P1745" s="86">
        <v>19</v>
      </c>
      <c r="Q1745" s="47"/>
      <c r="R1745" s="91">
        <f t="shared" si="27"/>
        <v>0</v>
      </c>
      <c r="S1745" s="91" t="str">
        <f>IF('1'!$H$10="-","-      ₽",IF(Z1745="только сц",IF(Q1745&lt;=AA1745,Q1745,AA1745),IF(Q1745&lt;=AB1745,0,IF(Q1745-R1745&lt;=AA1745,Q1745-R1745,AA1745))))</f>
        <v>-      ₽</v>
      </c>
      <c r="T1745" s="92" t="str">
        <f>IF('1'!$H$10="-","-      ₽",IF(AND(SUM($W$10:$W$6357)&gt;=200000,AC1745&lt;&gt;"без скидки"),IF(R1745&gt;=100,O1745*0.95*0.95*R1745,O1745*R1745*0.95),IF(SUM($V$10:$V$6357)&gt;=57000,IF(AND(R1745&gt;=100,AC1745&lt;&gt;"без скидки"),O1745*0.95*R1745,O1745*R1745),N1745*R1745)))</f>
        <v>-      ₽</v>
      </c>
      <c r="U1745" s="92" t="str">
        <f>IF('1'!$H$10="-","-      ₽",S1745*N1745)</f>
        <v>-      ₽</v>
      </c>
      <c r="V1745" s="93" t="str">
        <f>IF('1'!$H$10="-","-      ₽",R1745*N1745)</f>
        <v>-      ₽</v>
      </c>
      <c r="W1745" s="93" t="str">
        <f>IF('1'!$H$10="-","-      ₽",R1745*O1745)</f>
        <v>-      ₽</v>
      </c>
      <c r="X1745" s="65" t="s">
        <v>4548</v>
      </c>
      <c r="Y1745" s="66" t="str">
        <f>IF(OR(Q1745="",'1'!$H$10="-"),"-      %",IF(Z1745="только сц",0,IF(SUM($V$685:$V$6357)&gt;=57000,(W1745-T1745)/W1745,0)))</f>
        <v>-      %</v>
      </c>
      <c r="Z1745" s="83" t="s">
        <v>375</v>
      </c>
      <c r="AA1745" s="51">
        <v>0</v>
      </c>
      <c r="AB1745" s="51">
        <v>19</v>
      </c>
      <c r="AC1745" s="63" t="s">
        <v>375</v>
      </c>
      <c r="AD1745" s="94" t="str">
        <f>IF(OR(Q1745="",'1'!$H$10="-"),"",IF(Q1745&gt;R1745+S1745,"заказано больше наличия",""))</f>
        <v/>
      </c>
    </row>
    <row r="1746" spans="1:30" s="48" customFormat="1">
      <c r="A1746" s="2"/>
      <c r="B1746" s="57" t="s">
        <v>1703</v>
      </c>
      <c r="C1746" s="49" t="s">
        <v>2618</v>
      </c>
      <c r="D1746" s="49" t="s">
        <v>2619</v>
      </c>
      <c r="E1746" s="49">
        <v>4</v>
      </c>
      <c r="F1746" s="49">
        <v>8</v>
      </c>
      <c r="G1746" s="49" t="s">
        <v>3147</v>
      </c>
      <c r="H1746" s="52" t="s">
        <v>288</v>
      </c>
      <c r="I1746" s="50"/>
      <c r="J1746" s="50"/>
      <c r="K1746" s="90"/>
      <c r="L1746" s="51">
        <v>349</v>
      </c>
      <c r="M1746" s="51">
        <v>308</v>
      </c>
      <c r="N1746" s="82">
        <f>IF('1'!$H$10="-",L1746,L1746)</f>
        <v>349</v>
      </c>
      <c r="O1746" s="82">
        <f>IF(Z1746="только сц",0,IF('1'!$H$10="-",M1746,IF('1'!$H$10="в кассу предприятия",M1746,IF('1'!$H$10="ИП Водакова Т.Ю.",M1746*1.075,"-"))))</f>
        <v>308</v>
      </c>
      <c r="P1746" s="86">
        <v>12</v>
      </c>
      <c r="Q1746" s="47"/>
      <c r="R1746" s="91">
        <f t="shared" si="27"/>
        <v>0</v>
      </c>
      <c r="S1746" s="91" t="str">
        <f>IF('1'!$H$10="-","-      ₽",IF(Z1746="только сц",IF(Q1746&lt;=AA1746,Q1746,AA1746),IF(Q1746&lt;=AB1746,0,IF(Q1746-R1746&lt;=AA1746,Q1746-R1746,AA1746))))</f>
        <v>-      ₽</v>
      </c>
      <c r="T1746" s="92" t="str">
        <f>IF('1'!$H$10="-","-      ₽",IF(AND(SUM($W$10:$W$6357)&gt;=200000,AC1746&lt;&gt;"без скидки"),IF(R1746&gt;=100,O1746*0.95*0.95*R1746,O1746*R1746*0.95),IF(SUM($V$10:$V$6357)&gt;=57000,IF(AND(R1746&gt;=100,AC1746&lt;&gt;"без скидки"),O1746*0.95*R1746,O1746*R1746),N1746*R1746)))</f>
        <v>-      ₽</v>
      </c>
      <c r="U1746" s="92" t="str">
        <f>IF('1'!$H$10="-","-      ₽",S1746*N1746)</f>
        <v>-      ₽</v>
      </c>
      <c r="V1746" s="93" t="str">
        <f>IF('1'!$H$10="-","-      ₽",R1746*N1746)</f>
        <v>-      ₽</v>
      </c>
      <c r="W1746" s="93" t="str">
        <f>IF('1'!$H$10="-","-      ₽",R1746*O1746)</f>
        <v>-      ₽</v>
      </c>
      <c r="X1746" s="65" t="s">
        <v>4548</v>
      </c>
      <c r="Y1746" s="66" t="str">
        <f>IF(OR(Q1746="",'1'!$H$10="-"),"-      %",IF(Z1746="только сц",0,IF(SUM($V$685:$V$6357)&gt;=57000,(W1746-T1746)/W1746,0)))</f>
        <v>-      %</v>
      </c>
      <c r="Z1746" s="83" t="s">
        <v>375</v>
      </c>
      <c r="AA1746" s="51">
        <v>0</v>
      </c>
      <c r="AB1746" s="51">
        <v>12</v>
      </c>
      <c r="AC1746" s="63" t="s">
        <v>3975</v>
      </c>
      <c r="AD1746" s="94" t="str">
        <f>IF(OR(Q1746="",'1'!$H$10="-"),"",IF(Q1746&gt;R1746+S1746,"заказано больше наличия",""))</f>
        <v/>
      </c>
    </row>
    <row r="1747" spans="1:30" s="48" customFormat="1">
      <c r="A1747" s="2"/>
      <c r="B1747" s="57" t="s">
        <v>1704</v>
      </c>
      <c r="C1747" s="49" t="s">
        <v>2620</v>
      </c>
      <c r="D1747" s="49" t="s">
        <v>2621</v>
      </c>
      <c r="E1747" s="49">
        <v>4</v>
      </c>
      <c r="F1747" s="49">
        <v>8</v>
      </c>
      <c r="G1747" s="49" t="s">
        <v>3148</v>
      </c>
      <c r="H1747" s="52" t="s">
        <v>288</v>
      </c>
      <c r="I1747" s="50"/>
      <c r="J1747" s="50"/>
      <c r="K1747" s="90"/>
      <c r="L1747" s="51">
        <v>349</v>
      </c>
      <c r="M1747" s="51">
        <v>308</v>
      </c>
      <c r="N1747" s="82">
        <f>IF('1'!$H$10="-",L1747,L1747)</f>
        <v>349</v>
      </c>
      <c r="O1747" s="82">
        <f>IF(Z1747="только сц",0,IF('1'!$H$10="-",M1747,IF('1'!$H$10="в кассу предприятия",M1747,IF('1'!$H$10="ИП Водакова Т.Ю.",M1747*1.075,"-"))))</f>
        <v>0</v>
      </c>
      <c r="P1747" s="86">
        <v>1</v>
      </c>
      <c r="Q1747" s="47"/>
      <c r="R1747" s="91">
        <f t="shared" si="27"/>
        <v>0</v>
      </c>
      <c r="S1747" s="91" t="str">
        <f>IF('1'!$H$10="-","-      ₽",IF(Z1747="только сц",IF(Q1747&lt;=AA1747,Q1747,AA1747),IF(Q1747&lt;=AB1747,0,IF(Q1747-R1747&lt;=AA1747,Q1747-R1747,AA1747))))</f>
        <v>-      ₽</v>
      </c>
      <c r="T1747" s="92" t="str">
        <f>IF('1'!$H$10="-","-      ₽",IF(AND(SUM($W$10:$W$6357)&gt;=200000,AC1747&lt;&gt;"без скидки"),IF(R1747&gt;=100,O1747*0.95*0.95*R1747,O1747*R1747*0.95),IF(SUM($V$10:$V$6357)&gt;=57000,IF(AND(R1747&gt;=100,AC1747&lt;&gt;"без скидки"),O1747*0.95*R1747,O1747*R1747),N1747*R1747)))</f>
        <v>-      ₽</v>
      </c>
      <c r="U1747" s="92" t="str">
        <f>IF('1'!$H$10="-","-      ₽",S1747*N1747)</f>
        <v>-      ₽</v>
      </c>
      <c r="V1747" s="93" t="str">
        <f>IF('1'!$H$10="-","-      ₽",R1747*N1747)</f>
        <v>-      ₽</v>
      </c>
      <c r="W1747" s="93" t="str">
        <f>IF('1'!$H$10="-","-      ₽",R1747*O1747)</f>
        <v>-      ₽</v>
      </c>
      <c r="X1747" s="65" t="s">
        <v>4548</v>
      </c>
      <c r="Y1747" s="66" t="str">
        <f>IF(OR(Q1747="",'1'!$H$10="-"),"-      %",IF(Z1747="только сц",0,IF(SUM($V$685:$V$6357)&gt;=57000,(W1747-T1747)/W1747,0)))</f>
        <v>-      %</v>
      </c>
      <c r="Z1747" s="83" t="s">
        <v>5582</v>
      </c>
      <c r="AA1747" s="51">
        <v>1</v>
      </c>
      <c r="AB1747" s="51">
        <v>0</v>
      </c>
      <c r="AC1747" s="63" t="s">
        <v>3975</v>
      </c>
      <c r="AD1747" s="94" t="str">
        <f>IF(OR(Q1747="",'1'!$H$10="-"),"",IF(Q1747&gt;R1747+S1747,"заказано больше наличия",""))</f>
        <v/>
      </c>
    </row>
    <row r="1748" spans="1:30" s="48" customFormat="1">
      <c r="A1748" s="2"/>
      <c r="B1748" s="57" t="s">
        <v>1705</v>
      </c>
      <c r="C1748" s="49" t="s">
        <v>2622</v>
      </c>
      <c r="D1748" s="49" t="s">
        <v>2623</v>
      </c>
      <c r="E1748" s="49">
        <v>4</v>
      </c>
      <c r="F1748" s="49">
        <v>8</v>
      </c>
      <c r="G1748" s="49" t="s">
        <v>3149</v>
      </c>
      <c r="H1748" s="52" t="s">
        <v>288</v>
      </c>
      <c r="I1748" s="50"/>
      <c r="J1748" s="50"/>
      <c r="K1748" s="90"/>
      <c r="L1748" s="51">
        <v>244</v>
      </c>
      <c r="M1748" s="51">
        <v>215</v>
      </c>
      <c r="N1748" s="82">
        <f>IF('1'!$H$10="-",L1748,L1748)</f>
        <v>244</v>
      </c>
      <c r="O1748" s="82">
        <f>IF(Z1748="только сц",0,IF('1'!$H$10="-",M1748,IF('1'!$H$10="в кассу предприятия",M1748,IF('1'!$H$10="ИП Водакова Т.Ю.",M1748*1.075,"-"))))</f>
        <v>215</v>
      </c>
      <c r="P1748" s="86">
        <v>19</v>
      </c>
      <c r="Q1748" s="47"/>
      <c r="R1748" s="91">
        <f t="shared" si="27"/>
        <v>0</v>
      </c>
      <c r="S1748" s="91" t="str">
        <f>IF('1'!$H$10="-","-      ₽",IF(Z1748="только сц",IF(Q1748&lt;=AA1748,Q1748,AA1748),IF(Q1748&lt;=AB1748,0,IF(Q1748-R1748&lt;=AA1748,Q1748-R1748,AA1748))))</f>
        <v>-      ₽</v>
      </c>
      <c r="T1748" s="92" t="str">
        <f>IF('1'!$H$10="-","-      ₽",IF(AND(SUM($W$10:$W$6357)&gt;=200000,AC1748&lt;&gt;"без скидки"),IF(R1748&gt;=100,O1748*0.95*0.95*R1748,O1748*R1748*0.95),IF(SUM($V$10:$V$6357)&gt;=57000,IF(AND(R1748&gt;=100,AC1748&lt;&gt;"без скидки"),O1748*0.95*R1748,O1748*R1748),N1748*R1748)))</f>
        <v>-      ₽</v>
      </c>
      <c r="U1748" s="92" t="str">
        <f>IF('1'!$H$10="-","-      ₽",S1748*N1748)</f>
        <v>-      ₽</v>
      </c>
      <c r="V1748" s="93" t="str">
        <f>IF('1'!$H$10="-","-      ₽",R1748*N1748)</f>
        <v>-      ₽</v>
      </c>
      <c r="W1748" s="93" t="str">
        <f>IF('1'!$H$10="-","-      ₽",R1748*O1748)</f>
        <v>-      ₽</v>
      </c>
      <c r="X1748" s="65" t="s">
        <v>4548</v>
      </c>
      <c r="Y1748" s="66" t="str">
        <f>IF(OR(Q1748="",'1'!$H$10="-"),"-      %",IF(Z1748="только сц",0,IF(SUM($V$685:$V$6357)&gt;=57000,(W1748-T1748)/W1748,0)))</f>
        <v>-      %</v>
      </c>
      <c r="Z1748" s="83" t="s">
        <v>375</v>
      </c>
      <c r="AA1748" s="51">
        <v>0</v>
      </c>
      <c r="AB1748" s="51">
        <v>19</v>
      </c>
      <c r="AC1748" s="63" t="s">
        <v>375</v>
      </c>
      <c r="AD1748" s="94" t="str">
        <f>IF(OR(Q1748="",'1'!$H$10="-"),"",IF(Q1748&gt;R1748+S1748,"заказано больше наличия",""))</f>
        <v/>
      </c>
    </row>
    <row r="1749" spans="1:30" s="48" customFormat="1">
      <c r="A1749" s="2"/>
      <c r="B1749" s="57" t="s">
        <v>1706</v>
      </c>
      <c r="C1749" s="49" t="s">
        <v>2624</v>
      </c>
      <c r="D1749" s="49" t="s">
        <v>2625</v>
      </c>
      <c r="E1749" s="49">
        <v>4</v>
      </c>
      <c r="F1749" s="49">
        <v>5</v>
      </c>
      <c r="G1749" s="49" t="s">
        <v>2914</v>
      </c>
      <c r="H1749" s="52" t="s">
        <v>78</v>
      </c>
      <c r="I1749" s="50"/>
      <c r="J1749" s="50"/>
      <c r="K1749" s="90"/>
      <c r="L1749" s="51">
        <v>244</v>
      </c>
      <c r="M1749" s="51">
        <v>215</v>
      </c>
      <c r="N1749" s="82">
        <f>IF('1'!$H$10="-",L1749,L1749)</f>
        <v>244</v>
      </c>
      <c r="O1749" s="82">
        <f>IF(Z1749="только сц",0,IF('1'!$H$10="-",M1749,IF('1'!$H$10="в кассу предприятия",M1749,IF('1'!$H$10="ИП Водакова Т.Ю.",M1749*1.075,"-"))))</f>
        <v>215</v>
      </c>
      <c r="P1749" s="86">
        <v>19</v>
      </c>
      <c r="Q1749" s="47"/>
      <c r="R1749" s="91">
        <f t="shared" si="27"/>
        <v>0</v>
      </c>
      <c r="S1749" s="91" t="str">
        <f>IF('1'!$H$10="-","-      ₽",IF(Z1749="только сц",IF(Q1749&lt;=AA1749,Q1749,AA1749),IF(Q1749&lt;=AB1749,0,IF(Q1749-R1749&lt;=AA1749,Q1749-R1749,AA1749))))</f>
        <v>-      ₽</v>
      </c>
      <c r="T1749" s="92" t="str">
        <f>IF('1'!$H$10="-","-      ₽",IF(AND(SUM($W$10:$W$6357)&gt;=200000,AC1749&lt;&gt;"без скидки"),IF(R1749&gt;=100,O1749*0.95*0.95*R1749,O1749*R1749*0.95),IF(SUM($V$10:$V$6357)&gt;=57000,IF(AND(R1749&gt;=100,AC1749&lt;&gt;"без скидки"),O1749*0.95*R1749,O1749*R1749),N1749*R1749)))</f>
        <v>-      ₽</v>
      </c>
      <c r="U1749" s="92" t="str">
        <f>IF('1'!$H$10="-","-      ₽",S1749*N1749)</f>
        <v>-      ₽</v>
      </c>
      <c r="V1749" s="93" t="str">
        <f>IF('1'!$H$10="-","-      ₽",R1749*N1749)</f>
        <v>-      ₽</v>
      </c>
      <c r="W1749" s="93" t="str">
        <f>IF('1'!$H$10="-","-      ₽",R1749*O1749)</f>
        <v>-      ₽</v>
      </c>
      <c r="X1749" s="65" t="s">
        <v>4548</v>
      </c>
      <c r="Y1749" s="66" t="str">
        <f>IF(OR(Q1749="",'1'!$H$10="-"),"-      %",IF(Z1749="только сц",0,IF(SUM($V$685:$V$6357)&gt;=57000,(W1749-T1749)/W1749,0)))</f>
        <v>-      %</v>
      </c>
      <c r="Z1749" s="83" t="s">
        <v>375</v>
      </c>
      <c r="AA1749" s="51">
        <v>5</v>
      </c>
      <c r="AB1749" s="51">
        <v>14</v>
      </c>
      <c r="AC1749" s="63" t="s">
        <v>375</v>
      </c>
      <c r="AD1749" s="94" t="str">
        <f>IF(OR(Q1749="",'1'!$H$10="-"),"",IF(Q1749&gt;R1749+S1749,"заказано больше наличия",""))</f>
        <v/>
      </c>
    </row>
    <row r="1750" spans="1:30" s="48" customFormat="1">
      <c r="A1750" s="2"/>
      <c r="B1750" s="57" t="s">
        <v>893</v>
      </c>
      <c r="C1750" s="49" t="s">
        <v>894</v>
      </c>
      <c r="D1750" s="49" t="s">
        <v>895</v>
      </c>
      <c r="E1750" s="49">
        <v>4</v>
      </c>
      <c r="F1750" s="49">
        <v>8</v>
      </c>
      <c r="G1750" s="49" t="s">
        <v>896</v>
      </c>
      <c r="H1750" s="52" t="s">
        <v>288</v>
      </c>
      <c r="I1750" s="50"/>
      <c r="J1750" s="50"/>
      <c r="K1750" s="90"/>
      <c r="L1750" s="51">
        <v>244</v>
      </c>
      <c r="M1750" s="51">
        <v>215</v>
      </c>
      <c r="N1750" s="82">
        <f>IF('1'!$H$10="-",L1750,L1750)</f>
        <v>244</v>
      </c>
      <c r="O1750" s="82">
        <f>IF(Z1750="только сц",0,IF('1'!$H$10="-",M1750,IF('1'!$H$10="в кассу предприятия",M1750,IF('1'!$H$10="ИП Водакова Т.Ю.",M1750*1.075,"-"))))</f>
        <v>215</v>
      </c>
      <c r="P1750" s="86" t="s">
        <v>5583</v>
      </c>
      <c r="Q1750" s="47"/>
      <c r="R1750" s="91">
        <f t="shared" si="27"/>
        <v>0</v>
      </c>
      <c r="S1750" s="91" t="str">
        <f>IF('1'!$H$10="-","-      ₽",IF(Z1750="только сц",IF(Q1750&lt;=AA1750,Q1750,AA1750),IF(Q1750&lt;=AB1750,0,IF(Q1750-R1750&lt;=AA1750,Q1750-R1750,AA1750))))</f>
        <v>-      ₽</v>
      </c>
      <c r="T1750" s="92" t="str">
        <f>IF('1'!$H$10="-","-      ₽",IF(AND(SUM($W$10:$W$6357)&gt;=200000,AC1750&lt;&gt;"без скидки"),IF(R1750&gt;=100,O1750*0.95*0.95*R1750,O1750*R1750*0.95),IF(SUM($V$10:$V$6357)&gt;=57000,IF(AND(R1750&gt;=100,AC1750&lt;&gt;"без скидки"),O1750*0.95*R1750,O1750*R1750),N1750*R1750)))</f>
        <v>-      ₽</v>
      </c>
      <c r="U1750" s="92" t="str">
        <f>IF('1'!$H$10="-","-      ₽",S1750*N1750)</f>
        <v>-      ₽</v>
      </c>
      <c r="V1750" s="93" t="str">
        <f>IF('1'!$H$10="-","-      ₽",R1750*N1750)</f>
        <v>-      ₽</v>
      </c>
      <c r="W1750" s="93" t="str">
        <f>IF('1'!$H$10="-","-      ₽",R1750*O1750)</f>
        <v>-      ₽</v>
      </c>
      <c r="X1750" s="65" t="s">
        <v>4548</v>
      </c>
      <c r="Y1750" s="66" t="str">
        <f>IF(OR(Q1750="",'1'!$H$10="-"),"-      %",IF(Z1750="только сц",0,IF(SUM($V$685:$V$6357)&gt;=57000,(W1750-T1750)/W1750,0)))</f>
        <v>-      %</v>
      </c>
      <c r="Z1750" s="83" t="s">
        <v>375</v>
      </c>
      <c r="AA1750" s="51">
        <v>22</v>
      </c>
      <c r="AB1750" s="51">
        <v>115</v>
      </c>
      <c r="AC1750" s="63" t="s">
        <v>375</v>
      </c>
      <c r="AD1750" s="94" t="str">
        <f>IF(OR(Q1750="",'1'!$H$10="-"),"",IF(Q1750&gt;R1750+S1750,"заказано больше наличия",""))</f>
        <v/>
      </c>
    </row>
    <row r="1751" spans="1:30" s="48" customFormat="1">
      <c r="A1751" s="2"/>
      <c r="B1751" s="57" t="s">
        <v>4340</v>
      </c>
      <c r="C1751" s="49" t="s">
        <v>4447</v>
      </c>
      <c r="D1751" s="49" t="s">
        <v>895</v>
      </c>
      <c r="E1751" s="49">
        <v>4</v>
      </c>
      <c r="F1751" s="49">
        <v>1</v>
      </c>
      <c r="G1751" s="49" t="s">
        <v>3075</v>
      </c>
      <c r="H1751" s="52" t="s">
        <v>3076</v>
      </c>
      <c r="I1751" s="50"/>
      <c r="J1751" s="50"/>
      <c r="K1751" s="90"/>
      <c r="L1751" s="51">
        <v>153</v>
      </c>
      <c r="M1751" s="51">
        <v>135</v>
      </c>
      <c r="N1751" s="82">
        <f>IF('1'!$H$10="-",L1751,L1751)</f>
        <v>153</v>
      </c>
      <c r="O1751" s="82">
        <f>IF(Z1751="только сц",0,IF('1'!$H$10="-",M1751,IF('1'!$H$10="в кассу предприятия",M1751,IF('1'!$H$10="ИП Водакова Т.Ю.",M1751*1.075,"-"))))</f>
        <v>0</v>
      </c>
      <c r="P1751" s="86">
        <v>17</v>
      </c>
      <c r="Q1751" s="47"/>
      <c r="R1751" s="91">
        <f t="shared" si="27"/>
        <v>0</v>
      </c>
      <c r="S1751" s="91" t="str">
        <f>IF('1'!$H$10="-","-      ₽",IF(Z1751="только сц",IF(Q1751&lt;=AA1751,Q1751,AA1751),IF(Q1751&lt;=AB1751,0,IF(Q1751-R1751&lt;=AA1751,Q1751-R1751,AA1751))))</f>
        <v>-      ₽</v>
      </c>
      <c r="T1751" s="92" t="str">
        <f>IF('1'!$H$10="-","-      ₽",IF(AND(SUM($W$10:$W$6357)&gt;=200000,AC1751&lt;&gt;"без скидки"),IF(R1751&gt;=100,O1751*0.95*0.95*R1751,O1751*R1751*0.95),IF(SUM($V$10:$V$6357)&gt;=57000,IF(AND(R1751&gt;=100,AC1751&lt;&gt;"без скидки"),O1751*0.95*R1751,O1751*R1751),N1751*R1751)))</f>
        <v>-      ₽</v>
      </c>
      <c r="U1751" s="92" t="str">
        <f>IF('1'!$H$10="-","-      ₽",S1751*N1751)</f>
        <v>-      ₽</v>
      </c>
      <c r="V1751" s="93" t="str">
        <f>IF('1'!$H$10="-","-      ₽",R1751*N1751)</f>
        <v>-      ₽</v>
      </c>
      <c r="W1751" s="93" t="str">
        <f>IF('1'!$H$10="-","-      ₽",R1751*O1751)</f>
        <v>-      ₽</v>
      </c>
      <c r="X1751" s="65" t="s">
        <v>4548</v>
      </c>
      <c r="Y1751" s="66" t="str">
        <f>IF(OR(Q1751="",'1'!$H$10="-"),"-      %",IF(Z1751="только сц",0,IF(SUM($V$685:$V$6357)&gt;=57000,(W1751-T1751)/W1751,0)))</f>
        <v>-      %</v>
      </c>
      <c r="Z1751" s="83" t="s">
        <v>5582</v>
      </c>
      <c r="AA1751" s="51">
        <v>17</v>
      </c>
      <c r="AB1751" s="51">
        <v>0</v>
      </c>
      <c r="AC1751" s="63" t="s">
        <v>3975</v>
      </c>
      <c r="AD1751" s="94" t="str">
        <f>IF(OR(Q1751="",'1'!$H$10="-"),"",IF(Q1751&gt;R1751+S1751,"заказано больше наличия",""))</f>
        <v/>
      </c>
    </row>
    <row r="1752" spans="1:30" s="48" customFormat="1">
      <c r="A1752" s="2"/>
      <c r="B1752" s="57" t="s">
        <v>4341</v>
      </c>
      <c r="C1752" s="49" t="s">
        <v>897</v>
      </c>
      <c r="D1752" s="49" t="s">
        <v>898</v>
      </c>
      <c r="E1752" s="49">
        <v>4</v>
      </c>
      <c r="F1752" s="49">
        <v>8</v>
      </c>
      <c r="G1752" s="49"/>
      <c r="H1752" s="52" t="s">
        <v>288</v>
      </c>
      <c r="I1752" s="50"/>
      <c r="J1752" s="50"/>
      <c r="K1752" s="90"/>
      <c r="L1752" s="51">
        <v>244</v>
      </c>
      <c r="M1752" s="51">
        <v>215</v>
      </c>
      <c r="N1752" s="82">
        <f>IF('1'!$H$10="-",L1752,L1752)</f>
        <v>244</v>
      </c>
      <c r="O1752" s="82">
        <f>IF(Z1752="только сц",0,IF('1'!$H$10="-",M1752,IF('1'!$H$10="в кассу предприятия",M1752,IF('1'!$H$10="ИП Водакова Т.Ю.",M1752*1.075,"-"))))</f>
        <v>215</v>
      </c>
      <c r="P1752" s="86">
        <v>56</v>
      </c>
      <c r="Q1752" s="47"/>
      <c r="R1752" s="91">
        <f t="shared" si="27"/>
        <v>0</v>
      </c>
      <c r="S1752" s="91" t="str">
        <f>IF('1'!$H$10="-","-      ₽",IF(Z1752="только сц",IF(Q1752&lt;=AA1752,Q1752,AA1752),IF(Q1752&lt;=AB1752,0,IF(Q1752-R1752&lt;=AA1752,Q1752-R1752,AA1752))))</f>
        <v>-      ₽</v>
      </c>
      <c r="T1752" s="92" t="str">
        <f>IF('1'!$H$10="-","-      ₽",IF(AND(SUM($W$10:$W$6357)&gt;=200000,AC1752&lt;&gt;"без скидки"),IF(R1752&gt;=100,O1752*0.95*0.95*R1752,O1752*R1752*0.95),IF(SUM($V$10:$V$6357)&gt;=57000,IF(AND(R1752&gt;=100,AC1752&lt;&gt;"без скидки"),O1752*0.95*R1752,O1752*R1752),N1752*R1752)))</f>
        <v>-      ₽</v>
      </c>
      <c r="U1752" s="92" t="str">
        <f>IF('1'!$H$10="-","-      ₽",S1752*N1752)</f>
        <v>-      ₽</v>
      </c>
      <c r="V1752" s="93" t="str">
        <f>IF('1'!$H$10="-","-      ₽",R1752*N1752)</f>
        <v>-      ₽</v>
      </c>
      <c r="W1752" s="93" t="str">
        <f>IF('1'!$H$10="-","-      ₽",R1752*O1752)</f>
        <v>-      ₽</v>
      </c>
      <c r="X1752" s="65" t="s">
        <v>4548</v>
      </c>
      <c r="Y1752" s="66" t="str">
        <f>IF(OR(Q1752="",'1'!$H$10="-"),"-      %",IF(Z1752="только сц",0,IF(SUM($V$685:$V$6357)&gt;=57000,(W1752-T1752)/W1752,0)))</f>
        <v>-      %</v>
      </c>
      <c r="Z1752" s="83" t="s">
        <v>375</v>
      </c>
      <c r="AA1752" s="51">
        <v>33</v>
      </c>
      <c r="AB1752" s="51">
        <v>23</v>
      </c>
      <c r="AC1752" s="63" t="s">
        <v>3975</v>
      </c>
      <c r="AD1752" s="94" t="str">
        <f>IF(OR(Q1752="",'1'!$H$10="-"),"",IF(Q1752&gt;R1752+S1752,"заказано больше наличия",""))</f>
        <v/>
      </c>
    </row>
    <row r="1753" spans="1:30" s="48" customFormat="1">
      <c r="A1753" s="2"/>
      <c r="B1753" s="57" t="s">
        <v>1707</v>
      </c>
      <c r="C1753" s="49" t="s">
        <v>2626</v>
      </c>
      <c r="D1753" s="49" t="s">
        <v>2627</v>
      </c>
      <c r="E1753" s="49">
        <v>4</v>
      </c>
      <c r="F1753" s="49">
        <v>8</v>
      </c>
      <c r="G1753" s="49" t="s">
        <v>3150</v>
      </c>
      <c r="H1753" s="52" t="s">
        <v>288</v>
      </c>
      <c r="I1753" s="50"/>
      <c r="J1753" s="50"/>
      <c r="K1753" s="90"/>
      <c r="L1753" s="51">
        <v>198</v>
      </c>
      <c r="M1753" s="51">
        <v>175</v>
      </c>
      <c r="N1753" s="82">
        <f>IF('1'!$H$10="-",L1753,L1753)</f>
        <v>198</v>
      </c>
      <c r="O1753" s="82">
        <f>IF(Z1753="только сц",0,IF('1'!$H$10="-",M1753,IF('1'!$H$10="в кассу предприятия",M1753,IF('1'!$H$10="ИП Водакова Т.Ю.",M1753*1.075,"-"))))</f>
        <v>175</v>
      </c>
      <c r="P1753" s="86">
        <v>14</v>
      </c>
      <c r="Q1753" s="47"/>
      <c r="R1753" s="91">
        <f t="shared" si="27"/>
        <v>0</v>
      </c>
      <c r="S1753" s="91" t="str">
        <f>IF('1'!$H$10="-","-      ₽",IF(Z1753="только сц",IF(Q1753&lt;=AA1753,Q1753,AA1753),IF(Q1753&lt;=AB1753,0,IF(Q1753-R1753&lt;=AA1753,Q1753-R1753,AA1753))))</f>
        <v>-      ₽</v>
      </c>
      <c r="T1753" s="92" t="str">
        <f>IF('1'!$H$10="-","-      ₽",IF(AND(SUM($W$10:$W$6357)&gt;=200000,AC1753&lt;&gt;"без скидки"),IF(R1753&gt;=100,O1753*0.95*0.95*R1753,O1753*R1753*0.95),IF(SUM($V$10:$V$6357)&gt;=57000,IF(AND(R1753&gt;=100,AC1753&lt;&gt;"без скидки"),O1753*0.95*R1753,O1753*R1753),N1753*R1753)))</f>
        <v>-      ₽</v>
      </c>
      <c r="U1753" s="92" t="str">
        <f>IF('1'!$H$10="-","-      ₽",S1753*N1753)</f>
        <v>-      ₽</v>
      </c>
      <c r="V1753" s="93" t="str">
        <f>IF('1'!$H$10="-","-      ₽",R1753*N1753)</f>
        <v>-      ₽</v>
      </c>
      <c r="W1753" s="93" t="str">
        <f>IF('1'!$H$10="-","-      ₽",R1753*O1753)</f>
        <v>-      ₽</v>
      </c>
      <c r="X1753" s="65" t="s">
        <v>4548</v>
      </c>
      <c r="Y1753" s="66" t="str">
        <f>IF(OR(Q1753="",'1'!$H$10="-"),"-      %",IF(Z1753="только сц",0,IF(SUM($V$685:$V$6357)&gt;=57000,(W1753-T1753)/W1753,0)))</f>
        <v>-      %</v>
      </c>
      <c r="Z1753" s="83" t="s">
        <v>375</v>
      </c>
      <c r="AA1753" s="51">
        <v>0</v>
      </c>
      <c r="AB1753" s="51">
        <v>14</v>
      </c>
      <c r="AC1753" s="63" t="s">
        <v>3975</v>
      </c>
      <c r="AD1753" s="94" t="str">
        <f>IF(OR(Q1753="",'1'!$H$10="-"),"",IF(Q1753&gt;R1753+S1753,"заказано больше наличия",""))</f>
        <v/>
      </c>
    </row>
    <row r="1754" spans="1:30" s="48" customFormat="1">
      <c r="A1754" s="2"/>
      <c r="B1754" s="57" t="s">
        <v>1708</v>
      </c>
      <c r="C1754" s="49" t="s">
        <v>2628</v>
      </c>
      <c r="D1754" s="49" t="s">
        <v>2629</v>
      </c>
      <c r="E1754" s="49">
        <v>4</v>
      </c>
      <c r="F1754" s="49">
        <v>11</v>
      </c>
      <c r="G1754" s="49" t="s">
        <v>3151</v>
      </c>
      <c r="H1754" s="52" t="s">
        <v>52</v>
      </c>
      <c r="I1754" s="50"/>
      <c r="J1754" s="50"/>
      <c r="K1754" s="90"/>
      <c r="L1754" s="51">
        <v>214</v>
      </c>
      <c r="M1754" s="51">
        <v>189</v>
      </c>
      <c r="N1754" s="82">
        <f>IF('1'!$H$10="-",L1754,L1754)</f>
        <v>214</v>
      </c>
      <c r="O1754" s="82">
        <f>IF(Z1754="только сц",0,IF('1'!$H$10="-",M1754,IF('1'!$H$10="в кассу предприятия",M1754,IF('1'!$H$10="ИП Водакова Т.Ю.",M1754*1.075,"-"))))</f>
        <v>189</v>
      </c>
      <c r="P1754" s="86">
        <v>5</v>
      </c>
      <c r="Q1754" s="47"/>
      <c r="R1754" s="91">
        <f t="shared" si="27"/>
        <v>0</v>
      </c>
      <c r="S1754" s="91" t="str">
        <f>IF('1'!$H$10="-","-      ₽",IF(Z1754="только сц",IF(Q1754&lt;=AA1754,Q1754,AA1754),IF(Q1754&lt;=AB1754,0,IF(Q1754-R1754&lt;=AA1754,Q1754-R1754,AA1754))))</f>
        <v>-      ₽</v>
      </c>
      <c r="T1754" s="92" t="str">
        <f>IF('1'!$H$10="-","-      ₽",IF(AND(SUM($W$10:$W$6357)&gt;=200000,AC1754&lt;&gt;"без скидки"),IF(R1754&gt;=100,O1754*0.95*0.95*R1754,O1754*R1754*0.95),IF(SUM($V$10:$V$6357)&gt;=57000,IF(AND(R1754&gt;=100,AC1754&lt;&gt;"без скидки"),O1754*0.95*R1754,O1754*R1754),N1754*R1754)))</f>
        <v>-      ₽</v>
      </c>
      <c r="U1754" s="92" t="str">
        <f>IF('1'!$H$10="-","-      ₽",S1754*N1754)</f>
        <v>-      ₽</v>
      </c>
      <c r="V1754" s="93" t="str">
        <f>IF('1'!$H$10="-","-      ₽",R1754*N1754)</f>
        <v>-      ₽</v>
      </c>
      <c r="W1754" s="93" t="str">
        <f>IF('1'!$H$10="-","-      ₽",R1754*O1754)</f>
        <v>-      ₽</v>
      </c>
      <c r="X1754" s="65" t="s">
        <v>4548</v>
      </c>
      <c r="Y1754" s="66" t="str">
        <f>IF(OR(Q1754="",'1'!$H$10="-"),"-      %",IF(Z1754="только сц",0,IF(SUM($V$685:$V$6357)&gt;=57000,(W1754-T1754)/W1754,0)))</f>
        <v>-      %</v>
      </c>
      <c r="Z1754" s="83" t="s">
        <v>375</v>
      </c>
      <c r="AA1754" s="51">
        <v>0</v>
      </c>
      <c r="AB1754" s="51">
        <v>5</v>
      </c>
      <c r="AC1754" s="63" t="s">
        <v>375</v>
      </c>
      <c r="AD1754" s="94" t="str">
        <f>IF(OR(Q1754="",'1'!$H$10="-"),"",IF(Q1754&gt;R1754+S1754,"заказано больше наличия",""))</f>
        <v/>
      </c>
    </row>
    <row r="1755" spans="1:30" s="48" customFormat="1">
      <c r="A1755" s="2"/>
      <c r="B1755" s="57" t="s">
        <v>1709</v>
      </c>
      <c r="C1755" s="49" t="s">
        <v>2628</v>
      </c>
      <c r="D1755" s="49" t="s">
        <v>2629</v>
      </c>
      <c r="E1755" s="49">
        <v>4</v>
      </c>
      <c r="F1755" s="49">
        <v>11</v>
      </c>
      <c r="G1755" s="49" t="s">
        <v>3152</v>
      </c>
      <c r="H1755" s="52" t="s">
        <v>52</v>
      </c>
      <c r="I1755" s="50"/>
      <c r="J1755" s="50"/>
      <c r="K1755" s="90"/>
      <c r="L1755" s="51">
        <v>214</v>
      </c>
      <c r="M1755" s="51">
        <v>189</v>
      </c>
      <c r="N1755" s="82">
        <f>IF('1'!$H$10="-",L1755,L1755)</f>
        <v>214</v>
      </c>
      <c r="O1755" s="82">
        <f>IF(Z1755="только сц",0,IF('1'!$H$10="-",M1755,IF('1'!$H$10="в кассу предприятия",M1755,IF('1'!$H$10="ИП Водакова Т.Ю.",M1755*1.075,"-"))))</f>
        <v>189</v>
      </c>
      <c r="P1755" s="86">
        <v>18</v>
      </c>
      <c r="Q1755" s="47"/>
      <c r="R1755" s="91">
        <f t="shared" si="27"/>
        <v>0</v>
      </c>
      <c r="S1755" s="91" t="str">
        <f>IF('1'!$H$10="-","-      ₽",IF(Z1755="только сц",IF(Q1755&lt;=AA1755,Q1755,AA1755),IF(Q1755&lt;=AB1755,0,IF(Q1755-R1755&lt;=AA1755,Q1755-R1755,AA1755))))</f>
        <v>-      ₽</v>
      </c>
      <c r="T1755" s="92" t="str">
        <f>IF('1'!$H$10="-","-      ₽",IF(AND(SUM($W$10:$W$6357)&gt;=200000,AC1755&lt;&gt;"без скидки"),IF(R1755&gt;=100,O1755*0.95*0.95*R1755,O1755*R1755*0.95),IF(SUM($V$10:$V$6357)&gt;=57000,IF(AND(R1755&gt;=100,AC1755&lt;&gt;"без скидки"),O1755*0.95*R1755,O1755*R1755),N1755*R1755)))</f>
        <v>-      ₽</v>
      </c>
      <c r="U1755" s="92" t="str">
        <f>IF('1'!$H$10="-","-      ₽",S1755*N1755)</f>
        <v>-      ₽</v>
      </c>
      <c r="V1755" s="93" t="str">
        <f>IF('1'!$H$10="-","-      ₽",R1755*N1755)</f>
        <v>-      ₽</v>
      </c>
      <c r="W1755" s="93" t="str">
        <f>IF('1'!$H$10="-","-      ₽",R1755*O1755)</f>
        <v>-      ₽</v>
      </c>
      <c r="X1755" s="65" t="s">
        <v>4992</v>
      </c>
      <c r="Y1755" s="66" t="str">
        <f>IF(OR(Q1755="",'1'!$H$10="-"),"-      %",IF(Z1755="только сц",0,IF(SUM($V$685:$V$6357)&gt;=57000,(W1755-T1755)/W1755,0)))</f>
        <v>-      %</v>
      </c>
      <c r="Z1755" s="83" t="s">
        <v>375</v>
      </c>
      <c r="AA1755" s="51">
        <v>0</v>
      </c>
      <c r="AB1755" s="51">
        <v>18</v>
      </c>
      <c r="AC1755" s="63" t="s">
        <v>3975</v>
      </c>
      <c r="AD1755" s="94" t="str">
        <f>IF(OR(Q1755="",'1'!$H$10="-"),"",IF(Q1755&gt;R1755+S1755,"заказано больше наличия",""))</f>
        <v/>
      </c>
    </row>
    <row r="1756" spans="1:30" s="48" customFormat="1">
      <c r="A1756" s="2"/>
      <c r="B1756" s="57" t="s">
        <v>1710</v>
      </c>
      <c r="C1756" s="49" t="s">
        <v>2630</v>
      </c>
      <c r="D1756" s="49" t="s">
        <v>2631</v>
      </c>
      <c r="E1756" s="49">
        <v>4</v>
      </c>
      <c r="F1756" s="49">
        <v>8</v>
      </c>
      <c r="G1756" s="49"/>
      <c r="H1756" s="52" t="s">
        <v>288</v>
      </c>
      <c r="I1756" s="50"/>
      <c r="J1756" s="50"/>
      <c r="K1756" s="90"/>
      <c r="L1756" s="51">
        <v>214</v>
      </c>
      <c r="M1756" s="51">
        <v>189</v>
      </c>
      <c r="N1756" s="82">
        <f>IF('1'!$H$10="-",L1756,L1756)</f>
        <v>214</v>
      </c>
      <c r="O1756" s="82">
        <f>IF(Z1756="только сц",0,IF('1'!$H$10="-",M1756,IF('1'!$H$10="в кассу предприятия",M1756,IF('1'!$H$10="ИП Водакова Т.Ю.",M1756*1.075,"-"))))</f>
        <v>189</v>
      </c>
      <c r="P1756" s="86">
        <v>6</v>
      </c>
      <c r="Q1756" s="47"/>
      <c r="R1756" s="91">
        <f t="shared" si="27"/>
        <v>0</v>
      </c>
      <c r="S1756" s="91" t="str">
        <f>IF('1'!$H$10="-","-      ₽",IF(Z1756="только сц",IF(Q1756&lt;=AA1756,Q1756,AA1756),IF(Q1756&lt;=AB1756,0,IF(Q1756-R1756&lt;=AA1756,Q1756-R1756,AA1756))))</f>
        <v>-      ₽</v>
      </c>
      <c r="T1756" s="92" t="str">
        <f>IF('1'!$H$10="-","-      ₽",IF(AND(SUM($W$10:$W$6357)&gt;=200000,AC1756&lt;&gt;"без скидки"),IF(R1756&gt;=100,O1756*0.95*0.95*R1756,O1756*R1756*0.95),IF(SUM($V$10:$V$6357)&gt;=57000,IF(AND(R1756&gt;=100,AC1756&lt;&gt;"без скидки"),O1756*0.95*R1756,O1756*R1756),N1756*R1756)))</f>
        <v>-      ₽</v>
      </c>
      <c r="U1756" s="92" t="str">
        <f>IF('1'!$H$10="-","-      ₽",S1756*N1756)</f>
        <v>-      ₽</v>
      </c>
      <c r="V1756" s="93" t="str">
        <f>IF('1'!$H$10="-","-      ₽",R1756*N1756)</f>
        <v>-      ₽</v>
      </c>
      <c r="W1756" s="93" t="str">
        <f>IF('1'!$H$10="-","-      ₽",R1756*O1756)</f>
        <v>-      ₽</v>
      </c>
      <c r="X1756" s="65" t="s">
        <v>4991</v>
      </c>
      <c r="Y1756" s="66" t="str">
        <f>IF(OR(Q1756="",'1'!$H$10="-"),"-      %",IF(Z1756="только сц",0,IF(SUM($V$685:$V$6357)&gt;=57000,(W1756-T1756)/W1756,0)))</f>
        <v>-      %</v>
      </c>
      <c r="Z1756" s="83" t="s">
        <v>375</v>
      </c>
      <c r="AA1756" s="51">
        <v>0</v>
      </c>
      <c r="AB1756" s="51">
        <v>6</v>
      </c>
      <c r="AC1756" s="63" t="s">
        <v>375</v>
      </c>
      <c r="AD1756" s="94" t="str">
        <f>IF(OR(Q1756="",'1'!$H$10="-"),"",IF(Q1756&gt;R1756+S1756,"заказано больше наличия",""))</f>
        <v/>
      </c>
    </row>
    <row r="1757" spans="1:30" s="48" customFormat="1">
      <c r="A1757" s="2"/>
      <c r="B1757" s="57" t="s">
        <v>1711</v>
      </c>
      <c r="C1757" s="49" t="s">
        <v>3892</v>
      </c>
      <c r="D1757" s="49" t="s">
        <v>3893</v>
      </c>
      <c r="E1757" s="49">
        <v>4</v>
      </c>
      <c r="F1757" s="49">
        <v>6</v>
      </c>
      <c r="G1757" s="49" t="s">
        <v>3153</v>
      </c>
      <c r="H1757" s="52" t="s">
        <v>85</v>
      </c>
      <c r="I1757" s="50"/>
      <c r="J1757" s="50"/>
      <c r="K1757" s="90"/>
      <c r="L1757" s="51">
        <v>244</v>
      </c>
      <c r="M1757" s="51">
        <v>215</v>
      </c>
      <c r="N1757" s="82">
        <f>IF('1'!$H$10="-",L1757,L1757)</f>
        <v>244</v>
      </c>
      <c r="O1757" s="82">
        <f>IF(Z1757="только сц",0,IF('1'!$H$10="-",M1757,IF('1'!$H$10="в кассу предприятия",M1757,IF('1'!$H$10="ИП Водакова Т.Ю.",M1757*1.075,"-"))))</f>
        <v>0</v>
      </c>
      <c r="P1757" s="86">
        <v>2</v>
      </c>
      <c r="Q1757" s="47"/>
      <c r="R1757" s="91">
        <f t="shared" si="27"/>
        <v>0</v>
      </c>
      <c r="S1757" s="91" t="str">
        <f>IF('1'!$H$10="-","-      ₽",IF(Z1757="только сц",IF(Q1757&lt;=AA1757,Q1757,AA1757),IF(Q1757&lt;=AB1757,0,IF(Q1757-R1757&lt;=AA1757,Q1757-R1757,AA1757))))</f>
        <v>-      ₽</v>
      </c>
      <c r="T1757" s="92" t="str">
        <f>IF('1'!$H$10="-","-      ₽",IF(AND(SUM($W$10:$W$6357)&gt;=200000,AC1757&lt;&gt;"без скидки"),IF(R1757&gt;=100,O1757*0.95*0.95*R1757,O1757*R1757*0.95),IF(SUM($V$10:$V$6357)&gt;=57000,IF(AND(R1757&gt;=100,AC1757&lt;&gt;"без скидки"),O1757*0.95*R1757,O1757*R1757),N1757*R1757)))</f>
        <v>-      ₽</v>
      </c>
      <c r="U1757" s="92" t="str">
        <f>IF('1'!$H$10="-","-      ₽",S1757*N1757)</f>
        <v>-      ₽</v>
      </c>
      <c r="V1757" s="93" t="str">
        <f>IF('1'!$H$10="-","-      ₽",R1757*N1757)</f>
        <v>-      ₽</v>
      </c>
      <c r="W1757" s="93" t="str">
        <f>IF('1'!$H$10="-","-      ₽",R1757*O1757)</f>
        <v>-      ₽</v>
      </c>
      <c r="X1757" s="65" t="s">
        <v>4548</v>
      </c>
      <c r="Y1757" s="66" t="str">
        <f>IF(OR(Q1757="",'1'!$H$10="-"),"-      %",IF(Z1757="только сц",0,IF(SUM($V$685:$V$6357)&gt;=57000,(W1757-T1757)/W1757,0)))</f>
        <v>-      %</v>
      </c>
      <c r="Z1757" s="83" t="s">
        <v>5582</v>
      </c>
      <c r="AA1757" s="51">
        <v>2</v>
      </c>
      <c r="AB1757" s="51">
        <v>0</v>
      </c>
      <c r="AC1757" s="63" t="s">
        <v>375</v>
      </c>
      <c r="AD1757" s="94" t="str">
        <f>IF(OR(Q1757="",'1'!$H$10="-"),"",IF(Q1757&gt;R1757+S1757,"заказано больше наличия",""))</f>
        <v/>
      </c>
    </row>
    <row r="1758" spans="1:30" s="48" customFormat="1">
      <c r="A1758" s="2"/>
      <c r="B1758" s="57" t="s">
        <v>1712</v>
      </c>
      <c r="C1758" s="49" t="s">
        <v>2632</v>
      </c>
      <c r="D1758" s="49" t="s">
        <v>2633</v>
      </c>
      <c r="E1758" s="49">
        <v>4</v>
      </c>
      <c r="F1758" s="49">
        <v>5</v>
      </c>
      <c r="G1758" s="49" t="s">
        <v>3154</v>
      </c>
      <c r="H1758" s="52" t="s">
        <v>78</v>
      </c>
      <c r="I1758" s="50"/>
      <c r="J1758" s="50"/>
      <c r="K1758" s="90"/>
      <c r="L1758" s="51">
        <v>187</v>
      </c>
      <c r="M1758" s="51">
        <v>165</v>
      </c>
      <c r="N1758" s="82">
        <f>IF('1'!$H$10="-",L1758,L1758)</f>
        <v>187</v>
      </c>
      <c r="O1758" s="82">
        <f>IF(Z1758="только сц",0,IF('1'!$H$10="-",M1758,IF('1'!$H$10="в кассу предприятия",M1758,IF('1'!$H$10="ИП Водакова Т.Ю.",M1758*1.075,"-"))))</f>
        <v>165</v>
      </c>
      <c r="P1758" s="86">
        <v>30</v>
      </c>
      <c r="Q1758" s="47"/>
      <c r="R1758" s="91">
        <f t="shared" si="27"/>
        <v>0</v>
      </c>
      <c r="S1758" s="91" t="str">
        <f>IF('1'!$H$10="-","-      ₽",IF(Z1758="только сц",IF(Q1758&lt;=AA1758,Q1758,AA1758),IF(Q1758&lt;=AB1758,0,IF(Q1758-R1758&lt;=AA1758,Q1758-R1758,AA1758))))</f>
        <v>-      ₽</v>
      </c>
      <c r="T1758" s="92" t="str">
        <f>IF('1'!$H$10="-","-      ₽",IF(AND(SUM($W$10:$W$6357)&gt;=200000,AC1758&lt;&gt;"без скидки"),IF(R1758&gt;=100,O1758*0.95*0.95*R1758,O1758*R1758*0.95),IF(SUM($V$10:$V$6357)&gt;=57000,IF(AND(R1758&gt;=100,AC1758&lt;&gt;"без скидки"),O1758*0.95*R1758,O1758*R1758),N1758*R1758)))</f>
        <v>-      ₽</v>
      </c>
      <c r="U1758" s="92" t="str">
        <f>IF('1'!$H$10="-","-      ₽",S1758*N1758)</f>
        <v>-      ₽</v>
      </c>
      <c r="V1758" s="93" t="str">
        <f>IF('1'!$H$10="-","-      ₽",R1758*N1758)</f>
        <v>-      ₽</v>
      </c>
      <c r="W1758" s="93" t="str">
        <f>IF('1'!$H$10="-","-      ₽",R1758*O1758)</f>
        <v>-      ₽</v>
      </c>
      <c r="X1758" s="65" t="s">
        <v>4548</v>
      </c>
      <c r="Y1758" s="66" t="str">
        <f>IF(OR(Q1758="",'1'!$H$10="-"),"-      %",IF(Z1758="только сц",0,IF(SUM($V$685:$V$6357)&gt;=57000,(W1758-T1758)/W1758,0)))</f>
        <v>-      %</v>
      </c>
      <c r="Z1758" s="83" t="s">
        <v>375</v>
      </c>
      <c r="AA1758" s="51">
        <v>0</v>
      </c>
      <c r="AB1758" s="51">
        <v>30</v>
      </c>
      <c r="AC1758" s="63" t="s">
        <v>375</v>
      </c>
      <c r="AD1758" s="94" t="str">
        <f>IF(OR(Q1758="",'1'!$H$10="-"),"",IF(Q1758&gt;R1758+S1758,"заказано больше наличия",""))</f>
        <v/>
      </c>
    </row>
    <row r="1759" spans="1:30" s="48" customFormat="1">
      <c r="A1759" s="2"/>
      <c r="B1759" s="57" t="s">
        <v>1713</v>
      </c>
      <c r="C1759" s="49" t="s">
        <v>2632</v>
      </c>
      <c r="D1759" s="49" t="s">
        <v>2633</v>
      </c>
      <c r="E1759" s="49">
        <v>4</v>
      </c>
      <c r="F1759" s="49">
        <v>5</v>
      </c>
      <c r="G1759" s="49" t="s">
        <v>3155</v>
      </c>
      <c r="H1759" s="52" t="s">
        <v>78</v>
      </c>
      <c r="I1759" s="50"/>
      <c r="J1759" s="50"/>
      <c r="K1759" s="90"/>
      <c r="L1759" s="51">
        <v>187</v>
      </c>
      <c r="M1759" s="51">
        <v>165</v>
      </c>
      <c r="N1759" s="82">
        <f>IF('1'!$H$10="-",L1759,L1759)</f>
        <v>187</v>
      </c>
      <c r="O1759" s="82">
        <f>IF(Z1759="только сц",0,IF('1'!$H$10="-",M1759,IF('1'!$H$10="в кассу предприятия",M1759,IF('1'!$H$10="ИП Водакова Т.Ю.",M1759*1.075,"-"))))</f>
        <v>165</v>
      </c>
      <c r="P1759" s="86">
        <v>37</v>
      </c>
      <c r="Q1759" s="47"/>
      <c r="R1759" s="91">
        <f t="shared" si="27"/>
        <v>0</v>
      </c>
      <c r="S1759" s="91" t="str">
        <f>IF('1'!$H$10="-","-      ₽",IF(Z1759="только сц",IF(Q1759&lt;=AA1759,Q1759,AA1759),IF(Q1759&lt;=AB1759,0,IF(Q1759-R1759&lt;=AA1759,Q1759-R1759,AA1759))))</f>
        <v>-      ₽</v>
      </c>
      <c r="T1759" s="92" t="str">
        <f>IF('1'!$H$10="-","-      ₽",IF(AND(SUM($W$10:$W$6357)&gt;=200000,AC1759&lt;&gt;"без скидки"),IF(R1759&gt;=100,O1759*0.95*0.95*R1759,O1759*R1759*0.95),IF(SUM($V$10:$V$6357)&gt;=57000,IF(AND(R1759&gt;=100,AC1759&lt;&gt;"без скидки"),O1759*0.95*R1759,O1759*R1759),N1759*R1759)))</f>
        <v>-      ₽</v>
      </c>
      <c r="U1759" s="92" t="str">
        <f>IF('1'!$H$10="-","-      ₽",S1759*N1759)</f>
        <v>-      ₽</v>
      </c>
      <c r="V1759" s="93" t="str">
        <f>IF('1'!$H$10="-","-      ₽",R1759*N1759)</f>
        <v>-      ₽</v>
      </c>
      <c r="W1759" s="93" t="str">
        <f>IF('1'!$H$10="-","-      ₽",R1759*O1759)</f>
        <v>-      ₽</v>
      </c>
      <c r="X1759" s="65" t="s">
        <v>4548</v>
      </c>
      <c r="Y1759" s="66" t="str">
        <f>IF(OR(Q1759="",'1'!$H$10="-"),"-      %",IF(Z1759="только сц",0,IF(SUM($V$685:$V$6357)&gt;=57000,(W1759-T1759)/W1759,0)))</f>
        <v>-      %</v>
      </c>
      <c r="Z1759" s="83" t="s">
        <v>375</v>
      </c>
      <c r="AA1759" s="51">
        <v>15</v>
      </c>
      <c r="AB1759" s="51">
        <v>22</v>
      </c>
      <c r="AC1759" s="63" t="s">
        <v>375</v>
      </c>
      <c r="AD1759" s="94" t="str">
        <f>IF(OR(Q1759="",'1'!$H$10="-"),"",IF(Q1759&gt;R1759+S1759,"заказано больше наличия",""))</f>
        <v/>
      </c>
    </row>
    <row r="1760" spans="1:30" s="48" customFormat="1">
      <c r="A1760" s="2"/>
      <c r="B1760" s="57" t="s">
        <v>3963</v>
      </c>
      <c r="C1760" s="49" t="s">
        <v>2632</v>
      </c>
      <c r="D1760" s="49" t="s">
        <v>2633</v>
      </c>
      <c r="E1760" s="49">
        <v>4</v>
      </c>
      <c r="F1760" s="49">
        <v>5</v>
      </c>
      <c r="G1760" s="49" t="s">
        <v>3971</v>
      </c>
      <c r="H1760" s="52" t="s">
        <v>78</v>
      </c>
      <c r="I1760" s="50"/>
      <c r="J1760" s="50"/>
      <c r="K1760" s="90"/>
      <c r="L1760" s="51">
        <v>187</v>
      </c>
      <c r="M1760" s="51">
        <v>165</v>
      </c>
      <c r="N1760" s="82">
        <f>IF('1'!$H$10="-",L1760,L1760)</f>
        <v>187</v>
      </c>
      <c r="O1760" s="82">
        <f>IF(Z1760="только сц",0,IF('1'!$H$10="-",M1760,IF('1'!$H$10="в кассу предприятия",M1760,IF('1'!$H$10="ИП Водакова Т.Ю.",M1760*1.075,"-"))))</f>
        <v>165</v>
      </c>
      <c r="P1760" s="86">
        <v>6</v>
      </c>
      <c r="Q1760" s="47"/>
      <c r="R1760" s="91">
        <f t="shared" si="27"/>
        <v>0</v>
      </c>
      <c r="S1760" s="91" t="str">
        <f>IF('1'!$H$10="-","-      ₽",IF(Z1760="только сц",IF(Q1760&lt;=AA1760,Q1760,AA1760),IF(Q1760&lt;=AB1760,0,IF(Q1760-R1760&lt;=AA1760,Q1760-R1760,AA1760))))</f>
        <v>-      ₽</v>
      </c>
      <c r="T1760" s="92" t="str">
        <f>IF('1'!$H$10="-","-      ₽",IF(AND(SUM($W$10:$W$6357)&gt;=200000,AC1760&lt;&gt;"без скидки"),IF(R1760&gt;=100,O1760*0.95*0.95*R1760,O1760*R1760*0.95),IF(SUM($V$10:$V$6357)&gt;=57000,IF(AND(R1760&gt;=100,AC1760&lt;&gt;"без скидки"),O1760*0.95*R1760,O1760*R1760),N1760*R1760)))</f>
        <v>-      ₽</v>
      </c>
      <c r="U1760" s="92" t="str">
        <f>IF('1'!$H$10="-","-      ₽",S1760*N1760)</f>
        <v>-      ₽</v>
      </c>
      <c r="V1760" s="93" t="str">
        <f>IF('1'!$H$10="-","-      ₽",R1760*N1760)</f>
        <v>-      ₽</v>
      </c>
      <c r="W1760" s="93" t="str">
        <f>IF('1'!$H$10="-","-      ₽",R1760*O1760)</f>
        <v>-      ₽</v>
      </c>
      <c r="X1760" s="65" t="s">
        <v>4548</v>
      </c>
      <c r="Y1760" s="66" t="str">
        <f>IF(OR(Q1760="",'1'!$H$10="-"),"-      %",IF(Z1760="только сц",0,IF(SUM($V$685:$V$6357)&gt;=57000,(W1760-T1760)/W1760,0)))</f>
        <v>-      %</v>
      </c>
      <c r="Z1760" s="83" t="s">
        <v>375</v>
      </c>
      <c r="AA1760" s="51">
        <v>0</v>
      </c>
      <c r="AB1760" s="51">
        <v>6</v>
      </c>
      <c r="AC1760" s="63" t="s">
        <v>375</v>
      </c>
      <c r="AD1760" s="94" t="str">
        <f>IF(OR(Q1760="",'1'!$H$10="-"),"",IF(Q1760&gt;R1760+S1760,"заказано больше наличия",""))</f>
        <v/>
      </c>
    </row>
    <row r="1761" spans="1:30" s="48" customFormat="1">
      <c r="A1761" s="2"/>
      <c r="B1761" s="57" t="s">
        <v>4080</v>
      </c>
      <c r="C1761" s="49" t="s">
        <v>4117</v>
      </c>
      <c r="D1761" s="49" t="s">
        <v>4118</v>
      </c>
      <c r="E1761" s="49">
        <v>4</v>
      </c>
      <c r="F1761" s="49">
        <v>8</v>
      </c>
      <c r="G1761" s="49" t="s">
        <v>4137</v>
      </c>
      <c r="H1761" s="52" t="s">
        <v>288</v>
      </c>
      <c r="I1761" s="50"/>
      <c r="J1761" s="50"/>
      <c r="K1761" s="90"/>
      <c r="L1761" s="51">
        <v>398</v>
      </c>
      <c r="M1761" s="51">
        <v>351</v>
      </c>
      <c r="N1761" s="82">
        <f>IF('1'!$H$10="-",L1761,L1761)</f>
        <v>398</v>
      </c>
      <c r="O1761" s="82">
        <f>IF(Z1761="только сц",0,IF('1'!$H$10="-",M1761,IF('1'!$H$10="в кассу предприятия",M1761,IF('1'!$H$10="ИП Водакова Т.Ю.",M1761*1.075,"-"))))</f>
        <v>351</v>
      </c>
      <c r="P1761" s="86">
        <v>62</v>
      </c>
      <c r="Q1761" s="47"/>
      <c r="R1761" s="91">
        <f t="shared" si="27"/>
        <v>0</v>
      </c>
      <c r="S1761" s="91" t="str">
        <f>IF('1'!$H$10="-","-      ₽",IF(Z1761="только сц",IF(Q1761&lt;=AA1761,Q1761,AA1761),IF(Q1761&lt;=AB1761,0,IF(Q1761-R1761&lt;=AA1761,Q1761-R1761,AA1761))))</f>
        <v>-      ₽</v>
      </c>
      <c r="T1761" s="92" t="str">
        <f>IF('1'!$H$10="-","-      ₽",IF(AND(SUM($W$10:$W$6357)&gt;=200000,AC1761&lt;&gt;"без скидки"),IF(R1761&gt;=100,O1761*0.95*0.95*R1761,O1761*R1761*0.95),IF(SUM($V$10:$V$6357)&gt;=57000,IF(AND(R1761&gt;=100,AC1761&lt;&gt;"без скидки"),O1761*0.95*R1761,O1761*R1761),N1761*R1761)))</f>
        <v>-      ₽</v>
      </c>
      <c r="U1761" s="92" t="str">
        <f>IF('1'!$H$10="-","-      ₽",S1761*N1761)</f>
        <v>-      ₽</v>
      </c>
      <c r="V1761" s="93" t="str">
        <f>IF('1'!$H$10="-","-      ₽",R1761*N1761)</f>
        <v>-      ₽</v>
      </c>
      <c r="W1761" s="93" t="str">
        <f>IF('1'!$H$10="-","-      ₽",R1761*O1761)</f>
        <v>-      ₽</v>
      </c>
      <c r="X1761" s="65" t="s">
        <v>4992</v>
      </c>
      <c r="Y1761" s="66" t="str">
        <f>IF(OR(Q1761="",'1'!$H$10="-"),"-      %",IF(Z1761="только сц",0,IF(SUM($V$685:$V$6357)&gt;=57000,(W1761-T1761)/W1761,0)))</f>
        <v>-      %</v>
      </c>
      <c r="Z1761" s="83" t="s">
        <v>375</v>
      </c>
      <c r="AA1761" s="51">
        <v>8</v>
      </c>
      <c r="AB1761" s="51">
        <v>54</v>
      </c>
      <c r="AC1761" s="63" t="s">
        <v>375</v>
      </c>
      <c r="AD1761" s="94" t="str">
        <f>IF(OR(Q1761="",'1'!$H$10="-"),"",IF(Q1761&gt;R1761+S1761,"заказано больше наличия",""))</f>
        <v/>
      </c>
    </row>
    <row r="1762" spans="1:30" s="48" customFormat="1">
      <c r="A1762" s="2"/>
      <c r="B1762" s="57" t="s">
        <v>5279</v>
      </c>
      <c r="C1762" s="49" t="s">
        <v>5432</v>
      </c>
      <c r="D1762" s="49" t="s">
        <v>5433</v>
      </c>
      <c r="E1762" s="49">
        <v>4</v>
      </c>
      <c r="F1762" s="49">
        <v>5</v>
      </c>
      <c r="G1762" s="49" t="s">
        <v>5547</v>
      </c>
      <c r="H1762" s="52" t="s">
        <v>78</v>
      </c>
      <c r="I1762" s="50"/>
      <c r="J1762" s="50"/>
      <c r="K1762" s="90"/>
      <c r="L1762" s="51">
        <v>198</v>
      </c>
      <c r="M1762" s="51">
        <v>175</v>
      </c>
      <c r="N1762" s="82">
        <f>IF('1'!$H$10="-",L1762,L1762)</f>
        <v>198</v>
      </c>
      <c r="O1762" s="82">
        <f>IF(Z1762="только сц",0,IF('1'!$H$10="-",M1762,IF('1'!$H$10="в кассу предприятия",M1762,IF('1'!$H$10="ИП Водакова Т.Ю.",M1762*1.075,"-"))))</f>
        <v>0</v>
      </c>
      <c r="P1762" s="86">
        <v>12</v>
      </c>
      <c r="Q1762" s="47"/>
      <c r="R1762" s="91">
        <f t="shared" si="27"/>
        <v>0</v>
      </c>
      <c r="S1762" s="91" t="str">
        <f>IF('1'!$H$10="-","-      ₽",IF(Z1762="только сц",IF(Q1762&lt;=AA1762,Q1762,AA1762),IF(Q1762&lt;=AB1762,0,IF(Q1762-R1762&lt;=AA1762,Q1762-R1762,AA1762))))</f>
        <v>-      ₽</v>
      </c>
      <c r="T1762" s="92" t="str">
        <f>IF('1'!$H$10="-","-      ₽",IF(AND(SUM($W$10:$W$6357)&gt;=200000,AC1762&lt;&gt;"без скидки"),IF(R1762&gt;=100,O1762*0.95*0.95*R1762,O1762*R1762*0.95),IF(SUM($V$10:$V$6357)&gt;=57000,IF(AND(R1762&gt;=100,AC1762&lt;&gt;"без скидки"),O1762*0.95*R1762,O1762*R1762),N1762*R1762)))</f>
        <v>-      ₽</v>
      </c>
      <c r="U1762" s="92" t="str">
        <f>IF('1'!$H$10="-","-      ₽",S1762*N1762)</f>
        <v>-      ₽</v>
      </c>
      <c r="V1762" s="93" t="str">
        <f>IF('1'!$H$10="-","-      ₽",R1762*N1762)</f>
        <v>-      ₽</v>
      </c>
      <c r="W1762" s="93" t="str">
        <f>IF('1'!$H$10="-","-      ₽",R1762*O1762)</f>
        <v>-      ₽</v>
      </c>
      <c r="X1762" s="65" t="s">
        <v>4548</v>
      </c>
      <c r="Y1762" s="66" t="str">
        <f>IF(OR(Q1762="",'1'!$H$10="-"),"-      %",IF(Z1762="только сц",0,IF(SUM($V$685:$V$6357)&gt;=57000,(W1762-T1762)/W1762,0)))</f>
        <v>-      %</v>
      </c>
      <c r="Z1762" s="83" t="s">
        <v>5582</v>
      </c>
      <c r="AA1762" s="51">
        <v>12</v>
      </c>
      <c r="AB1762" s="51">
        <v>0</v>
      </c>
      <c r="AC1762" s="63" t="s">
        <v>375</v>
      </c>
      <c r="AD1762" s="94" t="str">
        <f>IF(OR(Q1762="",'1'!$H$10="-"),"",IF(Q1762&gt;R1762+S1762,"заказано больше наличия",""))</f>
        <v/>
      </c>
    </row>
    <row r="1763" spans="1:30" s="48" customFormat="1">
      <c r="A1763" s="2"/>
      <c r="B1763" s="57" t="s">
        <v>1714</v>
      </c>
      <c r="C1763" s="49" t="s">
        <v>2634</v>
      </c>
      <c r="D1763" s="49" t="s">
        <v>2635</v>
      </c>
      <c r="E1763" s="49">
        <v>4</v>
      </c>
      <c r="F1763" s="49">
        <v>5</v>
      </c>
      <c r="G1763" s="49" t="s">
        <v>3156</v>
      </c>
      <c r="H1763" s="52" t="s">
        <v>78</v>
      </c>
      <c r="I1763" s="50"/>
      <c r="J1763" s="50"/>
      <c r="K1763" s="90"/>
      <c r="L1763" s="51">
        <v>187</v>
      </c>
      <c r="M1763" s="51">
        <v>165</v>
      </c>
      <c r="N1763" s="82">
        <f>IF('1'!$H$10="-",L1763,L1763)</f>
        <v>187</v>
      </c>
      <c r="O1763" s="82">
        <f>IF(Z1763="только сц",0,IF('1'!$H$10="-",M1763,IF('1'!$H$10="в кассу предприятия",M1763,IF('1'!$H$10="ИП Водакова Т.Ю.",M1763*1.075,"-"))))</f>
        <v>165</v>
      </c>
      <c r="P1763" s="86">
        <v>12</v>
      </c>
      <c r="Q1763" s="47"/>
      <c r="R1763" s="91">
        <f t="shared" si="27"/>
        <v>0</v>
      </c>
      <c r="S1763" s="91" t="str">
        <f>IF('1'!$H$10="-","-      ₽",IF(Z1763="только сц",IF(Q1763&lt;=AA1763,Q1763,AA1763),IF(Q1763&lt;=AB1763,0,IF(Q1763-R1763&lt;=AA1763,Q1763-R1763,AA1763))))</f>
        <v>-      ₽</v>
      </c>
      <c r="T1763" s="92" t="str">
        <f>IF('1'!$H$10="-","-      ₽",IF(AND(SUM($W$10:$W$6357)&gt;=200000,AC1763&lt;&gt;"без скидки"),IF(R1763&gt;=100,O1763*0.95*0.95*R1763,O1763*R1763*0.95),IF(SUM($V$10:$V$6357)&gt;=57000,IF(AND(R1763&gt;=100,AC1763&lt;&gt;"без скидки"),O1763*0.95*R1763,O1763*R1763),N1763*R1763)))</f>
        <v>-      ₽</v>
      </c>
      <c r="U1763" s="92" t="str">
        <f>IF('1'!$H$10="-","-      ₽",S1763*N1763)</f>
        <v>-      ₽</v>
      </c>
      <c r="V1763" s="93" t="str">
        <f>IF('1'!$H$10="-","-      ₽",R1763*N1763)</f>
        <v>-      ₽</v>
      </c>
      <c r="W1763" s="93" t="str">
        <f>IF('1'!$H$10="-","-      ₽",R1763*O1763)</f>
        <v>-      ₽</v>
      </c>
      <c r="X1763" s="65" t="s">
        <v>4548</v>
      </c>
      <c r="Y1763" s="66" t="str">
        <f>IF(OR(Q1763="",'1'!$H$10="-"),"-      %",IF(Z1763="только сц",0,IF(SUM($V$685:$V$6357)&gt;=57000,(W1763-T1763)/W1763,0)))</f>
        <v>-      %</v>
      </c>
      <c r="Z1763" s="83" t="s">
        <v>375</v>
      </c>
      <c r="AA1763" s="51">
        <v>0</v>
      </c>
      <c r="AB1763" s="51">
        <v>12</v>
      </c>
      <c r="AC1763" s="63" t="s">
        <v>375</v>
      </c>
      <c r="AD1763" s="94" t="str">
        <f>IF(OR(Q1763="",'1'!$H$10="-"),"",IF(Q1763&gt;R1763+S1763,"заказано больше наличия",""))</f>
        <v/>
      </c>
    </row>
    <row r="1764" spans="1:30" s="48" customFormat="1">
      <c r="A1764" s="2"/>
      <c r="B1764" s="57" t="s">
        <v>1715</v>
      </c>
      <c r="C1764" s="49" t="s">
        <v>2634</v>
      </c>
      <c r="D1764" s="49" t="s">
        <v>2635</v>
      </c>
      <c r="E1764" s="49">
        <v>4</v>
      </c>
      <c r="F1764" s="49">
        <v>5</v>
      </c>
      <c r="G1764" s="49" t="s">
        <v>3157</v>
      </c>
      <c r="H1764" s="52" t="s">
        <v>78</v>
      </c>
      <c r="I1764" s="50"/>
      <c r="J1764" s="50"/>
      <c r="K1764" s="90"/>
      <c r="L1764" s="51">
        <v>187</v>
      </c>
      <c r="M1764" s="51">
        <v>165</v>
      </c>
      <c r="N1764" s="82">
        <f>IF('1'!$H$10="-",L1764,L1764)</f>
        <v>187</v>
      </c>
      <c r="O1764" s="82">
        <f>IF(Z1764="только сц",0,IF('1'!$H$10="-",M1764,IF('1'!$H$10="в кассу предприятия",M1764,IF('1'!$H$10="ИП Водакова Т.Ю.",M1764*1.075,"-"))))</f>
        <v>165</v>
      </c>
      <c r="P1764" s="86">
        <v>31</v>
      </c>
      <c r="Q1764" s="47"/>
      <c r="R1764" s="91">
        <f t="shared" si="27"/>
        <v>0</v>
      </c>
      <c r="S1764" s="91" t="str">
        <f>IF('1'!$H$10="-","-      ₽",IF(Z1764="только сц",IF(Q1764&lt;=AA1764,Q1764,AA1764),IF(Q1764&lt;=AB1764,0,IF(Q1764-R1764&lt;=AA1764,Q1764-R1764,AA1764))))</f>
        <v>-      ₽</v>
      </c>
      <c r="T1764" s="92" t="str">
        <f>IF('1'!$H$10="-","-      ₽",IF(AND(SUM($W$10:$W$6357)&gt;=200000,AC1764&lt;&gt;"без скидки"),IF(R1764&gt;=100,O1764*0.95*0.95*R1764,O1764*R1764*0.95),IF(SUM($V$10:$V$6357)&gt;=57000,IF(AND(R1764&gt;=100,AC1764&lt;&gt;"без скидки"),O1764*0.95*R1764,O1764*R1764),N1764*R1764)))</f>
        <v>-      ₽</v>
      </c>
      <c r="U1764" s="92" t="str">
        <f>IF('1'!$H$10="-","-      ₽",S1764*N1764)</f>
        <v>-      ₽</v>
      </c>
      <c r="V1764" s="93" t="str">
        <f>IF('1'!$H$10="-","-      ₽",R1764*N1764)</f>
        <v>-      ₽</v>
      </c>
      <c r="W1764" s="93" t="str">
        <f>IF('1'!$H$10="-","-      ₽",R1764*O1764)</f>
        <v>-      ₽</v>
      </c>
      <c r="X1764" s="65" t="s">
        <v>4548</v>
      </c>
      <c r="Y1764" s="66" t="str">
        <f>IF(OR(Q1764="",'1'!$H$10="-"),"-      %",IF(Z1764="только сц",0,IF(SUM($V$685:$V$6357)&gt;=57000,(W1764-T1764)/W1764,0)))</f>
        <v>-      %</v>
      </c>
      <c r="Z1764" s="83" t="s">
        <v>375</v>
      </c>
      <c r="AA1764" s="51">
        <v>0</v>
      </c>
      <c r="AB1764" s="51">
        <v>31</v>
      </c>
      <c r="AC1764" s="63" t="s">
        <v>3975</v>
      </c>
      <c r="AD1764" s="94" t="str">
        <f>IF(OR(Q1764="",'1'!$H$10="-"),"",IF(Q1764&gt;R1764+S1764,"заказано больше наличия",""))</f>
        <v/>
      </c>
    </row>
    <row r="1765" spans="1:30" s="48" customFormat="1">
      <c r="A1765" s="2"/>
      <c r="B1765" s="57" t="s">
        <v>1716</v>
      </c>
      <c r="C1765" s="49" t="s">
        <v>900</v>
      </c>
      <c r="D1765" s="49" t="s">
        <v>901</v>
      </c>
      <c r="E1765" s="49">
        <v>4</v>
      </c>
      <c r="F1765" s="49">
        <v>11</v>
      </c>
      <c r="G1765" s="49" t="s">
        <v>3158</v>
      </c>
      <c r="H1765" s="52" t="s">
        <v>52</v>
      </c>
      <c r="I1765" s="50"/>
      <c r="J1765" s="50"/>
      <c r="K1765" s="90"/>
      <c r="L1765" s="51">
        <v>266</v>
      </c>
      <c r="M1765" s="51">
        <v>235</v>
      </c>
      <c r="N1765" s="82">
        <f>IF('1'!$H$10="-",L1765,L1765)</f>
        <v>266</v>
      </c>
      <c r="O1765" s="82">
        <f>IF(Z1765="только сц",0,IF('1'!$H$10="-",M1765,IF('1'!$H$10="в кассу предприятия",M1765,IF('1'!$H$10="ИП Водакова Т.Ю.",M1765*1.075,"-"))))</f>
        <v>0</v>
      </c>
      <c r="P1765" s="86">
        <v>1</v>
      </c>
      <c r="Q1765" s="47"/>
      <c r="R1765" s="91">
        <f t="shared" si="27"/>
        <v>0</v>
      </c>
      <c r="S1765" s="91" t="str">
        <f>IF('1'!$H$10="-","-      ₽",IF(Z1765="только сц",IF(Q1765&lt;=AA1765,Q1765,AA1765),IF(Q1765&lt;=AB1765,0,IF(Q1765-R1765&lt;=AA1765,Q1765-R1765,AA1765))))</f>
        <v>-      ₽</v>
      </c>
      <c r="T1765" s="92" t="str">
        <f>IF('1'!$H$10="-","-      ₽",IF(AND(SUM($W$10:$W$6357)&gt;=200000,AC1765&lt;&gt;"без скидки"),IF(R1765&gt;=100,O1765*0.95*0.95*R1765,O1765*R1765*0.95),IF(SUM($V$10:$V$6357)&gt;=57000,IF(AND(R1765&gt;=100,AC1765&lt;&gt;"без скидки"),O1765*0.95*R1765,O1765*R1765),N1765*R1765)))</f>
        <v>-      ₽</v>
      </c>
      <c r="U1765" s="92" t="str">
        <f>IF('1'!$H$10="-","-      ₽",S1765*N1765)</f>
        <v>-      ₽</v>
      </c>
      <c r="V1765" s="93" t="str">
        <f>IF('1'!$H$10="-","-      ₽",R1765*N1765)</f>
        <v>-      ₽</v>
      </c>
      <c r="W1765" s="93" t="str">
        <f>IF('1'!$H$10="-","-      ₽",R1765*O1765)</f>
        <v>-      ₽</v>
      </c>
      <c r="X1765" s="65" t="s">
        <v>4548</v>
      </c>
      <c r="Y1765" s="66" t="str">
        <f>IF(OR(Q1765="",'1'!$H$10="-"),"-      %",IF(Z1765="только сц",0,IF(SUM($V$685:$V$6357)&gt;=57000,(W1765-T1765)/W1765,0)))</f>
        <v>-      %</v>
      </c>
      <c r="Z1765" s="83" t="s">
        <v>5582</v>
      </c>
      <c r="AA1765" s="51">
        <v>1</v>
      </c>
      <c r="AB1765" s="51">
        <v>0</v>
      </c>
      <c r="AC1765" s="63" t="s">
        <v>3975</v>
      </c>
      <c r="AD1765" s="94" t="str">
        <f>IF(OR(Q1765="",'1'!$H$10="-"),"",IF(Q1765&gt;R1765+S1765,"заказано больше наличия",""))</f>
        <v/>
      </c>
    </row>
    <row r="1766" spans="1:30" s="48" customFormat="1">
      <c r="A1766" s="2"/>
      <c r="B1766" s="57" t="s">
        <v>1717</v>
      </c>
      <c r="C1766" s="49" t="s">
        <v>900</v>
      </c>
      <c r="D1766" s="49" t="s">
        <v>901</v>
      </c>
      <c r="E1766" s="49">
        <v>4</v>
      </c>
      <c r="F1766" s="49">
        <v>11</v>
      </c>
      <c r="G1766" s="49" t="s">
        <v>3159</v>
      </c>
      <c r="H1766" s="52" t="s">
        <v>52</v>
      </c>
      <c r="I1766" s="50"/>
      <c r="J1766" s="50"/>
      <c r="K1766" s="90"/>
      <c r="L1766" s="51">
        <v>266</v>
      </c>
      <c r="M1766" s="51">
        <v>235</v>
      </c>
      <c r="N1766" s="82">
        <f>IF('1'!$H$10="-",L1766,L1766)</f>
        <v>266</v>
      </c>
      <c r="O1766" s="82">
        <f>IF(Z1766="только сц",0,IF('1'!$H$10="-",M1766,IF('1'!$H$10="в кассу предприятия",M1766,IF('1'!$H$10="ИП Водакова Т.Ю.",M1766*1.075,"-"))))</f>
        <v>235</v>
      </c>
      <c r="P1766" s="86">
        <v>11</v>
      </c>
      <c r="Q1766" s="47"/>
      <c r="R1766" s="91">
        <f t="shared" si="27"/>
        <v>0</v>
      </c>
      <c r="S1766" s="91" t="str">
        <f>IF('1'!$H$10="-","-      ₽",IF(Z1766="только сц",IF(Q1766&lt;=AA1766,Q1766,AA1766),IF(Q1766&lt;=AB1766,0,IF(Q1766-R1766&lt;=AA1766,Q1766-R1766,AA1766))))</f>
        <v>-      ₽</v>
      </c>
      <c r="T1766" s="92" t="str">
        <f>IF('1'!$H$10="-","-      ₽",IF(AND(SUM($W$10:$W$6357)&gt;=200000,AC1766&lt;&gt;"без скидки"),IF(R1766&gt;=100,O1766*0.95*0.95*R1766,O1766*R1766*0.95),IF(SUM($V$10:$V$6357)&gt;=57000,IF(AND(R1766&gt;=100,AC1766&lt;&gt;"без скидки"),O1766*0.95*R1766,O1766*R1766),N1766*R1766)))</f>
        <v>-      ₽</v>
      </c>
      <c r="U1766" s="92" t="str">
        <f>IF('1'!$H$10="-","-      ₽",S1766*N1766)</f>
        <v>-      ₽</v>
      </c>
      <c r="V1766" s="93" t="str">
        <f>IF('1'!$H$10="-","-      ₽",R1766*N1766)</f>
        <v>-      ₽</v>
      </c>
      <c r="W1766" s="93" t="str">
        <f>IF('1'!$H$10="-","-      ₽",R1766*O1766)</f>
        <v>-      ₽</v>
      </c>
      <c r="X1766" s="65" t="s">
        <v>4548</v>
      </c>
      <c r="Y1766" s="66" t="str">
        <f>IF(OR(Q1766="",'1'!$H$10="-"),"-      %",IF(Z1766="только сц",0,IF(SUM($V$685:$V$6357)&gt;=57000,(W1766-T1766)/W1766,0)))</f>
        <v>-      %</v>
      </c>
      <c r="Z1766" s="83" t="s">
        <v>375</v>
      </c>
      <c r="AA1766" s="51">
        <v>3</v>
      </c>
      <c r="AB1766" s="51">
        <v>8</v>
      </c>
      <c r="AC1766" s="63" t="s">
        <v>3975</v>
      </c>
      <c r="AD1766" s="94" t="str">
        <f>IF(OR(Q1766="",'1'!$H$10="-"),"",IF(Q1766&gt;R1766+S1766,"заказано больше наличия",""))</f>
        <v/>
      </c>
    </row>
    <row r="1767" spans="1:30" s="48" customFormat="1">
      <c r="A1767" s="2"/>
      <c r="B1767" s="57" t="s">
        <v>1718</v>
      </c>
      <c r="C1767" s="49" t="s">
        <v>900</v>
      </c>
      <c r="D1767" s="49" t="s">
        <v>901</v>
      </c>
      <c r="E1767" s="49">
        <v>4</v>
      </c>
      <c r="F1767" s="49">
        <v>11</v>
      </c>
      <c r="G1767" s="49" t="s">
        <v>3160</v>
      </c>
      <c r="H1767" s="52" t="s">
        <v>52</v>
      </c>
      <c r="I1767" s="50"/>
      <c r="J1767" s="50"/>
      <c r="K1767" s="90"/>
      <c r="L1767" s="51">
        <v>266</v>
      </c>
      <c r="M1767" s="51">
        <v>235</v>
      </c>
      <c r="N1767" s="82">
        <f>IF('1'!$H$10="-",L1767,L1767)</f>
        <v>266</v>
      </c>
      <c r="O1767" s="82">
        <f>IF(Z1767="только сц",0,IF('1'!$H$10="-",M1767,IF('1'!$H$10="в кассу предприятия",M1767,IF('1'!$H$10="ИП Водакова Т.Ю.",M1767*1.075,"-"))))</f>
        <v>235</v>
      </c>
      <c r="P1767" s="86">
        <v>17</v>
      </c>
      <c r="Q1767" s="47"/>
      <c r="R1767" s="91">
        <f t="shared" si="27"/>
        <v>0</v>
      </c>
      <c r="S1767" s="91" t="str">
        <f>IF('1'!$H$10="-","-      ₽",IF(Z1767="только сц",IF(Q1767&lt;=AA1767,Q1767,AA1767),IF(Q1767&lt;=AB1767,0,IF(Q1767-R1767&lt;=AA1767,Q1767-R1767,AA1767))))</f>
        <v>-      ₽</v>
      </c>
      <c r="T1767" s="92" t="str">
        <f>IF('1'!$H$10="-","-      ₽",IF(AND(SUM($W$10:$W$6357)&gt;=200000,AC1767&lt;&gt;"без скидки"),IF(R1767&gt;=100,O1767*0.95*0.95*R1767,O1767*R1767*0.95),IF(SUM($V$10:$V$6357)&gt;=57000,IF(AND(R1767&gt;=100,AC1767&lt;&gt;"без скидки"),O1767*0.95*R1767,O1767*R1767),N1767*R1767)))</f>
        <v>-      ₽</v>
      </c>
      <c r="U1767" s="92" t="str">
        <f>IF('1'!$H$10="-","-      ₽",S1767*N1767)</f>
        <v>-      ₽</v>
      </c>
      <c r="V1767" s="93" t="str">
        <f>IF('1'!$H$10="-","-      ₽",R1767*N1767)</f>
        <v>-      ₽</v>
      </c>
      <c r="W1767" s="93" t="str">
        <f>IF('1'!$H$10="-","-      ₽",R1767*O1767)</f>
        <v>-      ₽</v>
      </c>
      <c r="X1767" s="65" t="s">
        <v>4548</v>
      </c>
      <c r="Y1767" s="66" t="str">
        <f>IF(OR(Q1767="",'1'!$H$10="-"),"-      %",IF(Z1767="только сц",0,IF(SUM($V$685:$V$6357)&gt;=57000,(W1767-T1767)/W1767,0)))</f>
        <v>-      %</v>
      </c>
      <c r="Z1767" s="83" t="s">
        <v>375</v>
      </c>
      <c r="AA1767" s="51">
        <v>2</v>
      </c>
      <c r="AB1767" s="51">
        <v>15</v>
      </c>
      <c r="AC1767" s="63" t="s">
        <v>3975</v>
      </c>
      <c r="AD1767" s="94" t="str">
        <f>IF(OR(Q1767="",'1'!$H$10="-"),"",IF(Q1767&gt;R1767+S1767,"заказано больше наличия",""))</f>
        <v/>
      </c>
    </row>
    <row r="1768" spans="1:30" s="48" customFormat="1">
      <c r="A1768" s="2"/>
      <c r="B1768" s="57" t="s">
        <v>1719</v>
      </c>
      <c r="C1768" s="49" t="s">
        <v>900</v>
      </c>
      <c r="D1768" s="49" t="s">
        <v>901</v>
      </c>
      <c r="E1768" s="49">
        <v>4</v>
      </c>
      <c r="F1768" s="49">
        <v>11</v>
      </c>
      <c r="G1768" s="49" t="s">
        <v>3161</v>
      </c>
      <c r="H1768" s="52" t="s">
        <v>52</v>
      </c>
      <c r="I1768" s="50"/>
      <c r="J1768" s="50"/>
      <c r="K1768" s="90"/>
      <c r="L1768" s="51">
        <v>266</v>
      </c>
      <c r="M1768" s="51">
        <v>235</v>
      </c>
      <c r="N1768" s="82">
        <f>IF('1'!$H$10="-",L1768,L1768)</f>
        <v>266</v>
      </c>
      <c r="O1768" s="82">
        <f>IF(Z1768="только сц",0,IF('1'!$H$10="-",M1768,IF('1'!$H$10="в кассу предприятия",M1768,IF('1'!$H$10="ИП Водакова Т.Ю.",M1768*1.075,"-"))))</f>
        <v>235</v>
      </c>
      <c r="P1768" s="86">
        <v>9</v>
      </c>
      <c r="Q1768" s="47"/>
      <c r="R1768" s="91">
        <f t="shared" si="27"/>
        <v>0</v>
      </c>
      <c r="S1768" s="91" t="str">
        <f>IF('1'!$H$10="-","-      ₽",IF(Z1768="только сц",IF(Q1768&lt;=AA1768,Q1768,AA1768),IF(Q1768&lt;=AB1768,0,IF(Q1768-R1768&lt;=AA1768,Q1768-R1768,AA1768))))</f>
        <v>-      ₽</v>
      </c>
      <c r="T1768" s="92" t="str">
        <f>IF('1'!$H$10="-","-      ₽",IF(AND(SUM($W$10:$W$6357)&gt;=200000,AC1768&lt;&gt;"без скидки"),IF(R1768&gt;=100,O1768*0.95*0.95*R1768,O1768*R1768*0.95),IF(SUM($V$10:$V$6357)&gt;=57000,IF(AND(R1768&gt;=100,AC1768&lt;&gt;"без скидки"),O1768*0.95*R1768,O1768*R1768),N1768*R1768)))</f>
        <v>-      ₽</v>
      </c>
      <c r="U1768" s="92" t="str">
        <f>IF('1'!$H$10="-","-      ₽",S1768*N1768)</f>
        <v>-      ₽</v>
      </c>
      <c r="V1768" s="93" t="str">
        <f>IF('1'!$H$10="-","-      ₽",R1768*N1768)</f>
        <v>-      ₽</v>
      </c>
      <c r="W1768" s="93" t="str">
        <f>IF('1'!$H$10="-","-      ₽",R1768*O1768)</f>
        <v>-      ₽</v>
      </c>
      <c r="X1768" s="65" t="s">
        <v>4548</v>
      </c>
      <c r="Y1768" s="66" t="str">
        <f>IF(OR(Q1768="",'1'!$H$10="-"),"-      %",IF(Z1768="только сц",0,IF(SUM($V$685:$V$6357)&gt;=57000,(W1768-T1768)/W1768,0)))</f>
        <v>-      %</v>
      </c>
      <c r="Z1768" s="83" t="s">
        <v>375</v>
      </c>
      <c r="AA1768" s="51">
        <v>0</v>
      </c>
      <c r="AB1768" s="51">
        <v>9</v>
      </c>
      <c r="AC1768" s="63" t="s">
        <v>375</v>
      </c>
      <c r="AD1768" s="94" t="str">
        <f>IF(OR(Q1768="",'1'!$H$10="-"),"",IF(Q1768&gt;R1768+S1768,"заказано больше наличия",""))</f>
        <v/>
      </c>
    </row>
    <row r="1769" spans="1:30" s="48" customFormat="1">
      <c r="A1769" s="2"/>
      <c r="B1769" s="57" t="s">
        <v>5280</v>
      </c>
      <c r="C1769" s="49" t="s">
        <v>900</v>
      </c>
      <c r="D1769" s="49" t="s">
        <v>901</v>
      </c>
      <c r="E1769" s="49">
        <v>4</v>
      </c>
      <c r="F1769" s="49">
        <v>8</v>
      </c>
      <c r="G1769" s="49" t="s">
        <v>5548</v>
      </c>
      <c r="H1769" s="52" t="s">
        <v>288</v>
      </c>
      <c r="I1769" s="50"/>
      <c r="J1769" s="50"/>
      <c r="K1769" s="90"/>
      <c r="L1769" s="51">
        <v>266</v>
      </c>
      <c r="M1769" s="51">
        <v>235</v>
      </c>
      <c r="N1769" s="82">
        <f>IF('1'!$H$10="-",L1769,L1769)</f>
        <v>266</v>
      </c>
      <c r="O1769" s="82">
        <f>IF(Z1769="только сц",0,IF('1'!$H$10="-",M1769,IF('1'!$H$10="в кассу предприятия",M1769,IF('1'!$H$10="ИП Водакова Т.Ю.",M1769*1.075,"-"))))</f>
        <v>0</v>
      </c>
      <c r="P1769" s="86">
        <v>9</v>
      </c>
      <c r="Q1769" s="47"/>
      <c r="R1769" s="91">
        <f t="shared" si="27"/>
        <v>0</v>
      </c>
      <c r="S1769" s="91" t="str">
        <f>IF('1'!$H$10="-","-      ₽",IF(Z1769="только сц",IF(Q1769&lt;=AA1769,Q1769,AA1769),IF(Q1769&lt;=AB1769,0,IF(Q1769-R1769&lt;=AA1769,Q1769-R1769,AA1769))))</f>
        <v>-      ₽</v>
      </c>
      <c r="T1769" s="92" t="str">
        <f>IF('1'!$H$10="-","-      ₽",IF(AND(SUM($W$10:$W$6357)&gt;=200000,AC1769&lt;&gt;"без скидки"),IF(R1769&gt;=100,O1769*0.95*0.95*R1769,O1769*R1769*0.95),IF(SUM($V$10:$V$6357)&gt;=57000,IF(AND(R1769&gt;=100,AC1769&lt;&gt;"без скидки"),O1769*0.95*R1769,O1769*R1769),N1769*R1769)))</f>
        <v>-      ₽</v>
      </c>
      <c r="U1769" s="92" t="str">
        <f>IF('1'!$H$10="-","-      ₽",S1769*N1769)</f>
        <v>-      ₽</v>
      </c>
      <c r="V1769" s="93" t="str">
        <f>IF('1'!$H$10="-","-      ₽",R1769*N1769)</f>
        <v>-      ₽</v>
      </c>
      <c r="W1769" s="93" t="str">
        <f>IF('1'!$H$10="-","-      ₽",R1769*O1769)</f>
        <v>-      ₽</v>
      </c>
      <c r="X1769" s="65" t="s">
        <v>4548</v>
      </c>
      <c r="Y1769" s="66" t="str">
        <f>IF(OR(Q1769="",'1'!$H$10="-"),"-      %",IF(Z1769="только сц",0,IF(SUM($V$685:$V$6357)&gt;=57000,(W1769-T1769)/W1769,0)))</f>
        <v>-      %</v>
      </c>
      <c r="Z1769" s="83" t="s">
        <v>5582</v>
      </c>
      <c r="AA1769" s="51">
        <v>9</v>
      </c>
      <c r="AB1769" s="51">
        <v>0</v>
      </c>
      <c r="AC1769" s="63" t="s">
        <v>3975</v>
      </c>
      <c r="AD1769" s="94" t="str">
        <f>IF(OR(Q1769="",'1'!$H$10="-"),"",IF(Q1769&gt;R1769+S1769,"заказано больше наличия",""))</f>
        <v/>
      </c>
    </row>
    <row r="1770" spans="1:30" s="48" customFormat="1">
      <c r="A1770" s="2"/>
      <c r="B1770" s="57" t="s">
        <v>1720</v>
      </c>
      <c r="C1770" s="49" t="s">
        <v>2636</v>
      </c>
      <c r="D1770" s="49" t="s">
        <v>2637</v>
      </c>
      <c r="E1770" s="49">
        <v>4</v>
      </c>
      <c r="F1770" s="49">
        <v>11</v>
      </c>
      <c r="G1770" s="49" t="s">
        <v>3162</v>
      </c>
      <c r="H1770" s="52" t="s">
        <v>52</v>
      </c>
      <c r="I1770" s="50"/>
      <c r="J1770" s="50"/>
      <c r="K1770" s="90"/>
      <c r="L1770" s="51">
        <v>266</v>
      </c>
      <c r="M1770" s="51">
        <v>235</v>
      </c>
      <c r="N1770" s="82">
        <f>IF('1'!$H$10="-",L1770,L1770)</f>
        <v>266</v>
      </c>
      <c r="O1770" s="82">
        <f>IF(Z1770="только сц",0,IF('1'!$H$10="-",M1770,IF('1'!$H$10="в кассу предприятия",M1770,IF('1'!$H$10="ИП Водакова Т.Ю.",M1770*1.075,"-"))))</f>
        <v>235</v>
      </c>
      <c r="P1770" s="86">
        <v>15</v>
      </c>
      <c r="Q1770" s="47"/>
      <c r="R1770" s="91">
        <f t="shared" si="27"/>
        <v>0</v>
      </c>
      <c r="S1770" s="91" t="str">
        <f>IF('1'!$H$10="-","-      ₽",IF(Z1770="только сц",IF(Q1770&lt;=AA1770,Q1770,AA1770),IF(Q1770&lt;=AB1770,0,IF(Q1770-R1770&lt;=AA1770,Q1770-R1770,AA1770))))</f>
        <v>-      ₽</v>
      </c>
      <c r="T1770" s="92" t="str">
        <f>IF('1'!$H$10="-","-      ₽",IF(AND(SUM($W$10:$W$6357)&gt;=200000,AC1770&lt;&gt;"без скидки"),IF(R1770&gt;=100,O1770*0.95*0.95*R1770,O1770*R1770*0.95),IF(SUM($V$10:$V$6357)&gt;=57000,IF(AND(R1770&gt;=100,AC1770&lt;&gt;"без скидки"),O1770*0.95*R1770,O1770*R1770),N1770*R1770)))</f>
        <v>-      ₽</v>
      </c>
      <c r="U1770" s="92" t="str">
        <f>IF('1'!$H$10="-","-      ₽",S1770*N1770)</f>
        <v>-      ₽</v>
      </c>
      <c r="V1770" s="93" t="str">
        <f>IF('1'!$H$10="-","-      ₽",R1770*N1770)</f>
        <v>-      ₽</v>
      </c>
      <c r="W1770" s="93" t="str">
        <f>IF('1'!$H$10="-","-      ₽",R1770*O1770)</f>
        <v>-      ₽</v>
      </c>
      <c r="X1770" s="65" t="s">
        <v>4548</v>
      </c>
      <c r="Y1770" s="66" t="str">
        <f>IF(OR(Q1770="",'1'!$H$10="-"),"-      %",IF(Z1770="только сц",0,IF(SUM($V$685:$V$6357)&gt;=57000,(W1770-T1770)/W1770,0)))</f>
        <v>-      %</v>
      </c>
      <c r="Z1770" s="83" t="s">
        <v>375</v>
      </c>
      <c r="AA1770" s="51">
        <v>0</v>
      </c>
      <c r="AB1770" s="51">
        <v>15</v>
      </c>
      <c r="AC1770" s="63" t="s">
        <v>3975</v>
      </c>
      <c r="AD1770" s="94" t="str">
        <f>IF(OR(Q1770="",'1'!$H$10="-"),"",IF(Q1770&gt;R1770+S1770,"заказано больше наличия",""))</f>
        <v/>
      </c>
    </row>
    <row r="1771" spans="1:30" s="48" customFormat="1">
      <c r="A1771" s="2"/>
      <c r="B1771" s="57" t="s">
        <v>1721</v>
      </c>
      <c r="C1771" s="49" t="s">
        <v>902</v>
      </c>
      <c r="D1771" s="49" t="s">
        <v>903</v>
      </c>
      <c r="E1771" s="49">
        <v>4</v>
      </c>
      <c r="F1771" s="49">
        <v>11</v>
      </c>
      <c r="G1771" s="49" t="s">
        <v>3163</v>
      </c>
      <c r="H1771" s="52" t="s">
        <v>52</v>
      </c>
      <c r="I1771" s="50"/>
      <c r="J1771" s="50"/>
      <c r="K1771" s="90"/>
      <c r="L1771" s="51">
        <v>266</v>
      </c>
      <c r="M1771" s="51">
        <v>235</v>
      </c>
      <c r="N1771" s="82">
        <f>IF('1'!$H$10="-",L1771,L1771)</f>
        <v>266</v>
      </c>
      <c r="O1771" s="82">
        <f>IF(Z1771="только сц",0,IF('1'!$H$10="-",M1771,IF('1'!$H$10="в кассу предприятия",M1771,IF('1'!$H$10="ИП Водакова Т.Ю.",M1771*1.075,"-"))))</f>
        <v>235</v>
      </c>
      <c r="P1771" s="86">
        <v>14</v>
      </c>
      <c r="Q1771" s="47"/>
      <c r="R1771" s="91">
        <f t="shared" si="27"/>
        <v>0</v>
      </c>
      <c r="S1771" s="91" t="str">
        <f>IF('1'!$H$10="-","-      ₽",IF(Z1771="только сц",IF(Q1771&lt;=AA1771,Q1771,AA1771),IF(Q1771&lt;=AB1771,0,IF(Q1771-R1771&lt;=AA1771,Q1771-R1771,AA1771))))</f>
        <v>-      ₽</v>
      </c>
      <c r="T1771" s="92" t="str">
        <f>IF('1'!$H$10="-","-      ₽",IF(AND(SUM($W$10:$W$6357)&gt;=200000,AC1771&lt;&gt;"без скидки"),IF(R1771&gt;=100,O1771*0.95*0.95*R1771,O1771*R1771*0.95),IF(SUM($V$10:$V$6357)&gt;=57000,IF(AND(R1771&gt;=100,AC1771&lt;&gt;"без скидки"),O1771*0.95*R1771,O1771*R1771),N1771*R1771)))</f>
        <v>-      ₽</v>
      </c>
      <c r="U1771" s="92" t="str">
        <f>IF('1'!$H$10="-","-      ₽",S1771*N1771)</f>
        <v>-      ₽</v>
      </c>
      <c r="V1771" s="93" t="str">
        <f>IF('1'!$H$10="-","-      ₽",R1771*N1771)</f>
        <v>-      ₽</v>
      </c>
      <c r="W1771" s="93" t="str">
        <f>IF('1'!$H$10="-","-      ₽",R1771*O1771)</f>
        <v>-      ₽</v>
      </c>
      <c r="X1771" s="65" t="s">
        <v>4548</v>
      </c>
      <c r="Y1771" s="66" t="str">
        <f>IF(OR(Q1771="",'1'!$H$10="-"),"-      %",IF(Z1771="только сц",0,IF(SUM($V$685:$V$6357)&gt;=57000,(W1771-T1771)/W1771,0)))</f>
        <v>-      %</v>
      </c>
      <c r="Z1771" s="83" t="s">
        <v>375</v>
      </c>
      <c r="AA1771" s="51">
        <v>0</v>
      </c>
      <c r="AB1771" s="51">
        <v>14</v>
      </c>
      <c r="AC1771" s="63" t="s">
        <v>375</v>
      </c>
      <c r="AD1771" s="94" t="str">
        <f>IF(OR(Q1771="",'1'!$H$10="-"),"",IF(Q1771&gt;R1771+S1771,"заказано больше наличия",""))</f>
        <v/>
      </c>
    </row>
    <row r="1772" spans="1:30" s="48" customFormat="1">
      <c r="A1772" s="2"/>
      <c r="B1772" s="57" t="s">
        <v>4208</v>
      </c>
      <c r="C1772" s="49" t="s">
        <v>902</v>
      </c>
      <c r="D1772" s="49" t="s">
        <v>903</v>
      </c>
      <c r="E1772" s="49">
        <v>4</v>
      </c>
      <c r="F1772" s="49">
        <v>11</v>
      </c>
      <c r="G1772" s="49" t="s">
        <v>4260</v>
      </c>
      <c r="H1772" s="52" t="s">
        <v>52</v>
      </c>
      <c r="I1772" s="50"/>
      <c r="J1772" s="50"/>
      <c r="K1772" s="90"/>
      <c r="L1772" s="51">
        <v>266</v>
      </c>
      <c r="M1772" s="51">
        <v>235</v>
      </c>
      <c r="N1772" s="82">
        <f>IF('1'!$H$10="-",L1772,L1772)</f>
        <v>266</v>
      </c>
      <c r="O1772" s="82">
        <f>IF(Z1772="только сц",0,IF('1'!$H$10="-",M1772,IF('1'!$H$10="в кассу предприятия",M1772,IF('1'!$H$10="ИП Водакова Т.Ю.",M1772*1.075,"-"))))</f>
        <v>235</v>
      </c>
      <c r="P1772" s="86">
        <v>25</v>
      </c>
      <c r="Q1772" s="47"/>
      <c r="R1772" s="91">
        <f t="shared" si="27"/>
        <v>0</v>
      </c>
      <c r="S1772" s="91" t="str">
        <f>IF('1'!$H$10="-","-      ₽",IF(Z1772="только сц",IF(Q1772&lt;=AA1772,Q1772,AA1772),IF(Q1772&lt;=AB1772,0,IF(Q1772-R1772&lt;=AA1772,Q1772-R1772,AA1772))))</f>
        <v>-      ₽</v>
      </c>
      <c r="T1772" s="92" t="str">
        <f>IF('1'!$H$10="-","-      ₽",IF(AND(SUM($W$10:$W$6357)&gt;=200000,AC1772&lt;&gt;"без скидки"),IF(R1772&gt;=100,O1772*0.95*0.95*R1772,O1772*R1772*0.95),IF(SUM($V$10:$V$6357)&gt;=57000,IF(AND(R1772&gt;=100,AC1772&lt;&gt;"без скидки"),O1772*0.95*R1772,O1772*R1772),N1772*R1772)))</f>
        <v>-      ₽</v>
      </c>
      <c r="U1772" s="92" t="str">
        <f>IF('1'!$H$10="-","-      ₽",S1772*N1772)</f>
        <v>-      ₽</v>
      </c>
      <c r="V1772" s="93" t="str">
        <f>IF('1'!$H$10="-","-      ₽",R1772*N1772)</f>
        <v>-      ₽</v>
      </c>
      <c r="W1772" s="93" t="str">
        <f>IF('1'!$H$10="-","-      ₽",R1772*O1772)</f>
        <v>-      ₽</v>
      </c>
      <c r="X1772" s="65" t="s">
        <v>4548</v>
      </c>
      <c r="Y1772" s="66" t="str">
        <f>IF(OR(Q1772="",'1'!$H$10="-"),"-      %",IF(Z1772="только сц",0,IF(SUM($V$685:$V$6357)&gt;=57000,(W1772-T1772)/W1772,0)))</f>
        <v>-      %</v>
      </c>
      <c r="Z1772" s="83" t="s">
        <v>375</v>
      </c>
      <c r="AA1772" s="51">
        <v>10</v>
      </c>
      <c r="AB1772" s="51">
        <v>15</v>
      </c>
      <c r="AC1772" s="63" t="s">
        <v>375</v>
      </c>
      <c r="AD1772" s="94" t="str">
        <f>IF(OR(Q1772="",'1'!$H$10="-"),"",IF(Q1772&gt;R1772+S1772,"заказано больше наличия",""))</f>
        <v/>
      </c>
    </row>
    <row r="1773" spans="1:30" s="48" customFormat="1">
      <c r="A1773" s="2"/>
      <c r="B1773" s="57" t="s">
        <v>5281</v>
      </c>
      <c r="C1773" s="49" t="s">
        <v>902</v>
      </c>
      <c r="D1773" s="49" t="s">
        <v>903</v>
      </c>
      <c r="E1773" s="49">
        <v>4</v>
      </c>
      <c r="F1773" s="49">
        <v>11</v>
      </c>
      <c r="G1773" s="49" t="s">
        <v>5549</v>
      </c>
      <c r="H1773" s="52" t="s">
        <v>52</v>
      </c>
      <c r="I1773" s="50"/>
      <c r="J1773" s="50"/>
      <c r="K1773" s="90"/>
      <c r="L1773" s="51">
        <v>266</v>
      </c>
      <c r="M1773" s="51">
        <v>235</v>
      </c>
      <c r="N1773" s="82">
        <f>IF('1'!$H$10="-",L1773,L1773)</f>
        <v>266</v>
      </c>
      <c r="O1773" s="82">
        <f>IF(Z1773="только сц",0,IF('1'!$H$10="-",M1773,IF('1'!$H$10="в кассу предприятия",M1773,IF('1'!$H$10="ИП Водакова Т.Ю.",M1773*1.075,"-"))))</f>
        <v>235</v>
      </c>
      <c r="P1773" s="86" t="s">
        <v>5583</v>
      </c>
      <c r="Q1773" s="47"/>
      <c r="R1773" s="91">
        <f t="shared" si="27"/>
        <v>0</v>
      </c>
      <c r="S1773" s="91" t="str">
        <f>IF('1'!$H$10="-","-      ₽",IF(Z1773="только сц",IF(Q1773&lt;=AA1773,Q1773,AA1773),IF(Q1773&lt;=AB1773,0,IF(Q1773-R1773&lt;=AA1773,Q1773-R1773,AA1773))))</f>
        <v>-      ₽</v>
      </c>
      <c r="T1773" s="92" t="str">
        <f>IF('1'!$H$10="-","-      ₽",IF(AND(SUM($W$10:$W$6357)&gt;=200000,AC1773&lt;&gt;"без скидки"),IF(R1773&gt;=100,O1773*0.95*0.95*R1773,O1773*R1773*0.95),IF(SUM($V$10:$V$6357)&gt;=57000,IF(AND(R1773&gt;=100,AC1773&lt;&gt;"без скидки"),O1773*0.95*R1773,O1773*R1773),N1773*R1773)))</f>
        <v>-      ₽</v>
      </c>
      <c r="U1773" s="92" t="str">
        <f>IF('1'!$H$10="-","-      ₽",S1773*N1773)</f>
        <v>-      ₽</v>
      </c>
      <c r="V1773" s="93" t="str">
        <f>IF('1'!$H$10="-","-      ₽",R1773*N1773)</f>
        <v>-      ₽</v>
      </c>
      <c r="W1773" s="93" t="str">
        <f>IF('1'!$H$10="-","-      ₽",R1773*O1773)</f>
        <v>-      ₽</v>
      </c>
      <c r="X1773" s="65" t="s">
        <v>4548</v>
      </c>
      <c r="Y1773" s="66" t="str">
        <f>IF(OR(Q1773="",'1'!$H$10="-"),"-      %",IF(Z1773="только сц",0,IF(SUM($V$685:$V$6357)&gt;=57000,(W1773-T1773)/W1773,0)))</f>
        <v>-      %</v>
      </c>
      <c r="Z1773" s="83" t="s">
        <v>375</v>
      </c>
      <c r="AA1773" s="51">
        <v>0</v>
      </c>
      <c r="AB1773" s="51">
        <v>145</v>
      </c>
      <c r="AC1773" s="63" t="s">
        <v>3975</v>
      </c>
      <c r="AD1773" s="94" t="str">
        <f>IF(OR(Q1773="",'1'!$H$10="-"),"",IF(Q1773&gt;R1773+S1773,"заказано больше наличия",""))</f>
        <v/>
      </c>
    </row>
    <row r="1774" spans="1:30" s="48" customFormat="1">
      <c r="A1774" s="2"/>
      <c r="B1774" s="57" t="s">
        <v>1722</v>
      </c>
      <c r="C1774" s="49" t="s">
        <v>902</v>
      </c>
      <c r="D1774" s="49" t="s">
        <v>903</v>
      </c>
      <c r="E1774" s="49">
        <v>4</v>
      </c>
      <c r="F1774" s="49">
        <v>11</v>
      </c>
      <c r="G1774" s="49" t="s">
        <v>3164</v>
      </c>
      <c r="H1774" s="52" t="s">
        <v>52</v>
      </c>
      <c r="I1774" s="50"/>
      <c r="J1774" s="50"/>
      <c r="K1774" s="90"/>
      <c r="L1774" s="51">
        <v>266</v>
      </c>
      <c r="M1774" s="51">
        <v>235</v>
      </c>
      <c r="N1774" s="82">
        <f>IF('1'!$H$10="-",L1774,L1774)</f>
        <v>266</v>
      </c>
      <c r="O1774" s="82">
        <f>IF(Z1774="только сц",0,IF('1'!$H$10="-",M1774,IF('1'!$H$10="в кассу предприятия",M1774,IF('1'!$H$10="ИП Водакова Т.Ю.",M1774*1.075,"-"))))</f>
        <v>235</v>
      </c>
      <c r="P1774" s="86">
        <v>16</v>
      </c>
      <c r="Q1774" s="47"/>
      <c r="R1774" s="91">
        <f t="shared" si="27"/>
        <v>0</v>
      </c>
      <c r="S1774" s="91" t="str">
        <f>IF('1'!$H$10="-","-      ₽",IF(Z1774="только сц",IF(Q1774&lt;=AA1774,Q1774,AA1774),IF(Q1774&lt;=AB1774,0,IF(Q1774-R1774&lt;=AA1774,Q1774-R1774,AA1774))))</f>
        <v>-      ₽</v>
      </c>
      <c r="T1774" s="92" t="str">
        <f>IF('1'!$H$10="-","-      ₽",IF(AND(SUM($W$10:$W$6357)&gt;=200000,AC1774&lt;&gt;"без скидки"),IF(R1774&gt;=100,O1774*0.95*0.95*R1774,O1774*R1774*0.95),IF(SUM($V$10:$V$6357)&gt;=57000,IF(AND(R1774&gt;=100,AC1774&lt;&gt;"без скидки"),O1774*0.95*R1774,O1774*R1774),N1774*R1774)))</f>
        <v>-      ₽</v>
      </c>
      <c r="U1774" s="92" t="str">
        <f>IF('1'!$H$10="-","-      ₽",S1774*N1774)</f>
        <v>-      ₽</v>
      </c>
      <c r="V1774" s="93" t="str">
        <f>IF('1'!$H$10="-","-      ₽",R1774*N1774)</f>
        <v>-      ₽</v>
      </c>
      <c r="W1774" s="93" t="str">
        <f>IF('1'!$H$10="-","-      ₽",R1774*O1774)</f>
        <v>-      ₽</v>
      </c>
      <c r="X1774" s="65" t="s">
        <v>4548</v>
      </c>
      <c r="Y1774" s="66" t="str">
        <f>IF(OR(Q1774="",'1'!$H$10="-"),"-      %",IF(Z1774="только сц",0,IF(SUM($V$685:$V$6357)&gt;=57000,(W1774-T1774)/W1774,0)))</f>
        <v>-      %</v>
      </c>
      <c r="Z1774" s="83" t="s">
        <v>375</v>
      </c>
      <c r="AA1774" s="51">
        <v>1</v>
      </c>
      <c r="AB1774" s="51">
        <v>15</v>
      </c>
      <c r="AC1774" s="63" t="s">
        <v>375</v>
      </c>
      <c r="AD1774" s="94" t="str">
        <f>IF(OR(Q1774="",'1'!$H$10="-"),"",IF(Q1774&gt;R1774+S1774,"заказано больше наличия",""))</f>
        <v/>
      </c>
    </row>
    <row r="1775" spans="1:30" s="48" customFormat="1">
      <c r="A1775" s="2"/>
      <c r="B1775" s="57" t="s">
        <v>1723</v>
      </c>
      <c r="C1775" s="49" t="s">
        <v>902</v>
      </c>
      <c r="D1775" s="49" t="s">
        <v>903</v>
      </c>
      <c r="E1775" s="49">
        <v>4</v>
      </c>
      <c r="F1775" s="49">
        <v>11</v>
      </c>
      <c r="G1775" s="49" t="s">
        <v>3165</v>
      </c>
      <c r="H1775" s="52" t="s">
        <v>52</v>
      </c>
      <c r="I1775" s="50"/>
      <c r="J1775" s="50"/>
      <c r="K1775" s="90"/>
      <c r="L1775" s="51">
        <v>214</v>
      </c>
      <c r="M1775" s="51">
        <v>189</v>
      </c>
      <c r="N1775" s="82">
        <f>IF('1'!$H$10="-",L1775,L1775)</f>
        <v>214</v>
      </c>
      <c r="O1775" s="82">
        <f>IF(Z1775="только сц",0,IF('1'!$H$10="-",M1775,IF('1'!$H$10="в кассу предприятия",M1775,IF('1'!$H$10="ИП Водакова Т.Ю.",M1775*1.075,"-"))))</f>
        <v>189</v>
      </c>
      <c r="P1775" s="86">
        <v>22</v>
      </c>
      <c r="Q1775" s="47"/>
      <c r="R1775" s="91">
        <f t="shared" ref="R1775:R1838" si="28">IF(Q1775&lt;=AB1775,Q1775,AB1775)</f>
        <v>0</v>
      </c>
      <c r="S1775" s="91" t="str">
        <f>IF('1'!$H$10="-","-      ₽",IF(Z1775="только сц",IF(Q1775&lt;=AA1775,Q1775,AA1775),IF(Q1775&lt;=AB1775,0,IF(Q1775-R1775&lt;=AA1775,Q1775-R1775,AA1775))))</f>
        <v>-      ₽</v>
      </c>
      <c r="T1775" s="92" t="str">
        <f>IF('1'!$H$10="-","-      ₽",IF(AND(SUM($W$10:$W$6357)&gt;=200000,AC1775&lt;&gt;"без скидки"),IF(R1775&gt;=100,O1775*0.95*0.95*R1775,O1775*R1775*0.95),IF(SUM($V$10:$V$6357)&gt;=57000,IF(AND(R1775&gt;=100,AC1775&lt;&gt;"без скидки"),O1775*0.95*R1775,O1775*R1775),N1775*R1775)))</f>
        <v>-      ₽</v>
      </c>
      <c r="U1775" s="92" t="str">
        <f>IF('1'!$H$10="-","-      ₽",S1775*N1775)</f>
        <v>-      ₽</v>
      </c>
      <c r="V1775" s="93" t="str">
        <f>IF('1'!$H$10="-","-      ₽",R1775*N1775)</f>
        <v>-      ₽</v>
      </c>
      <c r="W1775" s="93" t="str">
        <f>IF('1'!$H$10="-","-      ₽",R1775*O1775)</f>
        <v>-      ₽</v>
      </c>
      <c r="X1775" s="65" t="s">
        <v>4548</v>
      </c>
      <c r="Y1775" s="66" t="str">
        <f>IF(OR(Q1775="",'1'!$H$10="-"),"-      %",IF(Z1775="только сц",0,IF(SUM($V$685:$V$6357)&gt;=57000,(W1775-T1775)/W1775,0)))</f>
        <v>-      %</v>
      </c>
      <c r="Z1775" s="83" t="s">
        <v>375</v>
      </c>
      <c r="AA1775" s="51">
        <v>10</v>
      </c>
      <c r="AB1775" s="51">
        <v>12</v>
      </c>
      <c r="AC1775" s="63" t="s">
        <v>375</v>
      </c>
      <c r="AD1775" s="94" t="str">
        <f>IF(OR(Q1775="",'1'!$H$10="-"),"",IF(Q1775&gt;R1775+S1775,"заказано больше наличия",""))</f>
        <v/>
      </c>
    </row>
    <row r="1776" spans="1:30" s="48" customFormat="1">
      <c r="A1776" s="2"/>
      <c r="B1776" s="57" t="s">
        <v>904</v>
      </c>
      <c r="C1776" s="49" t="s">
        <v>902</v>
      </c>
      <c r="D1776" s="49" t="s">
        <v>903</v>
      </c>
      <c r="E1776" s="49">
        <v>4</v>
      </c>
      <c r="F1776" s="49">
        <v>11</v>
      </c>
      <c r="G1776" s="49" t="s">
        <v>905</v>
      </c>
      <c r="H1776" s="52" t="s">
        <v>52</v>
      </c>
      <c r="I1776" s="50"/>
      <c r="J1776" s="50"/>
      <c r="K1776" s="90"/>
      <c r="L1776" s="51">
        <v>214</v>
      </c>
      <c r="M1776" s="51">
        <v>189</v>
      </c>
      <c r="N1776" s="82">
        <f>IF('1'!$H$10="-",L1776,L1776)</f>
        <v>214</v>
      </c>
      <c r="O1776" s="82">
        <f>IF(Z1776="только сц",0,IF('1'!$H$10="-",M1776,IF('1'!$H$10="в кассу предприятия",M1776,IF('1'!$H$10="ИП Водакова Т.Ю.",M1776*1.075,"-"))))</f>
        <v>189</v>
      </c>
      <c r="P1776" s="86">
        <v>10</v>
      </c>
      <c r="Q1776" s="47"/>
      <c r="R1776" s="91">
        <f t="shared" si="28"/>
        <v>0</v>
      </c>
      <c r="S1776" s="91" t="str">
        <f>IF('1'!$H$10="-","-      ₽",IF(Z1776="только сц",IF(Q1776&lt;=AA1776,Q1776,AA1776),IF(Q1776&lt;=AB1776,0,IF(Q1776-R1776&lt;=AA1776,Q1776-R1776,AA1776))))</f>
        <v>-      ₽</v>
      </c>
      <c r="T1776" s="92" t="str">
        <f>IF('1'!$H$10="-","-      ₽",IF(AND(SUM($W$10:$W$6357)&gt;=200000,AC1776&lt;&gt;"без скидки"),IF(R1776&gt;=100,O1776*0.95*0.95*R1776,O1776*R1776*0.95),IF(SUM($V$10:$V$6357)&gt;=57000,IF(AND(R1776&gt;=100,AC1776&lt;&gt;"без скидки"),O1776*0.95*R1776,O1776*R1776),N1776*R1776)))</f>
        <v>-      ₽</v>
      </c>
      <c r="U1776" s="92" t="str">
        <f>IF('1'!$H$10="-","-      ₽",S1776*N1776)</f>
        <v>-      ₽</v>
      </c>
      <c r="V1776" s="93" t="str">
        <f>IF('1'!$H$10="-","-      ₽",R1776*N1776)</f>
        <v>-      ₽</v>
      </c>
      <c r="W1776" s="93" t="str">
        <f>IF('1'!$H$10="-","-      ₽",R1776*O1776)</f>
        <v>-      ₽</v>
      </c>
      <c r="X1776" s="65" t="s">
        <v>4548</v>
      </c>
      <c r="Y1776" s="66" t="str">
        <f>IF(OR(Q1776="",'1'!$H$10="-"),"-      %",IF(Z1776="только сц",0,IF(SUM($V$685:$V$6357)&gt;=57000,(W1776-T1776)/W1776,0)))</f>
        <v>-      %</v>
      </c>
      <c r="Z1776" s="83" t="s">
        <v>375</v>
      </c>
      <c r="AA1776" s="51">
        <v>4</v>
      </c>
      <c r="AB1776" s="51">
        <v>6</v>
      </c>
      <c r="AC1776" s="63" t="s">
        <v>375</v>
      </c>
      <c r="AD1776" s="94" t="str">
        <f>IF(OR(Q1776="",'1'!$H$10="-"),"",IF(Q1776&gt;R1776+S1776,"заказано больше наличия",""))</f>
        <v/>
      </c>
    </row>
    <row r="1777" spans="1:30" s="48" customFormat="1">
      <c r="A1777" s="2"/>
      <c r="B1777" s="57" t="s">
        <v>906</v>
      </c>
      <c r="C1777" s="49" t="s">
        <v>902</v>
      </c>
      <c r="D1777" s="49" t="s">
        <v>903</v>
      </c>
      <c r="E1777" s="49">
        <v>4</v>
      </c>
      <c r="F1777" s="49">
        <v>11</v>
      </c>
      <c r="G1777" s="49" t="s">
        <v>907</v>
      </c>
      <c r="H1777" s="52" t="s">
        <v>52</v>
      </c>
      <c r="I1777" s="50"/>
      <c r="J1777" s="50"/>
      <c r="K1777" s="90"/>
      <c r="L1777" s="51">
        <v>266</v>
      </c>
      <c r="M1777" s="51">
        <v>235</v>
      </c>
      <c r="N1777" s="82">
        <f>IF('1'!$H$10="-",L1777,L1777)</f>
        <v>266</v>
      </c>
      <c r="O1777" s="82">
        <f>IF(Z1777="только сц",0,IF('1'!$H$10="-",M1777,IF('1'!$H$10="в кассу предприятия",M1777,IF('1'!$H$10="ИП Водакова Т.Ю.",M1777*1.075,"-"))))</f>
        <v>235</v>
      </c>
      <c r="P1777" s="86">
        <v>21</v>
      </c>
      <c r="Q1777" s="47"/>
      <c r="R1777" s="91">
        <f t="shared" si="28"/>
        <v>0</v>
      </c>
      <c r="S1777" s="91" t="str">
        <f>IF('1'!$H$10="-","-      ₽",IF(Z1777="только сц",IF(Q1777&lt;=AA1777,Q1777,AA1777),IF(Q1777&lt;=AB1777,0,IF(Q1777-R1777&lt;=AA1777,Q1777-R1777,AA1777))))</f>
        <v>-      ₽</v>
      </c>
      <c r="T1777" s="92" t="str">
        <f>IF('1'!$H$10="-","-      ₽",IF(AND(SUM($W$10:$W$6357)&gt;=200000,AC1777&lt;&gt;"без скидки"),IF(R1777&gt;=100,O1777*0.95*0.95*R1777,O1777*R1777*0.95),IF(SUM($V$10:$V$6357)&gt;=57000,IF(AND(R1777&gt;=100,AC1777&lt;&gt;"без скидки"),O1777*0.95*R1777,O1777*R1777),N1777*R1777)))</f>
        <v>-      ₽</v>
      </c>
      <c r="U1777" s="92" t="str">
        <f>IF('1'!$H$10="-","-      ₽",S1777*N1777)</f>
        <v>-      ₽</v>
      </c>
      <c r="V1777" s="93" t="str">
        <f>IF('1'!$H$10="-","-      ₽",R1777*N1777)</f>
        <v>-      ₽</v>
      </c>
      <c r="W1777" s="93" t="str">
        <f>IF('1'!$H$10="-","-      ₽",R1777*O1777)</f>
        <v>-      ₽</v>
      </c>
      <c r="X1777" s="65" t="s">
        <v>4548</v>
      </c>
      <c r="Y1777" s="66" t="str">
        <f>IF(OR(Q1777="",'1'!$H$10="-"),"-      %",IF(Z1777="только сц",0,IF(SUM($V$685:$V$6357)&gt;=57000,(W1777-T1777)/W1777,0)))</f>
        <v>-      %</v>
      </c>
      <c r="Z1777" s="83" t="s">
        <v>375</v>
      </c>
      <c r="AA1777" s="51">
        <v>17</v>
      </c>
      <c r="AB1777" s="51">
        <v>4</v>
      </c>
      <c r="AC1777" s="63" t="s">
        <v>3975</v>
      </c>
      <c r="AD1777" s="94" t="str">
        <f>IF(OR(Q1777="",'1'!$H$10="-"),"",IF(Q1777&gt;R1777+S1777,"заказано больше наличия",""))</f>
        <v/>
      </c>
    </row>
    <row r="1778" spans="1:30" s="48" customFormat="1">
      <c r="A1778" s="2"/>
      <c r="B1778" s="57" t="s">
        <v>1724</v>
      </c>
      <c r="C1778" s="49" t="s">
        <v>902</v>
      </c>
      <c r="D1778" s="49" t="s">
        <v>903</v>
      </c>
      <c r="E1778" s="49">
        <v>4</v>
      </c>
      <c r="F1778" s="49">
        <v>11</v>
      </c>
      <c r="G1778" s="49" t="s">
        <v>3166</v>
      </c>
      <c r="H1778" s="52" t="s">
        <v>52</v>
      </c>
      <c r="I1778" s="50"/>
      <c r="J1778" s="50"/>
      <c r="K1778" s="90"/>
      <c r="L1778" s="51">
        <v>266</v>
      </c>
      <c r="M1778" s="51">
        <v>235</v>
      </c>
      <c r="N1778" s="82">
        <f>IF('1'!$H$10="-",L1778,L1778)</f>
        <v>266</v>
      </c>
      <c r="O1778" s="82">
        <f>IF(Z1778="только сц",0,IF('1'!$H$10="-",M1778,IF('1'!$H$10="в кассу предприятия",M1778,IF('1'!$H$10="ИП Водакова Т.Ю.",M1778*1.075,"-"))))</f>
        <v>235</v>
      </c>
      <c r="P1778" s="86">
        <v>16</v>
      </c>
      <c r="Q1778" s="47"/>
      <c r="R1778" s="91">
        <f t="shared" si="28"/>
        <v>0</v>
      </c>
      <c r="S1778" s="91" t="str">
        <f>IF('1'!$H$10="-","-      ₽",IF(Z1778="только сц",IF(Q1778&lt;=AA1778,Q1778,AA1778),IF(Q1778&lt;=AB1778,0,IF(Q1778-R1778&lt;=AA1778,Q1778-R1778,AA1778))))</f>
        <v>-      ₽</v>
      </c>
      <c r="T1778" s="92" t="str">
        <f>IF('1'!$H$10="-","-      ₽",IF(AND(SUM($W$10:$W$6357)&gt;=200000,AC1778&lt;&gt;"без скидки"),IF(R1778&gt;=100,O1778*0.95*0.95*R1778,O1778*R1778*0.95),IF(SUM($V$10:$V$6357)&gt;=57000,IF(AND(R1778&gt;=100,AC1778&lt;&gt;"без скидки"),O1778*0.95*R1778,O1778*R1778),N1778*R1778)))</f>
        <v>-      ₽</v>
      </c>
      <c r="U1778" s="92" t="str">
        <f>IF('1'!$H$10="-","-      ₽",S1778*N1778)</f>
        <v>-      ₽</v>
      </c>
      <c r="V1778" s="93" t="str">
        <f>IF('1'!$H$10="-","-      ₽",R1778*N1778)</f>
        <v>-      ₽</v>
      </c>
      <c r="W1778" s="93" t="str">
        <f>IF('1'!$H$10="-","-      ₽",R1778*O1778)</f>
        <v>-      ₽</v>
      </c>
      <c r="X1778" s="65" t="s">
        <v>4548</v>
      </c>
      <c r="Y1778" s="66" t="str">
        <f>IF(OR(Q1778="",'1'!$H$10="-"),"-      %",IF(Z1778="только сц",0,IF(SUM($V$685:$V$6357)&gt;=57000,(W1778-T1778)/W1778,0)))</f>
        <v>-      %</v>
      </c>
      <c r="Z1778" s="83" t="s">
        <v>375</v>
      </c>
      <c r="AA1778" s="51">
        <v>0</v>
      </c>
      <c r="AB1778" s="51">
        <v>16</v>
      </c>
      <c r="AC1778" s="63" t="s">
        <v>375</v>
      </c>
      <c r="AD1778" s="94" t="str">
        <f>IF(OR(Q1778="",'1'!$H$10="-"),"",IF(Q1778&gt;R1778+S1778,"заказано больше наличия",""))</f>
        <v/>
      </c>
    </row>
    <row r="1779" spans="1:30" s="48" customFormat="1">
      <c r="A1779" s="2"/>
      <c r="B1779" s="57" t="s">
        <v>1725</v>
      </c>
      <c r="C1779" s="49" t="s">
        <v>2638</v>
      </c>
      <c r="D1779" s="49" t="s">
        <v>2639</v>
      </c>
      <c r="E1779" s="49">
        <v>4</v>
      </c>
      <c r="F1779" s="49">
        <v>5</v>
      </c>
      <c r="G1779" s="49" t="s">
        <v>3167</v>
      </c>
      <c r="H1779" s="52" t="s">
        <v>78</v>
      </c>
      <c r="I1779" s="50"/>
      <c r="J1779" s="50"/>
      <c r="K1779" s="90"/>
      <c r="L1779" s="51">
        <v>187</v>
      </c>
      <c r="M1779" s="51">
        <v>165</v>
      </c>
      <c r="N1779" s="82">
        <f>IF('1'!$H$10="-",L1779,L1779)</f>
        <v>187</v>
      </c>
      <c r="O1779" s="82">
        <f>IF(Z1779="только сц",0,IF('1'!$H$10="-",M1779,IF('1'!$H$10="в кассу предприятия",M1779,IF('1'!$H$10="ИП Водакова Т.Ю.",M1779*1.075,"-"))))</f>
        <v>165</v>
      </c>
      <c r="P1779" s="86">
        <v>43</v>
      </c>
      <c r="Q1779" s="47"/>
      <c r="R1779" s="91">
        <f t="shared" si="28"/>
        <v>0</v>
      </c>
      <c r="S1779" s="91" t="str">
        <f>IF('1'!$H$10="-","-      ₽",IF(Z1779="только сц",IF(Q1779&lt;=AA1779,Q1779,AA1779),IF(Q1779&lt;=AB1779,0,IF(Q1779-R1779&lt;=AA1779,Q1779-R1779,AA1779))))</f>
        <v>-      ₽</v>
      </c>
      <c r="T1779" s="92" t="str">
        <f>IF('1'!$H$10="-","-      ₽",IF(AND(SUM($W$10:$W$6357)&gt;=200000,AC1779&lt;&gt;"без скидки"),IF(R1779&gt;=100,O1779*0.95*0.95*R1779,O1779*R1779*0.95),IF(SUM($V$10:$V$6357)&gt;=57000,IF(AND(R1779&gt;=100,AC1779&lt;&gt;"без скидки"),O1779*0.95*R1779,O1779*R1779),N1779*R1779)))</f>
        <v>-      ₽</v>
      </c>
      <c r="U1779" s="92" t="str">
        <f>IF('1'!$H$10="-","-      ₽",S1779*N1779)</f>
        <v>-      ₽</v>
      </c>
      <c r="V1779" s="93" t="str">
        <f>IF('1'!$H$10="-","-      ₽",R1779*N1779)</f>
        <v>-      ₽</v>
      </c>
      <c r="W1779" s="93" t="str">
        <f>IF('1'!$H$10="-","-      ₽",R1779*O1779)</f>
        <v>-      ₽</v>
      </c>
      <c r="X1779" s="65" t="s">
        <v>4548</v>
      </c>
      <c r="Y1779" s="66" t="str">
        <f>IF(OR(Q1779="",'1'!$H$10="-"),"-      %",IF(Z1779="только сц",0,IF(SUM($V$685:$V$6357)&gt;=57000,(W1779-T1779)/W1779,0)))</f>
        <v>-      %</v>
      </c>
      <c r="Z1779" s="83" t="s">
        <v>375</v>
      </c>
      <c r="AA1779" s="51">
        <v>15</v>
      </c>
      <c r="AB1779" s="51">
        <v>28</v>
      </c>
      <c r="AC1779" s="63" t="s">
        <v>375</v>
      </c>
      <c r="AD1779" s="94" t="str">
        <f>IF(OR(Q1779="",'1'!$H$10="-"),"",IF(Q1779&gt;R1779+S1779,"заказано больше наличия",""))</f>
        <v/>
      </c>
    </row>
    <row r="1780" spans="1:30" s="48" customFormat="1">
      <c r="A1780" s="2"/>
      <c r="B1780" s="57" t="s">
        <v>908</v>
      </c>
      <c r="C1780" s="49" t="s">
        <v>909</v>
      </c>
      <c r="D1780" s="49" t="s">
        <v>910</v>
      </c>
      <c r="E1780" s="49">
        <v>4</v>
      </c>
      <c r="F1780" s="49">
        <v>8</v>
      </c>
      <c r="G1780" s="49" t="s">
        <v>911</v>
      </c>
      <c r="H1780" s="52" t="s">
        <v>288</v>
      </c>
      <c r="I1780" s="50"/>
      <c r="J1780" s="50"/>
      <c r="K1780" s="90"/>
      <c r="L1780" s="51">
        <v>266</v>
      </c>
      <c r="M1780" s="51">
        <v>235</v>
      </c>
      <c r="N1780" s="82">
        <f>IF('1'!$H$10="-",L1780,L1780)</f>
        <v>266</v>
      </c>
      <c r="O1780" s="82">
        <f>IF(Z1780="только сц",0,IF('1'!$H$10="-",M1780,IF('1'!$H$10="в кассу предприятия",M1780,IF('1'!$H$10="ИП Водакова Т.Ю.",M1780*1.075,"-"))))</f>
        <v>0</v>
      </c>
      <c r="P1780" s="86">
        <v>1</v>
      </c>
      <c r="Q1780" s="47"/>
      <c r="R1780" s="91">
        <f t="shared" si="28"/>
        <v>0</v>
      </c>
      <c r="S1780" s="91" t="str">
        <f>IF('1'!$H$10="-","-      ₽",IF(Z1780="только сц",IF(Q1780&lt;=AA1780,Q1780,AA1780),IF(Q1780&lt;=AB1780,0,IF(Q1780-R1780&lt;=AA1780,Q1780-R1780,AA1780))))</f>
        <v>-      ₽</v>
      </c>
      <c r="T1780" s="92" t="str">
        <f>IF('1'!$H$10="-","-      ₽",IF(AND(SUM($W$10:$W$6357)&gt;=200000,AC1780&lt;&gt;"без скидки"),IF(R1780&gt;=100,O1780*0.95*0.95*R1780,O1780*R1780*0.95),IF(SUM($V$10:$V$6357)&gt;=57000,IF(AND(R1780&gt;=100,AC1780&lt;&gt;"без скидки"),O1780*0.95*R1780,O1780*R1780),N1780*R1780)))</f>
        <v>-      ₽</v>
      </c>
      <c r="U1780" s="92" t="str">
        <f>IF('1'!$H$10="-","-      ₽",S1780*N1780)</f>
        <v>-      ₽</v>
      </c>
      <c r="V1780" s="93" t="str">
        <f>IF('1'!$H$10="-","-      ₽",R1780*N1780)</f>
        <v>-      ₽</v>
      </c>
      <c r="W1780" s="93" t="str">
        <f>IF('1'!$H$10="-","-      ₽",R1780*O1780)</f>
        <v>-      ₽</v>
      </c>
      <c r="X1780" s="65" t="s">
        <v>4548</v>
      </c>
      <c r="Y1780" s="66" t="str">
        <f>IF(OR(Q1780="",'1'!$H$10="-"),"-      %",IF(Z1780="только сц",0,IF(SUM($V$685:$V$6357)&gt;=57000,(W1780-T1780)/W1780,0)))</f>
        <v>-      %</v>
      </c>
      <c r="Z1780" s="83" t="s">
        <v>5582</v>
      </c>
      <c r="AA1780" s="51">
        <v>1</v>
      </c>
      <c r="AB1780" s="51">
        <v>0</v>
      </c>
      <c r="AC1780" s="63" t="s">
        <v>3975</v>
      </c>
      <c r="AD1780" s="94" t="str">
        <f>IF(OR(Q1780="",'1'!$H$10="-"),"",IF(Q1780&gt;R1780+S1780,"заказано больше наличия",""))</f>
        <v/>
      </c>
    </row>
    <row r="1781" spans="1:30" s="48" customFormat="1">
      <c r="A1781" s="2"/>
      <c r="B1781" s="57" t="s">
        <v>4583</v>
      </c>
      <c r="C1781" s="49" t="s">
        <v>4638</v>
      </c>
      <c r="D1781" s="49" t="s">
        <v>4639</v>
      </c>
      <c r="E1781" s="49">
        <v>4</v>
      </c>
      <c r="F1781" s="49">
        <v>11</v>
      </c>
      <c r="G1781" s="49" t="s">
        <v>4676</v>
      </c>
      <c r="H1781" s="52" t="s">
        <v>52</v>
      </c>
      <c r="I1781" s="50"/>
      <c r="J1781" s="50"/>
      <c r="K1781" s="90"/>
      <c r="L1781" s="51">
        <v>284</v>
      </c>
      <c r="M1781" s="51">
        <v>251</v>
      </c>
      <c r="N1781" s="82">
        <f>IF('1'!$H$10="-",L1781,L1781)</f>
        <v>284</v>
      </c>
      <c r="O1781" s="82">
        <f>IF(Z1781="только сц",0,IF('1'!$H$10="-",M1781,IF('1'!$H$10="в кассу предприятия",M1781,IF('1'!$H$10="ИП Водакова Т.Ю.",M1781*1.075,"-"))))</f>
        <v>0</v>
      </c>
      <c r="P1781" s="86">
        <v>1</v>
      </c>
      <c r="Q1781" s="47"/>
      <c r="R1781" s="91">
        <f t="shared" si="28"/>
        <v>0</v>
      </c>
      <c r="S1781" s="91" t="str">
        <f>IF('1'!$H$10="-","-      ₽",IF(Z1781="только сц",IF(Q1781&lt;=AA1781,Q1781,AA1781),IF(Q1781&lt;=AB1781,0,IF(Q1781-R1781&lt;=AA1781,Q1781-R1781,AA1781))))</f>
        <v>-      ₽</v>
      </c>
      <c r="T1781" s="92" t="str">
        <f>IF('1'!$H$10="-","-      ₽",IF(AND(SUM($W$10:$W$6357)&gt;=200000,AC1781&lt;&gt;"без скидки"),IF(R1781&gt;=100,O1781*0.95*0.95*R1781,O1781*R1781*0.95),IF(SUM($V$10:$V$6357)&gt;=57000,IF(AND(R1781&gt;=100,AC1781&lt;&gt;"без скидки"),O1781*0.95*R1781,O1781*R1781),N1781*R1781)))</f>
        <v>-      ₽</v>
      </c>
      <c r="U1781" s="92" t="str">
        <f>IF('1'!$H$10="-","-      ₽",S1781*N1781)</f>
        <v>-      ₽</v>
      </c>
      <c r="V1781" s="93" t="str">
        <f>IF('1'!$H$10="-","-      ₽",R1781*N1781)</f>
        <v>-      ₽</v>
      </c>
      <c r="W1781" s="93" t="str">
        <f>IF('1'!$H$10="-","-      ₽",R1781*O1781)</f>
        <v>-      ₽</v>
      </c>
      <c r="X1781" s="65" t="s">
        <v>4548</v>
      </c>
      <c r="Y1781" s="66" t="str">
        <f>IF(OR(Q1781="",'1'!$H$10="-"),"-      %",IF(Z1781="только сц",0,IF(SUM($V$685:$V$6357)&gt;=57000,(W1781-T1781)/W1781,0)))</f>
        <v>-      %</v>
      </c>
      <c r="Z1781" s="83" t="s">
        <v>5582</v>
      </c>
      <c r="AA1781" s="51">
        <v>1</v>
      </c>
      <c r="AB1781" s="51">
        <v>0</v>
      </c>
      <c r="AC1781" s="63" t="s">
        <v>375</v>
      </c>
      <c r="AD1781" s="94" t="str">
        <f>IF(OR(Q1781="",'1'!$H$10="-"),"",IF(Q1781&gt;R1781+S1781,"заказано больше наличия",""))</f>
        <v/>
      </c>
    </row>
    <row r="1782" spans="1:30" s="48" customFormat="1">
      <c r="A1782" s="2"/>
      <c r="B1782" s="57" t="s">
        <v>912</v>
      </c>
      <c r="C1782" s="49" t="s">
        <v>913</v>
      </c>
      <c r="D1782" s="49" t="s">
        <v>914</v>
      </c>
      <c r="E1782" s="49">
        <v>4</v>
      </c>
      <c r="F1782" s="49">
        <v>8</v>
      </c>
      <c r="G1782" s="49"/>
      <c r="H1782" s="52" t="s">
        <v>288</v>
      </c>
      <c r="I1782" s="50"/>
      <c r="J1782" s="50"/>
      <c r="K1782" s="90"/>
      <c r="L1782" s="51">
        <v>266</v>
      </c>
      <c r="M1782" s="51">
        <v>235</v>
      </c>
      <c r="N1782" s="82">
        <f>IF('1'!$H$10="-",L1782,L1782)</f>
        <v>266</v>
      </c>
      <c r="O1782" s="82">
        <f>IF(Z1782="только сц",0,IF('1'!$H$10="-",M1782,IF('1'!$H$10="в кассу предприятия",M1782,IF('1'!$H$10="ИП Водакова Т.Ю.",M1782*1.075,"-"))))</f>
        <v>0</v>
      </c>
      <c r="P1782" s="86">
        <v>25</v>
      </c>
      <c r="Q1782" s="47"/>
      <c r="R1782" s="91">
        <f t="shared" si="28"/>
        <v>0</v>
      </c>
      <c r="S1782" s="91" t="str">
        <f>IF('1'!$H$10="-","-      ₽",IF(Z1782="только сц",IF(Q1782&lt;=AA1782,Q1782,AA1782),IF(Q1782&lt;=AB1782,0,IF(Q1782-R1782&lt;=AA1782,Q1782-R1782,AA1782))))</f>
        <v>-      ₽</v>
      </c>
      <c r="T1782" s="92" t="str">
        <f>IF('1'!$H$10="-","-      ₽",IF(AND(SUM($W$10:$W$6357)&gt;=200000,AC1782&lt;&gt;"без скидки"),IF(R1782&gt;=100,O1782*0.95*0.95*R1782,O1782*R1782*0.95),IF(SUM($V$10:$V$6357)&gt;=57000,IF(AND(R1782&gt;=100,AC1782&lt;&gt;"без скидки"),O1782*0.95*R1782,O1782*R1782),N1782*R1782)))</f>
        <v>-      ₽</v>
      </c>
      <c r="U1782" s="92" t="str">
        <f>IF('1'!$H$10="-","-      ₽",S1782*N1782)</f>
        <v>-      ₽</v>
      </c>
      <c r="V1782" s="93" t="str">
        <f>IF('1'!$H$10="-","-      ₽",R1782*N1782)</f>
        <v>-      ₽</v>
      </c>
      <c r="W1782" s="93" t="str">
        <f>IF('1'!$H$10="-","-      ₽",R1782*O1782)</f>
        <v>-      ₽</v>
      </c>
      <c r="X1782" s="65" t="s">
        <v>4548</v>
      </c>
      <c r="Y1782" s="66" t="str">
        <f>IF(OR(Q1782="",'1'!$H$10="-"),"-      %",IF(Z1782="только сц",0,IF(SUM($V$685:$V$6357)&gt;=57000,(W1782-T1782)/W1782,0)))</f>
        <v>-      %</v>
      </c>
      <c r="Z1782" s="83" t="s">
        <v>5582</v>
      </c>
      <c r="AA1782" s="51">
        <v>25</v>
      </c>
      <c r="AB1782" s="51">
        <v>0</v>
      </c>
      <c r="AC1782" s="63" t="s">
        <v>375</v>
      </c>
      <c r="AD1782" s="94" t="str">
        <f>IF(OR(Q1782="",'1'!$H$10="-"),"",IF(Q1782&gt;R1782+S1782,"заказано больше наличия",""))</f>
        <v/>
      </c>
    </row>
    <row r="1783" spans="1:30" s="48" customFormat="1">
      <c r="A1783" s="2"/>
      <c r="B1783" s="57" t="s">
        <v>1726</v>
      </c>
      <c r="C1783" s="49" t="s">
        <v>2640</v>
      </c>
      <c r="D1783" s="49" t="s">
        <v>2641</v>
      </c>
      <c r="E1783" s="49">
        <v>4</v>
      </c>
      <c r="F1783" s="49">
        <v>8</v>
      </c>
      <c r="G1783" s="49" t="s">
        <v>3168</v>
      </c>
      <c r="H1783" s="52" t="s">
        <v>288</v>
      </c>
      <c r="I1783" s="50"/>
      <c r="J1783" s="50"/>
      <c r="K1783" s="90"/>
      <c r="L1783" s="51">
        <v>244</v>
      </c>
      <c r="M1783" s="51">
        <v>215</v>
      </c>
      <c r="N1783" s="82">
        <f>IF('1'!$H$10="-",L1783,L1783)</f>
        <v>244</v>
      </c>
      <c r="O1783" s="82">
        <f>IF(Z1783="только сц",0,IF('1'!$H$10="-",M1783,IF('1'!$H$10="в кассу предприятия",M1783,IF('1'!$H$10="ИП Водакова Т.Ю.",M1783*1.075,"-"))))</f>
        <v>215</v>
      </c>
      <c r="P1783" s="86">
        <v>17</v>
      </c>
      <c r="Q1783" s="47"/>
      <c r="R1783" s="91">
        <f t="shared" si="28"/>
        <v>0</v>
      </c>
      <c r="S1783" s="91" t="str">
        <f>IF('1'!$H$10="-","-      ₽",IF(Z1783="только сц",IF(Q1783&lt;=AA1783,Q1783,AA1783),IF(Q1783&lt;=AB1783,0,IF(Q1783-R1783&lt;=AA1783,Q1783-R1783,AA1783))))</f>
        <v>-      ₽</v>
      </c>
      <c r="T1783" s="92" t="str">
        <f>IF('1'!$H$10="-","-      ₽",IF(AND(SUM($W$10:$W$6357)&gt;=200000,AC1783&lt;&gt;"без скидки"),IF(R1783&gt;=100,O1783*0.95*0.95*R1783,O1783*R1783*0.95),IF(SUM($V$10:$V$6357)&gt;=57000,IF(AND(R1783&gt;=100,AC1783&lt;&gt;"без скидки"),O1783*0.95*R1783,O1783*R1783),N1783*R1783)))</f>
        <v>-      ₽</v>
      </c>
      <c r="U1783" s="92" t="str">
        <f>IF('1'!$H$10="-","-      ₽",S1783*N1783)</f>
        <v>-      ₽</v>
      </c>
      <c r="V1783" s="93" t="str">
        <f>IF('1'!$H$10="-","-      ₽",R1783*N1783)</f>
        <v>-      ₽</v>
      </c>
      <c r="W1783" s="93" t="str">
        <f>IF('1'!$H$10="-","-      ₽",R1783*O1783)</f>
        <v>-      ₽</v>
      </c>
      <c r="X1783" s="65" t="s">
        <v>4548</v>
      </c>
      <c r="Y1783" s="66" t="str">
        <f>IF(OR(Q1783="",'1'!$H$10="-"),"-      %",IF(Z1783="только сц",0,IF(SUM($V$685:$V$6357)&gt;=57000,(W1783-T1783)/W1783,0)))</f>
        <v>-      %</v>
      </c>
      <c r="Z1783" s="83" t="s">
        <v>375</v>
      </c>
      <c r="AA1783" s="51">
        <v>6</v>
      </c>
      <c r="AB1783" s="51">
        <v>11</v>
      </c>
      <c r="AC1783" s="63" t="s">
        <v>375</v>
      </c>
      <c r="AD1783" s="94" t="str">
        <f>IF(OR(Q1783="",'1'!$H$10="-"),"",IF(Q1783&gt;R1783+S1783,"заказано больше наличия",""))</f>
        <v/>
      </c>
    </row>
    <row r="1784" spans="1:30" s="48" customFormat="1">
      <c r="A1784" s="2"/>
      <c r="B1784" s="57" t="s">
        <v>1727</v>
      </c>
      <c r="C1784" s="49" t="s">
        <v>2640</v>
      </c>
      <c r="D1784" s="49" t="s">
        <v>2641</v>
      </c>
      <c r="E1784" s="49">
        <v>4</v>
      </c>
      <c r="F1784" s="49">
        <v>8</v>
      </c>
      <c r="G1784" s="49" t="s">
        <v>3169</v>
      </c>
      <c r="H1784" s="52" t="s">
        <v>288</v>
      </c>
      <c r="I1784" s="50"/>
      <c r="J1784" s="50"/>
      <c r="K1784" s="90"/>
      <c r="L1784" s="51">
        <v>244</v>
      </c>
      <c r="M1784" s="51">
        <v>215</v>
      </c>
      <c r="N1784" s="82">
        <f>IF('1'!$H$10="-",L1784,L1784)</f>
        <v>244</v>
      </c>
      <c r="O1784" s="82">
        <f>IF(Z1784="только сц",0,IF('1'!$H$10="-",M1784,IF('1'!$H$10="в кассу предприятия",M1784,IF('1'!$H$10="ИП Водакова Т.Ю.",M1784*1.075,"-"))))</f>
        <v>215</v>
      </c>
      <c r="P1784" s="86">
        <v>12</v>
      </c>
      <c r="Q1784" s="47"/>
      <c r="R1784" s="91">
        <f t="shared" si="28"/>
        <v>0</v>
      </c>
      <c r="S1784" s="91" t="str">
        <f>IF('1'!$H$10="-","-      ₽",IF(Z1784="только сц",IF(Q1784&lt;=AA1784,Q1784,AA1784),IF(Q1784&lt;=AB1784,0,IF(Q1784-R1784&lt;=AA1784,Q1784-R1784,AA1784))))</f>
        <v>-      ₽</v>
      </c>
      <c r="T1784" s="92" t="str">
        <f>IF('1'!$H$10="-","-      ₽",IF(AND(SUM($W$10:$W$6357)&gt;=200000,AC1784&lt;&gt;"без скидки"),IF(R1784&gt;=100,O1784*0.95*0.95*R1784,O1784*R1784*0.95),IF(SUM($V$10:$V$6357)&gt;=57000,IF(AND(R1784&gt;=100,AC1784&lt;&gt;"без скидки"),O1784*0.95*R1784,O1784*R1784),N1784*R1784)))</f>
        <v>-      ₽</v>
      </c>
      <c r="U1784" s="92" t="str">
        <f>IF('1'!$H$10="-","-      ₽",S1784*N1784)</f>
        <v>-      ₽</v>
      </c>
      <c r="V1784" s="93" t="str">
        <f>IF('1'!$H$10="-","-      ₽",R1784*N1784)</f>
        <v>-      ₽</v>
      </c>
      <c r="W1784" s="93" t="str">
        <f>IF('1'!$H$10="-","-      ₽",R1784*O1784)</f>
        <v>-      ₽</v>
      </c>
      <c r="X1784" s="65" t="s">
        <v>4548</v>
      </c>
      <c r="Y1784" s="66" t="str">
        <f>IF(OR(Q1784="",'1'!$H$10="-"),"-      %",IF(Z1784="только сц",0,IF(SUM($V$685:$V$6357)&gt;=57000,(W1784-T1784)/W1784,0)))</f>
        <v>-      %</v>
      </c>
      <c r="Z1784" s="83" t="s">
        <v>375</v>
      </c>
      <c r="AA1784" s="51">
        <v>4</v>
      </c>
      <c r="AB1784" s="51">
        <v>8</v>
      </c>
      <c r="AC1784" s="63" t="s">
        <v>375</v>
      </c>
      <c r="AD1784" s="94" t="str">
        <f>IF(OR(Q1784="",'1'!$H$10="-"),"",IF(Q1784&gt;R1784+S1784,"заказано больше наличия",""))</f>
        <v/>
      </c>
    </row>
    <row r="1785" spans="1:30" s="48" customFormat="1">
      <c r="A1785" s="2"/>
      <c r="B1785" s="57" t="s">
        <v>1728</v>
      </c>
      <c r="C1785" s="49" t="s">
        <v>2642</v>
      </c>
      <c r="D1785" s="49" t="s">
        <v>2643</v>
      </c>
      <c r="E1785" s="49">
        <v>4</v>
      </c>
      <c r="F1785" s="49">
        <v>5</v>
      </c>
      <c r="G1785" s="49" t="s">
        <v>3170</v>
      </c>
      <c r="H1785" s="52" t="s">
        <v>78</v>
      </c>
      <c r="I1785" s="50"/>
      <c r="J1785" s="50"/>
      <c r="K1785" s="90"/>
      <c r="L1785" s="51">
        <v>214</v>
      </c>
      <c r="M1785" s="51">
        <v>189</v>
      </c>
      <c r="N1785" s="82">
        <f>IF('1'!$H$10="-",L1785,L1785)</f>
        <v>214</v>
      </c>
      <c r="O1785" s="82">
        <f>IF(Z1785="только сц",0,IF('1'!$H$10="-",M1785,IF('1'!$H$10="в кассу предприятия",M1785,IF('1'!$H$10="ИП Водакова Т.Ю.",M1785*1.075,"-"))))</f>
        <v>0</v>
      </c>
      <c r="P1785" s="86">
        <v>8</v>
      </c>
      <c r="Q1785" s="47"/>
      <c r="R1785" s="91">
        <f t="shared" si="28"/>
        <v>0</v>
      </c>
      <c r="S1785" s="91" t="str">
        <f>IF('1'!$H$10="-","-      ₽",IF(Z1785="только сц",IF(Q1785&lt;=AA1785,Q1785,AA1785),IF(Q1785&lt;=AB1785,0,IF(Q1785-R1785&lt;=AA1785,Q1785-R1785,AA1785))))</f>
        <v>-      ₽</v>
      </c>
      <c r="T1785" s="92" t="str">
        <f>IF('1'!$H$10="-","-      ₽",IF(AND(SUM($W$10:$W$6357)&gt;=200000,AC1785&lt;&gt;"без скидки"),IF(R1785&gt;=100,O1785*0.95*0.95*R1785,O1785*R1785*0.95),IF(SUM($V$10:$V$6357)&gt;=57000,IF(AND(R1785&gt;=100,AC1785&lt;&gt;"без скидки"),O1785*0.95*R1785,O1785*R1785),N1785*R1785)))</f>
        <v>-      ₽</v>
      </c>
      <c r="U1785" s="92" t="str">
        <f>IF('1'!$H$10="-","-      ₽",S1785*N1785)</f>
        <v>-      ₽</v>
      </c>
      <c r="V1785" s="93" t="str">
        <f>IF('1'!$H$10="-","-      ₽",R1785*N1785)</f>
        <v>-      ₽</v>
      </c>
      <c r="W1785" s="93" t="str">
        <f>IF('1'!$H$10="-","-      ₽",R1785*O1785)</f>
        <v>-      ₽</v>
      </c>
      <c r="X1785" s="65" t="s">
        <v>4548</v>
      </c>
      <c r="Y1785" s="66" t="str">
        <f>IF(OR(Q1785="",'1'!$H$10="-"),"-      %",IF(Z1785="только сц",0,IF(SUM($V$685:$V$6357)&gt;=57000,(W1785-T1785)/W1785,0)))</f>
        <v>-      %</v>
      </c>
      <c r="Z1785" s="83" t="s">
        <v>5582</v>
      </c>
      <c r="AA1785" s="51">
        <v>8</v>
      </c>
      <c r="AB1785" s="51">
        <v>0</v>
      </c>
      <c r="AC1785" s="63" t="s">
        <v>375</v>
      </c>
      <c r="AD1785" s="94" t="str">
        <f>IF(OR(Q1785="",'1'!$H$10="-"),"",IF(Q1785&gt;R1785+S1785,"заказано больше наличия",""))</f>
        <v/>
      </c>
    </row>
    <row r="1786" spans="1:30" s="48" customFormat="1">
      <c r="A1786" s="2"/>
      <c r="B1786" s="57" t="s">
        <v>1729</v>
      </c>
      <c r="C1786" s="49" t="s">
        <v>2642</v>
      </c>
      <c r="D1786" s="49" t="s">
        <v>2643</v>
      </c>
      <c r="E1786" s="49">
        <v>4</v>
      </c>
      <c r="F1786" s="49">
        <v>5</v>
      </c>
      <c r="G1786" s="49" t="s">
        <v>3171</v>
      </c>
      <c r="H1786" s="52" t="s">
        <v>78</v>
      </c>
      <c r="I1786" s="50"/>
      <c r="J1786" s="50"/>
      <c r="K1786" s="90"/>
      <c r="L1786" s="51">
        <v>214</v>
      </c>
      <c r="M1786" s="51">
        <v>189</v>
      </c>
      <c r="N1786" s="82">
        <f>IF('1'!$H$10="-",L1786,L1786)</f>
        <v>214</v>
      </c>
      <c r="O1786" s="82">
        <f>IF(Z1786="только сц",0,IF('1'!$H$10="-",M1786,IF('1'!$H$10="в кассу предприятия",M1786,IF('1'!$H$10="ИП Водакова Т.Ю.",M1786*1.075,"-"))))</f>
        <v>189</v>
      </c>
      <c r="P1786" s="86">
        <v>25</v>
      </c>
      <c r="Q1786" s="47"/>
      <c r="R1786" s="91">
        <f t="shared" si="28"/>
        <v>0</v>
      </c>
      <c r="S1786" s="91" t="str">
        <f>IF('1'!$H$10="-","-      ₽",IF(Z1786="только сц",IF(Q1786&lt;=AA1786,Q1786,AA1786),IF(Q1786&lt;=AB1786,0,IF(Q1786-R1786&lt;=AA1786,Q1786-R1786,AA1786))))</f>
        <v>-      ₽</v>
      </c>
      <c r="T1786" s="92" t="str">
        <f>IF('1'!$H$10="-","-      ₽",IF(AND(SUM($W$10:$W$6357)&gt;=200000,AC1786&lt;&gt;"без скидки"),IF(R1786&gt;=100,O1786*0.95*0.95*R1786,O1786*R1786*0.95),IF(SUM($V$10:$V$6357)&gt;=57000,IF(AND(R1786&gt;=100,AC1786&lt;&gt;"без скидки"),O1786*0.95*R1786,O1786*R1786),N1786*R1786)))</f>
        <v>-      ₽</v>
      </c>
      <c r="U1786" s="92" t="str">
        <f>IF('1'!$H$10="-","-      ₽",S1786*N1786)</f>
        <v>-      ₽</v>
      </c>
      <c r="V1786" s="93" t="str">
        <f>IF('1'!$H$10="-","-      ₽",R1786*N1786)</f>
        <v>-      ₽</v>
      </c>
      <c r="W1786" s="93" t="str">
        <f>IF('1'!$H$10="-","-      ₽",R1786*O1786)</f>
        <v>-      ₽</v>
      </c>
      <c r="X1786" s="65" t="s">
        <v>4991</v>
      </c>
      <c r="Y1786" s="66" t="str">
        <f>IF(OR(Q1786="",'1'!$H$10="-"),"-      %",IF(Z1786="только сц",0,IF(SUM($V$685:$V$6357)&gt;=57000,(W1786-T1786)/W1786,0)))</f>
        <v>-      %</v>
      </c>
      <c r="Z1786" s="83" t="s">
        <v>375</v>
      </c>
      <c r="AA1786" s="51">
        <v>0</v>
      </c>
      <c r="AB1786" s="51">
        <v>25</v>
      </c>
      <c r="AC1786" s="63" t="s">
        <v>375</v>
      </c>
      <c r="AD1786" s="94" t="str">
        <f>IF(OR(Q1786="",'1'!$H$10="-"),"",IF(Q1786&gt;R1786+S1786,"заказано больше наличия",""))</f>
        <v/>
      </c>
    </row>
    <row r="1787" spans="1:30" s="48" customFormat="1">
      <c r="A1787" s="2"/>
      <c r="B1787" s="57" t="s">
        <v>1730</v>
      </c>
      <c r="C1787" s="49" t="s">
        <v>2644</v>
      </c>
      <c r="D1787" s="49" t="s">
        <v>2645</v>
      </c>
      <c r="E1787" s="49">
        <v>4</v>
      </c>
      <c r="F1787" s="49">
        <v>8</v>
      </c>
      <c r="G1787" s="49" t="s">
        <v>3172</v>
      </c>
      <c r="H1787" s="52" t="s">
        <v>288</v>
      </c>
      <c r="I1787" s="50"/>
      <c r="J1787" s="50"/>
      <c r="K1787" s="90"/>
      <c r="L1787" s="51">
        <v>339</v>
      </c>
      <c r="M1787" s="51">
        <v>299</v>
      </c>
      <c r="N1787" s="82">
        <f>IF('1'!$H$10="-",L1787,L1787)</f>
        <v>339</v>
      </c>
      <c r="O1787" s="82">
        <f>IF(Z1787="только сц",0,IF('1'!$H$10="-",M1787,IF('1'!$H$10="в кассу предприятия",M1787,IF('1'!$H$10="ИП Водакова Т.Ю.",M1787*1.075,"-"))))</f>
        <v>299</v>
      </c>
      <c r="P1787" s="86">
        <v>6</v>
      </c>
      <c r="Q1787" s="47"/>
      <c r="R1787" s="91">
        <f t="shared" si="28"/>
        <v>0</v>
      </c>
      <c r="S1787" s="91" t="str">
        <f>IF('1'!$H$10="-","-      ₽",IF(Z1787="только сц",IF(Q1787&lt;=AA1787,Q1787,AA1787),IF(Q1787&lt;=AB1787,0,IF(Q1787-R1787&lt;=AA1787,Q1787-R1787,AA1787))))</f>
        <v>-      ₽</v>
      </c>
      <c r="T1787" s="92" t="str">
        <f>IF('1'!$H$10="-","-      ₽",IF(AND(SUM($W$10:$W$6357)&gt;=200000,AC1787&lt;&gt;"без скидки"),IF(R1787&gt;=100,O1787*0.95*0.95*R1787,O1787*R1787*0.95),IF(SUM($V$10:$V$6357)&gt;=57000,IF(AND(R1787&gt;=100,AC1787&lt;&gt;"без скидки"),O1787*0.95*R1787,O1787*R1787),N1787*R1787)))</f>
        <v>-      ₽</v>
      </c>
      <c r="U1787" s="92" t="str">
        <f>IF('1'!$H$10="-","-      ₽",S1787*N1787)</f>
        <v>-      ₽</v>
      </c>
      <c r="V1787" s="93" t="str">
        <f>IF('1'!$H$10="-","-      ₽",R1787*N1787)</f>
        <v>-      ₽</v>
      </c>
      <c r="W1787" s="93" t="str">
        <f>IF('1'!$H$10="-","-      ₽",R1787*O1787)</f>
        <v>-      ₽</v>
      </c>
      <c r="X1787" s="65" t="s">
        <v>4548</v>
      </c>
      <c r="Y1787" s="66" t="str">
        <f>IF(OR(Q1787="",'1'!$H$10="-"),"-      %",IF(Z1787="только сц",0,IF(SUM($V$685:$V$6357)&gt;=57000,(W1787-T1787)/W1787,0)))</f>
        <v>-      %</v>
      </c>
      <c r="Z1787" s="83" t="s">
        <v>375</v>
      </c>
      <c r="AA1787" s="51">
        <v>0</v>
      </c>
      <c r="AB1787" s="51">
        <v>6</v>
      </c>
      <c r="AC1787" s="63" t="s">
        <v>375</v>
      </c>
      <c r="AD1787" s="94" t="str">
        <f>IF(OR(Q1787="",'1'!$H$10="-"),"",IF(Q1787&gt;R1787+S1787,"заказано больше наличия",""))</f>
        <v/>
      </c>
    </row>
    <row r="1788" spans="1:30" s="48" customFormat="1">
      <c r="A1788" s="2"/>
      <c r="B1788" s="57" t="s">
        <v>1731</v>
      </c>
      <c r="C1788" s="49" t="s">
        <v>916</v>
      </c>
      <c r="D1788" s="49" t="s">
        <v>917</v>
      </c>
      <c r="E1788" s="49">
        <v>4</v>
      </c>
      <c r="F1788" s="49">
        <v>6</v>
      </c>
      <c r="G1788" s="49" t="s">
        <v>3173</v>
      </c>
      <c r="H1788" s="52" t="s">
        <v>85</v>
      </c>
      <c r="I1788" s="50"/>
      <c r="J1788" s="50"/>
      <c r="K1788" s="90"/>
      <c r="L1788" s="51">
        <v>339</v>
      </c>
      <c r="M1788" s="51">
        <v>299</v>
      </c>
      <c r="N1788" s="82">
        <f>IF('1'!$H$10="-",L1788,L1788)</f>
        <v>339</v>
      </c>
      <c r="O1788" s="82">
        <f>IF(Z1788="только сц",0,IF('1'!$H$10="-",M1788,IF('1'!$H$10="в кассу предприятия",M1788,IF('1'!$H$10="ИП Водакова Т.Ю.",M1788*1.075,"-"))))</f>
        <v>299</v>
      </c>
      <c r="P1788" s="86" t="s">
        <v>5583</v>
      </c>
      <c r="Q1788" s="47"/>
      <c r="R1788" s="91">
        <f t="shared" si="28"/>
        <v>0</v>
      </c>
      <c r="S1788" s="91" t="str">
        <f>IF('1'!$H$10="-","-      ₽",IF(Z1788="только сц",IF(Q1788&lt;=AA1788,Q1788,AA1788),IF(Q1788&lt;=AB1788,0,IF(Q1788-R1788&lt;=AA1788,Q1788-R1788,AA1788))))</f>
        <v>-      ₽</v>
      </c>
      <c r="T1788" s="92" t="str">
        <f>IF('1'!$H$10="-","-      ₽",IF(AND(SUM($W$10:$W$6357)&gt;=200000,AC1788&lt;&gt;"без скидки"),IF(R1788&gt;=100,O1788*0.95*0.95*R1788,O1788*R1788*0.95),IF(SUM($V$10:$V$6357)&gt;=57000,IF(AND(R1788&gt;=100,AC1788&lt;&gt;"без скидки"),O1788*0.95*R1788,O1788*R1788),N1788*R1788)))</f>
        <v>-      ₽</v>
      </c>
      <c r="U1788" s="92" t="str">
        <f>IF('1'!$H$10="-","-      ₽",S1788*N1788)</f>
        <v>-      ₽</v>
      </c>
      <c r="V1788" s="93" t="str">
        <f>IF('1'!$H$10="-","-      ₽",R1788*N1788)</f>
        <v>-      ₽</v>
      </c>
      <c r="W1788" s="93" t="str">
        <f>IF('1'!$H$10="-","-      ₽",R1788*O1788)</f>
        <v>-      ₽</v>
      </c>
      <c r="X1788" s="65" t="s">
        <v>4548</v>
      </c>
      <c r="Y1788" s="66" t="str">
        <f>IF(OR(Q1788="",'1'!$H$10="-"),"-      %",IF(Z1788="только сц",0,IF(SUM($V$685:$V$6357)&gt;=57000,(W1788-T1788)/W1788,0)))</f>
        <v>-      %</v>
      </c>
      <c r="Z1788" s="83" t="s">
        <v>375</v>
      </c>
      <c r="AA1788" s="51">
        <v>35</v>
      </c>
      <c r="AB1788" s="51">
        <v>151</v>
      </c>
      <c r="AC1788" s="63" t="s">
        <v>375</v>
      </c>
      <c r="AD1788" s="94" t="str">
        <f>IF(OR(Q1788="",'1'!$H$10="-"),"",IF(Q1788&gt;R1788+S1788,"заказано больше наличия",""))</f>
        <v/>
      </c>
    </row>
    <row r="1789" spans="1:30" s="48" customFormat="1">
      <c r="A1789" s="2"/>
      <c r="B1789" s="57" t="s">
        <v>915</v>
      </c>
      <c r="C1789" s="49" t="s">
        <v>916</v>
      </c>
      <c r="D1789" s="49" t="s">
        <v>917</v>
      </c>
      <c r="E1789" s="49">
        <v>4</v>
      </c>
      <c r="F1789" s="49">
        <v>6</v>
      </c>
      <c r="G1789" s="49" t="s">
        <v>918</v>
      </c>
      <c r="H1789" s="52" t="s">
        <v>85</v>
      </c>
      <c r="I1789" s="50"/>
      <c r="J1789" s="50"/>
      <c r="K1789" s="90"/>
      <c r="L1789" s="51">
        <v>339</v>
      </c>
      <c r="M1789" s="51">
        <v>299</v>
      </c>
      <c r="N1789" s="82">
        <f>IF('1'!$H$10="-",L1789,L1789)</f>
        <v>339</v>
      </c>
      <c r="O1789" s="82">
        <f>IF(Z1789="только сц",0,IF('1'!$H$10="-",M1789,IF('1'!$H$10="в кассу предприятия",M1789,IF('1'!$H$10="ИП Водакова Т.Ю.",M1789*1.075,"-"))))</f>
        <v>299</v>
      </c>
      <c r="P1789" s="86" t="s">
        <v>5583</v>
      </c>
      <c r="Q1789" s="47"/>
      <c r="R1789" s="91">
        <f t="shared" si="28"/>
        <v>0</v>
      </c>
      <c r="S1789" s="91" t="str">
        <f>IF('1'!$H$10="-","-      ₽",IF(Z1789="только сц",IF(Q1789&lt;=AA1789,Q1789,AA1789),IF(Q1789&lt;=AB1789,0,IF(Q1789-R1789&lt;=AA1789,Q1789-R1789,AA1789))))</f>
        <v>-      ₽</v>
      </c>
      <c r="T1789" s="92" t="str">
        <f>IF('1'!$H$10="-","-      ₽",IF(AND(SUM($W$10:$W$6357)&gt;=200000,AC1789&lt;&gt;"без скидки"),IF(R1789&gt;=100,O1789*0.95*0.95*R1789,O1789*R1789*0.95),IF(SUM($V$10:$V$6357)&gt;=57000,IF(AND(R1789&gt;=100,AC1789&lt;&gt;"без скидки"),O1789*0.95*R1789,O1789*R1789),N1789*R1789)))</f>
        <v>-      ₽</v>
      </c>
      <c r="U1789" s="92" t="str">
        <f>IF('1'!$H$10="-","-      ₽",S1789*N1789)</f>
        <v>-      ₽</v>
      </c>
      <c r="V1789" s="93" t="str">
        <f>IF('1'!$H$10="-","-      ₽",R1789*N1789)</f>
        <v>-      ₽</v>
      </c>
      <c r="W1789" s="93" t="str">
        <f>IF('1'!$H$10="-","-      ₽",R1789*O1789)</f>
        <v>-      ₽</v>
      </c>
      <c r="X1789" s="65" t="s">
        <v>4548</v>
      </c>
      <c r="Y1789" s="66" t="str">
        <f>IF(OR(Q1789="",'1'!$H$10="-"),"-      %",IF(Z1789="только сц",0,IF(SUM($V$685:$V$6357)&gt;=57000,(W1789-T1789)/W1789,0)))</f>
        <v>-      %</v>
      </c>
      <c r="Z1789" s="83" t="s">
        <v>375</v>
      </c>
      <c r="AA1789" s="51">
        <v>13</v>
      </c>
      <c r="AB1789" s="51">
        <v>95</v>
      </c>
      <c r="AC1789" s="63" t="s">
        <v>3975</v>
      </c>
      <c r="AD1789" s="94" t="str">
        <f>IF(OR(Q1789="",'1'!$H$10="-"),"",IF(Q1789&gt;R1789+S1789,"заказано больше наличия",""))</f>
        <v/>
      </c>
    </row>
    <row r="1790" spans="1:30" s="48" customFormat="1">
      <c r="A1790" s="2"/>
      <c r="B1790" s="57" t="s">
        <v>1732</v>
      </c>
      <c r="C1790" s="49" t="s">
        <v>2646</v>
      </c>
      <c r="D1790" s="49" t="s">
        <v>2647</v>
      </c>
      <c r="E1790" s="49">
        <v>4</v>
      </c>
      <c r="F1790" s="49">
        <v>8</v>
      </c>
      <c r="G1790" s="49" t="s">
        <v>3174</v>
      </c>
      <c r="H1790" s="52" t="s">
        <v>288</v>
      </c>
      <c r="I1790" s="50"/>
      <c r="J1790" s="50"/>
      <c r="K1790" s="90"/>
      <c r="L1790" s="51">
        <v>262</v>
      </c>
      <c r="M1790" s="51">
        <v>231</v>
      </c>
      <c r="N1790" s="82">
        <f>IF('1'!$H$10="-",L1790,L1790)</f>
        <v>262</v>
      </c>
      <c r="O1790" s="82">
        <f>IF(Z1790="только сц",0,IF('1'!$H$10="-",M1790,IF('1'!$H$10="в кассу предприятия",M1790,IF('1'!$H$10="ИП Водакова Т.Ю.",M1790*1.075,"-"))))</f>
        <v>231</v>
      </c>
      <c r="P1790" s="86">
        <v>2</v>
      </c>
      <c r="Q1790" s="47"/>
      <c r="R1790" s="91">
        <f t="shared" si="28"/>
        <v>0</v>
      </c>
      <c r="S1790" s="91" t="str">
        <f>IF('1'!$H$10="-","-      ₽",IF(Z1790="только сц",IF(Q1790&lt;=AA1790,Q1790,AA1790),IF(Q1790&lt;=AB1790,0,IF(Q1790-R1790&lt;=AA1790,Q1790-R1790,AA1790))))</f>
        <v>-      ₽</v>
      </c>
      <c r="T1790" s="92" t="str">
        <f>IF('1'!$H$10="-","-      ₽",IF(AND(SUM($W$10:$W$6357)&gt;=200000,AC1790&lt;&gt;"без скидки"),IF(R1790&gt;=100,O1790*0.95*0.95*R1790,O1790*R1790*0.95),IF(SUM($V$10:$V$6357)&gt;=57000,IF(AND(R1790&gt;=100,AC1790&lt;&gt;"без скидки"),O1790*0.95*R1790,O1790*R1790),N1790*R1790)))</f>
        <v>-      ₽</v>
      </c>
      <c r="U1790" s="92" t="str">
        <f>IF('1'!$H$10="-","-      ₽",S1790*N1790)</f>
        <v>-      ₽</v>
      </c>
      <c r="V1790" s="93" t="str">
        <f>IF('1'!$H$10="-","-      ₽",R1790*N1790)</f>
        <v>-      ₽</v>
      </c>
      <c r="W1790" s="93" t="str">
        <f>IF('1'!$H$10="-","-      ₽",R1790*O1790)</f>
        <v>-      ₽</v>
      </c>
      <c r="X1790" s="65" t="s">
        <v>4548</v>
      </c>
      <c r="Y1790" s="66" t="str">
        <f>IF(OR(Q1790="",'1'!$H$10="-"),"-      %",IF(Z1790="только сц",0,IF(SUM($V$685:$V$6357)&gt;=57000,(W1790-T1790)/W1790,0)))</f>
        <v>-      %</v>
      </c>
      <c r="Z1790" s="83" t="s">
        <v>375</v>
      </c>
      <c r="AA1790" s="51">
        <v>0</v>
      </c>
      <c r="AB1790" s="51">
        <v>2</v>
      </c>
      <c r="AC1790" s="63" t="s">
        <v>375</v>
      </c>
      <c r="AD1790" s="94" t="str">
        <f>IF(OR(Q1790="",'1'!$H$10="-"),"",IF(Q1790&gt;R1790+S1790,"заказано больше наличия",""))</f>
        <v/>
      </c>
    </row>
    <row r="1791" spans="1:30" s="48" customFormat="1">
      <c r="A1791" s="2"/>
      <c r="B1791" s="57" t="s">
        <v>919</v>
      </c>
      <c r="C1791" s="49" t="s">
        <v>920</v>
      </c>
      <c r="D1791" s="49" t="s">
        <v>921</v>
      </c>
      <c r="E1791" s="49">
        <v>4</v>
      </c>
      <c r="F1791" s="49">
        <v>8</v>
      </c>
      <c r="G1791" s="49"/>
      <c r="H1791" s="52" t="s">
        <v>288</v>
      </c>
      <c r="I1791" s="50"/>
      <c r="J1791" s="50"/>
      <c r="K1791" s="90"/>
      <c r="L1791" s="51">
        <v>248</v>
      </c>
      <c r="M1791" s="51">
        <v>219</v>
      </c>
      <c r="N1791" s="82">
        <f>IF('1'!$H$10="-",L1791,L1791)</f>
        <v>248</v>
      </c>
      <c r="O1791" s="82">
        <f>IF(Z1791="только сц",0,IF('1'!$H$10="-",M1791,IF('1'!$H$10="в кассу предприятия",M1791,IF('1'!$H$10="ИП Водакова Т.Ю.",M1791*1.075,"-"))))</f>
        <v>219</v>
      </c>
      <c r="P1791" s="86">
        <v>14</v>
      </c>
      <c r="Q1791" s="47"/>
      <c r="R1791" s="91">
        <f t="shared" si="28"/>
        <v>0</v>
      </c>
      <c r="S1791" s="91" t="str">
        <f>IF('1'!$H$10="-","-      ₽",IF(Z1791="только сц",IF(Q1791&lt;=AA1791,Q1791,AA1791),IF(Q1791&lt;=AB1791,0,IF(Q1791-R1791&lt;=AA1791,Q1791-R1791,AA1791))))</f>
        <v>-      ₽</v>
      </c>
      <c r="T1791" s="92" t="str">
        <f>IF('1'!$H$10="-","-      ₽",IF(AND(SUM($W$10:$W$6357)&gt;=200000,AC1791&lt;&gt;"без скидки"),IF(R1791&gt;=100,O1791*0.95*0.95*R1791,O1791*R1791*0.95),IF(SUM($V$10:$V$6357)&gt;=57000,IF(AND(R1791&gt;=100,AC1791&lt;&gt;"без скидки"),O1791*0.95*R1791,O1791*R1791),N1791*R1791)))</f>
        <v>-      ₽</v>
      </c>
      <c r="U1791" s="92" t="str">
        <f>IF('1'!$H$10="-","-      ₽",S1791*N1791)</f>
        <v>-      ₽</v>
      </c>
      <c r="V1791" s="93" t="str">
        <f>IF('1'!$H$10="-","-      ₽",R1791*N1791)</f>
        <v>-      ₽</v>
      </c>
      <c r="W1791" s="93" t="str">
        <f>IF('1'!$H$10="-","-      ₽",R1791*O1791)</f>
        <v>-      ₽</v>
      </c>
      <c r="X1791" s="65" t="s">
        <v>4548</v>
      </c>
      <c r="Y1791" s="66" t="str">
        <f>IF(OR(Q1791="",'1'!$H$10="-"),"-      %",IF(Z1791="только сц",0,IF(SUM($V$685:$V$6357)&gt;=57000,(W1791-T1791)/W1791,0)))</f>
        <v>-      %</v>
      </c>
      <c r="Z1791" s="83" t="s">
        <v>375</v>
      </c>
      <c r="AA1791" s="51">
        <v>6</v>
      </c>
      <c r="AB1791" s="51">
        <v>8</v>
      </c>
      <c r="AC1791" s="63" t="s">
        <v>375</v>
      </c>
      <c r="AD1791" s="94" t="str">
        <f>IF(OR(Q1791="",'1'!$H$10="-"),"",IF(Q1791&gt;R1791+S1791,"заказано больше наличия",""))</f>
        <v/>
      </c>
    </row>
    <row r="1792" spans="1:30" s="48" customFormat="1">
      <c r="A1792" s="2"/>
      <c r="B1792" s="57" t="s">
        <v>4584</v>
      </c>
      <c r="C1792" s="49" t="s">
        <v>4640</v>
      </c>
      <c r="D1792" s="49" t="s">
        <v>4641</v>
      </c>
      <c r="E1792" s="49">
        <v>4</v>
      </c>
      <c r="F1792" s="49">
        <v>10</v>
      </c>
      <c r="G1792" s="49"/>
      <c r="H1792" s="52" t="s">
        <v>768</v>
      </c>
      <c r="I1792" s="50"/>
      <c r="J1792" s="50"/>
      <c r="K1792" s="90"/>
      <c r="L1792" s="51">
        <v>273</v>
      </c>
      <c r="M1792" s="51">
        <v>241</v>
      </c>
      <c r="N1792" s="82">
        <f>IF('1'!$H$10="-",L1792,L1792)</f>
        <v>273</v>
      </c>
      <c r="O1792" s="82">
        <f>IF(Z1792="только сц",0,IF('1'!$H$10="-",M1792,IF('1'!$H$10="в кассу предприятия",M1792,IF('1'!$H$10="ИП Водакова Т.Ю.",M1792*1.075,"-"))))</f>
        <v>241</v>
      </c>
      <c r="P1792" s="86">
        <v>22</v>
      </c>
      <c r="Q1792" s="47"/>
      <c r="R1792" s="91">
        <f t="shared" si="28"/>
        <v>0</v>
      </c>
      <c r="S1792" s="91" t="str">
        <f>IF('1'!$H$10="-","-      ₽",IF(Z1792="только сц",IF(Q1792&lt;=AA1792,Q1792,AA1792),IF(Q1792&lt;=AB1792,0,IF(Q1792-R1792&lt;=AA1792,Q1792-R1792,AA1792))))</f>
        <v>-      ₽</v>
      </c>
      <c r="T1792" s="92" t="str">
        <f>IF('1'!$H$10="-","-      ₽",IF(AND(SUM($W$10:$W$6357)&gt;=200000,AC1792&lt;&gt;"без скидки"),IF(R1792&gt;=100,O1792*0.95*0.95*R1792,O1792*R1792*0.95),IF(SUM($V$10:$V$6357)&gt;=57000,IF(AND(R1792&gt;=100,AC1792&lt;&gt;"без скидки"),O1792*0.95*R1792,O1792*R1792),N1792*R1792)))</f>
        <v>-      ₽</v>
      </c>
      <c r="U1792" s="92" t="str">
        <f>IF('1'!$H$10="-","-      ₽",S1792*N1792)</f>
        <v>-      ₽</v>
      </c>
      <c r="V1792" s="93" t="str">
        <f>IF('1'!$H$10="-","-      ₽",R1792*N1792)</f>
        <v>-      ₽</v>
      </c>
      <c r="W1792" s="93" t="str">
        <f>IF('1'!$H$10="-","-      ₽",R1792*O1792)</f>
        <v>-      ₽</v>
      </c>
      <c r="X1792" s="65" t="s">
        <v>4548</v>
      </c>
      <c r="Y1792" s="66" t="str">
        <f>IF(OR(Q1792="",'1'!$H$10="-"),"-      %",IF(Z1792="только сц",0,IF(SUM($V$685:$V$6357)&gt;=57000,(W1792-T1792)/W1792,0)))</f>
        <v>-      %</v>
      </c>
      <c r="Z1792" s="83" t="s">
        <v>375</v>
      </c>
      <c r="AA1792" s="51">
        <v>0</v>
      </c>
      <c r="AB1792" s="51">
        <v>22</v>
      </c>
      <c r="AC1792" s="63" t="s">
        <v>3975</v>
      </c>
      <c r="AD1792" s="94" t="str">
        <f>IF(OR(Q1792="",'1'!$H$10="-"),"",IF(Q1792&gt;R1792+S1792,"заказано больше наличия",""))</f>
        <v/>
      </c>
    </row>
    <row r="1793" spans="1:30" s="48" customFormat="1">
      <c r="A1793" s="2"/>
      <c r="B1793" s="57" t="s">
        <v>1733</v>
      </c>
      <c r="C1793" s="49" t="s">
        <v>3894</v>
      </c>
      <c r="D1793" s="49" t="s">
        <v>3895</v>
      </c>
      <c r="E1793" s="49">
        <v>4</v>
      </c>
      <c r="F1793" s="49">
        <v>1</v>
      </c>
      <c r="G1793" s="49"/>
      <c r="H1793" s="52" t="s">
        <v>75</v>
      </c>
      <c r="I1793" s="50"/>
      <c r="J1793" s="50"/>
      <c r="K1793" s="90"/>
      <c r="L1793" s="51">
        <v>244</v>
      </c>
      <c r="M1793" s="51">
        <v>215</v>
      </c>
      <c r="N1793" s="82">
        <f>IF('1'!$H$10="-",L1793,L1793)</f>
        <v>244</v>
      </c>
      <c r="O1793" s="82">
        <f>IF(Z1793="только сц",0,IF('1'!$H$10="-",M1793,IF('1'!$H$10="в кассу предприятия",M1793,IF('1'!$H$10="ИП Водакова Т.Ю.",M1793*1.075,"-"))))</f>
        <v>0</v>
      </c>
      <c r="P1793" s="86">
        <v>16</v>
      </c>
      <c r="Q1793" s="47"/>
      <c r="R1793" s="91">
        <f t="shared" si="28"/>
        <v>0</v>
      </c>
      <c r="S1793" s="91" t="str">
        <f>IF('1'!$H$10="-","-      ₽",IF(Z1793="только сц",IF(Q1793&lt;=AA1793,Q1793,AA1793),IF(Q1793&lt;=AB1793,0,IF(Q1793-R1793&lt;=AA1793,Q1793-R1793,AA1793))))</f>
        <v>-      ₽</v>
      </c>
      <c r="T1793" s="92" t="str">
        <f>IF('1'!$H$10="-","-      ₽",IF(AND(SUM($W$10:$W$6357)&gt;=200000,AC1793&lt;&gt;"без скидки"),IF(R1793&gt;=100,O1793*0.95*0.95*R1793,O1793*R1793*0.95),IF(SUM($V$10:$V$6357)&gt;=57000,IF(AND(R1793&gt;=100,AC1793&lt;&gt;"без скидки"),O1793*0.95*R1793,O1793*R1793),N1793*R1793)))</f>
        <v>-      ₽</v>
      </c>
      <c r="U1793" s="92" t="str">
        <f>IF('1'!$H$10="-","-      ₽",S1793*N1793)</f>
        <v>-      ₽</v>
      </c>
      <c r="V1793" s="93" t="str">
        <f>IF('1'!$H$10="-","-      ₽",R1793*N1793)</f>
        <v>-      ₽</v>
      </c>
      <c r="W1793" s="93" t="str">
        <f>IF('1'!$H$10="-","-      ₽",R1793*O1793)</f>
        <v>-      ₽</v>
      </c>
      <c r="X1793" s="65" t="s">
        <v>4548</v>
      </c>
      <c r="Y1793" s="66" t="str">
        <f>IF(OR(Q1793="",'1'!$H$10="-"),"-      %",IF(Z1793="только сц",0,IF(SUM($V$685:$V$6357)&gt;=57000,(W1793-T1793)/W1793,0)))</f>
        <v>-      %</v>
      </c>
      <c r="Z1793" s="83" t="s">
        <v>5582</v>
      </c>
      <c r="AA1793" s="51">
        <v>16</v>
      </c>
      <c r="AB1793" s="51">
        <v>0</v>
      </c>
      <c r="AC1793" s="63" t="s">
        <v>375</v>
      </c>
      <c r="AD1793" s="94" t="str">
        <f>IF(OR(Q1793="",'1'!$H$10="-"),"",IF(Q1793&gt;R1793+S1793,"заказано больше наличия",""))</f>
        <v/>
      </c>
    </row>
    <row r="1794" spans="1:30" s="48" customFormat="1">
      <c r="A1794" s="2"/>
      <c r="B1794" s="57" t="s">
        <v>1734</v>
      </c>
      <c r="C1794" s="49" t="s">
        <v>2648</v>
      </c>
      <c r="D1794" s="49" t="s">
        <v>2649</v>
      </c>
      <c r="E1794" s="49">
        <v>4</v>
      </c>
      <c r="F1794" s="49">
        <v>5</v>
      </c>
      <c r="G1794" s="49" t="s">
        <v>1086</v>
      </c>
      <c r="H1794" s="52" t="s">
        <v>78</v>
      </c>
      <c r="I1794" s="50"/>
      <c r="J1794" s="50"/>
      <c r="K1794" s="90"/>
      <c r="L1794" s="51">
        <v>176</v>
      </c>
      <c r="M1794" s="51">
        <v>155</v>
      </c>
      <c r="N1794" s="82">
        <f>IF('1'!$H$10="-",L1794,L1794)</f>
        <v>176</v>
      </c>
      <c r="O1794" s="82">
        <f>IF(Z1794="только сц",0,IF('1'!$H$10="-",M1794,IF('1'!$H$10="в кассу предприятия",M1794,IF('1'!$H$10="ИП Водакова Т.Ю.",M1794*1.075,"-"))))</f>
        <v>155</v>
      </c>
      <c r="P1794" s="86">
        <v>3</v>
      </c>
      <c r="Q1794" s="47"/>
      <c r="R1794" s="91">
        <f t="shared" si="28"/>
        <v>0</v>
      </c>
      <c r="S1794" s="91" t="str">
        <f>IF('1'!$H$10="-","-      ₽",IF(Z1794="только сц",IF(Q1794&lt;=AA1794,Q1794,AA1794),IF(Q1794&lt;=AB1794,0,IF(Q1794-R1794&lt;=AA1794,Q1794-R1794,AA1794))))</f>
        <v>-      ₽</v>
      </c>
      <c r="T1794" s="92" t="str">
        <f>IF('1'!$H$10="-","-      ₽",IF(AND(SUM($W$10:$W$6357)&gt;=200000,AC1794&lt;&gt;"без скидки"),IF(R1794&gt;=100,O1794*0.95*0.95*R1794,O1794*R1794*0.95),IF(SUM($V$10:$V$6357)&gt;=57000,IF(AND(R1794&gt;=100,AC1794&lt;&gt;"без скидки"),O1794*0.95*R1794,O1794*R1794),N1794*R1794)))</f>
        <v>-      ₽</v>
      </c>
      <c r="U1794" s="92" t="str">
        <f>IF('1'!$H$10="-","-      ₽",S1794*N1794)</f>
        <v>-      ₽</v>
      </c>
      <c r="V1794" s="93" t="str">
        <f>IF('1'!$H$10="-","-      ₽",R1794*N1794)</f>
        <v>-      ₽</v>
      </c>
      <c r="W1794" s="93" t="str">
        <f>IF('1'!$H$10="-","-      ₽",R1794*O1794)</f>
        <v>-      ₽</v>
      </c>
      <c r="X1794" s="65" t="s">
        <v>4548</v>
      </c>
      <c r="Y1794" s="66" t="str">
        <f>IF(OR(Q1794="",'1'!$H$10="-"),"-      %",IF(Z1794="только сц",0,IF(SUM($V$685:$V$6357)&gt;=57000,(W1794-T1794)/W1794,0)))</f>
        <v>-      %</v>
      </c>
      <c r="Z1794" s="83" t="s">
        <v>375</v>
      </c>
      <c r="AA1794" s="51">
        <v>2</v>
      </c>
      <c r="AB1794" s="51">
        <v>1</v>
      </c>
      <c r="AC1794" s="63" t="s">
        <v>375</v>
      </c>
      <c r="AD1794" s="94" t="str">
        <f>IF(OR(Q1794="",'1'!$H$10="-"),"",IF(Q1794&gt;R1794+S1794,"заказано больше наличия",""))</f>
        <v/>
      </c>
    </row>
    <row r="1795" spans="1:30" s="48" customFormat="1">
      <c r="A1795" s="2"/>
      <c r="B1795" s="57" t="s">
        <v>1735</v>
      </c>
      <c r="C1795" s="49" t="s">
        <v>2648</v>
      </c>
      <c r="D1795" s="49" t="s">
        <v>2649</v>
      </c>
      <c r="E1795" s="49">
        <v>4</v>
      </c>
      <c r="F1795" s="49">
        <v>5</v>
      </c>
      <c r="G1795" s="49" t="s">
        <v>3175</v>
      </c>
      <c r="H1795" s="52" t="s">
        <v>78</v>
      </c>
      <c r="I1795" s="50"/>
      <c r="J1795" s="50"/>
      <c r="K1795" s="90"/>
      <c r="L1795" s="51">
        <v>176</v>
      </c>
      <c r="M1795" s="51">
        <v>155</v>
      </c>
      <c r="N1795" s="82">
        <f>IF('1'!$H$10="-",L1795,L1795)</f>
        <v>176</v>
      </c>
      <c r="O1795" s="82">
        <f>IF(Z1795="только сц",0,IF('1'!$H$10="-",M1795,IF('1'!$H$10="в кассу предприятия",M1795,IF('1'!$H$10="ИП Водакова Т.Ю.",M1795*1.075,"-"))))</f>
        <v>0</v>
      </c>
      <c r="P1795" s="86">
        <v>4</v>
      </c>
      <c r="Q1795" s="47"/>
      <c r="R1795" s="91">
        <f t="shared" si="28"/>
        <v>0</v>
      </c>
      <c r="S1795" s="91" t="str">
        <f>IF('1'!$H$10="-","-      ₽",IF(Z1795="только сц",IF(Q1795&lt;=AA1795,Q1795,AA1795),IF(Q1795&lt;=AB1795,0,IF(Q1795-R1795&lt;=AA1795,Q1795-R1795,AA1795))))</f>
        <v>-      ₽</v>
      </c>
      <c r="T1795" s="92" t="str">
        <f>IF('1'!$H$10="-","-      ₽",IF(AND(SUM($W$10:$W$6357)&gt;=200000,AC1795&lt;&gt;"без скидки"),IF(R1795&gt;=100,O1795*0.95*0.95*R1795,O1795*R1795*0.95),IF(SUM($V$10:$V$6357)&gt;=57000,IF(AND(R1795&gt;=100,AC1795&lt;&gt;"без скидки"),O1795*0.95*R1795,O1795*R1795),N1795*R1795)))</f>
        <v>-      ₽</v>
      </c>
      <c r="U1795" s="92" t="str">
        <f>IF('1'!$H$10="-","-      ₽",S1795*N1795)</f>
        <v>-      ₽</v>
      </c>
      <c r="V1795" s="93" t="str">
        <f>IF('1'!$H$10="-","-      ₽",R1795*N1795)</f>
        <v>-      ₽</v>
      </c>
      <c r="W1795" s="93" t="str">
        <f>IF('1'!$H$10="-","-      ₽",R1795*O1795)</f>
        <v>-      ₽</v>
      </c>
      <c r="X1795" s="65" t="s">
        <v>4548</v>
      </c>
      <c r="Y1795" s="66" t="str">
        <f>IF(OR(Q1795="",'1'!$H$10="-"),"-      %",IF(Z1795="только сц",0,IF(SUM($V$685:$V$6357)&gt;=57000,(W1795-T1795)/W1795,0)))</f>
        <v>-      %</v>
      </c>
      <c r="Z1795" s="83" t="s">
        <v>5582</v>
      </c>
      <c r="AA1795" s="51">
        <v>4</v>
      </c>
      <c r="AB1795" s="51">
        <v>0</v>
      </c>
      <c r="AC1795" s="63" t="s">
        <v>375</v>
      </c>
      <c r="AD1795" s="94" t="str">
        <f>IF(OR(Q1795="",'1'!$H$10="-"),"",IF(Q1795&gt;R1795+S1795,"заказано больше наличия",""))</f>
        <v/>
      </c>
    </row>
    <row r="1796" spans="1:30" s="48" customFormat="1">
      <c r="A1796" s="2"/>
      <c r="B1796" s="57" t="s">
        <v>1736</v>
      </c>
      <c r="C1796" s="49" t="s">
        <v>2648</v>
      </c>
      <c r="D1796" s="49" t="s">
        <v>2649</v>
      </c>
      <c r="E1796" s="49">
        <v>4</v>
      </c>
      <c r="F1796" s="49">
        <v>8</v>
      </c>
      <c r="G1796" s="49" t="s">
        <v>3175</v>
      </c>
      <c r="H1796" s="52" t="s">
        <v>288</v>
      </c>
      <c r="I1796" s="50"/>
      <c r="J1796" s="50"/>
      <c r="K1796" s="90"/>
      <c r="L1796" s="51">
        <v>176</v>
      </c>
      <c r="M1796" s="51">
        <v>155</v>
      </c>
      <c r="N1796" s="82">
        <f>IF('1'!$H$10="-",L1796,L1796)</f>
        <v>176</v>
      </c>
      <c r="O1796" s="82">
        <f>IF(Z1796="только сц",0,IF('1'!$H$10="-",M1796,IF('1'!$H$10="в кассу предприятия",M1796,IF('1'!$H$10="ИП Водакова Т.Ю.",M1796*1.075,"-"))))</f>
        <v>0</v>
      </c>
      <c r="P1796" s="86">
        <v>9</v>
      </c>
      <c r="Q1796" s="47"/>
      <c r="R1796" s="91">
        <f t="shared" si="28"/>
        <v>0</v>
      </c>
      <c r="S1796" s="91" t="str">
        <f>IF('1'!$H$10="-","-      ₽",IF(Z1796="только сц",IF(Q1796&lt;=AA1796,Q1796,AA1796),IF(Q1796&lt;=AB1796,0,IF(Q1796-R1796&lt;=AA1796,Q1796-R1796,AA1796))))</f>
        <v>-      ₽</v>
      </c>
      <c r="T1796" s="92" t="str">
        <f>IF('1'!$H$10="-","-      ₽",IF(AND(SUM($W$10:$W$6357)&gt;=200000,AC1796&lt;&gt;"без скидки"),IF(R1796&gt;=100,O1796*0.95*0.95*R1796,O1796*R1796*0.95),IF(SUM($V$10:$V$6357)&gt;=57000,IF(AND(R1796&gt;=100,AC1796&lt;&gt;"без скидки"),O1796*0.95*R1796,O1796*R1796),N1796*R1796)))</f>
        <v>-      ₽</v>
      </c>
      <c r="U1796" s="92" t="str">
        <f>IF('1'!$H$10="-","-      ₽",S1796*N1796)</f>
        <v>-      ₽</v>
      </c>
      <c r="V1796" s="93" t="str">
        <f>IF('1'!$H$10="-","-      ₽",R1796*N1796)</f>
        <v>-      ₽</v>
      </c>
      <c r="W1796" s="93" t="str">
        <f>IF('1'!$H$10="-","-      ₽",R1796*O1796)</f>
        <v>-      ₽</v>
      </c>
      <c r="X1796" s="65" t="s">
        <v>4548</v>
      </c>
      <c r="Y1796" s="66" t="str">
        <f>IF(OR(Q1796="",'1'!$H$10="-"),"-      %",IF(Z1796="только сц",0,IF(SUM($V$685:$V$6357)&gt;=57000,(W1796-T1796)/W1796,0)))</f>
        <v>-      %</v>
      </c>
      <c r="Z1796" s="83" t="s">
        <v>5582</v>
      </c>
      <c r="AA1796" s="51">
        <v>9</v>
      </c>
      <c r="AB1796" s="51">
        <v>0</v>
      </c>
      <c r="AC1796" s="63" t="s">
        <v>3975</v>
      </c>
      <c r="AD1796" s="94" t="str">
        <f>IF(OR(Q1796="",'1'!$H$10="-"),"",IF(Q1796&gt;R1796+S1796,"заказано больше наличия",""))</f>
        <v/>
      </c>
    </row>
    <row r="1797" spans="1:30" s="48" customFormat="1">
      <c r="A1797" s="2"/>
      <c r="B1797" s="57" t="s">
        <v>1737</v>
      </c>
      <c r="C1797" s="49" t="s">
        <v>2648</v>
      </c>
      <c r="D1797" s="49" t="s">
        <v>2649</v>
      </c>
      <c r="E1797" s="49">
        <v>4</v>
      </c>
      <c r="F1797" s="49">
        <v>6</v>
      </c>
      <c r="G1797" s="49" t="s">
        <v>3176</v>
      </c>
      <c r="H1797" s="52" t="s">
        <v>85</v>
      </c>
      <c r="I1797" s="50"/>
      <c r="J1797" s="50"/>
      <c r="K1797" s="90"/>
      <c r="L1797" s="51">
        <v>176</v>
      </c>
      <c r="M1797" s="51">
        <v>155</v>
      </c>
      <c r="N1797" s="82">
        <f>IF('1'!$H$10="-",L1797,L1797)</f>
        <v>176</v>
      </c>
      <c r="O1797" s="82">
        <f>IF(Z1797="только сц",0,IF('1'!$H$10="-",M1797,IF('1'!$H$10="в кассу предприятия",M1797,IF('1'!$H$10="ИП Водакова Т.Ю.",M1797*1.075,"-"))))</f>
        <v>0</v>
      </c>
      <c r="P1797" s="86">
        <v>1</v>
      </c>
      <c r="Q1797" s="47"/>
      <c r="R1797" s="91">
        <f t="shared" si="28"/>
        <v>0</v>
      </c>
      <c r="S1797" s="91" t="str">
        <f>IF('1'!$H$10="-","-      ₽",IF(Z1797="только сц",IF(Q1797&lt;=AA1797,Q1797,AA1797),IF(Q1797&lt;=AB1797,0,IF(Q1797-R1797&lt;=AA1797,Q1797-R1797,AA1797))))</f>
        <v>-      ₽</v>
      </c>
      <c r="T1797" s="92" t="str">
        <f>IF('1'!$H$10="-","-      ₽",IF(AND(SUM($W$10:$W$6357)&gt;=200000,AC1797&lt;&gt;"без скидки"),IF(R1797&gt;=100,O1797*0.95*0.95*R1797,O1797*R1797*0.95),IF(SUM($V$10:$V$6357)&gt;=57000,IF(AND(R1797&gt;=100,AC1797&lt;&gt;"без скидки"),O1797*0.95*R1797,O1797*R1797),N1797*R1797)))</f>
        <v>-      ₽</v>
      </c>
      <c r="U1797" s="92" t="str">
        <f>IF('1'!$H$10="-","-      ₽",S1797*N1797)</f>
        <v>-      ₽</v>
      </c>
      <c r="V1797" s="93" t="str">
        <f>IF('1'!$H$10="-","-      ₽",R1797*N1797)</f>
        <v>-      ₽</v>
      </c>
      <c r="W1797" s="93" t="str">
        <f>IF('1'!$H$10="-","-      ₽",R1797*O1797)</f>
        <v>-      ₽</v>
      </c>
      <c r="X1797" s="65" t="s">
        <v>4548</v>
      </c>
      <c r="Y1797" s="66" t="str">
        <f>IF(OR(Q1797="",'1'!$H$10="-"),"-      %",IF(Z1797="только сц",0,IF(SUM($V$685:$V$6357)&gt;=57000,(W1797-T1797)/W1797,0)))</f>
        <v>-      %</v>
      </c>
      <c r="Z1797" s="83" t="s">
        <v>5582</v>
      </c>
      <c r="AA1797" s="51">
        <v>1</v>
      </c>
      <c r="AB1797" s="51">
        <v>0</v>
      </c>
      <c r="AC1797" s="63" t="s">
        <v>375</v>
      </c>
      <c r="AD1797" s="94" t="str">
        <f>IF(OR(Q1797="",'1'!$H$10="-"),"",IF(Q1797&gt;R1797+S1797,"заказано больше наличия",""))</f>
        <v/>
      </c>
    </row>
    <row r="1798" spans="1:30" s="48" customFormat="1">
      <c r="A1798" s="2"/>
      <c r="B1798" s="57" t="s">
        <v>1738</v>
      </c>
      <c r="C1798" s="49" t="s">
        <v>2648</v>
      </c>
      <c r="D1798" s="49" t="s">
        <v>2649</v>
      </c>
      <c r="E1798" s="49">
        <v>4</v>
      </c>
      <c r="F1798" s="49">
        <v>8</v>
      </c>
      <c r="G1798" s="49"/>
      <c r="H1798" s="52" t="s">
        <v>288</v>
      </c>
      <c r="I1798" s="50"/>
      <c r="J1798" s="50"/>
      <c r="K1798" s="90"/>
      <c r="L1798" s="51">
        <v>176</v>
      </c>
      <c r="M1798" s="51">
        <v>155</v>
      </c>
      <c r="N1798" s="82">
        <f>IF('1'!$H$10="-",L1798,L1798)</f>
        <v>176</v>
      </c>
      <c r="O1798" s="82">
        <f>IF(Z1798="только сц",0,IF('1'!$H$10="-",M1798,IF('1'!$H$10="в кассу предприятия",M1798,IF('1'!$H$10="ИП Водакова Т.Ю.",M1798*1.075,"-"))))</f>
        <v>155</v>
      </c>
      <c r="P1798" s="86">
        <v>3</v>
      </c>
      <c r="Q1798" s="47"/>
      <c r="R1798" s="91">
        <f t="shared" si="28"/>
        <v>0</v>
      </c>
      <c r="S1798" s="91" t="str">
        <f>IF('1'!$H$10="-","-      ₽",IF(Z1798="только сц",IF(Q1798&lt;=AA1798,Q1798,AA1798),IF(Q1798&lt;=AB1798,0,IF(Q1798-R1798&lt;=AA1798,Q1798-R1798,AA1798))))</f>
        <v>-      ₽</v>
      </c>
      <c r="T1798" s="92" t="str">
        <f>IF('1'!$H$10="-","-      ₽",IF(AND(SUM($W$10:$W$6357)&gt;=200000,AC1798&lt;&gt;"без скидки"),IF(R1798&gt;=100,O1798*0.95*0.95*R1798,O1798*R1798*0.95),IF(SUM($V$10:$V$6357)&gt;=57000,IF(AND(R1798&gt;=100,AC1798&lt;&gt;"без скидки"),O1798*0.95*R1798,O1798*R1798),N1798*R1798)))</f>
        <v>-      ₽</v>
      </c>
      <c r="U1798" s="92" t="str">
        <f>IF('1'!$H$10="-","-      ₽",S1798*N1798)</f>
        <v>-      ₽</v>
      </c>
      <c r="V1798" s="93" t="str">
        <f>IF('1'!$H$10="-","-      ₽",R1798*N1798)</f>
        <v>-      ₽</v>
      </c>
      <c r="W1798" s="93" t="str">
        <f>IF('1'!$H$10="-","-      ₽",R1798*O1798)</f>
        <v>-      ₽</v>
      </c>
      <c r="X1798" s="65" t="s">
        <v>4548</v>
      </c>
      <c r="Y1798" s="66" t="str">
        <f>IF(OR(Q1798="",'1'!$H$10="-"),"-      %",IF(Z1798="только сц",0,IF(SUM($V$685:$V$6357)&gt;=57000,(W1798-T1798)/W1798,0)))</f>
        <v>-      %</v>
      </c>
      <c r="Z1798" s="83" t="s">
        <v>375</v>
      </c>
      <c r="AA1798" s="51">
        <v>2</v>
      </c>
      <c r="AB1798" s="51">
        <v>1</v>
      </c>
      <c r="AC1798" s="63" t="s">
        <v>375</v>
      </c>
      <c r="AD1798" s="94" t="str">
        <f>IF(OR(Q1798="",'1'!$H$10="-"),"",IF(Q1798&gt;R1798+S1798,"заказано больше наличия",""))</f>
        <v/>
      </c>
    </row>
    <row r="1799" spans="1:30" s="48" customFormat="1">
      <c r="A1799" s="2"/>
      <c r="B1799" s="57" t="s">
        <v>1739</v>
      </c>
      <c r="C1799" s="49" t="s">
        <v>2648</v>
      </c>
      <c r="D1799" s="49" t="s">
        <v>2649</v>
      </c>
      <c r="E1799" s="49">
        <v>4</v>
      </c>
      <c r="F1799" s="49">
        <v>11</v>
      </c>
      <c r="G1799" s="49"/>
      <c r="H1799" s="52" t="s">
        <v>52</v>
      </c>
      <c r="I1799" s="50"/>
      <c r="J1799" s="50"/>
      <c r="K1799" s="90"/>
      <c r="L1799" s="51">
        <v>198</v>
      </c>
      <c r="M1799" s="51">
        <v>175</v>
      </c>
      <c r="N1799" s="82">
        <f>IF('1'!$H$10="-",L1799,L1799)</f>
        <v>198</v>
      </c>
      <c r="O1799" s="82">
        <f>IF(Z1799="только сц",0,IF('1'!$H$10="-",M1799,IF('1'!$H$10="в кассу предприятия",M1799,IF('1'!$H$10="ИП Водакова Т.Ю.",M1799*1.075,"-"))))</f>
        <v>0</v>
      </c>
      <c r="P1799" s="86">
        <v>6</v>
      </c>
      <c r="Q1799" s="47"/>
      <c r="R1799" s="91">
        <f t="shared" si="28"/>
        <v>0</v>
      </c>
      <c r="S1799" s="91" t="str">
        <f>IF('1'!$H$10="-","-      ₽",IF(Z1799="только сц",IF(Q1799&lt;=AA1799,Q1799,AA1799),IF(Q1799&lt;=AB1799,0,IF(Q1799-R1799&lt;=AA1799,Q1799-R1799,AA1799))))</f>
        <v>-      ₽</v>
      </c>
      <c r="T1799" s="92" t="str">
        <f>IF('1'!$H$10="-","-      ₽",IF(AND(SUM($W$10:$W$6357)&gt;=200000,AC1799&lt;&gt;"без скидки"),IF(R1799&gt;=100,O1799*0.95*0.95*R1799,O1799*R1799*0.95),IF(SUM($V$10:$V$6357)&gt;=57000,IF(AND(R1799&gt;=100,AC1799&lt;&gt;"без скидки"),O1799*0.95*R1799,O1799*R1799),N1799*R1799)))</f>
        <v>-      ₽</v>
      </c>
      <c r="U1799" s="92" t="str">
        <f>IF('1'!$H$10="-","-      ₽",S1799*N1799)</f>
        <v>-      ₽</v>
      </c>
      <c r="V1799" s="93" t="str">
        <f>IF('1'!$H$10="-","-      ₽",R1799*N1799)</f>
        <v>-      ₽</v>
      </c>
      <c r="W1799" s="93" t="str">
        <f>IF('1'!$H$10="-","-      ₽",R1799*O1799)</f>
        <v>-      ₽</v>
      </c>
      <c r="X1799" s="65" t="s">
        <v>4548</v>
      </c>
      <c r="Y1799" s="66" t="str">
        <f>IF(OR(Q1799="",'1'!$H$10="-"),"-      %",IF(Z1799="только сц",0,IF(SUM($V$685:$V$6357)&gt;=57000,(W1799-T1799)/W1799,0)))</f>
        <v>-      %</v>
      </c>
      <c r="Z1799" s="83" t="s">
        <v>5582</v>
      </c>
      <c r="AA1799" s="51">
        <v>6</v>
      </c>
      <c r="AB1799" s="51">
        <v>0</v>
      </c>
      <c r="AC1799" s="63" t="s">
        <v>375</v>
      </c>
      <c r="AD1799" s="94" t="str">
        <f>IF(OR(Q1799="",'1'!$H$10="-"),"",IF(Q1799&gt;R1799+S1799,"заказано больше наличия",""))</f>
        <v/>
      </c>
    </row>
    <row r="1800" spans="1:30" s="48" customFormat="1">
      <c r="A1800" s="2"/>
      <c r="B1800" s="57" t="s">
        <v>1740</v>
      </c>
      <c r="C1800" s="49" t="s">
        <v>3896</v>
      </c>
      <c r="D1800" s="49" t="s">
        <v>922</v>
      </c>
      <c r="E1800" s="49">
        <v>4</v>
      </c>
      <c r="F1800" s="49">
        <v>8</v>
      </c>
      <c r="G1800" s="49" t="s">
        <v>3177</v>
      </c>
      <c r="H1800" s="52" t="s">
        <v>288</v>
      </c>
      <c r="I1800" s="50"/>
      <c r="J1800" s="50"/>
      <c r="K1800" s="90"/>
      <c r="L1800" s="51">
        <v>266</v>
      </c>
      <c r="M1800" s="51">
        <v>235</v>
      </c>
      <c r="N1800" s="82">
        <f>IF('1'!$H$10="-",L1800,L1800)</f>
        <v>266</v>
      </c>
      <c r="O1800" s="82">
        <f>IF(Z1800="только сц",0,IF('1'!$H$10="-",M1800,IF('1'!$H$10="в кассу предприятия",M1800,IF('1'!$H$10="ИП Водакова Т.Ю.",M1800*1.075,"-"))))</f>
        <v>0</v>
      </c>
      <c r="P1800" s="86">
        <v>8</v>
      </c>
      <c r="Q1800" s="47"/>
      <c r="R1800" s="91">
        <f t="shared" si="28"/>
        <v>0</v>
      </c>
      <c r="S1800" s="91" t="str">
        <f>IF('1'!$H$10="-","-      ₽",IF(Z1800="только сц",IF(Q1800&lt;=AA1800,Q1800,AA1800),IF(Q1800&lt;=AB1800,0,IF(Q1800-R1800&lt;=AA1800,Q1800-R1800,AA1800))))</f>
        <v>-      ₽</v>
      </c>
      <c r="T1800" s="92" t="str">
        <f>IF('1'!$H$10="-","-      ₽",IF(AND(SUM($W$10:$W$6357)&gt;=200000,AC1800&lt;&gt;"без скидки"),IF(R1800&gt;=100,O1800*0.95*0.95*R1800,O1800*R1800*0.95),IF(SUM($V$10:$V$6357)&gt;=57000,IF(AND(R1800&gt;=100,AC1800&lt;&gt;"без скидки"),O1800*0.95*R1800,O1800*R1800),N1800*R1800)))</f>
        <v>-      ₽</v>
      </c>
      <c r="U1800" s="92" t="str">
        <f>IF('1'!$H$10="-","-      ₽",S1800*N1800)</f>
        <v>-      ₽</v>
      </c>
      <c r="V1800" s="93" t="str">
        <f>IF('1'!$H$10="-","-      ₽",R1800*N1800)</f>
        <v>-      ₽</v>
      </c>
      <c r="W1800" s="93" t="str">
        <f>IF('1'!$H$10="-","-      ₽",R1800*O1800)</f>
        <v>-      ₽</v>
      </c>
      <c r="X1800" s="65" t="s">
        <v>4548</v>
      </c>
      <c r="Y1800" s="66" t="str">
        <f>IF(OR(Q1800="",'1'!$H$10="-"),"-      %",IF(Z1800="только сц",0,IF(SUM($V$685:$V$6357)&gt;=57000,(W1800-T1800)/W1800,0)))</f>
        <v>-      %</v>
      </c>
      <c r="Z1800" s="83" t="s">
        <v>5582</v>
      </c>
      <c r="AA1800" s="51">
        <v>8</v>
      </c>
      <c r="AB1800" s="51">
        <v>0</v>
      </c>
      <c r="AC1800" s="63" t="s">
        <v>375</v>
      </c>
      <c r="AD1800" s="94" t="str">
        <f>IF(OR(Q1800="",'1'!$H$10="-"),"",IF(Q1800&gt;R1800+S1800,"заказано больше наличия",""))</f>
        <v/>
      </c>
    </row>
    <row r="1801" spans="1:30" s="48" customFormat="1">
      <c r="A1801" s="2"/>
      <c r="B1801" s="57" t="s">
        <v>4081</v>
      </c>
      <c r="C1801" s="49" t="s">
        <v>4119</v>
      </c>
      <c r="D1801" s="49" t="s">
        <v>922</v>
      </c>
      <c r="E1801" s="49">
        <v>4</v>
      </c>
      <c r="F1801" s="49">
        <v>8</v>
      </c>
      <c r="G1801" s="49"/>
      <c r="H1801" s="52" t="s">
        <v>288</v>
      </c>
      <c r="I1801" s="50"/>
      <c r="J1801" s="50"/>
      <c r="K1801" s="90"/>
      <c r="L1801" s="51">
        <v>198</v>
      </c>
      <c r="M1801" s="51">
        <v>175</v>
      </c>
      <c r="N1801" s="82">
        <f>IF('1'!$H$10="-",L1801,L1801)</f>
        <v>198</v>
      </c>
      <c r="O1801" s="82">
        <f>IF(Z1801="только сц",0,IF('1'!$H$10="-",M1801,IF('1'!$H$10="в кассу предприятия",M1801,IF('1'!$H$10="ИП Водакова Т.Ю.",M1801*1.075,"-"))))</f>
        <v>175</v>
      </c>
      <c r="P1801" s="86">
        <v>37</v>
      </c>
      <c r="Q1801" s="47"/>
      <c r="R1801" s="91">
        <f t="shared" si="28"/>
        <v>0</v>
      </c>
      <c r="S1801" s="91" t="str">
        <f>IF('1'!$H$10="-","-      ₽",IF(Z1801="только сц",IF(Q1801&lt;=AA1801,Q1801,AA1801),IF(Q1801&lt;=AB1801,0,IF(Q1801-R1801&lt;=AA1801,Q1801-R1801,AA1801))))</f>
        <v>-      ₽</v>
      </c>
      <c r="T1801" s="92" t="str">
        <f>IF('1'!$H$10="-","-      ₽",IF(AND(SUM($W$10:$W$6357)&gt;=200000,AC1801&lt;&gt;"без скидки"),IF(R1801&gt;=100,O1801*0.95*0.95*R1801,O1801*R1801*0.95),IF(SUM($V$10:$V$6357)&gt;=57000,IF(AND(R1801&gt;=100,AC1801&lt;&gt;"без скидки"),O1801*0.95*R1801,O1801*R1801),N1801*R1801)))</f>
        <v>-      ₽</v>
      </c>
      <c r="U1801" s="92" t="str">
        <f>IF('1'!$H$10="-","-      ₽",S1801*N1801)</f>
        <v>-      ₽</v>
      </c>
      <c r="V1801" s="93" t="str">
        <f>IF('1'!$H$10="-","-      ₽",R1801*N1801)</f>
        <v>-      ₽</v>
      </c>
      <c r="W1801" s="93" t="str">
        <f>IF('1'!$H$10="-","-      ₽",R1801*O1801)</f>
        <v>-      ₽</v>
      </c>
      <c r="X1801" s="65" t="s">
        <v>4548</v>
      </c>
      <c r="Y1801" s="66" t="str">
        <f>IF(OR(Q1801="",'1'!$H$10="-"),"-      %",IF(Z1801="только сц",0,IF(SUM($V$685:$V$6357)&gt;=57000,(W1801-T1801)/W1801,0)))</f>
        <v>-      %</v>
      </c>
      <c r="Z1801" s="83" t="s">
        <v>375</v>
      </c>
      <c r="AA1801" s="51">
        <v>0</v>
      </c>
      <c r="AB1801" s="51">
        <v>37</v>
      </c>
      <c r="AC1801" s="63" t="s">
        <v>3975</v>
      </c>
      <c r="AD1801" s="94" t="str">
        <f>IF(OR(Q1801="",'1'!$H$10="-"),"",IF(Q1801&gt;R1801+S1801,"заказано больше наличия",""))</f>
        <v/>
      </c>
    </row>
    <row r="1802" spans="1:30" s="48" customFormat="1">
      <c r="A1802" s="2"/>
      <c r="B1802" s="57" t="s">
        <v>1741</v>
      </c>
      <c r="C1802" s="49" t="s">
        <v>3896</v>
      </c>
      <c r="D1802" s="49" t="s">
        <v>922</v>
      </c>
      <c r="E1802" s="49">
        <v>4</v>
      </c>
      <c r="F1802" s="49">
        <v>11</v>
      </c>
      <c r="G1802" s="49"/>
      <c r="H1802" s="52" t="s">
        <v>52</v>
      </c>
      <c r="I1802" s="50"/>
      <c r="J1802" s="50"/>
      <c r="K1802" s="90"/>
      <c r="L1802" s="51">
        <v>198</v>
      </c>
      <c r="M1802" s="51">
        <v>175</v>
      </c>
      <c r="N1802" s="82">
        <f>IF('1'!$H$10="-",L1802,L1802)</f>
        <v>198</v>
      </c>
      <c r="O1802" s="82">
        <f>IF(Z1802="только сц",0,IF('1'!$H$10="-",M1802,IF('1'!$H$10="в кассу предприятия",M1802,IF('1'!$H$10="ИП Водакова Т.Ю.",M1802*1.075,"-"))))</f>
        <v>0</v>
      </c>
      <c r="P1802" s="86">
        <v>8</v>
      </c>
      <c r="Q1802" s="47"/>
      <c r="R1802" s="91">
        <f t="shared" si="28"/>
        <v>0</v>
      </c>
      <c r="S1802" s="91" t="str">
        <f>IF('1'!$H$10="-","-      ₽",IF(Z1802="только сц",IF(Q1802&lt;=AA1802,Q1802,AA1802),IF(Q1802&lt;=AB1802,0,IF(Q1802-R1802&lt;=AA1802,Q1802-R1802,AA1802))))</f>
        <v>-      ₽</v>
      </c>
      <c r="T1802" s="92" t="str">
        <f>IF('1'!$H$10="-","-      ₽",IF(AND(SUM($W$10:$W$6357)&gt;=200000,AC1802&lt;&gt;"без скидки"),IF(R1802&gt;=100,O1802*0.95*0.95*R1802,O1802*R1802*0.95),IF(SUM($V$10:$V$6357)&gt;=57000,IF(AND(R1802&gt;=100,AC1802&lt;&gt;"без скидки"),O1802*0.95*R1802,O1802*R1802),N1802*R1802)))</f>
        <v>-      ₽</v>
      </c>
      <c r="U1802" s="92" t="str">
        <f>IF('1'!$H$10="-","-      ₽",S1802*N1802)</f>
        <v>-      ₽</v>
      </c>
      <c r="V1802" s="93" t="str">
        <f>IF('1'!$H$10="-","-      ₽",R1802*N1802)</f>
        <v>-      ₽</v>
      </c>
      <c r="W1802" s="93" t="str">
        <f>IF('1'!$H$10="-","-      ₽",R1802*O1802)</f>
        <v>-      ₽</v>
      </c>
      <c r="X1802" s="65" t="s">
        <v>4548</v>
      </c>
      <c r="Y1802" s="66" t="str">
        <f>IF(OR(Q1802="",'1'!$H$10="-"),"-      %",IF(Z1802="только сц",0,IF(SUM($V$685:$V$6357)&gt;=57000,(W1802-T1802)/W1802,0)))</f>
        <v>-      %</v>
      </c>
      <c r="Z1802" s="83" t="s">
        <v>5582</v>
      </c>
      <c r="AA1802" s="51">
        <v>8</v>
      </c>
      <c r="AB1802" s="51">
        <v>0</v>
      </c>
      <c r="AC1802" s="63" t="s">
        <v>375</v>
      </c>
      <c r="AD1802" s="94" t="str">
        <f>IF(OR(Q1802="",'1'!$H$10="-"),"",IF(Q1802&gt;R1802+S1802,"заказано больше наличия",""))</f>
        <v/>
      </c>
    </row>
    <row r="1803" spans="1:30" s="48" customFormat="1">
      <c r="A1803" s="2"/>
      <c r="B1803" s="57" t="s">
        <v>1742</v>
      </c>
      <c r="C1803" s="49" t="s">
        <v>924</v>
      </c>
      <c r="D1803" s="49" t="s">
        <v>925</v>
      </c>
      <c r="E1803" s="49">
        <v>4</v>
      </c>
      <c r="F1803" s="49">
        <v>8</v>
      </c>
      <c r="G1803" s="49" t="s">
        <v>3178</v>
      </c>
      <c r="H1803" s="52" t="s">
        <v>288</v>
      </c>
      <c r="I1803" s="50"/>
      <c r="J1803" s="50"/>
      <c r="K1803" s="90"/>
      <c r="L1803" s="51">
        <v>266</v>
      </c>
      <c r="M1803" s="51">
        <v>235</v>
      </c>
      <c r="N1803" s="82">
        <f>IF('1'!$H$10="-",L1803,L1803)</f>
        <v>266</v>
      </c>
      <c r="O1803" s="82">
        <f>IF(Z1803="только сц",0,IF('1'!$H$10="-",M1803,IF('1'!$H$10="в кассу предприятия",M1803,IF('1'!$H$10="ИП Водакова Т.Ю.",M1803*1.075,"-"))))</f>
        <v>235</v>
      </c>
      <c r="P1803" s="86">
        <v>19</v>
      </c>
      <c r="Q1803" s="47"/>
      <c r="R1803" s="91">
        <f t="shared" si="28"/>
        <v>0</v>
      </c>
      <c r="S1803" s="91" t="str">
        <f>IF('1'!$H$10="-","-      ₽",IF(Z1803="только сц",IF(Q1803&lt;=AA1803,Q1803,AA1803),IF(Q1803&lt;=AB1803,0,IF(Q1803-R1803&lt;=AA1803,Q1803-R1803,AA1803))))</f>
        <v>-      ₽</v>
      </c>
      <c r="T1803" s="92" t="str">
        <f>IF('1'!$H$10="-","-      ₽",IF(AND(SUM($W$10:$W$6357)&gt;=200000,AC1803&lt;&gt;"без скидки"),IF(R1803&gt;=100,O1803*0.95*0.95*R1803,O1803*R1803*0.95),IF(SUM($V$10:$V$6357)&gt;=57000,IF(AND(R1803&gt;=100,AC1803&lt;&gt;"без скидки"),O1803*0.95*R1803,O1803*R1803),N1803*R1803)))</f>
        <v>-      ₽</v>
      </c>
      <c r="U1803" s="92" t="str">
        <f>IF('1'!$H$10="-","-      ₽",S1803*N1803)</f>
        <v>-      ₽</v>
      </c>
      <c r="V1803" s="93" t="str">
        <f>IF('1'!$H$10="-","-      ₽",R1803*N1803)</f>
        <v>-      ₽</v>
      </c>
      <c r="W1803" s="93" t="str">
        <f>IF('1'!$H$10="-","-      ₽",R1803*O1803)</f>
        <v>-      ₽</v>
      </c>
      <c r="X1803" s="65" t="s">
        <v>4548</v>
      </c>
      <c r="Y1803" s="66" t="str">
        <f>IF(OR(Q1803="",'1'!$H$10="-"),"-      %",IF(Z1803="только сц",0,IF(SUM($V$685:$V$6357)&gt;=57000,(W1803-T1803)/W1803,0)))</f>
        <v>-      %</v>
      </c>
      <c r="Z1803" s="83" t="s">
        <v>375</v>
      </c>
      <c r="AA1803" s="51">
        <v>6</v>
      </c>
      <c r="AB1803" s="51">
        <v>13</v>
      </c>
      <c r="AC1803" s="63" t="s">
        <v>375</v>
      </c>
      <c r="AD1803" s="94" t="str">
        <f>IF(OR(Q1803="",'1'!$H$10="-"),"",IF(Q1803&gt;R1803+S1803,"заказано больше наличия",""))</f>
        <v/>
      </c>
    </row>
    <row r="1804" spans="1:30" s="48" customFormat="1">
      <c r="A1804" s="2"/>
      <c r="B1804" s="57" t="s">
        <v>1743</v>
      </c>
      <c r="C1804" s="49" t="s">
        <v>3897</v>
      </c>
      <c r="D1804" s="49" t="s">
        <v>3898</v>
      </c>
      <c r="E1804" s="49">
        <v>4</v>
      </c>
      <c r="F1804" s="49">
        <v>8</v>
      </c>
      <c r="G1804" s="49" t="s">
        <v>3179</v>
      </c>
      <c r="H1804" s="52" t="s">
        <v>288</v>
      </c>
      <c r="I1804" s="50"/>
      <c r="J1804" s="50"/>
      <c r="K1804" s="90"/>
      <c r="L1804" s="51">
        <v>407</v>
      </c>
      <c r="M1804" s="51">
        <v>359</v>
      </c>
      <c r="N1804" s="82">
        <f>IF('1'!$H$10="-",L1804,L1804)</f>
        <v>407</v>
      </c>
      <c r="O1804" s="82">
        <f>IF(Z1804="только сц",0,IF('1'!$H$10="-",M1804,IF('1'!$H$10="в кассу предприятия",M1804,IF('1'!$H$10="ИП Водакова Т.Ю.",M1804*1.075,"-"))))</f>
        <v>0</v>
      </c>
      <c r="P1804" s="86">
        <v>4</v>
      </c>
      <c r="Q1804" s="47"/>
      <c r="R1804" s="91">
        <f t="shared" si="28"/>
        <v>0</v>
      </c>
      <c r="S1804" s="91" t="str">
        <f>IF('1'!$H$10="-","-      ₽",IF(Z1804="только сц",IF(Q1804&lt;=AA1804,Q1804,AA1804),IF(Q1804&lt;=AB1804,0,IF(Q1804-R1804&lt;=AA1804,Q1804-R1804,AA1804))))</f>
        <v>-      ₽</v>
      </c>
      <c r="T1804" s="92" t="str">
        <f>IF('1'!$H$10="-","-      ₽",IF(AND(SUM($W$10:$W$6357)&gt;=200000,AC1804&lt;&gt;"без скидки"),IF(R1804&gt;=100,O1804*0.95*0.95*R1804,O1804*R1804*0.95),IF(SUM($V$10:$V$6357)&gt;=57000,IF(AND(R1804&gt;=100,AC1804&lt;&gt;"без скидки"),O1804*0.95*R1804,O1804*R1804),N1804*R1804)))</f>
        <v>-      ₽</v>
      </c>
      <c r="U1804" s="92" t="str">
        <f>IF('1'!$H$10="-","-      ₽",S1804*N1804)</f>
        <v>-      ₽</v>
      </c>
      <c r="V1804" s="93" t="str">
        <f>IF('1'!$H$10="-","-      ₽",R1804*N1804)</f>
        <v>-      ₽</v>
      </c>
      <c r="W1804" s="93" t="str">
        <f>IF('1'!$H$10="-","-      ₽",R1804*O1804)</f>
        <v>-      ₽</v>
      </c>
      <c r="X1804" s="65" t="s">
        <v>4548</v>
      </c>
      <c r="Y1804" s="66" t="str">
        <f>IF(OR(Q1804="",'1'!$H$10="-"),"-      %",IF(Z1804="только сц",0,IF(SUM($V$685:$V$6357)&gt;=57000,(W1804-T1804)/W1804,0)))</f>
        <v>-      %</v>
      </c>
      <c r="Z1804" s="83" t="s">
        <v>5582</v>
      </c>
      <c r="AA1804" s="51">
        <v>4</v>
      </c>
      <c r="AB1804" s="51">
        <v>0</v>
      </c>
      <c r="AC1804" s="63" t="s">
        <v>375</v>
      </c>
      <c r="AD1804" s="94" t="str">
        <f>IF(OR(Q1804="",'1'!$H$10="-"),"",IF(Q1804&gt;R1804+S1804,"заказано больше наличия",""))</f>
        <v/>
      </c>
    </row>
    <row r="1805" spans="1:30" s="48" customFormat="1">
      <c r="A1805" s="2"/>
      <c r="B1805" s="57" t="s">
        <v>1744</v>
      </c>
      <c r="C1805" s="49" t="s">
        <v>924</v>
      </c>
      <c r="D1805" s="49" t="s">
        <v>925</v>
      </c>
      <c r="E1805" s="49">
        <v>4</v>
      </c>
      <c r="F1805" s="49">
        <v>8</v>
      </c>
      <c r="G1805" s="49" t="s">
        <v>3180</v>
      </c>
      <c r="H1805" s="52" t="s">
        <v>288</v>
      </c>
      <c r="I1805" s="50"/>
      <c r="J1805" s="50"/>
      <c r="K1805" s="90"/>
      <c r="L1805" s="51">
        <v>407</v>
      </c>
      <c r="M1805" s="51">
        <v>359</v>
      </c>
      <c r="N1805" s="82">
        <f>IF('1'!$H$10="-",L1805,L1805)</f>
        <v>407</v>
      </c>
      <c r="O1805" s="82">
        <f>IF(Z1805="только сц",0,IF('1'!$H$10="-",M1805,IF('1'!$H$10="в кассу предприятия",M1805,IF('1'!$H$10="ИП Водакова Т.Ю.",M1805*1.075,"-"))))</f>
        <v>359</v>
      </c>
      <c r="P1805" s="86">
        <v>10</v>
      </c>
      <c r="Q1805" s="47"/>
      <c r="R1805" s="91">
        <f t="shared" si="28"/>
        <v>0</v>
      </c>
      <c r="S1805" s="91" t="str">
        <f>IF('1'!$H$10="-","-      ₽",IF(Z1805="только сц",IF(Q1805&lt;=AA1805,Q1805,AA1805),IF(Q1805&lt;=AB1805,0,IF(Q1805-R1805&lt;=AA1805,Q1805-R1805,AA1805))))</f>
        <v>-      ₽</v>
      </c>
      <c r="T1805" s="92" t="str">
        <f>IF('1'!$H$10="-","-      ₽",IF(AND(SUM($W$10:$W$6357)&gt;=200000,AC1805&lt;&gt;"без скидки"),IF(R1805&gt;=100,O1805*0.95*0.95*R1805,O1805*R1805*0.95),IF(SUM($V$10:$V$6357)&gt;=57000,IF(AND(R1805&gt;=100,AC1805&lt;&gt;"без скидки"),O1805*0.95*R1805,O1805*R1805),N1805*R1805)))</f>
        <v>-      ₽</v>
      </c>
      <c r="U1805" s="92" t="str">
        <f>IF('1'!$H$10="-","-      ₽",S1805*N1805)</f>
        <v>-      ₽</v>
      </c>
      <c r="V1805" s="93" t="str">
        <f>IF('1'!$H$10="-","-      ₽",R1805*N1805)</f>
        <v>-      ₽</v>
      </c>
      <c r="W1805" s="93" t="str">
        <f>IF('1'!$H$10="-","-      ₽",R1805*O1805)</f>
        <v>-      ₽</v>
      </c>
      <c r="X1805" s="65" t="s">
        <v>4548</v>
      </c>
      <c r="Y1805" s="66" t="str">
        <f>IF(OR(Q1805="",'1'!$H$10="-"),"-      %",IF(Z1805="только сц",0,IF(SUM($V$685:$V$6357)&gt;=57000,(W1805-T1805)/W1805,0)))</f>
        <v>-      %</v>
      </c>
      <c r="Z1805" s="83" t="s">
        <v>375</v>
      </c>
      <c r="AA1805" s="51">
        <v>0</v>
      </c>
      <c r="AB1805" s="51">
        <v>10</v>
      </c>
      <c r="AC1805" s="63" t="s">
        <v>375</v>
      </c>
      <c r="AD1805" s="94" t="str">
        <f>IF(OR(Q1805="",'1'!$H$10="-"),"",IF(Q1805&gt;R1805+S1805,"заказано больше наличия",""))</f>
        <v/>
      </c>
    </row>
    <row r="1806" spans="1:30" s="48" customFormat="1">
      <c r="A1806" s="2"/>
      <c r="B1806" s="57" t="s">
        <v>1745</v>
      </c>
      <c r="C1806" s="49" t="s">
        <v>924</v>
      </c>
      <c r="D1806" s="49" t="s">
        <v>925</v>
      </c>
      <c r="E1806" s="49">
        <v>4</v>
      </c>
      <c r="F1806" s="49">
        <v>8</v>
      </c>
      <c r="G1806" s="49" t="s">
        <v>3181</v>
      </c>
      <c r="H1806" s="52" t="s">
        <v>288</v>
      </c>
      <c r="I1806" s="50"/>
      <c r="J1806" s="50"/>
      <c r="K1806" s="90"/>
      <c r="L1806" s="51">
        <v>266</v>
      </c>
      <c r="M1806" s="51">
        <v>235</v>
      </c>
      <c r="N1806" s="82">
        <f>IF('1'!$H$10="-",L1806,L1806)</f>
        <v>266</v>
      </c>
      <c r="O1806" s="82">
        <f>IF(Z1806="только сц",0,IF('1'!$H$10="-",M1806,IF('1'!$H$10="в кассу предприятия",M1806,IF('1'!$H$10="ИП Водакова Т.Ю.",M1806*1.075,"-"))))</f>
        <v>235</v>
      </c>
      <c r="P1806" s="86">
        <v>9</v>
      </c>
      <c r="Q1806" s="47"/>
      <c r="R1806" s="91">
        <f t="shared" si="28"/>
        <v>0</v>
      </c>
      <c r="S1806" s="91" t="str">
        <f>IF('1'!$H$10="-","-      ₽",IF(Z1806="только сц",IF(Q1806&lt;=AA1806,Q1806,AA1806),IF(Q1806&lt;=AB1806,0,IF(Q1806-R1806&lt;=AA1806,Q1806-R1806,AA1806))))</f>
        <v>-      ₽</v>
      </c>
      <c r="T1806" s="92" t="str">
        <f>IF('1'!$H$10="-","-      ₽",IF(AND(SUM($W$10:$W$6357)&gt;=200000,AC1806&lt;&gt;"без скидки"),IF(R1806&gt;=100,O1806*0.95*0.95*R1806,O1806*R1806*0.95),IF(SUM($V$10:$V$6357)&gt;=57000,IF(AND(R1806&gt;=100,AC1806&lt;&gt;"без скидки"),O1806*0.95*R1806,O1806*R1806),N1806*R1806)))</f>
        <v>-      ₽</v>
      </c>
      <c r="U1806" s="92" t="str">
        <f>IF('1'!$H$10="-","-      ₽",S1806*N1806)</f>
        <v>-      ₽</v>
      </c>
      <c r="V1806" s="93" t="str">
        <f>IF('1'!$H$10="-","-      ₽",R1806*N1806)</f>
        <v>-      ₽</v>
      </c>
      <c r="W1806" s="93" t="str">
        <f>IF('1'!$H$10="-","-      ₽",R1806*O1806)</f>
        <v>-      ₽</v>
      </c>
      <c r="X1806" s="65" t="s">
        <v>4548</v>
      </c>
      <c r="Y1806" s="66" t="str">
        <f>IF(OR(Q1806="",'1'!$H$10="-"),"-      %",IF(Z1806="только сц",0,IF(SUM($V$685:$V$6357)&gt;=57000,(W1806-T1806)/W1806,0)))</f>
        <v>-      %</v>
      </c>
      <c r="Z1806" s="83" t="s">
        <v>375</v>
      </c>
      <c r="AA1806" s="51">
        <v>0</v>
      </c>
      <c r="AB1806" s="51">
        <v>9</v>
      </c>
      <c r="AC1806" s="63" t="s">
        <v>375</v>
      </c>
      <c r="AD1806" s="94" t="str">
        <f>IF(OR(Q1806="",'1'!$H$10="-"),"",IF(Q1806&gt;R1806+S1806,"заказано больше наличия",""))</f>
        <v/>
      </c>
    </row>
    <row r="1807" spans="1:30" s="48" customFormat="1">
      <c r="A1807" s="2"/>
      <c r="B1807" s="57" t="s">
        <v>923</v>
      </c>
      <c r="C1807" s="49" t="s">
        <v>924</v>
      </c>
      <c r="D1807" s="49" t="s">
        <v>925</v>
      </c>
      <c r="E1807" s="49">
        <v>4</v>
      </c>
      <c r="F1807" s="49">
        <v>8</v>
      </c>
      <c r="G1807" s="49" t="s">
        <v>926</v>
      </c>
      <c r="H1807" s="52" t="s">
        <v>288</v>
      </c>
      <c r="I1807" s="50"/>
      <c r="J1807" s="50"/>
      <c r="K1807" s="90"/>
      <c r="L1807" s="51">
        <v>221</v>
      </c>
      <c r="M1807" s="51">
        <v>195</v>
      </c>
      <c r="N1807" s="82">
        <f>IF('1'!$H$10="-",L1807,L1807)</f>
        <v>221</v>
      </c>
      <c r="O1807" s="82">
        <f>IF(Z1807="только сц",0,IF('1'!$H$10="-",M1807,IF('1'!$H$10="в кассу предприятия",M1807,IF('1'!$H$10="ИП Водакова Т.Ю.",M1807*1.075,"-"))))</f>
        <v>195</v>
      </c>
      <c r="P1807" s="86">
        <v>57</v>
      </c>
      <c r="Q1807" s="47"/>
      <c r="R1807" s="91">
        <f t="shared" si="28"/>
        <v>0</v>
      </c>
      <c r="S1807" s="91" t="str">
        <f>IF('1'!$H$10="-","-      ₽",IF(Z1807="только сц",IF(Q1807&lt;=AA1807,Q1807,AA1807),IF(Q1807&lt;=AB1807,0,IF(Q1807-R1807&lt;=AA1807,Q1807-R1807,AA1807))))</f>
        <v>-      ₽</v>
      </c>
      <c r="T1807" s="92" t="str">
        <f>IF('1'!$H$10="-","-      ₽",IF(AND(SUM($W$10:$W$6357)&gt;=200000,AC1807&lt;&gt;"без скидки"),IF(R1807&gt;=100,O1807*0.95*0.95*R1807,O1807*R1807*0.95),IF(SUM($V$10:$V$6357)&gt;=57000,IF(AND(R1807&gt;=100,AC1807&lt;&gt;"без скидки"),O1807*0.95*R1807,O1807*R1807),N1807*R1807)))</f>
        <v>-      ₽</v>
      </c>
      <c r="U1807" s="92" t="str">
        <f>IF('1'!$H$10="-","-      ₽",S1807*N1807)</f>
        <v>-      ₽</v>
      </c>
      <c r="V1807" s="93" t="str">
        <f>IF('1'!$H$10="-","-      ₽",R1807*N1807)</f>
        <v>-      ₽</v>
      </c>
      <c r="W1807" s="93" t="str">
        <f>IF('1'!$H$10="-","-      ₽",R1807*O1807)</f>
        <v>-      ₽</v>
      </c>
      <c r="X1807" s="65" t="s">
        <v>4548</v>
      </c>
      <c r="Y1807" s="66" t="str">
        <f>IF(OR(Q1807="",'1'!$H$10="-"),"-      %",IF(Z1807="только сц",0,IF(SUM($V$685:$V$6357)&gt;=57000,(W1807-T1807)/W1807,0)))</f>
        <v>-      %</v>
      </c>
      <c r="Z1807" s="83" t="s">
        <v>375</v>
      </c>
      <c r="AA1807" s="51">
        <v>12</v>
      </c>
      <c r="AB1807" s="51">
        <v>45</v>
      </c>
      <c r="AC1807" s="63" t="s">
        <v>375</v>
      </c>
      <c r="AD1807" s="94" t="str">
        <f>IF(OR(Q1807="",'1'!$H$10="-"),"",IF(Q1807&gt;R1807+S1807,"заказано больше наличия",""))</f>
        <v/>
      </c>
    </row>
    <row r="1808" spans="1:30" s="48" customFormat="1">
      <c r="A1808" s="2"/>
      <c r="B1808" s="57" t="s">
        <v>927</v>
      </c>
      <c r="C1808" s="49" t="s">
        <v>924</v>
      </c>
      <c r="D1808" s="49" t="s">
        <v>925</v>
      </c>
      <c r="E1808" s="49">
        <v>4</v>
      </c>
      <c r="F1808" s="49">
        <v>8</v>
      </c>
      <c r="G1808" s="49" t="s">
        <v>928</v>
      </c>
      <c r="H1808" s="52" t="s">
        <v>288</v>
      </c>
      <c r="I1808" s="50"/>
      <c r="J1808" s="50"/>
      <c r="K1808" s="90"/>
      <c r="L1808" s="51">
        <v>266</v>
      </c>
      <c r="M1808" s="51">
        <v>235</v>
      </c>
      <c r="N1808" s="82">
        <f>IF('1'!$H$10="-",L1808,L1808)</f>
        <v>266</v>
      </c>
      <c r="O1808" s="82">
        <f>IF(Z1808="только сц",0,IF('1'!$H$10="-",M1808,IF('1'!$H$10="в кассу предприятия",M1808,IF('1'!$H$10="ИП Водакова Т.Ю.",M1808*1.075,"-"))))</f>
        <v>235</v>
      </c>
      <c r="P1808" s="86">
        <v>75</v>
      </c>
      <c r="Q1808" s="47"/>
      <c r="R1808" s="91">
        <f t="shared" si="28"/>
        <v>0</v>
      </c>
      <c r="S1808" s="91" t="str">
        <f>IF('1'!$H$10="-","-      ₽",IF(Z1808="только сц",IF(Q1808&lt;=AA1808,Q1808,AA1808),IF(Q1808&lt;=AB1808,0,IF(Q1808-R1808&lt;=AA1808,Q1808-R1808,AA1808))))</f>
        <v>-      ₽</v>
      </c>
      <c r="T1808" s="92" t="str">
        <f>IF('1'!$H$10="-","-      ₽",IF(AND(SUM($W$10:$W$6357)&gt;=200000,AC1808&lt;&gt;"без скидки"),IF(R1808&gt;=100,O1808*0.95*0.95*R1808,O1808*R1808*0.95),IF(SUM($V$10:$V$6357)&gt;=57000,IF(AND(R1808&gt;=100,AC1808&lt;&gt;"без скидки"),O1808*0.95*R1808,O1808*R1808),N1808*R1808)))</f>
        <v>-      ₽</v>
      </c>
      <c r="U1808" s="92" t="str">
        <f>IF('1'!$H$10="-","-      ₽",S1808*N1808)</f>
        <v>-      ₽</v>
      </c>
      <c r="V1808" s="93" t="str">
        <f>IF('1'!$H$10="-","-      ₽",R1808*N1808)</f>
        <v>-      ₽</v>
      </c>
      <c r="W1808" s="93" t="str">
        <f>IF('1'!$H$10="-","-      ₽",R1808*O1808)</f>
        <v>-      ₽</v>
      </c>
      <c r="X1808" s="65" t="s">
        <v>4548</v>
      </c>
      <c r="Y1808" s="66" t="str">
        <f>IF(OR(Q1808="",'1'!$H$10="-"),"-      %",IF(Z1808="только сц",0,IF(SUM($V$685:$V$6357)&gt;=57000,(W1808-T1808)/W1808,0)))</f>
        <v>-      %</v>
      </c>
      <c r="Z1808" s="83" t="s">
        <v>375</v>
      </c>
      <c r="AA1808" s="51">
        <v>3</v>
      </c>
      <c r="AB1808" s="51">
        <v>72</v>
      </c>
      <c r="AC1808" s="63" t="s">
        <v>375</v>
      </c>
      <c r="AD1808" s="94" t="str">
        <f>IF(OR(Q1808="",'1'!$H$10="-"),"",IF(Q1808&gt;R1808+S1808,"заказано больше наличия",""))</f>
        <v/>
      </c>
    </row>
    <row r="1809" spans="1:30" s="48" customFormat="1">
      <c r="A1809" s="2"/>
      <c r="B1809" s="57" t="s">
        <v>1746</v>
      </c>
      <c r="C1809" s="49" t="s">
        <v>924</v>
      </c>
      <c r="D1809" s="49" t="s">
        <v>925</v>
      </c>
      <c r="E1809" s="49">
        <v>4</v>
      </c>
      <c r="F1809" s="49">
        <v>8</v>
      </c>
      <c r="G1809" s="49" t="s">
        <v>3182</v>
      </c>
      <c r="H1809" s="52" t="s">
        <v>288</v>
      </c>
      <c r="I1809" s="50"/>
      <c r="J1809" s="50"/>
      <c r="K1809" s="90"/>
      <c r="L1809" s="51">
        <v>266</v>
      </c>
      <c r="M1809" s="51">
        <v>235</v>
      </c>
      <c r="N1809" s="82">
        <f>IF('1'!$H$10="-",L1809,L1809)</f>
        <v>266</v>
      </c>
      <c r="O1809" s="82">
        <f>IF(Z1809="только сц",0,IF('1'!$H$10="-",M1809,IF('1'!$H$10="в кассу предприятия",M1809,IF('1'!$H$10="ИП Водакова Т.Ю.",M1809*1.075,"-"))))</f>
        <v>235</v>
      </c>
      <c r="P1809" s="86">
        <v>29</v>
      </c>
      <c r="Q1809" s="47"/>
      <c r="R1809" s="91">
        <f t="shared" si="28"/>
        <v>0</v>
      </c>
      <c r="S1809" s="91" t="str">
        <f>IF('1'!$H$10="-","-      ₽",IF(Z1809="только сц",IF(Q1809&lt;=AA1809,Q1809,AA1809),IF(Q1809&lt;=AB1809,0,IF(Q1809-R1809&lt;=AA1809,Q1809-R1809,AA1809))))</f>
        <v>-      ₽</v>
      </c>
      <c r="T1809" s="92" t="str">
        <f>IF('1'!$H$10="-","-      ₽",IF(AND(SUM($W$10:$W$6357)&gt;=200000,AC1809&lt;&gt;"без скидки"),IF(R1809&gt;=100,O1809*0.95*0.95*R1809,O1809*R1809*0.95),IF(SUM($V$10:$V$6357)&gt;=57000,IF(AND(R1809&gt;=100,AC1809&lt;&gt;"без скидки"),O1809*0.95*R1809,O1809*R1809),N1809*R1809)))</f>
        <v>-      ₽</v>
      </c>
      <c r="U1809" s="92" t="str">
        <f>IF('1'!$H$10="-","-      ₽",S1809*N1809)</f>
        <v>-      ₽</v>
      </c>
      <c r="V1809" s="93" t="str">
        <f>IF('1'!$H$10="-","-      ₽",R1809*N1809)</f>
        <v>-      ₽</v>
      </c>
      <c r="W1809" s="93" t="str">
        <f>IF('1'!$H$10="-","-      ₽",R1809*O1809)</f>
        <v>-      ₽</v>
      </c>
      <c r="X1809" s="65" t="s">
        <v>4548</v>
      </c>
      <c r="Y1809" s="66" t="str">
        <f>IF(OR(Q1809="",'1'!$H$10="-"),"-      %",IF(Z1809="только сц",0,IF(SUM($V$685:$V$6357)&gt;=57000,(W1809-T1809)/W1809,0)))</f>
        <v>-      %</v>
      </c>
      <c r="Z1809" s="83" t="s">
        <v>375</v>
      </c>
      <c r="AA1809" s="51">
        <v>6</v>
      </c>
      <c r="AB1809" s="51">
        <v>23</v>
      </c>
      <c r="AC1809" s="63" t="s">
        <v>375</v>
      </c>
      <c r="AD1809" s="94" t="str">
        <f>IF(OR(Q1809="",'1'!$H$10="-"),"",IF(Q1809&gt;R1809+S1809,"заказано больше наличия",""))</f>
        <v/>
      </c>
    </row>
    <row r="1810" spans="1:30" s="48" customFormat="1">
      <c r="A1810" s="2"/>
      <c r="B1810" s="57" t="s">
        <v>1747</v>
      </c>
      <c r="C1810" s="49" t="s">
        <v>924</v>
      </c>
      <c r="D1810" s="49" t="s">
        <v>925</v>
      </c>
      <c r="E1810" s="49">
        <v>4</v>
      </c>
      <c r="F1810" s="49">
        <v>8</v>
      </c>
      <c r="G1810" s="49" t="s">
        <v>3183</v>
      </c>
      <c r="H1810" s="52" t="s">
        <v>288</v>
      </c>
      <c r="I1810" s="50"/>
      <c r="J1810" s="50"/>
      <c r="K1810" s="90"/>
      <c r="L1810" s="51">
        <v>312</v>
      </c>
      <c r="M1810" s="51">
        <v>275</v>
      </c>
      <c r="N1810" s="82">
        <f>IF('1'!$H$10="-",L1810,L1810)</f>
        <v>312</v>
      </c>
      <c r="O1810" s="82">
        <f>IF(Z1810="только сц",0,IF('1'!$H$10="-",M1810,IF('1'!$H$10="в кассу предприятия",M1810,IF('1'!$H$10="ИП Водакова Т.Ю.",M1810*1.075,"-"))))</f>
        <v>275</v>
      </c>
      <c r="P1810" s="86">
        <v>58</v>
      </c>
      <c r="Q1810" s="47"/>
      <c r="R1810" s="91">
        <f t="shared" si="28"/>
        <v>0</v>
      </c>
      <c r="S1810" s="91" t="str">
        <f>IF('1'!$H$10="-","-      ₽",IF(Z1810="только сц",IF(Q1810&lt;=AA1810,Q1810,AA1810),IF(Q1810&lt;=AB1810,0,IF(Q1810-R1810&lt;=AA1810,Q1810-R1810,AA1810))))</f>
        <v>-      ₽</v>
      </c>
      <c r="T1810" s="92" t="str">
        <f>IF('1'!$H$10="-","-      ₽",IF(AND(SUM($W$10:$W$6357)&gt;=200000,AC1810&lt;&gt;"без скидки"),IF(R1810&gt;=100,O1810*0.95*0.95*R1810,O1810*R1810*0.95),IF(SUM($V$10:$V$6357)&gt;=57000,IF(AND(R1810&gt;=100,AC1810&lt;&gt;"без скидки"),O1810*0.95*R1810,O1810*R1810),N1810*R1810)))</f>
        <v>-      ₽</v>
      </c>
      <c r="U1810" s="92" t="str">
        <f>IF('1'!$H$10="-","-      ₽",S1810*N1810)</f>
        <v>-      ₽</v>
      </c>
      <c r="V1810" s="93" t="str">
        <f>IF('1'!$H$10="-","-      ₽",R1810*N1810)</f>
        <v>-      ₽</v>
      </c>
      <c r="W1810" s="93" t="str">
        <f>IF('1'!$H$10="-","-      ₽",R1810*O1810)</f>
        <v>-      ₽</v>
      </c>
      <c r="X1810" s="65" t="s">
        <v>4548</v>
      </c>
      <c r="Y1810" s="66" t="str">
        <f>IF(OR(Q1810="",'1'!$H$10="-"),"-      %",IF(Z1810="только сц",0,IF(SUM($V$685:$V$6357)&gt;=57000,(W1810-T1810)/W1810,0)))</f>
        <v>-      %</v>
      </c>
      <c r="Z1810" s="83" t="s">
        <v>375</v>
      </c>
      <c r="AA1810" s="51">
        <v>29</v>
      </c>
      <c r="AB1810" s="51">
        <v>29</v>
      </c>
      <c r="AC1810" s="63" t="s">
        <v>375</v>
      </c>
      <c r="AD1810" s="94" t="str">
        <f>IF(OR(Q1810="",'1'!$H$10="-"),"",IF(Q1810&gt;R1810+S1810,"заказано больше наличия",""))</f>
        <v/>
      </c>
    </row>
    <row r="1811" spans="1:30" s="48" customFormat="1">
      <c r="A1811" s="2"/>
      <c r="B1811" s="57" t="s">
        <v>1748</v>
      </c>
      <c r="C1811" s="49" t="s">
        <v>924</v>
      </c>
      <c r="D1811" s="49" t="s">
        <v>925</v>
      </c>
      <c r="E1811" s="49">
        <v>4</v>
      </c>
      <c r="F1811" s="49">
        <v>8</v>
      </c>
      <c r="G1811" s="49" t="s">
        <v>3184</v>
      </c>
      <c r="H1811" s="52" t="s">
        <v>288</v>
      </c>
      <c r="I1811" s="50"/>
      <c r="J1811" s="50"/>
      <c r="K1811" s="90"/>
      <c r="L1811" s="51">
        <v>357</v>
      </c>
      <c r="M1811" s="51">
        <v>315</v>
      </c>
      <c r="N1811" s="82">
        <f>IF('1'!$H$10="-",L1811,L1811)</f>
        <v>357</v>
      </c>
      <c r="O1811" s="82">
        <f>IF(Z1811="только сц",0,IF('1'!$H$10="-",M1811,IF('1'!$H$10="в кассу предприятия",M1811,IF('1'!$H$10="ИП Водакова Т.Ю.",M1811*1.075,"-"))))</f>
        <v>315</v>
      </c>
      <c r="P1811" s="86">
        <v>17</v>
      </c>
      <c r="Q1811" s="47"/>
      <c r="R1811" s="91">
        <f t="shared" si="28"/>
        <v>0</v>
      </c>
      <c r="S1811" s="91" t="str">
        <f>IF('1'!$H$10="-","-      ₽",IF(Z1811="только сц",IF(Q1811&lt;=AA1811,Q1811,AA1811),IF(Q1811&lt;=AB1811,0,IF(Q1811-R1811&lt;=AA1811,Q1811-R1811,AA1811))))</f>
        <v>-      ₽</v>
      </c>
      <c r="T1811" s="92" t="str">
        <f>IF('1'!$H$10="-","-      ₽",IF(AND(SUM($W$10:$W$6357)&gt;=200000,AC1811&lt;&gt;"без скидки"),IF(R1811&gt;=100,O1811*0.95*0.95*R1811,O1811*R1811*0.95),IF(SUM($V$10:$V$6357)&gt;=57000,IF(AND(R1811&gt;=100,AC1811&lt;&gt;"без скидки"),O1811*0.95*R1811,O1811*R1811),N1811*R1811)))</f>
        <v>-      ₽</v>
      </c>
      <c r="U1811" s="92" t="str">
        <f>IF('1'!$H$10="-","-      ₽",S1811*N1811)</f>
        <v>-      ₽</v>
      </c>
      <c r="V1811" s="93" t="str">
        <f>IF('1'!$H$10="-","-      ₽",R1811*N1811)</f>
        <v>-      ₽</v>
      </c>
      <c r="W1811" s="93" t="str">
        <f>IF('1'!$H$10="-","-      ₽",R1811*O1811)</f>
        <v>-      ₽</v>
      </c>
      <c r="X1811" s="65" t="s">
        <v>4548</v>
      </c>
      <c r="Y1811" s="66" t="str">
        <f>IF(OR(Q1811="",'1'!$H$10="-"),"-      %",IF(Z1811="только сц",0,IF(SUM($V$685:$V$6357)&gt;=57000,(W1811-T1811)/W1811,0)))</f>
        <v>-      %</v>
      </c>
      <c r="Z1811" s="83" t="s">
        <v>375</v>
      </c>
      <c r="AA1811" s="51">
        <v>2</v>
      </c>
      <c r="AB1811" s="51">
        <v>15</v>
      </c>
      <c r="AC1811" s="63" t="s">
        <v>375</v>
      </c>
      <c r="AD1811" s="94" t="str">
        <f>IF(OR(Q1811="",'1'!$H$10="-"),"",IF(Q1811&gt;R1811+S1811,"заказано больше наличия",""))</f>
        <v/>
      </c>
    </row>
    <row r="1812" spans="1:30" s="48" customFormat="1">
      <c r="A1812" s="2"/>
      <c r="B1812" s="57" t="s">
        <v>929</v>
      </c>
      <c r="C1812" s="49" t="s">
        <v>924</v>
      </c>
      <c r="D1812" s="49" t="s">
        <v>925</v>
      </c>
      <c r="E1812" s="49">
        <v>4</v>
      </c>
      <c r="F1812" s="49">
        <v>8</v>
      </c>
      <c r="G1812" s="49" t="s">
        <v>930</v>
      </c>
      <c r="H1812" s="52" t="s">
        <v>288</v>
      </c>
      <c r="I1812" s="50"/>
      <c r="J1812" s="50"/>
      <c r="K1812" s="90"/>
      <c r="L1812" s="51">
        <v>312</v>
      </c>
      <c r="M1812" s="51">
        <v>275</v>
      </c>
      <c r="N1812" s="82">
        <f>IF('1'!$H$10="-",L1812,L1812)</f>
        <v>312</v>
      </c>
      <c r="O1812" s="82">
        <f>IF(Z1812="только сц",0,IF('1'!$H$10="-",M1812,IF('1'!$H$10="в кассу предприятия",M1812,IF('1'!$H$10="ИП Водакова Т.Ю.",M1812*1.075,"-"))))</f>
        <v>275</v>
      </c>
      <c r="P1812" s="86">
        <v>23</v>
      </c>
      <c r="Q1812" s="47"/>
      <c r="R1812" s="91">
        <f t="shared" si="28"/>
        <v>0</v>
      </c>
      <c r="S1812" s="91" t="str">
        <f>IF('1'!$H$10="-","-      ₽",IF(Z1812="только сц",IF(Q1812&lt;=AA1812,Q1812,AA1812),IF(Q1812&lt;=AB1812,0,IF(Q1812-R1812&lt;=AA1812,Q1812-R1812,AA1812))))</f>
        <v>-      ₽</v>
      </c>
      <c r="T1812" s="92" t="str">
        <f>IF('1'!$H$10="-","-      ₽",IF(AND(SUM($W$10:$W$6357)&gt;=200000,AC1812&lt;&gt;"без скидки"),IF(R1812&gt;=100,O1812*0.95*0.95*R1812,O1812*R1812*0.95),IF(SUM($V$10:$V$6357)&gt;=57000,IF(AND(R1812&gt;=100,AC1812&lt;&gt;"без скидки"),O1812*0.95*R1812,O1812*R1812),N1812*R1812)))</f>
        <v>-      ₽</v>
      </c>
      <c r="U1812" s="92" t="str">
        <f>IF('1'!$H$10="-","-      ₽",S1812*N1812)</f>
        <v>-      ₽</v>
      </c>
      <c r="V1812" s="93" t="str">
        <f>IF('1'!$H$10="-","-      ₽",R1812*N1812)</f>
        <v>-      ₽</v>
      </c>
      <c r="W1812" s="93" t="str">
        <f>IF('1'!$H$10="-","-      ₽",R1812*O1812)</f>
        <v>-      ₽</v>
      </c>
      <c r="X1812" s="65" t="s">
        <v>4548</v>
      </c>
      <c r="Y1812" s="66" t="str">
        <f>IF(OR(Q1812="",'1'!$H$10="-"),"-      %",IF(Z1812="только сц",0,IF(SUM($V$685:$V$6357)&gt;=57000,(W1812-T1812)/W1812,0)))</f>
        <v>-      %</v>
      </c>
      <c r="Z1812" s="83" t="s">
        <v>375</v>
      </c>
      <c r="AA1812" s="51">
        <v>6</v>
      </c>
      <c r="AB1812" s="51">
        <v>17</v>
      </c>
      <c r="AC1812" s="63" t="s">
        <v>375</v>
      </c>
      <c r="AD1812" s="94" t="str">
        <f>IF(OR(Q1812="",'1'!$H$10="-"),"",IF(Q1812&gt;R1812+S1812,"заказано больше наличия",""))</f>
        <v/>
      </c>
    </row>
    <row r="1813" spans="1:30" s="48" customFormat="1">
      <c r="A1813" s="2"/>
      <c r="B1813" s="57" t="s">
        <v>1749</v>
      </c>
      <c r="C1813" s="49" t="s">
        <v>3897</v>
      </c>
      <c r="D1813" s="49" t="s">
        <v>3898</v>
      </c>
      <c r="E1813" s="49">
        <v>4</v>
      </c>
      <c r="F1813" s="49">
        <v>8</v>
      </c>
      <c r="G1813" s="49" t="s">
        <v>3185</v>
      </c>
      <c r="H1813" s="52" t="s">
        <v>288</v>
      </c>
      <c r="I1813" s="50"/>
      <c r="J1813" s="50"/>
      <c r="K1813" s="90"/>
      <c r="L1813" s="51">
        <v>391</v>
      </c>
      <c r="M1813" s="51">
        <v>345</v>
      </c>
      <c r="N1813" s="82">
        <f>IF('1'!$H$10="-",L1813,L1813)</f>
        <v>391</v>
      </c>
      <c r="O1813" s="82">
        <f>IF(Z1813="только сц",0,IF('1'!$H$10="-",M1813,IF('1'!$H$10="в кассу предприятия",M1813,IF('1'!$H$10="ИП Водакова Т.Ю.",M1813*1.075,"-"))))</f>
        <v>0</v>
      </c>
      <c r="P1813" s="86">
        <v>9</v>
      </c>
      <c r="Q1813" s="47"/>
      <c r="R1813" s="91">
        <f t="shared" si="28"/>
        <v>0</v>
      </c>
      <c r="S1813" s="91" t="str">
        <f>IF('1'!$H$10="-","-      ₽",IF(Z1813="только сц",IF(Q1813&lt;=AA1813,Q1813,AA1813),IF(Q1813&lt;=AB1813,0,IF(Q1813-R1813&lt;=AA1813,Q1813-R1813,AA1813))))</f>
        <v>-      ₽</v>
      </c>
      <c r="T1813" s="92" t="str">
        <f>IF('1'!$H$10="-","-      ₽",IF(AND(SUM($W$10:$W$6357)&gt;=200000,AC1813&lt;&gt;"без скидки"),IF(R1813&gt;=100,O1813*0.95*0.95*R1813,O1813*R1813*0.95),IF(SUM($V$10:$V$6357)&gt;=57000,IF(AND(R1813&gt;=100,AC1813&lt;&gt;"без скидки"),O1813*0.95*R1813,O1813*R1813),N1813*R1813)))</f>
        <v>-      ₽</v>
      </c>
      <c r="U1813" s="92" t="str">
        <f>IF('1'!$H$10="-","-      ₽",S1813*N1813)</f>
        <v>-      ₽</v>
      </c>
      <c r="V1813" s="93" t="str">
        <f>IF('1'!$H$10="-","-      ₽",R1813*N1813)</f>
        <v>-      ₽</v>
      </c>
      <c r="W1813" s="93" t="str">
        <f>IF('1'!$H$10="-","-      ₽",R1813*O1813)</f>
        <v>-      ₽</v>
      </c>
      <c r="X1813" s="65" t="s">
        <v>4548</v>
      </c>
      <c r="Y1813" s="66" t="str">
        <f>IF(OR(Q1813="",'1'!$H$10="-"),"-      %",IF(Z1813="только сц",0,IF(SUM($V$685:$V$6357)&gt;=57000,(W1813-T1813)/W1813,0)))</f>
        <v>-      %</v>
      </c>
      <c r="Z1813" s="83" t="s">
        <v>5582</v>
      </c>
      <c r="AA1813" s="51">
        <v>9</v>
      </c>
      <c r="AB1813" s="51">
        <v>0</v>
      </c>
      <c r="AC1813" s="63" t="s">
        <v>375</v>
      </c>
      <c r="AD1813" s="94" t="str">
        <f>IF(OR(Q1813="",'1'!$H$10="-"),"",IF(Q1813&gt;R1813+S1813,"заказано больше наличия",""))</f>
        <v/>
      </c>
    </row>
    <row r="1814" spans="1:30" s="48" customFormat="1">
      <c r="A1814" s="2"/>
      <c r="B1814" s="57" t="s">
        <v>1750</v>
      </c>
      <c r="C1814" s="49" t="s">
        <v>924</v>
      </c>
      <c r="D1814" s="49" t="s">
        <v>925</v>
      </c>
      <c r="E1814" s="49">
        <v>4</v>
      </c>
      <c r="F1814" s="49">
        <v>8</v>
      </c>
      <c r="G1814" s="49" t="s">
        <v>3186</v>
      </c>
      <c r="H1814" s="52" t="s">
        <v>288</v>
      </c>
      <c r="I1814" s="50"/>
      <c r="J1814" s="50"/>
      <c r="K1814" s="90"/>
      <c r="L1814" s="51">
        <v>221</v>
      </c>
      <c r="M1814" s="51">
        <v>195</v>
      </c>
      <c r="N1814" s="82">
        <f>IF('1'!$H$10="-",L1814,L1814)</f>
        <v>221</v>
      </c>
      <c r="O1814" s="82">
        <f>IF(Z1814="только сц",0,IF('1'!$H$10="-",M1814,IF('1'!$H$10="в кассу предприятия",M1814,IF('1'!$H$10="ИП Водакова Т.Ю.",M1814*1.075,"-"))))</f>
        <v>195</v>
      </c>
      <c r="P1814" s="86">
        <v>22</v>
      </c>
      <c r="Q1814" s="47"/>
      <c r="R1814" s="91">
        <f t="shared" si="28"/>
        <v>0</v>
      </c>
      <c r="S1814" s="91" t="str">
        <f>IF('1'!$H$10="-","-      ₽",IF(Z1814="только сц",IF(Q1814&lt;=AA1814,Q1814,AA1814),IF(Q1814&lt;=AB1814,0,IF(Q1814-R1814&lt;=AA1814,Q1814-R1814,AA1814))))</f>
        <v>-      ₽</v>
      </c>
      <c r="T1814" s="92" t="str">
        <f>IF('1'!$H$10="-","-      ₽",IF(AND(SUM($W$10:$W$6357)&gt;=200000,AC1814&lt;&gt;"без скидки"),IF(R1814&gt;=100,O1814*0.95*0.95*R1814,O1814*R1814*0.95),IF(SUM($V$10:$V$6357)&gt;=57000,IF(AND(R1814&gt;=100,AC1814&lt;&gt;"без скидки"),O1814*0.95*R1814,O1814*R1814),N1814*R1814)))</f>
        <v>-      ₽</v>
      </c>
      <c r="U1814" s="92" t="str">
        <f>IF('1'!$H$10="-","-      ₽",S1814*N1814)</f>
        <v>-      ₽</v>
      </c>
      <c r="V1814" s="93" t="str">
        <f>IF('1'!$H$10="-","-      ₽",R1814*N1814)</f>
        <v>-      ₽</v>
      </c>
      <c r="W1814" s="93" t="str">
        <f>IF('1'!$H$10="-","-      ₽",R1814*O1814)</f>
        <v>-      ₽</v>
      </c>
      <c r="X1814" s="65" t="s">
        <v>4548</v>
      </c>
      <c r="Y1814" s="66" t="str">
        <f>IF(OR(Q1814="",'1'!$H$10="-"),"-      %",IF(Z1814="только сц",0,IF(SUM($V$685:$V$6357)&gt;=57000,(W1814-T1814)/W1814,0)))</f>
        <v>-      %</v>
      </c>
      <c r="Z1814" s="83" t="s">
        <v>375</v>
      </c>
      <c r="AA1814" s="51">
        <v>9</v>
      </c>
      <c r="AB1814" s="51">
        <v>13</v>
      </c>
      <c r="AC1814" s="63" t="s">
        <v>375</v>
      </c>
      <c r="AD1814" s="94" t="str">
        <f>IF(OR(Q1814="",'1'!$H$10="-"),"",IF(Q1814&gt;R1814+S1814,"заказано больше наличия",""))</f>
        <v/>
      </c>
    </row>
    <row r="1815" spans="1:30" s="48" customFormat="1">
      <c r="A1815" s="2"/>
      <c r="B1815" s="57" t="s">
        <v>931</v>
      </c>
      <c r="C1815" s="49" t="s">
        <v>924</v>
      </c>
      <c r="D1815" s="49" t="s">
        <v>925</v>
      </c>
      <c r="E1815" s="49">
        <v>4</v>
      </c>
      <c r="F1815" s="49">
        <v>8</v>
      </c>
      <c r="G1815" s="49" t="s">
        <v>932</v>
      </c>
      <c r="H1815" s="52" t="s">
        <v>288</v>
      </c>
      <c r="I1815" s="50"/>
      <c r="J1815" s="50"/>
      <c r="K1815" s="90"/>
      <c r="L1815" s="51">
        <v>312</v>
      </c>
      <c r="M1815" s="51">
        <v>275</v>
      </c>
      <c r="N1815" s="82">
        <f>IF('1'!$H$10="-",L1815,L1815)</f>
        <v>312</v>
      </c>
      <c r="O1815" s="82">
        <f>IF(Z1815="только сц",0,IF('1'!$H$10="-",M1815,IF('1'!$H$10="в кассу предприятия",M1815,IF('1'!$H$10="ИП Водакова Т.Ю.",M1815*1.075,"-"))))</f>
        <v>275</v>
      </c>
      <c r="P1815" s="86">
        <v>24</v>
      </c>
      <c r="Q1815" s="47"/>
      <c r="R1815" s="91">
        <f t="shared" si="28"/>
        <v>0</v>
      </c>
      <c r="S1815" s="91" t="str">
        <f>IF('1'!$H$10="-","-      ₽",IF(Z1815="только сц",IF(Q1815&lt;=AA1815,Q1815,AA1815),IF(Q1815&lt;=AB1815,0,IF(Q1815-R1815&lt;=AA1815,Q1815-R1815,AA1815))))</f>
        <v>-      ₽</v>
      </c>
      <c r="T1815" s="92" t="str">
        <f>IF('1'!$H$10="-","-      ₽",IF(AND(SUM($W$10:$W$6357)&gt;=200000,AC1815&lt;&gt;"без скидки"),IF(R1815&gt;=100,O1815*0.95*0.95*R1815,O1815*R1815*0.95),IF(SUM($V$10:$V$6357)&gt;=57000,IF(AND(R1815&gt;=100,AC1815&lt;&gt;"без скидки"),O1815*0.95*R1815,O1815*R1815),N1815*R1815)))</f>
        <v>-      ₽</v>
      </c>
      <c r="U1815" s="92" t="str">
        <f>IF('1'!$H$10="-","-      ₽",S1815*N1815)</f>
        <v>-      ₽</v>
      </c>
      <c r="V1815" s="93" t="str">
        <f>IF('1'!$H$10="-","-      ₽",R1815*N1815)</f>
        <v>-      ₽</v>
      </c>
      <c r="W1815" s="93" t="str">
        <f>IF('1'!$H$10="-","-      ₽",R1815*O1815)</f>
        <v>-      ₽</v>
      </c>
      <c r="X1815" s="65" t="s">
        <v>4548</v>
      </c>
      <c r="Y1815" s="66" t="str">
        <f>IF(OR(Q1815="",'1'!$H$10="-"),"-      %",IF(Z1815="только сц",0,IF(SUM($V$685:$V$6357)&gt;=57000,(W1815-T1815)/W1815,0)))</f>
        <v>-      %</v>
      </c>
      <c r="Z1815" s="83" t="s">
        <v>375</v>
      </c>
      <c r="AA1815" s="51">
        <v>6</v>
      </c>
      <c r="AB1815" s="51">
        <v>18</v>
      </c>
      <c r="AC1815" s="63" t="s">
        <v>375</v>
      </c>
      <c r="AD1815" s="94" t="str">
        <f>IF(OR(Q1815="",'1'!$H$10="-"),"",IF(Q1815&gt;R1815+S1815,"заказано больше наличия",""))</f>
        <v/>
      </c>
    </row>
    <row r="1816" spans="1:30" s="48" customFormat="1">
      <c r="A1816" s="2"/>
      <c r="B1816" s="57" t="s">
        <v>1751</v>
      </c>
      <c r="C1816" s="49" t="s">
        <v>924</v>
      </c>
      <c r="D1816" s="49" t="s">
        <v>925</v>
      </c>
      <c r="E1816" s="49">
        <v>4</v>
      </c>
      <c r="F1816" s="49">
        <v>8</v>
      </c>
      <c r="G1816" s="49" t="s">
        <v>3187</v>
      </c>
      <c r="H1816" s="52" t="s">
        <v>288</v>
      </c>
      <c r="I1816" s="50"/>
      <c r="J1816" s="50"/>
      <c r="K1816" s="90"/>
      <c r="L1816" s="51">
        <v>266</v>
      </c>
      <c r="M1816" s="51">
        <v>235</v>
      </c>
      <c r="N1816" s="82">
        <f>IF('1'!$H$10="-",L1816,L1816)</f>
        <v>266</v>
      </c>
      <c r="O1816" s="82">
        <f>IF(Z1816="только сц",0,IF('1'!$H$10="-",M1816,IF('1'!$H$10="в кассу предприятия",M1816,IF('1'!$H$10="ИП Водакова Т.Ю.",M1816*1.075,"-"))))</f>
        <v>235</v>
      </c>
      <c r="P1816" s="86">
        <v>44</v>
      </c>
      <c r="Q1816" s="47"/>
      <c r="R1816" s="91">
        <f t="shared" si="28"/>
        <v>0</v>
      </c>
      <c r="S1816" s="91" t="str">
        <f>IF('1'!$H$10="-","-      ₽",IF(Z1816="только сц",IF(Q1816&lt;=AA1816,Q1816,AA1816),IF(Q1816&lt;=AB1816,0,IF(Q1816-R1816&lt;=AA1816,Q1816-R1816,AA1816))))</f>
        <v>-      ₽</v>
      </c>
      <c r="T1816" s="92" t="str">
        <f>IF('1'!$H$10="-","-      ₽",IF(AND(SUM($W$10:$W$6357)&gt;=200000,AC1816&lt;&gt;"без скидки"),IF(R1816&gt;=100,O1816*0.95*0.95*R1816,O1816*R1816*0.95),IF(SUM($V$10:$V$6357)&gt;=57000,IF(AND(R1816&gt;=100,AC1816&lt;&gt;"без скидки"),O1816*0.95*R1816,O1816*R1816),N1816*R1816)))</f>
        <v>-      ₽</v>
      </c>
      <c r="U1816" s="92" t="str">
        <f>IF('1'!$H$10="-","-      ₽",S1816*N1816)</f>
        <v>-      ₽</v>
      </c>
      <c r="V1816" s="93" t="str">
        <f>IF('1'!$H$10="-","-      ₽",R1816*N1816)</f>
        <v>-      ₽</v>
      </c>
      <c r="W1816" s="93" t="str">
        <f>IF('1'!$H$10="-","-      ₽",R1816*O1816)</f>
        <v>-      ₽</v>
      </c>
      <c r="X1816" s="65" t="s">
        <v>4548</v>
      </c>
      <c r="Y1816" s="66" t="str">
        <f>IF(OR(Q1816="",'1'!$H$10="-"),"-      %",IF(Z1816="только сц",0,IF(SUM($V$685:$V$6357)&gt;=57000,(W1816-T1816)/W1816,0)))</f>
        <v>-      %</v>
      </c>
      <c r="Z1816" s="83" t="s">
        <v>375</v>
      </c>
      <c r="AA1816" s="51">
        <v>25</v>
      </c>
      <c r="AB1816" s="51">
        <v>19</v>
      </c>
      <c r="AC1816" s="63" t="s">
        <v>375</v>
      </c>
      <c r="AD1816" s="94" t="str">
        <f>IF(OR(Q1816="",'1'!$H$10="-"),"",IF(Q1816&gt;R1816+S1816,"заказано больше наличия",""))</f>
        <v/>
      </c>
    </row>
    <row r="1817" spans="1:30" s="48" customFormat="1">
      <c r="A1817" s="2"/>
      <c r="B1817" s="57" t="s">
        <v>1752</v>
      </c>
      <c r="C1817" s="49" t="s">
        <v>3897</v>
      </c>
      <c r="D1817" s="49" t="s">
        <v>3898</v>
      </c>
      <c r="E1817" s="49">
        <v>4</v>
      </c>
      <c r="F1817" s="49">
        <v>11</v>
      </c>
      <c r="G1817" s="49" t="s">
        <v>3188</v>
      </c>
      <c r="H1817" s="52" t="s">
        <v>52</v>
      </c>
      <c r="I1817" s="50"/>
      <c r="J1817" s="50"/>
      <c r="K1817" s="90"/>
      <c r="L1817" s="51">
        <v>266</v>
      </c>
      <c r="M1817" s="51">
        <v>235</v>
      </c>
      <c r="N1817" s="82">
        <f>IF('1'!$H$10="-",L1817,L1817)</f>
        <v>266</v>
      </c>
      <c r="O1817" s="82">
        <f>IF(Z1817="только сц",0,IF('1'!$H$10="-",M1817,IF('1'!$H$10="в кассу предприятия",M1817,IF('1'!$H$10="ИП Водакова Т.Ю.",M1817*1.075,"-"))))</f>
        <v>0</v>
      </c>
      <c r="P1817" s="86">
        <v>2</v>
      </c>
      <c r="Q1817" s="47"/>
      <c r="R1817" s="91">
        <f t="shared" si="28"/>
        <v>0</v>
      </c>
      <c r="S1817" s="91" t="str">
        <f>IF('1'!$H$10="-","-      ₽",IF(Z1817="только сц",IF(Q1817&lt;=AA1817,Q1817,AA1817),IF(Q1817&lt;=AB1817,0,IF(Q1817-R1817&lt;=AA1817,Q1817-R1817,AA1817))))</f>
        <v>-      ₽</v>
      </c>
      <c r="T1817" s="92" t="str">
        <f>IF('1'!$H$10="-","-      ₽",IF(AND(SUM($W$10:$W$6357)&gt;=200000,AC1817&lt;&gt;"без скидки"),IF(R1817&gt;=100,O1817*0.95*0.95*R1817,O1817*R1817*0.95),IF(SUM($V$10:$V$6357)&gt;=57000,IF(AND(R1817&gt;=100,AC1817&lt;&gt;"без скидки"),O1817*0.95*R1817,O1817*R1817),N1817*R1817)))</f>
        <v>-      ₽</v>
      </c>
      <c r="U1817" s="92" t="str">
        <f>IF('1'!$H$10="-","-      ₽",S1817*N1817)</f>
        <v>-      ₽</v>
      </c>
      <c r="V1817" s="93" t="str">
        <f>IF('1'!$H$10="-","-      ₽",R1817*N1817)</f>
        <v>-      ₽</v>
      </c>
      <c r="W1817" s="93" t="str">
        <f>IF('1'!$H$10="-","-      ₽",R1817*O1817)</f>
        <v>-      ₽</v>
      </c>
      <c r="X1817" s="65" t="s">
        <v>4548</v>
      </c>
      <c r="Y1817" s="66" t="str">
        <f>IF(OR(Q1817="",'1'!$H$10="-"),"-      %",IF(Z1817="только сц",0,IF(SUM($V$685:$V$6357)&gt;=57000,(W1817-T1817)/W1817,0)))</f>
        <v>-      %</v>
      </c>
      <c r="Z1817" s="83" t="s">
        <v>5582</v>
      </c>
      <c r="AA1817" s="51">
        <v>2</v>
      </c>
      <c r="AB1817" s="51">
        <v>0</v>
      </c>
      <c r="AC1817" s="63" t="s">
        <v>375</v>
      </c>
      <c r="AD1817" s="94" t="str">
        <f>IF(OR(Q1817="",'1'!$H$10="-"),"",IF(Q1817&gt;R1817+S1817,"заказано больше наличия",""))</f>
        <v/>
      </c>
    </row>
    <row r="1818" spans="1:30" s="48" customFormat="1">
      <c r="A1818" s="2"/>
      <c r="B1818" s="57" t="s">
        <v>1753</v>
      </c>
      <c r="C1818" s="49" t="s">
        <v>3897</v>
      </c>
      <c r="D1818" s="49" t="s">
        <v>3898</v>
      </c>
      <c r="E1818" s="49">
        <v>4</v>
      </c>
      <c r="F1818" s="49">
        <v>8</v>
      </c>
      <c r="G1818" s="49" t="s">
        <v>3189</v>
      </c>
      <c r="H1818" s="52" t="s">
        <v>288</v>
      </c>
      <c r="I1818" s="50"/>
      <c r="J1818" s="50"/>
      <c r="K1818" s="90"/>
      <c r="L1818" s="51">
        <v>357</v>
      </c>
      <c r="M1818" s="51">
        <v>315</v>
      </c>
      <c r="N1818" s="82">
        <f>IF('1'!$H$10="-",L1818,L1818)</f>
        <v>357</v>
      </c>
      <c r="O1818" s="82">
        <f>IF(Z1818="только сц",0,IF('1'!$H$10="-",M1818,IF('1'!$H$10="в кассу предприятия",M1818,IF('1'!$H$10="ИП Водакова Т.Ю.",M1818*1.075,"-"))))</f>
        <v>0</v>
      </c>
      <c r="P1818" s="86">
        <v>13</v>
      </c>
      <c r="Q1818" s="47"/>
      <c r="R1818" s="91">
        <f t="shared" si="28"/>
        <v>0</v>
      </c>
      <c r="S1818" s="91" t="str">
        <f>IF('1'!$H$10="-","-      ₽",IF(Z1818="только сц",IF(Q1818&lt;=AA1818,Q1818,AA1818),IF(Q1818&lt;=AB1818,0,IF(Q1818-R1818&lt;=AA1818,Q1818-R1818,AA1818))))</f>
        <v>-      ₽</v>
      </c>
      <c r="T1818" s="92" t="str">
        <f>IF('1'!$H$10="-","-      ₽",IF(AND(SUM($W$10:$W$6357)&gt;=200000,AC1818&lt;&gt;"без скидки"),IF(R1818&gt;=100,O1818*0.95*0.95*R1818,O1818*R1818*0.95),IF(SUM($V$10:$V$6357)&gt;=57000,IF(AND(R1818&gt;=100,AC1818&lt;&gt;"без скидки"),O1818*0.95*R1818,O1818*R1818),N1818*R1818)))</f>
        <v>-      ₽</v>
      </c>
      <c r="U1818" s="92" t="str">
        <f>IF('1'!$H$10="-","-      ₽",S1818*N1818)</f>
        <v>-      ₽</v>
      </c>
      <c r="V1818" s="93" t="str">
        <f>IF('1'!$H$10="-","-      ₽",R1818*N1818)</f>
        <v>-      ₽</v>
      </c>
      <c r="W1818" s="93" t="str">
        <f>IF('1'!$H$10="-","-      ₽",R1818*O1818)</f>
        <v>-      ₽</v>
      </c>
      <c r="X1818" s="65" t="s">
        <v>4548</v>
      </c>
      <c r="Y1818" s="66" t="str">
        <f>IF(OR(Q1818="",'1'!$H$10="-"),"-      %",IF(Z1818="только сц",0,IF(SUM($V$685:$V$6357)&gt;=57000,(W1818-T1818)/W1818,0)))</f>
        <v>-      %</v>
      </c>
      <c r="Z1818" s="83" t="s">
        <v>5582</v>
      </c>
      <c r="AA1818" s="51">
        <v>13</v>
      </c>
      <c r="AB1818" s="51">
        <v>0</v>
      </c>
      <c r="AC1818" s="63" t="s">
        <v>3975</v>
      </c>
      <c r="AD1818" s="94" t="str">
        <f>IF(OR(Q1818="",'1'!$H$10="-"),"",IF(Q1818&gt;R1818+S1818,"заказано больше наличия",""))</f>
        <v/>
      </c>
    </row>
    <row r="1819" spans="1:30" s="48" customFormat="1">
      <c r="A1819" s="2"/>
      <c r="B1819" s="57" t="s">
        <v>1754</v>
      </c>
      <c r="C1819" s="49" t="s">
        <v>924</v>
      </c>
      <c r="D1819" s="49" t="s">
        <v>925</v>
      </c>
      <c r="E1819" s="49">
        <v>4</v>
      </c>
      <c r="F1819" s="49">
        <v>11</v>
      </c>
      <c r="G1819" s="49" t="s">
        <v>3190</v>
      </c>
      <c r="H1819" s="52" t="s">
        <v>52</v>
      </c>
      <c r="I1819" s="50"/>
      <c r="J1819" s="50"/>
      <c r="K1819" s="90"/>
      <c r="L1819" s="51">
        <v>464</v>
      </c>
      <c r="M1819" s="51">
        <v>409</v>
      </c>
      <c r="N1819" s="82">
        <f>IF('1'!$H$10="-",L1819,L1819)</f>
        <v>464</v>
      </c>
      <c r="O1819" s="82">
        <f>IF(Z1819="только сц",0,IF('1'!$H$10="-",M1819,IF('1'!$H$10="в кассу предприятия",M1819,IF('1'!$H$10="ИП Водакова Т.Ю.",M1819*1.075,"-"))))</f>
        <v>409</v>
      </c>
      <c r="P1819" s="86">
        <v>15</v>
      </c>
      <c r="Q1819" s="47"/>
      <c r="R1819" s="91">
        <f t="shared" si="28"/>
        <v>0</v>
      </c>
      <c r="S1819" s="91" t="str">
        <f>IF('1'!$H$10="-","-      ₽",IF(Z1819="только сц",IF(Q1819&lt;=AA1819,Q1819,AA1819),IF(Q1819&lt;=AB1819,0,IF(Q1819-R1819&lt;=AA1819,Q1819-R1819,AA1819))))</f>
        <v>-      ₽</v>
      </c>
      <c r="T1819" s="92" t="str">
        <f>IF('1'!$H$10="-","-      ₽",IF(AND(SUM($W$10:$W$6357)&gt;=200000,AC1819&lt;&gt;"без скидки"),IF(R1819&gt;=100,O1819*0.95*0.95*R1819,O1819*R1819*0.95),IF(SUM($V$10:$V$6357)&gt;=57000,IF(AND(R1819&gt;=100,AC1819&lt;&gt;"без скидки"),O1819*0.95*R1819,O1819*R1819),N1819*R1819)))</f>
        <v>-      ₽</v>
      </c>
      <c r="U1819" s="92" t="str">
        <f>IF('1'!$H$10="-","-      ₽",S1819*N1819)</f>
        <v>-      ₽</v>
      </c>
      <c r="V1819" s="93" t="str">
        <f>IF('1'!$H$10="-","-      ₽",R1819*N1819)</f>
        <v>-      ₽</v>
      </c>
      <c r="W1819" s="93" t="str">
        <f>IF('1'!$H$10="-","-      ₽",R1819*O1819)</f>
        <v>-      ₽</v>
      </c>
      <c r="X1819" s="65" t="s">
        <v>4548</v>
      </c>
      <c r="Y1819" s="66" t="str">
        <f>IF(OR(Q1819="",'1'!$H$10="-"),"-      %",IF(Z1819="только сц",0,IF(SUM($V$685:$V$6357)&gt;=57000,(W1819-T1819)/W1819,0)))</f>
        <v>-      %</v>
      </c>
      <c r="Z1819" s="83" t="s">
        <v>375</v>
      </c>
      <c r="AA1819" s="51">
        <v>0</v>
      </c>
      <c r="AB1819" s="51">
        <v>15</v>
      </c>
      <c r="AC1819" s="63" t="s">
        <v>375</v>
      </c>
      <c r="AD1819" s="94" t="str">
        <f>IF(OR(Q1819="",'1'!$H$10="-"),"",IF(Q1819&gt;R1819+S1819,"заказано больше наличия",""))</f>
        <v/>
      </c>
    </row>
    <row r="1820" spans="1:30" s="48" customFormat="1">
      <c r="A1820" s="2"/>
      <c r="B1820" s="57" t="s">
        <v>1755</v>
      </c>
      <c r="C1820" s="49" t="s">
        <v>3897</v>
      </c>
      <c r="D1820" s="49" t="s">
        <v>3898</v>
      </c>
      <c r="E1820" s="49">
        <v>4</v>
      </c>
      <c r="F1820" s="49">
        <v>11</v>
      </c>
      <c r="G1820" s="49" t="s">
        <v>3191</v>
      </c>
      <c r="H1820" s="52" t="s">
        <v>52</v>
      </c>
      <c r="I1820" s="50"/>
      <c r="J1820" s="50"/>
      <c r="K1820" s="90"/>
      <c r="L1820" s="51">
        <v>357</v>
      </c>
      <c r="M1820" s="51">
        <v>315</v>
      </c>
      <c r="N1820" s="82">
        <f>IF('1'!$H$10="-",L1820,L1820)</f>
        <v>357</v>
      </c>
      <c r="O1820" s="82">
        <f>IF(Z1820="только сц",0,IF('1'!$H$10="-",M1820,IF('1'!$H$10="в кассу предприятия",M1820,IF('1'!$H$10="ИП Водакова Т.Ю.",M1820*1.075,"-"))))</f>
        <v>0</v>
      </c>
      <c r="P1820" s="86">
        <v>9</v>
      </c>
      <c r="Q1820" s="47"/>
      <c r="R1820" s="91">
        <f t="shared" si="28"/>
        <v>0</v>
      </c>
      <c r="S1820" s="91" t="str">
        <f>IF('1'!$H$10="-","-      ₽",IF(Z1820="только сц",IF(Q1820&lt;=AA1820,Q1820,AA1820),IF(Q1820&lt;=AB1820,0,IF(Q1820-R1820&lt;=AA1820,Q1820-R1820,AA1820))))</f>
        <v>-      ₽</v>
      </c>
      <c r="T1820" s="92" t="str">
        <f>IF('1'!$H$10="-","-      ₽",IF(AND(SUM($W$10:$W$6357)&gt;=200000,AC1820&lt;&gt;"без скидки"),IF(R1820&gt;=100,O1820*0.95*0.95*R1820,O1820*R1820*0.95),IF(SUM($V$10:$V$6357)&gt;=57000,IF(AND(R1820&gt;=100,AC1820&lt;&gt;"без скидки"),O1820*0.95*R1820,O1820*R1820),N1820*R1820)))</f>
        <v>-      ₽</v>
      </c>
      <c r="U1820" s="92" t="str">
        <f>IF('1'!$H$10="-","-      ₽",S1820*N1820)</f>
        <v>-      ₽</v>
      </c>
      <c r="V1820" s="93" t="str">
        <f>IF('1'!$H$10="-","-      ₽",R1820*N1820)</f>
        <v>-      ₽</v>
      </c>
      <c r="W1820" s="93" t="str">
        <f>IF('1'!$H$10="-","-      ₽",R1820*O1820)</f>
        <v>-      ₽</v>
      </c>
      <c r="X1820" s="65" t="s">
        <v>4548</v>
      </c>
      <c r="Y1820" s="66" t="str">
        <f>IF(OR(Q1820="",'1'!$H$10="-"),"-      %",IF(Z1820="только сц",0,IF(SUM($V$685:$V$6357)&gt;=57000,(W1820-T1820)/W1820,0)))</f>
        <v>-      %</v>
      </c>
      <c r="Z1820" s="83" t="s">
        <v>5582</v>
      </c>
      <c r="AA1820" s="51">
        <v>9</v>
      </c>
      <c r="AB1820" s="51">
        <v>0</v>
      </c>
      <c r="AC1820" s="63" t="s">
        <v>375</v>
      </c>
      <c r="AD1820" s="94" t="str">
        <f>IF(OR(Q1820="",'1'!$H$10="-"),"",IF(Q1820&gt;R1820+S1820,"заказано больше наличия",""))</f>
        <v/>
      </c>
    </row>
    <row r="1821" spans="1:30" s="48" customFormat="1">
      <c r="A1821" s="2"/>
      <c r="B1821" s="57" t="s">
        <v>1756</v>
      </c>
      <c r="C1821" s="49" t="s">
        <v>924</v>
      </c>
      <c r="D1821" s="49" t="s">
        <v>925</v>
      </c>
      <c r="E1821" s="49">
        <v>4</v>
      </c>
      <c r="F1821" s="49">
        <v>8</v>
      </c>
      <c r="G1821" s="49" t="s">
        <v>3192</v>
      </c>
      <c r="H1821" s="52" t="s">
        <v>288</v>
      </c>
      <c r="I1821" s="50"/>
      <c r="J1821" s="50"/>
      <c r="K1821" s="90"/>
      <c r="L1821" s="51">
        <v>357</v>
      </c>
      <c r="M1821" s="51">
        <v>315</v>
      </c>
      <c r="N1821" s="82">
        <f>IF('1'!$H$10="-",L1821,L1821)</f>
        <v>357</v>
      </c>
      <c r="O1821" s="82">
        <f>IF(Z1821="только сц",0,IF('1'!$H$10="-",M1821,IF('1'!$H$10="в кассу предприятия",M1821,IF('1'!$H$10="ИП Водакова Т.Ю.",M1821*1.075,"-"))))</f>
        <v>315</v>
      </c>
      <c r="P1821" s="86">
        <v>15</v>
      </c>
      <c r="Q1821" s="47"/>
      <c r="R1821" s="91">
        <f t="shared" si="28"/>
        <v>0</v>
      </c>
      <c r="S1821" s="91" t="str">
        <f>IF('1'!$H$10="-","-      ₽",IF(Z1821="только сц",IF(Q1821&lt;=AA1821,Q1821,AA1821),IF(Q1821&lt;=AB1821,0,IF(Q1821-R1821&lt;=AA1821,Q1821-R1821,AA1821))))</f>
        <v>-      ₽</v>
      </c>
      <c r="T1821" s="92" t="str">
        <f>IF('1'!$H$10="-","-      ₽",IF(AND(SUM($W$10:$W$6357)&gt;=200000,AC1821&lt;&gt;"без скидки"),IF(R1821&gt;=100,O1821*0.95*0.95*R1821,O1821*R1821*0.95),IF(SUM($V$10:$V$6357)&gt;=57000,IF(AND(R1821&gt;=100,AC1821&lt;&gt;"без скидки"),O1821*0.95*R1821,O1821*R1821),N1821*R1821)))</f>
        <v>-      ₽</v>
      </c>
      <c r="U1821" s="92" t="str">
        <f>IF('1'!$H$10="-","-      ₽",S1821*N1821)</f>
        <v>-      ₽</v>
      </c>
      <c r="V1821" s="93" t="str">
        <f>IF('1'!$H$10="-","-      ₽",R1821*N1821)</f>
        <v>-      ₽</v>
      </c>
      <c r="W1821" s="93" t="str">
        <f>IF('1'!$H$10="-","-      ₽",R1821*O1821)</f>
        <v>-      ₽</v>
      </c>
      <c r="X1821" s="65" t="s">
        <v>4548</v>
      </c>
      <c r="Y1821" s="66" t="str">
        <f>IF(OR(Q1821="",'1'!$H$10="-"),"-      %",IF(Z1821="только сц",0,IF(SUM($V$685:$V$6357)&gt;=57000,(W1821-T1821)/W1821,0)))</f>
        <v>-      %</v>
      </c>
      <c r="Z1821" s="83" t="s">
        <v>375</v>
      </c>
      <c r="AA1821" s="51">
        <v>0</v>
      </c>
      <c r="AB1821" s="51">
        <v>15</v>
      </c>
      <c r="AC1821" s="63" t="s">
        <v>375</v>
      </c>
      <c r="AD1821" s="94" t="str">
        <f>IF(OR(Q1821="",'1'!$H$10="-"),"",IF(Q1821&gt;R1821+S1821,"заказано больше наличия",""))</f>
        <v/>
      </c>
    </row>
    <row r="1822" spans="1:30" s="48" customFormat="1">
      <c r="A1822" s="2"/>
      <c r="B1822" s="57" t="s">
        <v>1757</v>
      </c>
      <c r="C1822" s="49" t="s">
        <v>924</v>
      </c>
      <c r="D1822" s="49" t="s">
        <v>925</v>
      </c>
      <c r="E1822" s="49">
        <v>4</v>
      </c>
      <c r="F1822" s="49">
        <v>8</v>
      </c>
      <c r="G1822" s="49" t="s">
        <v>3193</v>
      </c>
      <c r="H1822" s="52" t="s">
        <v>288</v>
      </c>
      <c r="I1822" s="50"/>
      <c r="J1822" s="50"/>
      <c r="K1822" s="90"/>
      <c r="L1822" s="51">
        <v>357</v>
      </c>
      <c r="M1822" s="51">
        <v>315</v>
      </c>
      <c r="N1822" s="82">
        <f>IF('1'!$H$10="-",L1822,L1822)</f>
        <v>357</v>
      </c>
      <c r="O1822" s="82">
        <f>IF(Z1822="только сц",0,IF('1'!$H$10="-",M1822,IF('1'!$H$10="в кассу предприятия",M1822,IF('1'!$H$10="ИП Водакова Т.Ю.",M1822*1.075,"-"))))</f>
        <v>315</v>
      </c>
      <c r="P1822" s="86">
        <v>17</v>
      </c>
      <c r="Q1822" s="47"/>
      <c r="R1822" s="91">
        <f t="shared" si="28"/>
        <v>0</v>
      </c>
      <c r="S1822" s="91" t="str">
        <f>IF('1'!$H$10="-","-      ₽",IF(Z1822="только сц",IF(Q1822&lt;=AA1822,Q1822,AA1822),IF(Q1822&lt;=AB1822,0,IF(Q1822-R1822&lt;=AA1822,Q1822-R1822,AA1822))))</f>
        <v>-      ₽</v>
      </c>
      <c r="T1822" s="92" t="str">
        <f>IF('1'!$H$10="-","-      ₽",IF(AND(SUM($W$10:$W$6357)&gt;=200000,AC1822&lt;&gt;"без скидки"),IF(R1822&gt;=100,O1822*0.95*0.95*R1822,O1822*R1822*0.95),IF(SUM($V$10:$V$6357)&gt;=57000,IF(AND(R1822&gt;=100,AC1822&lt;&gt;"без скидки"),O1822*0.95*R1822,O1822*R1822),N1822*R1822)))</f>
        <v>-      ₽</v>
      </c>
      <c r="U1822" s="92" t="str">
        <f>IF('1'!$H$10="-","-      ₽",S1822*N1822)</f>
        <v>-      ₽</v>
      </c>
      <c r="V1822" s="93" t="str">
        <f>IF('1'!$H$10="-","-      ₽",R1822*N1822)</f>
        <v>-      ₽</v>
      </c>
      <c r="W1822" s="93" t="str">
        <f>IF('1'!$H$10="-","-      ₽",R1822*O1822)</f>
        <v>-      ₽</v>
      </c>
      <c r="X1822" s="65" t="s">
        <v>4548</v>
      </c>
      <c r="Y1822" s="66" t="str">
        <f>IF(OR(Q1822="",'1'!$H$10="-"),"-      %",IF(Z1822="только сц",0,IF(SUM($V$685:$V$6357)&gt;=57000,(W1822-T1822)/W1822,0)))</f>
        <v>-      %</v>
      </c>
      <c r="Z1822" s="83" t="s">
        <v>375</v>
      </c>
      <c r="AA1822" s="51">
        <v>0</v>
      </c>
      <c r="AB1822" s="51">
        <v>17</v>
      </c>
      <c r="AC1822" s="63" t="s">
        <v>375</v>
      </c>
      <c r="AD1822" s="94" t="str">
        <f>IF(OR(Q1822="",'1'!$H$10="-"),"",IF(Q1822&gt;R1822+S1822,"заказано больше наличия",""))</f>
        <v/>
      </c>
    </row>
    <row r="1823" spans="1:30" s="48" customFormat="1">
      <c r="A1823" s="2"/>
      <c r="B1823" s="57" t="s">
        <v>1758</v>
      </c>
      <c r="C1823" s="49" t="s">
        <v>3897</v>
      </c>
      <c r="D1823" s="49" t="s">
        <v>3898</v>
      </c>
      <c r="E1823" s="49">
        <v>4</v>
      </c>
      <c r="F1823" s="49">
        <v>8</v>
      </c>
      <c r="G1823" s="49" t="s">
        <v>3194</v>
      </c>
      <c r="H1823" s="52" t="s">
        <v>288</v>
      </c>
      <c r="I1823" s="50"/>
      <c r="J1823" s="50"/>
      <c r="K1823" s="90"/>
      <c r="L1823" s="51">
        <v>312</v>
      </c>
      <c r="M1823" s="51">
        <v>275</v>
      </c>
      <c r="N1823" s="82">
        <f>IF('1'!$H$10="-",L1823,L1823)</f>
        <v>312</v>
      </c>
      <c r="O1823" s="82">
        <f>IF(Z1823="только сц",0,IF('1'!$H$10="-",M1823,IF('1'!$H$10="в кассу предприятия",M1823,IF('1'!$H$10="ИП Водакова Т.Ю.",M1823*1.075,"-"))))</f>
        <v>0</v>
      </c>
      <c r="P1823" s="86">
        <v>3</v>
      </c>
      <c r="Q1823" s="47"/>
      <c r="R1823" s="91">
        <f t="shared" si="28"/>
        <v>0</v>
      </c>
      <c r="S1823" s="91" t="str">
        <f>IF('1'!$H$10="-","-      ₽",IF(Z1823="только сц",IF(Q1823&lt;=AA1823,Q1823,AA1823),IF(Q1823&lt;=AB1823,0,IF(Q1823-R1823&lt;=AA1823,Q1823-R1823,AA1823))))</f>
        <v>-      ₽</v>
      </c>
      <c r="T1823" s="92" t="str">
        <f>IF('1'!$H$10="-","-      ₽",IF(AND(SUM($W$10:$W$6357)&gt;=200000,AC1823&lt;&gt;"без скидки"),IF(R1823&gt;=100,O1823*0.95*0.95*R1823,O1823*R1823*0.95),IF(SUM($V$10:$V$6357)&gt;=57000,IF(AND(R1823&gt;=100,AC1823&lt;&gt;"без скидки"),O1823*0.95*R1823,O1823*R1823),N1823*R1823)))</f>
        <v>-      ₽</v>
      </c>
      <c r="U1823" s="92" t="str">
        <f>IF('1'!$H$10="-","-      ₽",S1823*N1823)</f>
        <v>-      ₽</v>
      </c>
      <c r="V1823" s="93" t="str">
        <f>IF('1'!$H$10="-","-      ₽",R1823*N1823)</f>
        <v>-      ₽</v>
      </c>
      <c r="W1823" s="93" t="str">
        <f>IF('1'!$H$10="-","-      ₽",R1823*O1823)</f>
        <v>-      ₽</v>
      </c>
      <c r="X1823" s="65" t="s">
        <v>4548</v>
      </c>
      <c r="Y1823" s="66" t="str">
        <f>IF(OR(Q1823="",'1'!$H$10="-"),"-      %",IF(Z1823="только сц",0,IF(SUM($V$685:$V$6357)&gt;=57000,(W1823-T1823)/W1823,0)))</f>
        <v>-      %</v>
      </c>
      <c r="Z1823" s="83" t="s">
        <v>5582</v>
      </c>
      <c r="AA1823" s="51">
        <v>3</v>
      </c>
      <c r="AB1823" s="51">
        <v>0</v>
      </c>
      <c r="AC1823" s="63" t="s">
        <v>375</v>
      </c>
      <c r="AD1823" s="94" t="str">
        <f>IF(OR(Q1823="",'1'!$H$10="-"),"",IF(Q1823&gt;R1823+S1823,"заказано больше наличия",""))</f>
        <v/>
      </c>
    </row>
    <row r="1824" spans="1:30" s="48" customFormat="1">
      <c r="A1824" s="2"/>
      <c r="B1824" s="57" t="s">
        <v>1759</v>
      </c>
      <c r="C1824" s="49" t="s">
        <v>3897</v>
      </c>
      <c r="D1824" s="49" t="s">
        <v>3898</v>
      </c>
      <c r="E1824" s="49">
        <v>4</v>
      </c>
      <c r="F1824" s="49">
        <v>8</v>
      </c>
      <c r="G1824" s="49" t="s">
        <v>3195</v>
      </c>
      <c r="H1824" s="52" t="s">
        <v>288</v>
      </c>
      <c r="I1824" s="50"/>
      <c r="J1824" s="50"/>
      <c r="K1824" s="90"/>
      <c r="L1824" s="51">
        <v>464</v>
      </c>
      <c r="M1824" s="51">
        <v>409</v>
      </c>
      <c r="N1824" s="82">
        <f>IF('1'!$H$10="-",L1824,L1824)</f>
        <v>464</v>
      </c>
      <c r="O1824" s="82">
        <f>IF(Z1824="только сц",0,IF('1'!$H$10="-",M1824,IF('1'!$H$10="в кассу предприятия",M1824,IF('1'!$H$10="ИП Водакова Т.Ю.",M1824*1.075,"-"))))</f>
        <v>0</v>
      </c>
      <c r="P1824" s="86">
        <v>5</v>
      </c>
      <c r="Q1824" s="47"/>
      <c r="R1824" s="91">
        <f t="shared" si="28"/>
        <v>0</v>
      </c>
      <c r="S1824" s="91" t="str">
        <f>IF('1'!$H$10="-","-      ₽",IF(Z1824="только сц",IF(Q1824&lt;=AA1824,Q1824,AA1824),IF(Q1824&lt;=AB1824,0,IF(Q1824-R1824&lt;=AA1824,Q1824-R1824,AA1824))))</f>
        <v>-      ₽</v>
      </c>
      <c r="T1824" s="92" t="str">
        <f>IF('1'!$H$10="-","-      ₽",IF(AND(SUM($W$10:$W$6357)&gt;=200000,AC1824&lt;&gt;"без скидки"),IF(R1824&gt;=100,O1824*0.95*0.95*R1824,O1824*R1824*0.95),IF(SUM($V$10:$V$6357)&gt;=57000,IF(AND(R1824&gt;=100,AC1824&lt;&gt;"без скидки"),O1824*0.95*R1824,O1824*R1824),N1824*R1824)))</f>
        <v>-      ₽</v>
      </c>
      <c r="U1824" s="92" t="str">
        <f>IF('1'!$H$10="-","-      ₽",S1824*N1824)</f>
        <v>-      ₽</v>
      </c>
      <c r="V1824" s="93" t="str">
        <f>IF('1'!$H$10="-","-      ₽",R1824*N1824)</f>
        <v>-      ₽</v>
      </c>
      <c r="W1824" s="93" t="str">
        <f>IF('1'!$H$10="-","-      ₽",R1824*O1824)</f>
        <v>-      ₽</v>
      </c>
      <c r="X1824" s="65" t="s">
        <v>4548</v>
      </c>
      <c r="Y1824" s="66" t="str">
        <f>IF(OR(Q1824="",'1'!$H$10="-"),"-      %",IF(Z1824="только сц",0,IF(SUM($V$685:$V$6357)&gt;=57000,(W1824-T1824)/W1824,0)))</f>
        <v>-      %</v>
      </c>
      <c r="Z1824" s="83" t="s">
        <v>5582</v>
      </c>
      <c r="AA1824" s="51">
        <v>5</v>
      </c>
      <c r="AB1824" s="51">
        <v>0</v>
      </c>
      <c r="AC1824" s="63" t="s">
        <v>375</v>
      </c>
      <c r="AD1824" s="94" t="str">
        <f>IF(OR(Q1824="",'1'!$H$10="-"),"",IF(Q1824&gt;R1824+S1824,"заказано больше наличия",""))</f>
        <v/>
      </c>
    </row>
    <row r="1825" spans="1:30" s="48" customFormat="1">
      <c r="A1825" s="2"/>
      <c r="B1825" s="57" t="s">
        <v>933</v>
      </c>
      <c r="C1825" s="49" t="s">
        <v>924</v>
      </c>
      <c r="D1825" s="49" t="s">
        <v>925</v>
      </c>
      <c r="E1825" s="49">
        <v>4</v>
      </c>
      <c r="F1825" s="49">
        <v>8</v>
      </c>
      <c r="G1825" s="49" t="s">
        <v>934</v>
      </c>
      <c r="H1825" s="52" t="s">
        <v>288</v>
      </c>
      <c r="I1825" s="50"/>
      <c r="J1825" s="50"/>
      <c r="K1825" s="90"/>
      <c r="L1825" s="51">
        <v>198</v>
      </c>
      <c r="M1825" s="51">
        <v>175</v>
      </c>
      <c r="N1825" s="82">
        <f>IF('1'!$H$10="-",L1825,L1825)</f>
        <v>198</v>
      </c>
      <c r="O1825" s="82">
        <f>IF(Z1825="только сц",0,IF('1'!$H$10="-",M1825,IF('1'!$H$10="в кассу предприятия",M1825,IF('1'!$H$10="ИП Водакова Т.Ю.",M1825*1.075,"-"))))</f>
        <v>0</v>
      </c>
      <c r="P1825" s="86">
        <v>31</v>
      </c>
      <c r="Q1825" s="47"/>
      <c r="R1825" s="91">
        <f t="shared" si="28"/>
        <v>0</v>
      </c>
      <c r="S1825" s="91" t="str">
        <f>IF('1'!$H$10="-","-      ₽",IF(Z1825="только сц",IF(Q1825&lt;=AA1825,Q1825,AA1825),IF(Q1825&lt;=AB1825,0,IF(Q1825-R1825&lt;=AA1825,Q1825-R1825,AA1825))))</f>
        <v>-      ₽</v>
      </c>
      <c r="T1825" s="92" t="str">
        <f>IF('1'!$H$10="-","-      ₽",IF(AND(SUM($W$10:$W$6357)&gt;=200000,AC1825&lt;&gt;"без скидки"),IF(R1825&gt;=100,O1825*0.95*0.95*R1825,O1825*R1825*0.95),IF(SUM($V$10:$V$6357)&gt;=57000,IF(AND(R1825&gt;=100,AC1825&lt;&gt;"без скидки"),O1825*0.95*R1825,O1825*R1825),N1825*R1825)))</f>
        <v>-      ₽</v>
      </c>
      <c r="U1825" s="92" t="str">
        <f>IF('1'!$H$10="-","-      ₽",S1825*N1825)</f>
        <v>-      ₽</v>
      </c>
      <c r="V1825" s="93" t="str">
        <f>IF('1'!$H$10="-","-      ₽",R1825*N1825)</f>
        <v>-      ₽</v>
      </c>
      <c r="W1825" s="93" t="str">
        <f>IF('1'!$H$10="-","-      ₽",R1825*O1825)</f>
        <v>-      ₽</v>
      </c>
      <c r="X1825" s="65" t="s">
        <v>4548</v>
      </c>
      <c r="Y1825" s="66" t="str">
        <f>IF(OR(Q1825="",'1'!$H$10="-"),"-      %",IF(Z1825="только сц",0,IF(SUM($V$685:$V$6357)&gt;=57000,(W1825-T1825)/W1825,0)))</f>
        <v>-      %</v>
      </c>
      <c r="Z1825" s="83" t="s">
        <v>5582</v>
      </c>
      <c r="AA1825" s="51">
        <v>31</v>
      </c>
      <c r="AB1825" s="51">
        <v>0</v>
      </c>
      <c r="AC1825" s="63" t="s">
        <v>375</v>
      </c>
      <c r="AD1825" s="94" t="str">
        <f>IF(OR(Q1825="",'1'!$H$10="-"),"",IF(Q1825&gt;R1825+S1825,"заказано больше наличия",""))</f>
        <v/>
      </c>
    </row>
    <row r="1826" spans="1:30" s="48" customFormat="1">
      <c r="A1826" s="2"/>
      <c r="B1826" s="57" t="s">
        <v>1760</v>
      </c>
      <c r="C1826" s="49" t="s">
        <v>3897</v>
      </c>
      <c r="D1826" s="49" t="s">
        <v>3898</v>
      </c>
      <c r="E1826" s="49">
        <v>4</v>
      </c>
      <c r="F1826" s="49">
        <v>8</v>
      </c>
      <c r="G1826" s="49" t="s">
        <v>3196</v>
      </c>
      <c r="H1826" s="52" t="s">
        <v>288</v>
      </c>
      <c r="I1826" s="50"/>
      <c r="J1826" s="50"/>
      <c r="K1826" s="90"/>
      <c r="L1826" s="51">
        <v>391</v>
      </c>
      <c r="M1826" s="51">
        <v>345</v>
      </c>
      <c r="N1826" s="82">
        <f>IF('1'!$H$10="-",L1826,L1826)</f>
        <v>391</v>
      </c>
      <c r="O1826" s="82">
        <f>IF(Z1826="только сц",0,IF('1'!$H$10="-",M1826,IF('1'!$H$10="в кассу предприятия",M1826,IF('1'!$H$10="ИП Водакова Т.Ю.",M1826*1.075,"-"))))</f>
        <v>0</v>
      </c>
      <c r="P1826" s="86">
        <v>8</v>
      </c>
      <c r="Q1826" s="47"/>
      <c r="R1826" s="91">
        <f t="shared" si="28"/>
        <v>0</v>
      </c>
      <c r="S1826" s="91" t="str">
        <f>IF('1'!$H$10="-","-      ₽",IF(Z1826="только сц",IF(Q1826&lt;=AA1826,Q1826,AA1826),IF(Q1826&lt;=AB1826,0,IF(Q1826-R1826&lt;=AA1826,Q1826-R1826,AA1826))))</f>
        <v>-      ₽</v>
      </c>
      <c r="T1826" s="92" t="str">
        <f>IF('1'!$H$10="-","-      ₽",IF(AND(SUM($W$10:$W$6357)&gt;=200000,AC1826&lt;&gt;"без скидки"),IF(R1826&gt;=100,O1826*0.95*0.95*R1826,O1826*R1826*0.95),IF(SUM($V$10:$V$6357)&gt;=57000,IF(AND(R1826&gt;=100,AC1826&lt;&gt;"без скидки"),O1826*0.95*R1826,O1826*R1826),N1826*R1826)))</f>
        <v>-      ₽</v>
      </c>
      <c r="U1826" s="92" t="str">
        <f>IF('1'!$H$10="-","-      ₽",S1826*N1826)</f>
        <v>-      ₽</v>
      </c>
      <c r="V1826" s="93" t="str">
        <f>IF('1'!$H$10="-","-      ₽",R1826*N1826)</f>
        <v>-      ₽</v>
      </c>
      <c r="W1826" s="93" t="str">
        <f>IF('1'!$H$10="-","-      ₽",R1826*O1826)</f>
        <v>-      ₽</v>
      </c>
      <c r="X1826" s="65" t="s">
        <v>4548</v>
      </c>
      <c r="Y1826" s="66" t="str">
        <f>IF(OR(Q1826="",'1'!$H$10="-"),"-      %",IF(Z1826="только сц",0,IF(SUM($V$685:$V$6357)&gt;=57000,(W1826-T1826)/W1826,0)))</f>
        <v>-      %</v>
      </c>
      <c r="Z1826" s="83" t="s">
        <v>5582</v>
      </c>
      <c r="AA1826" s="51">
        <v>8</v>
      </c>
      <c r="AB1826" s="51">
        <v>0</v>
      </c>
      <c r="AC1826" s="63" t="s">
        <v>375</v>
      </c>
      <c r="AD1826" s="94" t="str">
        <f>IF(OR(Q1826="",'1'!$H$10="-"),"",IF(Q1826&gt;R1826+S1826,"заказано больше наличия",""))</f>
        <v/>
      </c>
    </row>
    <row r="1827" spans="1:30" s="48" customFormat="1">
      <c r="A1827" s="2"/>
      <c r="B1827" s="57" t="s">
        <v>1761</v>
      </c>
      <c r="C1827" s="49" t="s">
        <v>3897</v>
      </c>
      <c r="D1827" s="49" t="s">
        <v>3898</v>
      </c>
      <c r="E1827" s="49">
        <v>4</v>
      </c>
      <c r="F1827" s="49">
        <v>8</v>
      </c>
      <c r="G1827" s="49" t="s">
        <v>3197</v>
      </c>
      <c r="H1827" s="52" t="s">
        <v>288</v>
      </c>
      <c r="I1827" s="50"/>
      <c r="J1827" s="50"/>
      <c r="K1827" s="90"/>
      <c r="L1827" s="51">
        <v>312</v>
      </c>
      <c r="M1827" s="51">
        <v>275</v>
      </c>
      <c r="N1827" s="82">
        <f>IF('1'!$H$10="-",L1827,L1827)</f>
        <v>312</v>
      </c>
      <c r="O1827" s="82">
        <f>IF(Z1827="только сц",0,IF('1'!$H$10="-",M1827,IF('1'!$H$10="в кассу предприятия",M1827,IF('1'!$H$10="ИП Водакова Т.Ю.",M1827*1.075,"-"))))</f>
        <v>0</v>
      </c>
      <c r="P1827" s="86">
        <v>18</v>
      </c>
      <c r="Q1827" s="47"/>
      <c r="R1827" s="91">
        <f t="shared" si="28"/>
        <v>0</v>
      </c>
      <c r="S1827" s="91" t="str">
        <f>IF('1'!$H$10="-","-      ₽",IF(Z1827="только сц",IF(Q1827&lt;=AA1827,Q1827,AA1827),IF(Q1827&lt;=AB1827,0,IF(Q1827-R1827&lt;=AA1827,Q1827-R1827,AA1827))))</f>
        <v>-      ₽</v>
      </c>
      <c r="T1827" s="92" t="str">
        <f>IF('1'!$H$10="-","-      ₽",IF(AND(SUM($W$10:$W$6357)&gt;=200000,AC1827&lt;&gt;"без скидки"),IF(R1827&gt;=100,O1827*0.95*0.95*R1827,O1827*R1827*0.95),IF(SUM($V$10:$V$6357)&gt;=57000,IF(AND(R1827&gt;=100,AC1827&lt;&gt;"без скидки"),O1827*0.95*R1827,O1827*R1827),N1827*R1827)))</f>
        <v>-      ₽</v>
      </c>
      <c r="U1827" s="92" t="str">
        <f>IF('1'!$H$10="-","-      ₽",S1827*N1827)</f>
        <v>-      ₽</v>
      </c>
      <c r="V1827" s="93" t="str">
        <f>IF('1'!$H$10="-","-      ₽",R1827*N1827)</f>
        <v>-      ₽</v>
      </c>
      <c r="W1827" s="93" t="str">
        <f>IF('1'!$H$10="-","-      ₽",R1827*O1827)</f>
        <v>-      ₽</v>
      </c>
      <c r="X1827" s="65" t="s">
        <v>4548</v>
      </c>
      <c r="Y1827" s="66" t="str">
        <f>IF(OR(Q1827="",'1'!$H$10="-"),"-      %",IF(Z1827="только сц",0,IF(SUM($V$685:$V$6357)&gt;=57000,(W1827-T1827)/W1827,0)))</f>
        <v>-      %</v>
      </c>
      <c r="Z1827" s="83" t="s">
        <v>5582</v>
      </c>
      <c r="AA1827" s="51">
        <v>18</v>
      </c>
      <c r="AB1827" s="51">
        <v>0</v>
      </c>
      <c r="AC1827" s="63" t="s">
        <v>3975</v>
      </c>
      <c r="AD1827" s="94" t="str">
        <f>IF(OR(Q1827="",'1'!$H$10="-"),"",IF(Q1827&gt;R1827+S1827,"заказано больше наличия",""))</f>
        <v/>
      </c>
    </row>
    <row r="1828" spans="1:30" s="48" customFormat="1">
      <c r="A1828" s="2"/>
      <c r="B1828" s="57" t="s">
        <v>1762</v>
      </c>
      <c r="C1828" s="49" t="s">
        <v>3897</v>
      </c>
      <c r="D1828" s="49" t="s">
        <v>3898</v>
      </c>
      <c r="E1828" s="49">
        <v>4</v>
      </c>
      <c r="F1828" s="49">
        <v>8</v>
      </c>
      <c r="G1828" s="49" t="s">
        <v>3198</v>
      </c>
      <c r="H1828" s="52" t="s">
        <v>288</v>
      </c>
      <c r="I1828" s="50"/>
      <c r="J1828" s="50"/>
      <c r="K1828" s="90"/>
      <c r="L1828" s="51">
        <v>312</v>
      </c>
      <c r="M1828" s="51">
        <v>275</v>
      </c>
      <c r="N1828" s="82">
        <f>IF('1'!$H$10="-",L1828,L1828)</f>
        <v>312</v>
      </c>
      <c r="O1828" s="82">
        <f>IF(Z1828="только сц",0,IF('1'!$H$10="-",M1828,IF('1'!$H$10="в кассу предприятия",M1828,IF('1'!$H$10="ИП Водакова Т.Ю.",M1828*1.075,"-"))))</f>
        <v>0</v>
      </c>
      <c r="P1828" s="86">
        <v>1</v>
      </c>
      <c r="Q1828" s="47"/>
      <c r="R1828" s="91">
        <f t="shared" si="28"/>
        <v>0</v>
      </c>
      <c r="S1828" s="91" t="str">
        <f>IF('1'!$H$10="-","-      ₽",IF(Z1828="только сц",IF(Q1828&lt;=AA1828,Q1828,AA1828),IF(Q1828&lt;=AB1828,0,IF(Q1828-R1828&lt;=AA1828,Q1828-R1828,AA1828))))</f>
        <v>-      ₽</v>
      </c>
      <c r="T1828" s="92" t="str">
        <f>IF('1'!$H$10="-","-      ₽",IF(AND(SUM($W$10:$W$6357)&gt;=200000,AC1828&lt;&gt;"без скидки"),IF(R1828&gt;=100,O1828*0.95*0.95*R1828,O1828*R1828*0.95),IF(SUM($V$10:$V$6357)&gt;=57000,IF(AND(R1828&gt;=100,AC1828&lt;&gt;"без скидки"),O1828*0.95*R1828,O1828*R1828),N1828*R1828)))</f>
        <v>-      ₽</v>
      </c>
      <c r="U1828" s="92" t="str">
        <f>IF('1'!$H$10="-","-      ₽",S1828*N1828)</f>
        <v>-      ₽</v>
      </c>
      <c r="V1828" s="93" t="str">
        <f>IF('1'!$H$10="-","-      ₽",R1828*N1828)</f>
        <v>-      ₽</v>
      </c>
      <c r="W1828" s="93" t="str">
        <f>IF('1'!$H$10="-","-      ₽",R1828*O1828)</f>
        <v>-      ₽</v>
      </c>
      <c r="X1828" s="65" t="s">
        <v>4548</v>
      </c>
      <c r="Y1828" s="66" t="str">
        <f>IF(OR(Q1828="",'1'!$H$10="-"),"-      %",IF(Z1828="только сц",0,IF(SUM($V$685:$V$6357)&gt;=57000,(W1828-T1828)/W1828,0)))</f>
        <v>-      %</v>
      </c>
      <c r="Z1828" s="83" t="s">
        <v>5582</v>
      </c>
      <c r="AA1828" s="51">
        <v>1</v>
      </c>
      <c r="AB1828" s="51">
        <v>0</v>
      </c>
      <c r="AC1828" s="63" t="s">
        <v>375</v>
      </c>
      <c r="AD1828" s="94" t="str">
        <f>IF(OR(Q1828="",'1'!$H$10="-"),"",IF(Q1828&gt;R1828+S1828,"заказано больше наличия",""))</f>
        <v/>
      </c>
    </row>
    <row r="1829" spans="1:30" s="48" customFormat="1">
      <c r="A1829" s="2"/>
      <c r="B1829" s="57" t="s">
        <v>1763</v>
      </c>
      <c r="C1829" s="49" t="s">
        <v>924</v>
      </c>
      <c r="D1829" s="49" t="s">
        <v>925</v>
      </c>
      <c r="E1829" s="49">
        <v>4</v>
      </c>
      <c r="F1829" s="49">
        <v>8</v>
      </c>
      <c r="G1829" s="49" t="s">
        <v>3199</v>
      </c>
      <c r="H1829" s="52" t="s">
        <v>288</v>
      </c>
      <c r="I1829" s="50"/>
      <c r="J1829" s="50"/>
      <c r="K1829" s="90"/>
      <c r="L1829" s="51">
        <v>312</v>
      </c>
      <c r="M1829" s="51">
        <v>275</v>
      </c>
      <c r="N1829" s="82">
        <f>IF('1'!$H$10="-",L1829,L1829)</f>
        <v>312</v>
      </c>
      <c r="O1829" s="82">
        <f>IF(Z1829="только сц",0,IF('1'!$H$10="-",M1829,IF('1'!$H$10="в кассу предприятия",M1829,IF('1'!$H$10="ИП Водакова Т.Ю.",M1829*1.075,"-"))))</f>
        <v>275</v>
      </c>
      <c r="P1829" s="86">
        <v>15</v>
      </c>
      <c r="Q1829" s="47"/>
      <c r="R1829" s="91">
        <f t="shared" si="28"/>
        <v>0</v>
      </c>
      <c r="S1829" s="91" t="str">
        <f>IF('1'!$H$10="-","-      ₽",IF(Z1829="только сц",IF(Q1829&lt;=AA1829,Q1829,AA1829),IF(Q1829&lt;=AB1829,0,IF(Q1829-R1829&lt;=AA1829,Q1829-R1829,AA1829))))</f>
        <v>-      ₽</v>
      </c>
      <c r="T1829" s="92" t="str">
        <f>IF('1'!$H$10="-","-      ₽",IF(AND(SUM($W$10:$W$6357)&gt;=200000,AC1829&lt;&gt;"без скидки"),IF(R1829&gt;=100,O1829*0.95*0.95*R1829,O1829*R1829*0.95),IF(SUM($V$10:$V$6357)&gt;=57000,IF(AND(R1829&gt;=100,AC1829&lt;&gt;"без скидки"),O1829*0.95*R1829,O1829*R1829),N1829*R1829)))</f>
        <v>-      ₽</v>
      </c>
      <c r="U1829" s="92" t="str">
        <f>IF('1'!$H$10="-","-      ₽",S1829*N1829)</f>
        <v>-      ₽</v>
      </c>
      <c r="V1829" s="93" t="str">
        <f>IF('1'!$H$10="-","-      ₽",R1829*N1829)</f>
        <v>-      ₽</v>
      </c>
      <c r="W1829" s="93" t="str">
        <f>IF('1'!$H$10="-","-      ₽",R1829*O1829)</f>
        <v>-      ₽</v>
      </c>
      <c r="X1829" s="65" t="s">
        <v>4548</v>
      </c>
      <c r="Y1829" s="66" t="str">
        <f>IF(OR(Q1829="",'1'!$H$10="-"),"-      %",IF(Z1829="только сц",0,IF(SUM($V$685:$V$6357)&gt;=57000,(W1829-T1829)/W1829,0)))</f>
        <v>-      %</v>
      </c>
      <c r="Z1829" s="83" t="s">
        <v>375</v>
      </c>
      <c r="AA1829" s="51">
        <v>9</v>
      </c>
      <c r="AB1829" s="51">
        <v>6</v>
      </c>
      <c r="AC1829" s="63" t="s">
        <v>3975</v>
      </c>
      <c r="AD1829" s="94" t="str">
        <f>IF(OR(Q1829="",'1'!$H$10="-"),"",IF(Q1829&gt;R1829+S1829,"заказано больше наличия",""))</f>
        <v/>
      </c>
    </row>
    <row r="1830" spans="1:30" s="48" customFormat="1">
      <c r="A1830" s="2"/>
      <c r="B1830" s="57" t="s">
        <v>1764</v>
      </c>
      <c r="C1830" s="49" t="s">
        <v>924</v>
      </c>
      <c r="D1830" s="49" t="s">
        <v>925</v>
      </c>
      <c r="E1830" s="49">
        <v>4</v>
      </c>
      <c r="F1830" s="49">
        <v>8</v>
      </c>
      <c r="G1830" s="49" t="s">
        <v>3200</v>
      </c>
      <c r="H1830" s="52" t="s">
        <v>288</v>
      </c>
      <c r="I1830" s="50"/>
      <c r="J1830" s="50"/>
      <c r="K1830" s="90"/>
      <c r="L1830" s="51">
        <v>312</v>
      </c>
      <c r="M1830" s="51">
        <v>275</v>
      </c>
      <c r="N1830" s="82">
        <f>IF('1'!$H$10="-",L1830,L1830)</f>
        <v>312</v>
      </c>
      <c r="O1830" s="82">
        <f>IF(Z1830="только сц",0,IF('1'!$H$10="-",M1830,IF('1'!$H$10="в кассу предприятия",M1830,IF('1'!$H$10="ИП Водакова Т.Ю.",M1830*1.075,"-"))))</f>
        <v>275</v>
      </c>
      <c r="P1830" s="86">
        <v>8</v>
      </c>
      <c r="Q1830" s="47"/>
      <c r="R1830" s="91">
        <f t="shared" si="28"/>
        <v>0</v>
      </c>
      <c r="S1830" s="91" t="str">
        <f>IF('1'!$H$10="-","-      ₽",IF(Z1830="только сц",IF(Q1830&lt;=AA1830,Q1830,AA1830),IF(Q1830&lt;=AB1830,0,IF(Q1830-R1830&lt;=AA1830,Q1830-R1830,AA1830))))</f>
        <v>-      ₽</v>
      </c>
      <c r="T1830" s="92" t="str">
        <f>IF('1'!$H$10="-","-      ₽",IF(AND(SUM($W$10:$W$6357)&gt;=200000,AC1830&lt;&gt;"без скидки"),IF(R1830&gt;=100,O1830*0.95*0.95*R1830,O1830*R1830*0.95),IF(SUM($V$10:$V$6357)&gt;=57000,IF(AND(R1830&gt;=100,AC1830&lt;&gt;"без скидки"),O1830*0.95*R1830,O1830*R1830),N1830*R1830)))</f>
        <v>-      ₽</v>
      </c>
      <c r="U1830" s="92" t="str">
        <f>IF('1'!$H$10="-","-      ₽",S1830*N1830)</f>
        <v>-      ₽</v>
      </c>
      <c r="V1830" s="93" t="str">
        <f>IF('1'!$H$10="-","-      ₽",R1830*N1830)</f>
        <v>-      ₽</v>
      </c>
      <c r="W1830" s="93" t="str">
        <f>IF('1'!$H$10="-","-      ₽",R1830*O1830)</f>
        <v>-      ₽</v>
      </c>
      <c r="X1830" s="65" t="s">
        <v>4548</v>
      </c>
      <c r="Y1830" s="66" t="str">
        <f>IF(OR(Q1830="",'1'!$H$10="-"),"-      %",IF(Z1830="только сц",0,IF(SUM($V$685:$V$6357)&gt;=57000,(W1830-T1830)/W1830,0)))</f>
        <v>-      %</v>
      </c>
      <c r="Z1830" s="83" t="s">
        <v>375</v>
      </c>
      <c r="AA1830" s="51">
        <v>7</v>
      </c>
      <c r="AB1830" s="51">
        <v>1</v>
      </c>
      <c r="AC1830" s="63" t="s">
        <v>375</v>
      </c>
      <c r="AD1830" s="94" t="str">
        <f>IF(OR(Q1830="",'1'!$H$10="-"),"",IF(Q1830&gt;R1830+S1830,"заказано больше наличия",""))</f>
        <v/>
      </c>
    </row>
    <row r="1831" spans="1:30" s="48" customFormat="1">
      <c r="A1831" s="2"/>
      <c r="B1831" s="57" t="s">
        <v>1765</v>
      </c>
      <c r="C1831" s="49" t="s">
        <v>924</v>
      </c>
      <c r="D1831" s="49" t="s">
        <v>925</v>
      </c>
      <c r="E1831" s="49">
        <v>4</v>
      </c>
      <c r="F1831" s="49">
        <v>8</v>
      </c>
      <c r="G1831" s="49" t="s">
        <v>3201</v>
      </c>
      <c r="H1831" s="52" t="s">
        <v>288</v>
      </c>
      <c r="I1831" s="50"/>
      <c r="J1831" s="50"/>
      <c r="K1831" s="90"/>
      <c r="L1831" s="51">
        <v>312</v>
      </c>
      <c r="M1831" s="51">
        <v>275</v>
      </c>
      <c r="N1831" s="82">
        <f>IF('1'!$H$10="-",L1831,L1831)</f>
        <v>312</v>
      </c>
      <c r="O1831" s="82">
        <f>IF(Z1831="только сц",0,IF('1'!$H$10="-",M1831,IF('1'!$H$10="в кассу предприятия",M1831,IF('1'!$H$10="ИП Водакова Т.Ю.",M1831*1.075,"-"))))</f>
        <v>275</v>
      </c>
      <c r="P1831" s="86">
        <v>46</v>
      </c>
      <c r="Q1831" s="47"/>
      <c r="R1831" s="91">
        <f t="shared" si="28"/>
        <v>0</v>
      </c>
      <c r="S1831" s="91" t="str">
        <f>IF('1'!$H$10="-","-      ₽",IF(Z1831="только сц",IF(Q1831&lt;=AA1831,Q1831,AA1831),IF(Q1831&lt;=AB1831,0,IF(Q1831-R1831&lt;=AA1831,Q1831-R1831,AA1831))))</f>
        <v>-      ₽</v>
      </c>
      <c r="T1831" s="92" t="str">
        <f>IF('1'!$H$10="-","-      ₽",IF(AND(SUM($W$10:$W$6357)&gt;=200000,AC1831&lt;&gt;"без скидки"),IF(R1831&gt;=100,O1831*0.95*0.95*R1831,O1831*R1831*0.95),IF(SUM($V$10:$V$6357)&gt;=57000,IF(AND(R1831&gt;=100,AC1831&lt;&gt;"без скидки"),O1831*0.95*R1831,O1831*R1831),N1831*R1831)))</f>
        <v>-      ₽</v>
      </c>
      <c r="U1831" s="92" t="str">
        <f>IF('1'!$H$10="-","-      ₽",S1831*N1831)</f>
        <v>-      ₽</v>
      </c>
      <c r="V1831" s="93" t="str">
        <f>IF('1'!$H$10="-","-      ₽",R1831*N1831)</f>
        <v>-      ₽</v>
      </c>
      <c r="W1831" s="93" t="str">
        <f>IF('1'!$H$10="-","-      ₽",R1831*O1831)</f>
        <v>-      ₽</v>
      </c>
      <c r="X1831" s="65" t="s">
        <v>4548</v>
      </c>
      <c r="Y1831" s="66" t="str">
        <f>IF(OR(Q1831="",'1'!$H$10="-"),"-      %",IF(Z1831="только сц",0,IF(SUM($V$685:$V$6357)&gt;=57000,(W1831-T1831)/W1831,0)))</f>
        <v>-      %</v>
      </c>
      <c r="Z1831" s="83" t="s">
        <v>375</v>
      </c>
      <c r="AA1831" s="51">
        <v>11</v>
      </c>
      <c r="AB1831" s="51">
        <v>35</v>
      </c>
      <c r="AC1831" s="63" t="s">
        <v>3975</v>
      </c>
      <c r="AD1831" s="94" t="str">
        <f>IF(OR(Q1831="",'1'!$H$10="-"),"",IF(Q1831&gt;R1831+S1831,"заказано больше наличия",""))</f>
        <v/>
      </c>
    </row>
    <row r="1832" spans="1:30" s="48" customFormat="1">
      <c r="A1832" s="2"/>
      <c r="B1832" s="57" t="s">
        <v>1766</v>
      </c>
      <c r="C1832" s="49" t="s">
        <v>924</v>
      </c>
      <c r="D1832" s="49" t="s">
        <v>925</v>
      </c>
      <c r="E1832" s="49">
        <v>4</v>
      </c>
      <c r="F1832" s="49">
        <v>11</v>
      </c>
      <c r="G1832" s="49" t="s">
        <v>3202</v>
      </c>
      <c r="H1832" s="52" t="s">
        <v>52</v>
      </c>
      <c r="I1832" s="50"/>
      <c r="J1832" s="50"/>
      <c r="K1832" s="90"/>
      <c r="L1832" s="51">
        <v>357</v>
      </c>
      <c r="M1832" s="51">
        <v>315</v>
      </c>
      <c r="N1832" s="82">
        <f>IF('1'!$H$10="-",L1832,L1832)</f>
        <v>357</v>
      </c>
      <c r="O1832" s="82">
        <f>IF(Z1832="только сц",0,IF('1'!$H$10="-",M1832,IF('1'!$H$10="в кассу предприятия",M1832,IF('1'!$H$10="ИП Водакова Т.Ю.",M1832*1.075,"-"))))</f>
        <v>315</v>
      </c>
      <c r="P1832" s="86">
        <v>11</v>
      </c>
      <c r="Q1832" s="47"/>
      <c r="R1832" s="91">
        <f t="shared" si="28"/>
        <v>0</v>
      </c>
      <c r="S1832" s="91" t="str">
        <f>IF('1'!$H$10="-","-      ₽",IF(Z1832="только сц",IF(Q1832&lt;=AA1832,Q1832,AA1832),IF(Q1832&lt;=AB1832,0,IF(Q1832-R1832&lt;=AA1832,Q1832-R1832,AA1832))))</f>
        <v>-      ₽</v>
      </c>
      <c r="T1832" s="92" t="str">
        <f>IF('1'!$H$10="-","-      ₽",IF(AND(SUM($W$10:$W$6357)&gt;=200000,AC1832&lt;&gt;"без скидки"),IF(R1832&gt;=100,O1832*0.95*0.95*R1832,O1832*R1832*0.95),IF(SUM($V$10:$V$6357)&gt;=57000,IF(AND(R1832&gt;=100,AC1832&lt;&gt;"без скидки"),O1832*0.95*R1832,O1832*R1832),N1832*R1832)))</f>
        <v>-      ₽</v>
      </c>
      <c r="U1832" s="92" t="str">
        <f>IF('1'!$H$10="-","-      ₽",S1832*N1832)</f>
        <v>-      ₽</v>
      </c>
      <c r="V1832" s="93" t="str">
        <f>IF('1'!$H$10="-","-      ₽",R1832*N1832)</f>
        <v>-      ₽</v>
      </c>
      <c r="W1832" s="93" t="str">
        <f>IF('1'!$H$10="-","-      ₽",R1832*O1832)</f>
        <v>-      ₽</v>
      </c>
      <c r="X1832" s="65" t="s">
        <v>4548</v>
      </c>
      <c r="Y1832" s="66" t="str">
        <f>IF(OR(Q1832="",'1'!$H$10="-"),"-      %",IF(Z1832="только сц",0,IF(SUM($V$685:$V$6357)&gt;=57000,(W1832-T1832)/W1832,0)))</f>
        <v>-      %</v>
      </c>
      <c r="Z1832" s="83" t="s">
        <v>375</v>
      </c>
      <c r="AA1832" s="51">
        <v>0</v>
      </c>
      <c r="AB1832" s="51">
        <v>11</v>
      </c>
      <c r="AC1832" s="63" t="s">
        <v>375</v>
      </c>
      <c r="AD1832" s="94" t="str">
        <f>IF(OR(Q1832="",'1'!$H$10="-"),"",IF(Q1832&gt;R1832+S1832,"заказано больше наличия",""))</f>
        <v/>
      </c>
    </row>
    <row r="1833" spans="1:30" s="48" customFormat="1">
      <c r="A1833" s="2"/>
      <c r="B1833" s="57" t="s">
        <v>1767</v>
      </c>
      <c r="C1833" s="49" t="s">
        <v>924</v>
      </c>
      <c r="D1833" s="49" t="s">
        <v>925</v>
      </c>
      <c r="E1833" s="49">
        <v>4</v>
      </c>
      <c r="F1833" s="49">
        <v>11</v>
      </c>
      <c r="G1833" s="49" t="s">
        <v>3203</v>
      </c>
      <c r="H1833" s="52" t="s">
        <v>52</v>
      </c>
      <c r="I1833" s="50"/>
      <c r="J1833" s="50"/>
      <c r="K1833" s="90"/>
      <c r="L1833" s="51">
        <v>266</v>
      </c>
      <c r="M1833" s="51">
        <v>235</v>
      </c>
      <c r="N1833" s="82">
        <f>IF('1'!$H$10="-",L1833,L1833)</f>
        <v>266</v>
      </c>
      <c r="O1833" s="82">
        <f>IF(Z1833="только сц",0,IF('1'!$H$10="-",M1833,IF('1'!$H$10="в кассу предприятия",M1833,IF('1'!$H$10="ИП Водакова Т.Ю.",M1833*1.075,"-"))))</f>
        <v>235</v>
      </c>
      <c r="P1833" s="86">
        <v>13</v>
      </c>
      <c r="Q1833" s="47"/>
      <c r="R1833" s="91">
        <f t="shared" si="28"/>
        <v>0</v>
      </c>
      <c r="S1833" s="91" t="str">
        <f>IF('1'!$H$10="-","-      ₽",IF(Z1833="только сц",IF(Q1833&lt;=AA1833,Q1833,AA1833),IF(Q1833&lt;=AB1833,0,IF(Q1833-R1833&lt;=AA1833,Q1833-R1833,AA1833))))</f>
        <v>-      ₽</v>
      </c>
      <c r="T1833" s="92" t="str">
        <f>IF('1'!$H$10="-","-      ₽",IF(AND(SUM($W$10:$W$6357)&gt;=200000,AC1833&lt;&gt;"без скидки"),IF(R1833&gt;=100,O1833*0.95*0.95*R1833,O1833*R1833*0.95),IF(SUM($V$10:$V$6357)&gt;=57000,IF(AND(R1833&gt;=100,AC1833&lt;&gt;"без скидки"),O1833*0.95*R1833,O1833*R1833),N1833*R1833)))</f>
        <v>-      ₽</v>
      </c>
      <c r="U1833" s="92" t="str">
        <f>IF('1'!$H$10="-","-      ₽",S1833*N1833)</f>
        <v>-      ₽</v>
      </c>
      <c r="V1833" s="93" t="str">
        <f>IF('1'!$H$10="-","-      ₽",R1833*N1833)</f>
        <v>-      ₽</v>
      </c>
      <c r="W1833" s="93" t="str">
        <f>IF('1'!$H$10="-","-      ₽",R1833*O1833)</f>
        <v>-      ₽</v>
      </c>
      <c r="X1833" s="65" t="s">
        <v>4548</v>
      </c>
      <c r="Y1833" s="66" t="str">
        <f>IF(OR(Q1833="",'1'!$H$10="-"),"-      %",IF(Z1833="только сц",0,IF(SUM($V$685:$V$6357)&gt;=57000,(W1833-T1833)/W1833,0)))</f>
        <v>-      %</v>
      </c>
      <c r="Z1833" s="83" t="s">
        <v>375</v>
      </c>
      <c r="AA1833" s="51">
        <v>0</v>
      </c>
      <c r="AB1833" s="51">
        <v>13</v>
      </c>
      <c r="AC1833" s="63" t="s">
        <v>3975</v>
      </c>
      <c r="AD1833" s="94" t="str">
        <f>IF(OR(Q1833="",'1'!$H$10="-"),"",IF(Q1833&gt;R1833+S1833,"заказано больше наличия",""))</f>
        <v/>
      </c>
    </row>
    <row r="1834" spans="1:30" s="48" customFormat="1">
      <c r="A1834" s="2"/>
      <c r="B1834" s="57" t="s">
        <v>1768</v>
      </c>
      <c r="C1834" s="49" t="s">
        <v>924</v>
      </c>
      <c r="D1834" s="49" t="s">
        <v>925</v>
      </c>
      <c r="E1834" s="49">
        <v>4</v>
      </c>
      <c r="F1834" s="49">
        <v>11</v>
      </c>
      <c r="G1834" s="49" t="s">
        <v>3177</v>
      </c>
      <c r="H1834" s="52" t="s">
        <v>52</v>
      </c>
      <c r="I1834" s="50"/>
      <c r="J1834" s="50"/>
      <c r="K1834" s="90"/>
      <c r="L1834" s="51">
        <v>357</v>
      </c>
      <c r="M1834" s="51">
        <v>315</v>
      </c>
      <c r="N1834" s="82">
        <f>IF('1'!$H$10="-",L1834,L1834)</f>
        <v>357</v>
      </c>
      <c r="O1834" s="82">
        <f>IF(Z1834="только сц",0,IF('1'!$H$10="-",M1834,IF('1'!$H$10="в кассу предприятия",M1834,IF('1'!$H$10="ИП Водакова Т.Ю.",M1834*1.075,"-"))))</f>
        <v>315</v>
      </c>
      <c r="P1834" s="86">
        <v>12</v>
      </c>
      <c r="Q1834" s="47"/>
      <c r="R1834" s="91">
        <f t="shared" si="28"/>
        <v>0</v>
      </c>
      <c r="S1834" s="91" t="str">
        <f>IF('1'!$H$10="-","-      ₽",IF(Z1834="только сц",IF(Q1834&lt;=AA1834,Q1834,AA1834),IF(Q1834&lt;=AB1834,0,IF(Q1834-R1834&lt;=AA1834,Q1834-R1834,AA1834))))</f>
        <v>-      ₽</v>
      </c>
      <c r="T1834" s="92" t="str">
        <f>IF('1'!$H$10="-","-      ₽",IF(AND(SUM($W$10:$W$6357)&gt;=200000,AC1834&lt;&gt;"без скидки"),IF(R1834&gt;=100,O1834*0.95*0.95*R1834,O1834*R1834*0.95),IF(SUM($V$10:$V$6357)&gt;=57000,IF(AND(R1834&gt;=100,AC1834&lt;&gt;"без скидки"),O1834*0.95*R1834,O1834*R1834),N1834*R1834)))</f>
        <v>-      ₽</v>
      </c>
      <c r="U1834" s="92" t="str">
        <f>IF('1'!$H$10="-","-      ₽",S1834*N1834)</f>
        <v>-      ₽</v>
      </c>
      <c r="V1834" s="93" t="str">
        <f>IF('1'!$H$10="-","-      ₽",R1834*N1834)</f>
        <v>-      ₽</v>
      </c>
      <c r="W1834" s="93" t="str">
        <f>IF('1'!$H$10="-","-      ₽",R1834*O1834)</f>
        <v>-      ₽</v>
      </c>
      <c r="X1834" s="65" t="s">
        <v>4548</v>
      </c>
      <c r="Y1834" s="66" t="str">
        <f>IF(OR(Q1834="",'1'!$H$10="-"),"-      %",IF(Z1834="только сц",0,IF(SUM($V$685:$V$6357)&gt;=57000,(W1834-T1834)/W1834,0)))</f>
        <v>-      %</v>
      </c>
      <c r="Z1834" s="83" t="s">
        <v>375</v>
      </c>
      <c r="AA1834" s="51">
        <v>0</v>
      </c>
      <c r="AB1834" s="51">
        <v>12</v>
      </c>
      <c r="AC1834" s="63" t="s">
        <v>375</v>
      </c>
      <c r="AD1834" s="94" t="str">
        <f>IF(OR(Q1834="",'1'!$H$10="-"),"",IF(Q1834&gt;R1834+S1834,"заказано больше наличия",""))</f>
        <v/>
      </c>
    </row>
    <row r="1835" spans="1:30" s="48" customFormat="1">
      <c r="A1835" s="2"/>
      <c r="B1835" s="57" t="s">
        <v>1769</v>
      </c>
      <c r="C1835" s="49" t="s">
        <v>924</v>
      </c>
      <c r="D1835" s="49" t="s">
        <v>925</v>
      </c>
      <c r="E1835" s="49">
        <v>4</v>
      </c>
      <c r="F1835" s="49">
        <v>11</v>
      </c>
      <c r="G1835" s="49" t="s">
        <v>3204</v>
      </c>
      <c r="H1835" s="52" t="s">
        <v>52</v>
      </c>
      <c r="I1835" s="50"/>
      <c r="J1835" s="50"/>
      <c r="K1835" s="90"/>
      <c r="L1835" s="51">
        <v>266</v>
      </c>
      <c r="M1835" s="51">
        <v>235</v>
      </c>
      <c r="N1835" s="82">
        <f>IF('1'!$H$10="-",L1835,L1835)</f>
        <v>266</v>
      </c>
      <c r="O1835" s="82">
        <f>IF(Z1835="только сц",0,IF('1'!$H$10="-",M1835,IF('1'!$H$10="в кассу предприятия",M1835,IF('1'!$H$10="ИП Водакова Т.Ю.",M1835*1.075,"-"))))</f>
        <v>235</v>
      </c>
      <c r="P1835" s="86">
        <v>25</v>
      </c>
      <c r="Q1835" s="47"/>
      <c r="R1835" s="91">
        <f t="shared" si="28"/>
        <v>0</v>
      </c>
      <c r="S1835" s="91" t="str">
        <f>IF('1'!$H$10="-","-      ₽",IF(Z1835="только сц",IF(Q1835&lt;=AA1835,Q1835,AA1835),IF(Q1835&lt;=AB1835,0,IF(Q1835-R1835&lt;=AA1835,Q1835-R1835,AA1835))))</f>
        <v>-      ₽</v>
      </c>
      <c r="T1835" s="92" t="str">
        <f>IF('1'!$H$10="-","-      ₽",IF(AND(SUM($W$10:$W$6357)&gt;=200000,AC1835&lt;&gt;"без скидки"),IF(R1835&gt;=100,O1835*0.95*0.95*R1835,O1835*R1835*0.95),IF(SUM($V$10:$V$6357)&gt;=57000,IF(AND(R1835&gt;=100,AC1835&lt;&gt;"без скидки"),O1835*0.95*R1835,O1835*R1835),N1835*R1835)))</f>
        <v>-      ₽</v>
      </c>
      <c r="U1835" s="92" t="str">
        <f>IF('1'!$H$10="-","-      ₽",S1835*N1835)</f>
        <v>-      ₽</v>
      </c>
      <c r="V1835" s="93" t="str">
        <f>IF('1'!$H$10="-","-      ₽",R1835*N1835)</f>
        <v>-      ₽</v>
      </c>
      <c r="W1835" s="93" t="str">
        <f>IF('1'!$H$10="-","-      ₽",R1835*O1835)</f>
        <v>-      ₽</v>
      </c>
      <c r="X1835" s="65" t="s">
        <v>4548</v>
      </c>
      <c r="Y1835" s="66" t="str">
        <f>IF(OR(Q1835="",'1'!$H$10="-"),"-      %",IF(Z1835="только сц",0,IF(SUM($V$685:$V$6357)&gt;=57000,(W1835-T1835)/W1835,0)))</f>
        <v>-      %</v>
      </c>
      <c r="Z1835" s="83" t="s">
        <v>375</v>
      </c>
      <c r="AA1835" s="51">
        <v>1</v>
      </c>
      <c r="AB1835" s="51">
        <v>24</v>
      </c>
      <c r="AC1835" s="63" t="s">
        <v>375</v>
      </c>
      <c r="AD1835" s="94" t="str">
        <f>IF(OR(Q1835="",'1'!$H$10="-"),"",IF(Q1835&gt;R1835+S1835,"заказано больше наличия",""))</f>
        <v/>
      </c>
    </row>
    <row r="1836" spans="1:30" s="48" customFormat="1">
      <c r="A1836" s="2"/>
      <c r="B1836" s="57" t="s">
        <v>1770</v>
      </c>
      <c r="C1836" s="49" t="s">
        <v>924</v>
      </c>
      <c r="D1836" s="49" t="s">
        <v>925</v>
      </c>
      <c r="E1836" s="49">
        <v>4</v>
      </c>
      <c r="F1836" s="49">
        <v>11</v>
      </c>
      <c r="G1836" s="49" t="s">
        <v>3205</v>
      </c>
      <c r="H1836" s="52" t="s">
        <v>52</v>
      </c>
      <c r="I1836" s="50"/>
      <c r="J1836" s="50"/>
      <c r="K1836" s="90"/>
      <c r="L1836" s="51">
        <v>464</v>
      </c>
      <c r="M1836" s="51">
        <v>409</v>
      </c>
      <c r="N1836" s="82">
        <f>IF('1'!$H$10="-",L1836,L1836)</f>
        <v>464</v>
      </c>
      <c r="O1836" s="82">
        <f>IF(Z1836="только сц",0,IF('1'!$H$10="-",M1836,IF('1'!$H$10="в кассу предприятия",M1836,IF('1'!$H$10="ИП Водакова Т.Ю.",M1836*1.075,"-"))))</f>
        <v>409</v>
      </c>
      <c r="P1836" s="86">
        <v>10</v>
      </c>
      <c r="Q1836" s="47"/>
      <c r="R1836" s="91">
        <f t="shared" si="28"/>
        <v>0</v>
      </c>
      <c r="S1836" s="91" t="str">
        <f>IF('1'!$H$10="-","-      ₽",IF(Z1836="только сц",IF(Q1836&lt;=AA1836,Q1836,AA1836),IF(Q1836&lt;=AB1836,0,IF(Q1836-R1836&lt;=AA1836,Q1836-R1836,AA1836))))</f>
        <v>-      ₽</v>
      </c>
      <c r="T1836" s="92" t="str">
        <f>IF('1'!$H$10="-","-      ₽",IF(AND(SUM($W$10:$W$6357)&gt;=200000,AC1836&lt;&gt;"без скидки"),IF(R1836&gt;=100,O1836*0.95*0.95*R1836,O1836*R1836*0.95),IF(SUM($V$10:$V$6357)&gt;=57000,IF(AND(R1836&gt;=100,AC1836&lt;&gt;"без скидки"),O1836*0.95*R1836,O1836*R1836),N1836*R1836)))</f>
        <v>-      ₽</v>
      </c>
      <c r="U1836" s="92" t="str">
        <f>IF('1'!$H$10="-","-      ₽",S1836*N1836)</f>
        <v>-      ₽</v>
      </c>
      <c r="V1836" s="93" t="str">
        <f>IF('1'!$H$10="-","-      ₽",R1836*N1836)</f>
        <v>-      ₽</v>
      </c>
      <c r="W1836" s="93" t="str">
        <f>IF('1'!$H$10="-","-      ₽",R1836*O1836)</f>
        <v>-      ₽</v>
      </c>
      <c r="X1836" s="65" t="s">
        <v>4548</v>
      </c>
      <c r="Y1836" s="66" t="str">
        <f>IF(OR(Q1836="",'1'!$H$10="-"),"-      %",IF(Z1836="только сц",0,IF(SUM($V$685:$V$6357)&gt;=57000,(W1836-T1836)/W1836,0)))</f>
        <v>-      %</v>
      </c>
      <c r="Z1836" s="83" t="s">
        <v>375</v>
      </c>
      <c r="AA1836" s="51">
        <v>0</v>
      </c>
      <c r="AB1836" s="51">
        <v>10</v>
      </c>
      <c r="AC1836" s="63" t="s">
        <v>375</v>
      </c>
      <c r="AD1836" s="94" t="str">
        <f>IF(OR(Q1836="",'1'!$H$10="-"),"",IF(Q1836&gt;R1836+S1836,"заказано больше наличия",""))</f>
        <v/>
      </c>
    </row>
    <row r="1837" spans="1:30" s="48" customFormat="1">
      <c r="A1837" s="2"/>
      <c r="B1837" s="57" t="s">
        <v>1771</v>
      </c>
      <c r="C1837" s="49" t="s">
        <v>924</v>
      </c>
      <c r="D1837" s="49" t="s">
        <v>925</v>
      </c>
      <c r="E1837" s="49">
        <v>4</v>
      </c>
      <c r="F1837" s="49">
        <v>8</v>
      </c>
      <c r="G1837" s="49" t="s">
        <v>3206</v>
      </c>
      <c r="H1837" s="52" t="s">
        <v>288</v>
      </c>
      <c r="I1837" s="50"/>
      <c r="J1837" s="50"/>
      <c r="K1837" s="90"/>
      <c r="L1837" s="51">
        <v>312</v>
      </c>
      <c r="M1837" s="51">
        <v>275</v>
      </c>
      <c r="N1837" s="82">
        <f>IF('1'!$H$10="-",L1837,L1837)</f>
        <v>312</v>
      </c>
      <c r="O1837" s="82">
        <f>IF(Z1837="только сц",0,IF('1'!$H$10="-",M1837,IF('1'!$H$10="в кассу предприятия",M1837,IF('1'!$H$10="ИП Водакова Т.Ю.",M1837*1.075,"-"))))</f>
        <v>275</v>
      </c>
      <c r="P1837" s="86">
        <v>19</v>
      </c>
      <c r="Q1837" s="47"/>
      <c r="R1837" s="91">
        <f t="shared" si="28"/>
        <v>0</v>
      </c>
      <c r="S1837" s="91" t="str">
        <f>IF('1'!$H$10="-","-      ₽",IF(Z1837="только сц",IF(Q1837&lt;=AA1837,Q1837,AA1837),IF(Q1837&lt;=AB1837,0,IF(Q1837-R1837&lt;=AA1837,Q1837-R1837,AA1837))))</f>
        <v>-      ₽</v>
      </c>
      <c r="T1837" s="92" t="str">
        <f>IF('1'!$H$10="-","-      ₽",IF(AND(SUM($W$10:$W$6357)&gt;=200000,AC1837&lt;&gt;"без скидки"),IF(R1837&gt;=100,O1837*0.95*0.95*R1837,O1837*R1837*0.95),IF(SUM($V$10:$V$6357)&gt;=57000,IF(AND(R1837&gt;=100,AC1837&lt;&gt;"без скидки"),O1837*0.95*R1837,O1837*R1837),N1837*R1837)))</f>
        <v>-      ₽</v>
      </c>
      <c r="U1837" s="92" t="str">
        <f>IF('1'!$H$10="-","-      ₽",S1837*N1837)</f>
        <v>-      ₽</v>
      </c>
      <c r="V1837" s="93" t="str">
        <f>IF('1'!$H$10="-","-      ₽",R1837*N1837)</f>
        <v>-      ₽</v>
      </c>
      <c r="W1837" s="93" t="str">
        <f>IF('1'!$H$10="-","-      ₽",R1837*O1837)</f>
        <v>-      ₽</v>
      </c>
      <c r="X1837" s="65" t="s">
        <v>4548</v>
      </c>
      <c r="Y1837" s="66" t="str">
        <f>IF(OR(Q1837="",'1'!$H$10="-"),"-      %",IF(Z1837="только сц",0,IF(SUM($V$685:$V$6357)&gt;=57000,(W1837-T1837)/W1837,0)))</f>
        <v>-      %</v>
      </c>
      <c r="Z1837" s="83" t="s">
        <v>375</v>
      </c>
      <c r="AA1837" s="51">
        <v>0</v>
      </c>
      <c r="AB1837" s="51">
        <v>19</v>
      </c>
      <c r="AC1837" s="63" t="s">
        <v>375</v>
      </c>
      <c r="AD1837" s="94" t="str">
        <f>IF(OR(Q1837="",'1'!$H$10="-"),"",IF(Q1837&gt;R1837+S1837,"заказано больше наличия",""))</f>
        <v/>
      </c>
    </row>
    <row r="1838" spans="1:30" s="48" customFormat="1">
      <c r="A1838" s="2"/>
      <c r="B1838" s="57" t="s">
        <v>1772</v>
      </c>
      <c r="C1838" s="49" t="s">
        <v>3897</v>
      </c>
      <c r="D1838" s="49" t="s">
        <v>3898</v>
      </c>
      <c r="E1838" s="49">
        <v>4</v>
      </c>
      <c r="F1838" s="49">
        <v>11</v>
      </c>
      <c r="G1838" s="49" t="s">
        <v>3206</v>
      </c>
      <c r="H1838" s="52" t="s">
        <v>52</v>
      </c>
      <c r="I1838" s="50"/>
      <c r="J1838" s="50"/>
      <c r="K1838" s="90"/>
      <c r="L1838" s="51">
        <v>312</v>
      </c>
      <c r="M1838" s="51">
        <v>275</v>
      </c>
      <c r="N1838" s="82">
        <f>IF('1'!$H$10="-",L1838,L1838)</f>
        <v>312</v>
      </c>
      <c r="O1838" s="82">
        <f>IF(Z1838="только сц",0,IF('1'!$H$10="-",M1838,IF('1'!$H$10="в кассу предприятия",M1838,IF('1'!$H$10="ИП Водакова Т.Ю.",M1838*1.075,"-"))))</f>
        <v>0</v>
      </c>
      <c r="P1838" s="86">
        <v>2</v>
      </c>
      <c r="Q1838" s="47"/>
      <c r="R1838" s="91">
        <f t="shared" si="28"/>
        <v>0</v>
      </c>
      <c r="S1838" s="91" t="str">
        <f>IF('1'!$H$10="-","-      ₽",IF(Z1838="только сц",IF(Q1838&lt;=AA1838,Q1838,AA1838),IF(Q1838&lt;=AB1838,0,IF(Q1838-R1838&lt;=AA1838,Q1838-R1838,AA1838))))</f>
        <v>-      ₽</v>
      </c>
      <c r="T1838" s="92" t="str">
        <f>IF('1'!$H$10="-","-      ₽",IF(AND(SUM($W$10:$W$6357)&gt;=200000,AC1838&lt;&gt;"без скидки"),IF(R1838&gt;=100,O1838*0.95*0.95*R1838,O1838*R1838*0.95),IF(SUM($V$10:$V$6357)&gt;=57000,IF(AND(R1838&gt;=100,AC1838&lt;&gt;"без скидки"),O1838*0.95*R1838,O1838*R1838),N1838*R1838)))</f>
        <v>-      ₽</v>
      </c>
      <c r="U1838" s="92" t="str">
        <f>IF('1'!$H$10="-","-      ₽",S1838*N1838)</f>
        <v>-      ₽</v>
      </c>
      <c r="V1838" s="93" t="str">
        <f>IF('1'!$H$10="-","-      ₽",R1838*N1838)</f>
        <v>-      ₽</v>
      </c>
      <c r="W1838" s="93" t="str">
        <f>IF('1'!$H$10="-","-      ₽",R1838*O1838)</f>
        <v>-      ₽</v>
      </c>
      <c r="X1838" s="65" t="s">
        <v>4548</v>
      </c>
      <c r="Y1838" s="66" t="str">
        <f>IF(OR(Q1838="",'1'!$H$10="-"),"-      %",IF(Z1838="только сц",0,IF(SUM($V$685:$V$6357)&gt;=57000,(W1838-T1838)/W1838,0)))</f>
        <v>-      %</v>
      </c>
      <c r="Z1838" s="83" t="s">
        <v>5582</v>
      </c>
      <c r="AA1838" s="51">
        <v>2</v>
      </c>
      <c r="AB1838" s="51">
        <v>0</v>
      </c>
      <c r="AC1838" s="63" t="s">
        <v>375</v>
      </c>
      <c r="AD1838" s="94" t="str">
        <f>IF(OR(Q1838="",'1'!$H$10="-"),"",IF(Q1838&gt;R1838+S1838,"заказано больше наличия",""))</f>
        <v/>
      </c>
    </row>
    <row r="1839" spans="1:30" s="48" customFormat="1">
      <c r="A1839" s="2"/>
      <c r="B1839" s="57" t="s">
        <v>1773</v>
      </c>
      <c r="C1839" s="49" t="s">
        <v>3897</v>
      </c>
      <c r="D1839" s="49" t="s">
        <v>3898</v>
      </c>
      <c r="E1839" s="49">
        <v>4</v>
      </c>
      <c r="F1839" s="49">
        <v>11</v>
      </c>
      <c r="G1839" s="49" t="s">
        <v>3207</v>
      </c>
      <c r="H1839" s="52" t="s">
        <v>52</v>
      </c>
      <c r="I1839" s="50"/>
      <c r="J1839" s="50"/>
      <c r="K1839" s="90"/>
      <c r="L1839" s="51">
        <v>266</v>
      </c>
      <c r="M1839" s="51">
        <v>235</v>
      </c>
      <c r="N1839" s="82">
        <f>IF('1'!$H$10="-",L1839,L1839)</f>
        <v>266</v>
      </c>
      <c r="O1839" s="82">
        <f>IF(Z1839="только сц",0,IF('1'!$H$10="-",M1839,IF('1'!$H$10="в кассу предприятия",M1839,IF('1'!$H$10="ИП Водакова Т.Ю.",M1839*1.075,"-"))))</f>
        <v>0</v>
      </c>
      <c r="P1839" s="86">
        <v>5</v>
      </c>
      <c r="Q1839" s="47"/>
      <c r="R1839" s="91">
        <f t="shared" ref="R1839:R1902" si="29">IF(Q1839&lt;=AB1839,Q1839,AB1839)</f>
        <v>0</v>
      </c>
      <c r="S1839" s="91" t="str">
        <f>IF('1'!$H$10="-","-      ₽",IF(Z1839="только сц",IF(Q1839&lt;=AA1839,Q1839,AA1839),IF(Q1839&lt;=AB1839,0,IF(Q1839-R1839&lt;=AA1839,Q1839-R1839,AA1839))))</f>
        <v>-      ₽</v>
      </c>
      <c r="T1839" s="92" t="str">
        <f>IF('1'!$H$10="-","-      ₽",IF(AND(SUM($W$10:$W$6357)&gt;=200000,AC1839&lt;&gt;"без скидки"),IF(R1839&gt;=100,O1839*0.95*0.95*R1839,O1839*R1839*0.95),IF(SUM($V$10:$V$6357)&gt;=57000,IF(AND(R1839&gt;=100,AC1839&lt;&gt;"без скидки"),O1839*0.95*R1839,O1839*R1839),N1839*R1839)))</f>
        <v>-      ₽</v>
      </c>
      <c r="U1839" s="92" t="str">
        <f>IF('1'!$H$10="-","-      ₽",S1839*N1839)</f>
        <v>-      ₽</v>
      </c>
      <c r="V1839" s="93" t="str">
        <f>IF('1'!$H$10="-","-      ₽",R1839*N1839)</f>
        <v>-      ₽</v>
      </c>
      <c r="W1839" s="93" t="str">
        <f>IF('1'!$H$10="-","-      ₽",R1839*O1839)</f>
        <v>-      ₽</v>
      </c>
      <c r="X1839" s="65" t="s">
        <v>4548</v>
      </c>
      <c r="Y1839" s="66" t="str">
        <f>IF(OR(Q1839="",'1'!$H$10="-"),"-      %",IF(Z1839="только сц",0,IF(SUM($V$685:$V$6357)&gt;=57000,(W1839-T1839)/W1839,0)))</f>
        <v>-      %</v>
      </c>
      <c r="Z1839" s="83" t="s">
        <v>5582</v>
      </c>
      <c r="AA1839" s="51">
        <v>5</v>
      </c>
      <c r="AB1839" s="51">
        <v>0</v>
      </c>
      <c r="AC1839" s="63" t="s">
        <v>375</v>
      </c>
      <c r="AD1839" s="94" t="str">
        <f>IF(OR(Q1839="",'1'!$H$10="-"),"",IF(Q1839&gt;R1839+S1839,"заказано больше наличия",""))</f>
        <v/>
      </c>
    </row>
    <row r="1840" spans="1:30" s="48" customFormat="1">
      <c r="A1840" s="2"/>
      <c r="B1840" s="57" t="s">
        <v>1774</v>
      </c>
      <c r="C1840" s="49" t="s">
        <v>924</v>
      </c>
      <c r="D1840" s="49" t="s">
        <v>925</v>
      </c>
      <c r="E1840" s="49">
        <v>4</v>
      </c>
      <c r="F1840" s="49">
        <v>8</v>
      </c>
      <c r="G1840" s="49" t="s">
        <v>3208</v>
      </c>
      <c r="H1840" s="52" t="s">
        <v>288</v>
      </c>
      <c r="I1840" s="50"/>
      <c r="J1840" s="50"/>
      <c r="K1840" s="90"/>
      <c r="L1840" s="51">
        <v>312</v>
      </c>
      <c r="M1840" s="51">
        <v>275</v>
      </c>
      <c r="N1840" s="82">
        <f>IF('1'!$H$10="-",L1840,L1840)</f>
        <v>312</v>
      </c>
      <c r="O1840" s="82">
        <f>IF(Z1840="только сц",0,IF('1'!$H$10="-",M1840,IF('1'!$H$10="в кассу предприятия",M1840,IF('1'!$H$10="ИП Водакова Т.Ю.",M1840*1.075,"-"))))</f>
        <v>275</v>
      </c>
      <c r="P1840" s="86">
        <v>39</v>
      </c>
      <c r="Q1840" s="47"/>
      <c r="R1840" s="91">
        <f t="shared" si="29"/>
        <v>0</v>
      </c>
      <c r="S1840" s="91" t="str">
        <f>IF('1'!$H$10="-","-      ₽",IF(Z1840="только сц",IF(Q1840&lt;=AA1840,Q1840,AA1840),IF(Q1840&lt;=AB1840,0,IF(Q1840-R1840&lt;=AA1840,Q1840-R1840,AA1840))))</f>
        <v>-      ₽</v>
      </c>
      <c r="T1840" s="92" t="str">
        <f>IF('1'!$H$10="-","-      ₽",IF(AND(SUM($W$10:$W$6357)&gt;=200000,AC1840&lt;&gt;"без скидки"),IF(R1840&gt;=100,O1840*0.95*0.95*R1840,O1840*R1840*0.95),IF(SUM($V$10:$V$6357)&gt;=57000,IF(AND(R1840&gt;=100,AC1840&lt;&gt;"без скидки"),O1840*0.95*R1840,O1840*R1840),N1840*R1840)))</f>
        <v>-      ₽</v>
      </c>
      <c r="U1840" s="92" t="str">
        <f>IF('1'!$H$10="-","-      ₽",S1840*N1840)</f>
        <v>-      ₽</v>
      </c>
      <c r="V1840" s="93" t="str">
        <f>IF('1'!$H$10="-","-      ₽",R1840*N1840)</f>
        <v>-      ₽</v>
      </c>
      <c r="W1840" s="93" t="str">
        <f>IF('1'!$H$10="-","-      ₽",R1840*O1840)</f>
        <v>-      ₽</v>
      </c>
      <c r="X1840" s="65" t="s">
        <v>4548</v>
      </c>
      <c r="Y1840" s="66" t="str">
        <f>IF(OR(Q1840="",'1'!$H$10="-"),"-      %",IF(Z1840="только сц",0,IF(SUM($V$685:$V$6357)&gt;=57000,(W1840-T1840)/W1840,0)))</f>
        <v>-      %</v>
      </c>
      <c r="Z1840" s="83" t="s">
        <v>375</v>
      </c>
      <c r="AA1840" s="51">
        <v>9</v>
      </c>
      <c r="AB1840" s="51">
        <v>30</v>
      </c>
      <c r="AC1840" s="63" t="s">
        <v>375</v>
      </c>
      <c r="AD1840" s="94" t="str">
        <f>IF(OR(Q1840="",'1'!$H$10="-"),"",IF(Q1840&gt;R1840+S1840,"заказано больше наличия",""))</f>
        <v/>
      </c>
    </row>
    <row r="1841" spans="1:30" s="48" customFormat="1">
      <c r="A1841" s="2"/>
      <c r="B1841" s="57" t="s">
        <v>1775</v>
      </c>
      <c r="C1841" s="49" t="s">
        <v>924</v>
      </c>
      <c r="D1841" s="49" t="s">
        <v>925</v>
      </c>
      <c r="E1841" s="49">
        <v>4</v>
      </c>
      <c r="F1841" s="49">
        <v>8</v>
      </c>
      <c r="G1841" s="49" t="s">
        <v>3209</v>
      </c>
      <c r="H1841" s="52" t="s">
        <v>288</v>
      </c>
      <c r="I1841" s="50"/>
      <c r="J1841" s="50"/>
      <c r="K1841" s="90"/>
      <c r="L1841" s="51">
        <v>266</v>
      </c>
      <c r="M1841" s="51">
        <v>235</v>
      </c>
      <c r="N1841" s="82">
        <f>IF('1'!$H$10="-",L1841,L1841)</f>
        <v>266</v>
      </c>
      <c r="O1841" s="82">
        <f>IF(Z1841="только сц",0,IF('1'!$H$10="-",M1841,IF('1'!$H$10="в кассу предприятия",M1841,IF('1'!$H$10="ИП Водакова Т.Ю.",M1841*1.075,"-"))))</f>
        <v>235</v>
      </c>
      <c r="P1841" s="86">
        <v>31</v>
      </c>
      <c r="Q1841" s="47"/>
      <c r="R1841" s="91">
        <f t="shared" si="29"/>
        <v>0</v>
      </c>
      <c r="S1841" s="91" t="str">
        <f>IF('1'!$H$10="-","-      ₽",IF(Z1841="только сц",IF(Q1841&lt;=AA1841,Q1841,AA1841),IF(Q1841&lt;=AB1841,0,IF(Q1841-R1841&lt;=AA1841,Q1841-R1841,AA1841))))</f>
        <v>-      ₽</v>
      </c>
      <c r="T1841" s="92" t="str">
        <f>IF('1'!$H$10="-","-      ₽",IF(AND(SUM($W$10:$W$6357)&gt;=200000,AC1841&lt;&gt;"без скидки"),IF(R1841&gt;=100,O1841*0.95*0.95*R1841,O1841*R1841*0.95),IF(SUM($V$10:$V$6357)&gt;=57000,IF(AND(R1841&gt;=100,AC1841&lt;&gt;"без скидки"),O1841*0.95*R1841,O1841*R1841),N1841*R1841)))</f>
        <v>-      ₽</v>
      </c>
      <c r="U1841" s="92" t="str">
        <f>IF('1'!$H$10="-","-      ₽",S1841*N1841)</f>
        <v>-      ₽</v>
      </c>
      <c r="V1841" s="93" t="str">
        <f>IF('1'!$H$10="-","-      ₽",R1841*N1841)</f>
        <v>-      ₽</v>
      </c>
      <c r="W1841" s="93" t="str">
        <f>IF('1'!$H$10="-","-      ₽",R1841*O1841)</f>
        <v>-      ₽</v>
      </c>
      <c r="X1841" s="65" t="s">
        <v>4548</v>
      </c>
      <c r="Y1841" s="66" t="str">
        <f>IF(OR(Q1841="",'1'!$H$10="-"),"-      %",IF(Z1841="только сц",0,IF(SUM($V$685:$V$6357)&gt;=57000,(W1841-T1841)/W1841,0)))</f>
        <v>-      %</v>
      </c>
      <c r="Z1841" s="83" t="s">
        <v>375</v>
      </c>
      <c r="AA1841" s="51">
        <v>6</v>
      </c>
      <c r="AB1841" s="51">
        <v>25</v>
      </c>
      <c r="AC1841" s="63" t="s">
        <v>375</v>
      </c>
      <c r="AD1841" s="94" t="str">
        <f>IF(OR(Q1841="",'1'!$H$10="-"),"",IF(Q1841&gt;R1841+S1841,"заказано больше наличия",""))</f>
        <v/>
      </c>
    </row>
    <row r="1842" spans="1:30" s="48" customFormat="1">
      <c r="A1842" s="2"/>
      <c r="B1842" s="57" t="s">
        <v>1776</v>
      </c>
      <c r="C1842" s="49" t="s">
        <v>3897</v>
      </c>
      <c r="D1842" s="49" t="s">
        <v>3898</v>
      </c>
      <c r="E1842" s="49">
        <v>4</v>
      </c>
      <c r="F1842" s="49">
        <v>11</v>
      </c>
      <c r="G1842" s="49" t="s">
        <v>3210</v>
      </c>
      <c r="H1842" s="52" t="s">
        <v>52</v>
      </c>
      <c r="I1842" s="50"/>
      <c r="J1842" s="50"/>
      <c r="K1842" s="90"/>
      <c r="L1842" s="51">
        <v>464</v>
      </c>
      <c r="M1842" s="51">
        <v>409</v>
      </c>
      <c r="N1842" s="82">
        <f>IF('1'!$H$10="-",L1842,L1842)</f>
        <v>464</v>
      </c>
      <c r="O1842" s="82">
        <f>IF(Z1842="только сц",0,IF('1'!$H$10="-",M1842,IF('1'!$H$10="в кассу предприятия",M1842,IF('1'!$H$10="ИП Водакова Т.Ю.",M1842*1.075,"-"))))</f>
        <v>0</v>
      </c>
      <c r="P1842" s="86">
        <v>8</v>
      </c>
      <c r="Q1842" s="47"/>
      <c r="R1842" s="91">
        <f t="shared" si="29"/>
        <v>0</v>
      </c>
      <c r="S1842" s="91" t="str">
        <f>IF('1'!$H$10="-","-      ₽",IF(Z1842="только сц",IF(Q1842&lt;=AA1842,Q1842,AA1842),IF(Q1842&lt;=AB1842,0,IF(Q1842-R1842&lt;=AA1842,Q1842-R1842,AA1842))))</f>
        <v>-      ₽</v>
      </c>
      <c r="T1842" s="92" t="str">
        <f>IF('1'!$H$10="-","-      ₽",IF(AND(SUM($W$10:$W$6357)&gt;=200000,AC1842&lt;&gt;"без скидки"),IF(R1842&gt;=100,O1842*0.95*0.95*R1842,O1842*R1842*0.95),IF(SUM($V$10:$V$6357)&gt;=57000,IF(AND(R1842&gt;=100,AC1842&lt;&gt;"без скидки"),O1842*0.95*R1842,O1842*R1842),N1842*R1842)))</f>
        <v>-      ₽</v>
      </c>
      <c r="U1842" s="92" t="str">
        <f>IF('1'!$H$10="-","-      ₽",S1842*N1842)</f>
        <v>-      ₽</v>
      </c>
      <c r="V1842" s="93" t="str">
        <f>IF('1'!$H$10="-","-      ₽",R1842*N1842)</f>
        <v>-      ₽</v>
      </c>
      <c r="W1842" s="93" t="str">
        <f>IF('1'!$H$10="-","-      ₽",R1842*O1842)</f>
        <v>-      ₽</v>
      </c>
      <c r="X1842" s="65" t="s">
        <v>4548</v>
      </c>
      <c r="Y1842" s="66" t="str">
        <f>IF(OR(Q1842="",'1'!$H$10="-"),"-      %",IF(Z1842="только сц",0,IF(SUM($V$685:$V$6357)&gt;=57000,(W1842-T1842)/W1842,0)))</f>
        <v>-      %</v>
      </c>
      <c r="Z1842" s="83" t="s">
        <v>5582</v>
      </c>
      <c r="AA1842" s="51">
        <v>8</v>
      </c>
      <c r="AB1842" s="51">
        <v>0</v>
      </c>
      <c r="AC1842" s="63" t="s">
        <v>3975</v>
      </c>
      <c r="AD1842" s="94" t="str">
        <f>IF(OR(Q1842="",'1'!$H$10="-"),"",IF(Q1842&gt;R1842+S1842,"заказано больше наличия",""))</f>
        <v/>
      </c>
    </row>
    <row r="1843" spans="1:30" s="48" customFormat="1">
      <c r="A1843" s="2"/>
      <c r="B1843" s="57" t="s">
        <v>1777</v>
      </c>
      <c r="C1843" s="49" t="s">
        <v>3897</v>
      </c>
      <c r="D1843" s="49" t="s">
        <v>3898</v>
      </c>
      <c r="E1843" s="49">
        <v>4</v>
      </c>
      <c r="F1843" s="49">
        <v>8</v>
      </c>
      <c r="G1843" s="49" t="s">
        <v>3211</v>
      </c>
      <c r="H1843" s="52" t="s">
        <v>288</v>
      </c>
      <c r="I1843" s="50"/>
      <c r="J1843" s="50"/>
      <c r="K1843" s="90"/>
      <c r="L1843" s="51">
        <v>278</v>
      </c>
      <c r="M1843" s="51">
        <v>245</v>
      </c>
      <c r="N1843" s="82">
        <f>IF('1'!$H$10="-",L1843,L1843)</f>
        <v>278</v>
      </c>
      <c r="O1843" s="82">
        <f>IF(Z1843="только сц",0,IF('1'!$H$10="-",M1843,IF('1'!$H$10="в кассу предприятия",M1843,IF('1'!$H$10="ИП Водакова Т.Ю.",M1843*1.075,"-"))))</f>
        <v>0</v>
      </c>
      <c r="P1843" s="86">
        <v>5</v>
      </c>
      <c r="Q1843" s="47"/>
      <c r="R1843" s="91">
        <f t="shared" si="29"/>
        <v>0</v>
      </c>
      <c r="S1843" s="91" t="str">
        <f>IF('1'!$H$10="-","-      ₽",IF(Z1843="только сц",IF(Q1843&lt;=AA1843,Q1843,AA1843),IF(Q1843&lt;=AB1843,0,IF(Q1843-R1843&lt;=AA1843,Q1843-R1843,AA1843))))</f>
        <v>-      ₽</v>
      </c>
      <c r="T1843" s="92" t="str">
        <f>IF('1'!$H$10="-","-      ₽",IF(AND(SUM($W$10:$W$6357)&gt;=200000,AC1843&lt;&gt;"без скидки"),IF(R1843&gt;=100,O1843*0.95*0.95*R1843,O1843*R1843*0.95),IF(SUM($V$10:$V$6357)&gt;=57000,IF(AND(R1843&gt;=100,AC1843&lt;&gt;"без скидки"),O1843*0.95*R1843,O1843*R1843),N1843*R1843)))</f>
        <v>-      ₽</v>
      </c>
      <c r="U1843" s="92" t="str">
        <f>IF('1'!$H$10="-","-      ₽",S1843*N1843)</f>
        <v>-      ₽</v>
      </c>
      <c r="V1843" s="93" t="str">
        <f>IF('1'!$H$10="-","-      ₽",R1843*N1843)</f>
        <v>-      ₽</v>
      </c>
      <c r="W1843" s="93" t="str">
        <f>IF('1'!$H$10="-","-      ₽",R1843*O1843)</f>
        <v>-      ₽</v>
      </c>
      <c r="X1843" s="65" t="s">
        <v>4548</v>
      </c>
      <c r="Y1843" s="66" t="str">
        <f>IF(OR(Q1843="",'1'!$H$10="-"),"-      %",IF(Z1843="только сц",0,IF(SUM($V$685:$V$6357)&gt;=57000,(W1843-T1843)/W1843,0)))</f>
        <v>-      %</v>
      </c>
      <c r="Z1843" s="83" t="s">
        <v>5582</v>
      </c>
      <c r="AA1843" s="51">
        <v>5</v>
      </c>
      <c r="AB1843" s="51">
        <v>0</v>
      </c>
      <c r="AC1843" s="63" t="s">
        <v>375</v>
      </c>
      <c r="AD1843" s="94" t="str">
        <f>IF(OR(Q1843="",'1'!$H$10="-"),"",IF(Q1843&gt;R1843+S1843,"заказано больше наличия",""))</f>
        <v/>
      </c>
    </row>
    <row r="1844" spans="1:30" s="48" customFormat="1">
      <c r="A1844" s="2"/>
      <c r="B1844" s="57" t="s">
        <v>4082</v>
      </c>
      <c r="C1844" s="49" t="s">
        <v>3897</v>
      </c>
      <c r="D1844" s="49" t="s">
        <v>925</v>
      </c>
      <c r="E1844" s="49">
        <v>4</v>
      </c>
      <c r="F1844" s="49">
        <v>8</v>
      </c>
      <c r="G1844" s="49" t="s">
        <v>936</v>
      </c>
      <c r="H1844" s="52" t="s">
        <v>288</v>
      </c>
      <c r="I1844" s="50"/>
      <c r="J1844" s="50"/>
      <c r="K1844" s="90"/>
      <c r="L1844" s="51">
        <v>278</v>
      </c>
      <c r="M1844" s="51">
        <v>245</v>
      </c>
      <c r="N1844" s="82">
        <f>IF('1'!$H$10="-",L1844,L1844)</f>
        <v>278</v>
      </c>
      <c r="O1844" s="82">
        <f>IF(Z1844="только сц",0,IF('1'!$H$10="-",M1844,IF('1'!$H$10="в кассу предприятия",M1844,IF('1'!$H$10="ИП Водакова Т.Ю.",M1844*1.075,"-"))))</f>
        <v>245</v>
      </c>
      <c r="P1844" s="86" t="s">
        <v>5583</v>
      </c>
      <c r="Q1844" s="47"/>
      <c r="R1844" s="91">
        <f t="shared" si="29"/>
        <v>0</v>
      </c>
      <c r="S1844" s="91" t="str">
        <f>IF('1'!$H$10="-","-      ₽",IF(Z1844="только сц",IF(Q1844&lt;=AA1844,Q1844,AA1844),IF(Q1844&lt;=AB1844,0,IF(Q1844-R1844&lt;=AA1844,Q1844-R1844,AA1844))))</f>
        <v>-      ₽</v>
      </c>
      <c r="T1844" s="92" t="str">
        <f>IF('1'!$H$10="-","-      ₽",IF(AND(SUM($W$10:$W$6357)&gt;=200000,AC1844&lt;&gt;"без скидки"),IF(R1844&gt;=100,O1844*0.95*0.95*R1844,O1844*R1844*0.95),IF(SUM($V$10:$V$6357)&gt;=57000,IF(AND(R1844&gt;=100,AC1844&lt;&gt;"без скидки"),O1844*0.95*R1844,O1844*R1844),N1844*R1844)))</f>
        <v>-      ₽</v>
      </c>
      <c r="U1844" s="92" t="str">
        <f>IF('1'!$H$10="-","-      ₽",S1844*N1844)</f>
        <v>-      ₽</v>
      </c>
      <c r="V1844" s="93" t="str">
        <f>IF('1'!$H$10="-","-      ₽",R1844*N1844)</f>
        <v>-      ₽</v>
      </c>
      <c r="W1844" s="93" t="str">
        <f>IF('1'!$H$10="-","-      ₽",R1844*O1844)</f>
        <v>-      ₽</v>
      </c>
      <c r="X1844" s="65" t="s">
        <v>4548</v>
      </c>
      <c r="Y1844" s="66" t="str">
        <f>IF(OR(Q1844="",'1'!$H$10="-"),"-      %",IF(Z1844="только сц",0,IF(SUM($V$685:$V$6357)&gt;=57000,(W1844-T1844)/W1844,0)))</f>
        <v>-      %</v>
      </c>
      <c r="Z1844" s="83" t="s">
        <v>375</v>
      </c>
      <c r="AA1844" s="51">
        <v>0</v>
      </c>
      <c r="AB1844" s="51">
        <v>390</v>
      </c>
      <c r="AC1844" s="63" t="s">
        <v>375</v>
      </c>
      <c r="AD1844" s="94" t="str">
        <f>IF(OR(Q1844="",'1'!$H$10="-"),"",IF(Q1844&gt;R1844+S1844,"заказано больше наличия",""))</f>
        <v/>
      </c>
    </row>
    <row r="1845" spans="1:30" s="48" customFormat="1">
      <c r="A1845" s="2"/>
      <c r="B1845" s="57" t="s">
        <v>935</v>
      </c>
      <c r="C1845" s="49" t="s">
        <v>924</v>
      </c>
      <c r="D1845" s="49" t="s">
        <v>925</v>
      </c>
      <c r="E1845" s="49">
        <v>4</v>
      </c>
      <c r="F1845" s="49">
        <v>11</v>
      </c>
      <c r="G1845" s="49" t="s">
        <v>936</v>
      </c>
      <c r="H1845" s="52" t="s">
        <v>52</v>
      </c>
      <c r="I1845" s="50"/>
      <c r="J1845" s="50"/>
      <c r="K1845" s="90"/>
      <c r="L1845" s="51">
        <v>278</v>
      </c>
      <c r="M1845" s="51">
        <v>245</v>
      </c>
      <c r="N1845" s="82">
        <f>IF('1'!$H$10="-",L1845,L1845)</f>
        <v>278</v>
      </c>
      <c r="O1845" s="82">
        <f>IF(Z1845="только сц",0,IF('1'!$H$10="-",M1845,IF('1'!$H$10="в кассу предприятия",M1845,IF('1'!$H$10="ИП Водакова Т.Ю.",M1845*1.075,"-"))))</f>
        <v>245</v>
      </c>
      <c r="P1845" s="86">
        <v>18</v>
      </c>
      <c r="Q1845" s="47"/>
      <c r="R1845" s="91">
        <f t="shared" si="29"/>
        <v>0</v>
      </c>
      <c r="S1845" s="91" t="str">
        <f>IF('1'!$H$10="-","-      ₽",IF(Z1845="только сц",IF(Q1845&lt;=AA1845,Q1845,AA1845),IF(Q1845&lt;=AB1845,0,IF(Q1845-R1845&lt;=AA1845,Q1845-R1845,AA1845))))</f>
        <v>-      ₽</v>
      </c>
      <c r="T1845" s="92" t="str">
        <f>IF('1'!$H$10="-","-      ₽",IF(AND(SUM($W$10:$W$6357)&gt;=200000,AC1845&lt;&gt;"без скидки"),IF(R1845&gt;=100,O1845*0.95*0.95*R1845,O1845*R1845*0.95),IF(SUM($V$10:$V$6357)&gt;=57000,IF(AND(R1845&gt;=100,AC1845&lt;&gt;"без скидки"),O1845*0.95*R1845,O1845*R1845),N1845*R1845)))</f>
        <v>-      ₽</v>
      </c>
      <c r="U1845" s="92" t="str">
        <f>IF('1'!$H$10="-","-      ₽",S1845*N1845)</f>
        <v>-      ₽</v>
      </c>
      <c r="V1845" s="93" t="str">
        <f>IF('1'!$H$10="-","-      ₽",R1845*N1845)</f>
        <v>-      ₽</v>
      </c>
      <c r="W1845" s="93" t="str">
        <f>IF('1'!$H$10="-","-      ₽",R1845*O1845)</f>
        <v>-      ₽</v>
      </c>
      <c r="X1845" s="65" t="s">
        <v>4548</v>
      </c>
      <c r="Y1845" s="66" t="str">
        <f>IF(OR(Q1845="",'1'!$H$10="-"),"-      %",IF(Z1845="только сц",0,IF(SUM($V$685:$V$6357)&gt;=57000,(W1845-T1845)/W1845,0)))</f>
        <v>-      %</v>
      </c>
      <c r="Z1845" s="83" t="s">
        <v>375</v>
      </c>
      <c r="AA1845" s="51">
        <v>8</v>
      </c>
      <c r="AB1845" s="51">
        <v>10</v>
      </c>
      <c r="AC1845" s="63" t="s">
        <v>3975</v>
      </c>
      <c r="AD1845" s="94" t="str">
        <f>IF(OR(Q1845="",'1'!$H$10="-"),"",IF(Q1845&gt;R1845+S1845,"заказано больше наличия",""))</f>
        <v/>
      </c>
    </row>
    <row r="1846" spans="1:30" s="48" customFormat="1">
      <c r="A1846" s="2"/>
      <c r="B1846" s="57" t="s">
        <v>1778</v>
      </c>
      <c r="C1846" s="49" t="s">
        <v>924</v>
      </c>
      <c r="D1846" s="49" t="s">
        <v>925</v>
      </c>
      <c r="E1846" s="49">
        <v>4</v>
      </c>
      <c r="F1846" s="49">
        <v>11</v>
      </c>
      <c r="G1846" s="49" t="s">
        <v>3212</v>
      </c>
      <c r="H1846" s="52" t="s">
        <v>52</v>
      </c>
      <c r="I1846" s="50"/>
      <c r="J1846" s="50"/>
      <c r="K1846" s="90"/>
      <c r="L1846" s="51">
        <v>391</v>
      </c>
      <c r="M1846" s="51">
        <v>345</v>
      </c>
      <c r="N1846" s="82">
        <f>IF('1'!$H$10="-",L1846,L1846)</f>
        <v>391</v>
      </c>
      <c r="O1846" s="82">
        <f>IF(Z1846="только сц",0,IF('1'!$H$10="-",M1846,IF('1'!$H$10="в кассу предприятия",M1846,IF('1'!$H$10="ИП Водакова Т.Ю.",M1846*1.075,"-"))))</f>
        <v>345</v>
      </c>
      <c r="P1846" s="86">
        <v>15</v>
      </c>
      <c r="Q1846" s="47"/>
      <c r="R1846" s="91">
        <f t="shared" si="29"/>
        <v>0</v>
      </c>
      <c r="S1846" s="91" t="str">
        <f>IF('1'!$H$10="-","-      ₽",IF(Z1846="только сц",IF(Q1846&lt;=AA1846,Q1846,AA1846),IF(Q1846&lt;=AB1846,0,IF(Q1846-R1846&lt;=AA1846,Q1846-R1846,AA1846))))</f>
        <v>-      ₽</v>
      </c>
      <c r="T1846" s="92" t="str">
        <f>IF('1'!$H$10="-","-      ₽",IF(AND(SUM($W$10:$W$6357)&gt;=200000,AC1846&lt;&gt;"без скидки"),IF(R1846&gt;=100,O1846*0.95*0.95*R1846,O1846*R1846*0.95),IF(SUM($V$10:$V$6357)&gt;=57000,IF(AND(R1846&gt;=100,AC1846&lt;&gt;"без скидки"),O1846*0.95*R1846,O1846*R1846),N1846*R1846)))</f>
        <v>-      ₽</v>
      </c>
      <c r="U1846" s="92" t="str">
        <f>IF('1'!$H$10="-","-      ₽",S1846*N1846)</f>
        <v>-      ₽</v>
      </c>
      <c r="V1846" s="93" t="str">
        <f>IF('1'!$H$10="-","-      ₽",R1846*N1846)</f>
        <v>-      ₽</v>
      </c>
      <c r="W1846" s="93" t="str">
        <f>IF('1'!$H$10="-","-      ₽",R1846*O1846)</f>
        <v>-      ₽</v>
      </c>
      <c r="X1846" s="65" t="s">
        <v>4548</v>
      </c>
      <c r="Y1846" s="66" t="str">
        <f>IF(OR(Q1846="",'1'!$H$10="-"),"-      %",IF(Z1846="только сц",0,IF(SUM($V$685:$V$6357)&gt;=57000,(W1846-T1846)/W1846,0)))</f>
        <v>-      %</v>
      </c>
      <c r="Z1846" s="83" t="s">
        <v>375</v>
      </c>
      <c r="AA1846" s="51">
        <v>0</v>
      </c>
      <c r="AB1846" s="51">
        <v>15</v>
      </c>
      <c r="AC1846" s="63" t="s">
        <v>375</v>
      </c>
      <c r="AD1846" s="94" t="str">
        <f>IF(OR(Q1846="",'1'!$H$10="-"),"",IF(Q1846&gt;R1846+S1846,"заказано больше наличия",""))</f>
        <v/>
      </c>
    </row>
    <row r="1847" spans="1:30" s="48" customFormat="1">
      <c r="A1847" s="2"/>
      <c r="B1847" s="57" t="s">
        <v>1779</v>
      </c>
      <c r="C1847" s="49" t="s">
        <v>924</v>
      </c>
      <c r="D1847" s="49" t="s">
        <v>925</v>
      </c>
      <c r="E1847" s="49">
        <v>4</v>
      </c>
      <c r="F1847" s="49">
        <v>8</v>
      </c>
      <c r="G1847" s="49" t="s">
        <v>3213</v>
      </c>
      <c r="H1847" s="52" t="s">
        <v>288</v>
      </c>
      <c r="I1847" s="50"/>
      <c r="J1847" s="50"/>
      <c r="K1847" s="90"/>
      <c r="L1847" s="51">
        <v>391</v>
      </c>
      <c r="M1847" s="51">
        <v>345</v>
      </c>
      <c r="N1847" s="82">
        <f>IF('1'!$H$10="-",L1847,L1847)</f>
        <v>391</v>
      </c>
      <c r="O1847" s="82">
        <f>IF(Z1847="только сц",0,IF('1'!$H$10="-",M1847,IF('1'!$H$10="в кассу предприятия",M1847,IF('1'!$H$10="ИП Водакова Т.Ю.",M1847*1.075,"-"))))</f>
        <v>345</v>
      </c>
      <c r="P1847" s="86">
        <v>19</v>
      </c>
      <c r="Q1847" s="47"/>
      <c r="R1847" s="91">
        <f t="shared" si="29"/>
        <v>0</v>
      </c>
      <c r="S1847" s="91" t="str">
        <f>IF('1'!$H$10="-","-      ₽",IF(Z1847="только сц",IF(Q1847&lt;=AA1847,Q1847,AA1847),IF(Q1847&lt;=AB1847,0,IF(Q1847-R1847&lt;=AA1847,Q1847-R1847,AA1847))))</f>
        <v>-      ₽</v>
      </c>
      <c r="T1847" s="92" t="str">
        <f>IF('1'!$H$10="-","-      ₽",IF(AND(SUM($W$10:$W$6357)&gt;=200000,AC1847&lt;&gt;"без скидки"),IF(R1847&gt;=100,O1847*0.95*0.95*R1847,O1847*R1847*0.95),IF(SUM($V$10:$V$6357)&gt;=57000,IF(AND(R1847&gt;=100,AC1847&lt;&gt;"без скидки"),O1847*0.95*R1847,O1847*R1847),N1847*R1847)))</f>
        <v>-      ₽</v>
      </c>
      <c r="U1847" s="92" t="str">
        <f>IF('1'!$H$10="-","-      ₽",S1847*N1847)</f>
        <v>-      ₽</v>
      </c>
      <c r="V1847" s="93" t="str">
        <f>IF('1'!$H$10="-","-      ₽",R1847*N1847)</f>
        <v>-      ₽</v>
      </c>
      <c r="W1847" s="93" t="str">
        <f>IF('1'!$H$10="-","-      ₽",R1847*O1847)</f>
        <v>-      ₽</v>
      </c>
      <c r="X1847" s="65" t="s">
        <v>4548</v>
      </c>
      <c r="Y1847" s="66" t="str">
        <f>IF(OR(Q1847="",'1'!$H$10="-"),"-      %",IF(Z1847="только сц",0,IF(SUM($V$685:$V$6357)&gt;=57000,(W1847-T1847)/W1847,0)))</f>
        <v>-      %</v>
      </c>
      <c r="Z1847" s="83" t="s">
        <v>375</v>
      </c>
      <c r="AA1847" s="51">
        <v>0</v>
      </c>
      <c r="AB1847" s="51">
        <v>19</v>
      </c>
      <c r="AC1847" s="63" t="s">
        <v>3975</v>
      </c>
      <c r="AD1847" s="94" t="str">
        <f>IF(OR(Q1847="",'1'!$H$10="-"),"",IF(Q1847&gt;R1847+S1847,"заказано больше наличия",""))</f>
        <v/>
      </c>
    </row>
    <row r="1848" spans="1:30" s="48" customFormat="1">
      <c r="A1848" s="2"/>
      <c r="B1848" s="57" t="s">
        <v>1780</v>
      </c>
      <c r="C1848" s="49" t="s">
        <v>924</v>
      </c>
      <c r="D1848" s="49" t="s">
        <v>925</v>
      </c>
      <c r="E1848" s="49">
        <v>4</v>
      </c>
      <c r="F1848" s="49">
        <v>11</v>
      </c>
      <c r="G1848" s="49" t="s">
        <v>3214</v>
      </c>
      <c r="H1848" s="52" t="s">
        <v>52</v>
      </c>
      <c r="I1848" s="50"/>
      <c r="J1848" s="50"/>
      <c r="K1848" s="90"/>
      <c r="L1848" s="51">
        <v>464</v>
      </c>
      <c r="M1848" s="51">
        <v>409</v>
      </c>
      <c r="N1848" s="82">
        <f>IF('1'!$H$10="-",L1848,L1848)</f>
        <v>464</v>
      </c>
      <c r="O1848" s="82">
        <f>IF(Z1848="только сц",0,IF('1'!$H$10="-",M1848,IF('1'!$H$10="в кассу предприятия",M1848,IF('1'!$H$10="ИП Водакова Т.Ю.",M1848*1.075,"-"))))</f>
        <v>409</v>
      </c>
      <c r="P1848" s="86">
        <v>13</v>
      </c>
      <c r="Q1848" s="47"/>
      <c r="R1848" s="91">
        <f t="shared" si="29"/>
        <v>0</v>
      </c>
      <c r="S1848" s="91" t="str">
        <f>IF('1'!$H$10="-","-      ₽",IF(Z1848="только сц",IF(Q1848&lt;=AA1848,Q1848,AA1848),IF(Q1848&lt;=AB1848,0,IF(Q1848-R1848&lt;=AA1848,Q1848-R1848,AA1848))))</f>
        <v>-      ₽</v>
      </c>
      <c r="T1848" s="92" t="str">
        <f>IF('1'!$H$10="-","-      ₽",IF(AND(SUM($W$10:$W$6357)&gt;=200000,AC1848&lt;&gt;"без скидки"),IF(R1848&gt;=100,O1848*0.95*0.95*R1848,O1848*R1848*0.95),IF(SUM($V$10:$V$6357)&gt;=57000,IF(AND(R1848&gt;=100,AC1848&lt;&gt;"без скидки"),O1848*0.95*R1848,O1848*R1848),N1848*R1848)))</f>
        <v>-      ₽</v>
      </c>
      <c r="U1848" s="92" t="str">
        <f>IF('1'!$H$10="-","-      ₽",S1848*N1848)</f>
        <v>-      ₽</v>
      </c>
      <c r="V1848" s="93" t="str">
        <f>IF('1'!$H$10="-","-      ₽",R1848*N1848)</f>
        <v>-      ₽</v>
      </c>
      <c r="W1848" s="93" t="str">
        <f>IF('1'!$H$10="-","-      ₽",R1848*O1848)</f>
        <v>-      ₽</v>
      </c>
      <c r="X1848" s="65" t="s">
        <v>4548</v>
      </c>
      <c r="Y1848" s="66" t="str">
        <f>IF(OR(Q1848="",'1'!$H$10="-"),"-      %",IF(Z1848="только сц",0,IF(SUM($V$685:$V$6357)&gt;=57000,(W1848-T1848)/W1848,0)))</f>
        <v>-      %</v>
      </c>
      <c r="Z1848" s="83" t="s">
        <v>375</v>
      </c>
      <c r="AA1848" s="51">
        <v>0</v>
      </c>
      <c r="AB1848" s="51">
        <v>13</v>
      </c>
      <c r="AC1848" s="63" t="s">
        <v>375</v>
      </c>
      <c r="AD1848" s="94" t="str">
        <f>IF(OR(Q1848="",'1'!$H$10="-"),"",IF(Q1848&gt;R1848+S1848,"заказано больше наличия",""))</f>
        <v/>
      </c>
    </row>
    <row r="1849" spans="1:30" s="48" customFormat="1">
      <c r="A1849" s="2"/>
      <c r="B1849" s="57" t="s">
        <v>1781</v>
      </c>
      <c r="C1849" s="49" t="s">
        <v>3897</v>
      </c>
      <c r="D1849" s="49" t="s">
        <v>3898</v>
      </c>
      <c r="E1849" s="49">
        <v>4</v>
      </c>
      <c r="F1849" s="49">
        <v>11</v>
      </c>
      <c r="G1849" s="49" t="s">
        <v>3215</v>
      </c>
      <c r="H1849" s="52" t="s">
        <v>52</v>
      </c>
      <c r="I1849" s="50"/>
      <c r="J1849" s="50"/>
      <c r="K1849" s="90"/>
      <c r="L1849" s="51">
        <v>312</v>
      </c>
      <c r="M1849" s="51">
        <v>275</v>
      </c>
      <c r="N1849" s="82">
        <f>IF('1'!$H$10="-",L1849,L1849)</f>
        <v>312</v>
      </c>
      <c r="O1849" s="82">
        <f>IF(Z1849="только сц",0,IF('1'!$H$10="-",M1849,IF('1'!$H$10="в кассу предприятия",M1849,IF('1'!$H$10="ИП Водакова Т.Ю.",M1849*1.075,"-"))))</f>
        <v>0</v>
      </c>
      <c r="P1849" s="86">
        <v>6</v>
      </c>
      <c r="Q1849" s="47"/>
      <c r="R1849" s="91">
        <f t="shared" si="29"/>
        <v>0</v>
      </c>
      <c r="S1849" s="91" t="str">
        <f>IF('1'!$H$10="-","-      ₽",IF(Z1849="только сц",IF(Q1849&lt;=AA1849,Q1849,AA1849),IF(Q1849&lt;=AB1849,0,IF(Q1849-R1849&lt;=AA1849,Q1849-R1849,AA1849))))</f>
        <v>-      ₽</v>
      </c>
      <c r="T1849" s="92" t="str">
        <f>IF('1'!$H$10="-","-      ₽",IF(AND(SUM($W$10:$W$6357)&gt;=200000,AC1849&lt;&gt;"без скидки"),IF(R1849&gt;=100,O1849*0.95*0.95*R1849,O1849*R1849*0.95),IF(SUM($V$10:$V$6357)&gt;=57000,IF(AND(R1849&gt;=100,AC1849&lt;&gt;"без скидки"),O1849*0.95*R1849,O1849*R1849),N1849*R1849)))</f>
        <v>-      ₽</v>
      </c>
      <c r="U1849" s="92" t="str">
        <f>IF('1'!$H$10="-","-      ₽",S1849*N1849)</f>
        <v>-      ₽</v>
      </c>
      <c r="V1849" s="93" t="str">
        <f>IF('1'!$H$10="-","-      ₽",R1849*N1849)</f>
        <v>-      ₽</v>
      </c>
      <c r="W1849" s="93" t="str">
        <f>IF('1'!$H$10="-","-      ₽",R1849*O1849)</f>
        <v>-      ₽</v>
      </c>
      <c r="X1849" s="65" t="s">
        <v>4548</v>
      </c>
      <c r="Y1849" s="66" t="str">
        <f>IF(OR(Q1849="",'1'!$H$10="-"),"-      %",IF(Z1849="только сц",0,IF(SUM($V$685:$V$6357)&gt;=57000,(W1849-T1849)/W1849,0)))</f>
        <v>-      %</v>
      </c>
      <c r="Z1849" s="83" t="s">
        <v>5582</v>
      </c>
      <c r="AA1849" s="51">
        <v>6</v>
      </c>
      <c r="AB1849" s="51">
        <v>0</v>
      </c>
      <c r="AC1849" s="63" t="s">
        <v>375</v>
      </c>
      <c r="AD1849" s="94" t="str">
        <f>IF(OR(Q1849="",'1'!$H$10="-"),"",IF(Q1849&gt;R1849+S1849,"заказано больше наличия",""))</f>
        <v/>
      </c>
    </row>
    <row r="1850" spans="1:30" s="48" customFormat="1">
      <c r="A1850" s="2"/>
      <c r="B1850" s="57" t="s">
        <v>1782</v>
      </c>
      <c r="C1850" s="49" t="s">
        <v>3897</v>
      </c>
      <c r="D1850" s="49" t="s">
        <v>3898</v>
      </c>
      <c r="E1850" s="49">
        <v>4</v>
      </c>
      <c r="F1850" s="49">
        <v>8</v>
      </c>
      <c r="G1850" s="49" t="s">
        <v>3216</v>
      </c>
      <c r="H1850" s="52" t="s">
        <v>288</v>
      </c>
      <c r="I1850" s="50"/>
      <c r="J1850" s="50"/>
      <c r="K1850" s="90"/>
      <c r="L1850" s="51">
        <v>266</v>
      </c>
      <c r="M1850" s="51">
        <v>235</v>
      </c>
      <c r="N1850" s="82">
        <f>IF('1'!$H$10="-",L1850,L1850)</f>
        <v>266</v>
      </c>
      <c r="O1850" s="82">
        <f>IF(Z1850="только сц",0,IF('1'!$H$10="-",M1850,IF('1'!$H$10="в кассу предприятия",M1850,IF('1'!$H$10="ИП Водакова Т.Ю.",M1850*1.075,"-"))))</f>
        <v>0</v>
      </c>
      <c r="P1850" s="86">
        <v>9</v>
      </c>
      <c r="Q1850" s="47"/>
      <c r="R1850" s="91">
        <f t="shared" si="29"/>
        <v>0</v>
      </c>
      <c r="S1850" s="91" t="str">
        <f>IF('1'!$H$10="-","-      ₽",IF(Z1850="только сц",IF(Q1850&lt;=AA1850,Q1850,AA1850),IF(Q1850&lt;=AB1850,0,IF(Q1850-R1850&lt;=AA1850,Q1850-R1850,AA1850))))</f>
        <v>-      ₽</v>
      </c>
      <c r="T1850" s="92" t="str">
        <f>IF('1'!$H$10="-","-      ₽",IF(AND(SUM($W$10:$W$6357)&gt;=200000,AC1850&lt;&gt;"без скидки"),IF(R1850&gt;=100,O1850*0.95*0.95*R1850,O1850*R1850*0.95),IF(SUM($V$10:$V$6357)&gt;=57000,IF(AND(R1850&gt;=100,AC1850&lt;&gt;"без скидки"),O1850*0.95*R1850,O1850*R1850),N1850*R1850)))</f>
        <v>-      ₽</v>
      </c>
      <c r="U1850" s="92" t="str">
        <f>IF('1'!$H$10="-","-      ₽",S1850*N1850)</f>
        <v>-      ₽</v>
      </c>
      <c r="V1850" s="93" t="str">
        <f>IF('1'!$H$10="-","-      ₽",R1850*N1850)</f>
        <v>-      ₽</v>
      </c>
      <c r="W1850" s="93" t="str">
        <f>IF('1'!$H$10="-","-      ₽",R1850*O1850)</f>
        <v>-      ₽</v>
      </c>
      <c r="X1850" s="65" t="s">
        <v>4548</v>
      </c>
      <c r="Y1850" s="66" t="str">
        <f>IF(OR(Q1850="",'1'!$H$10="-"),"-      %",IF(Z1850="только сц",0,IF(SUM($V$685:$V$6357)&gt;=57000,(W1850-T1850)/W1850,0)))</f>
        <v>-      %</v>
      </c>
      <c r="Z1850" s="83" t="s">
        <v>5582</v>
      </c>
      <c r="AA1850" s="51">
        <v>9</v>
      </c>
      <c r="AB1850" s="51">
        <v>0</v>
      </c>
      <c r="AC1850" s="63" t="s">
        <v>375</v>
      </c>
      <c r="AD1850" s="94" t="str">
        <f>IF(OR(Q1850="",'1'!$H$10="-"),"",IF(Q1850&gt;R1850+S1850,"заказано больше наличия",""))</f>
        <v/>
      </c>
    </row>
    <row r="1851" spans="1:30" s="48" customFormat="1">
      <c r="A1851" s="2"/>
      <c r="B1851" s="57" t="s">
        <v>1783</v>
      </c>
      <c r="C1851" s="49" t="s">
        <v>3897</v>
      </c>
      <c r="D1851" s="49" t="s">
        <v>3898</v>
      </c>
      <c r="E1851" s="49">
        <v>4</v>
      </c>
      <c r="F1851" s="49">
        <v>11</v>
      </c>
      <c r="G1851" s="49" t="s">
        <v>3217</v>
      </c>
      <c r="H1851" s="52" t="s">
        <v>52</v>
      </c>
      <c r="I1851" s="50"/>
      <c r="J1851" s="50"/>
      <c r="K1851" s="90"/>
      <c r="L1851" s="51">
        <v>391</v>
      </c>
      <c r="M1851" s="51">
        <v>345</v>
      </c>
      <c r="N1851" s="82">
        <f>IF('1'!$H$10="-",L1851,L1851)</f>
        <v>391</v>
      </c>
      <c r="O1851" s="82">
        <f>IF(Z1851="только сц",0,IF('1'!$H$10="-",M1851,IF('1'!$H$10="в кассу предприятия",M1851,IF('1'!$H$10="ИП Водакова Т.Ю.",M1851*1.075,"-"))))</f>
        <v>0</v>
      </c>
      <c r="P1851" s="86">
        <v>2</v>
      </c>
      <c r="Q1851" s="47"/>
      <c r="R1851" s="91">
        <f t="shared" si="29"/>
        <v>0</v>
      </c>
      <c r="S1851" s="91" t="str">
        <f>IF('1'!$H$10="-","-      ₽",IF(Z1851="только сц",IF(Q1851&lt;=AA1851,Q1851,AA1851),IF(Q1851&lt;=AB1851,0,IF(Q1851-R1851&lt;=AA1851,Q1851-R1851,AA1851))))</f>
        <v>-      ₽</v>
      </c>
      <c r="T1851" s="92" t="str">
        <f>IF('1'!$H$10="-","-      ₽",IF(AND(SUM($W$10:$W$6357)&gt;=200000,AC1851&lt;&gt;"без скидки"),IF(R1851&gt;=100,O1851*0.95*0.95*R1851,O1851*R1851*0.95),IF(SUM($V$10:$V$6357)&gt;=57000,IF(AND(R1851&gt;=100,AC1851&lt;&gt;"без скидки"),O1851*0.95*R1851,O1851*R1851),N1851*R1851)))</f>
        <v>-      ₽</v>
      </c>
      <c r="U1851" s="92" t="str">
        <f>IF('1'!$H$10="-","-      ₽",S1851*N1851)</f>
        <v>-      ₽</v>
      </c>
      <c r="V1851" s="93" t="str">
        <f>IF('1'!$H$10="-","-      ₽",R1851*N1851)</f>
        <v>-      ₽</v>
      </c>
      <c r="W1851" s="93" t="str">
        <f>IF('1'!$H$10="-","-      ₽",R1851*O1851)</f>
        <v>-      ₽</v>
      </c>
      <c r="X1851" s="65" t="s">
        <v>4548</v>
      </c>
      <c r="Y1851" s="66" t="str">
        <f>IF(OR(Q1851="",'1'!$H$10="-"),"-      %",IF(Z1851="только сц",0,IF(SUM($V$685:$V$6357)&gt;=57000,(W1851-T1851)/W1851,0)))</f>
        <v>-      %</v>
      </c>
      <c r="Z1851" s="83" t="s">
        <v>5582</v>
      </c>
      <c r="AA1851" s="51">
        <v>2</v>
      </c>
      <c r="AB1851" s="51">
        <v>0</v>
      </c>
      <c r="AC1851" s="63" t="s">
        <v>375</v>
      </c>
      <c r="AD1851" s="94" t="str">
        <f>IF(OR(Q1851="",'1'!$H$10="-"),"",IF(Q1851&gt;R1851+S1851,"заказано больше наличия",""))</f>
        <v/>
      </c>
    </row>
    <row r="1852" spans="1:30" s="48" customFormat="1">
      <c r="A1852" s="2"/>
      <c r="B1852" s="57" t="s">
        <v>1784</v>
      </c>
      <c r="C1852" s="49" t="s">
        <v>924</v>
      </c>
      <c r="D1852" s="49" t="s">
        <v>925</v>
      </c>
      <c r="E1852" s="49">
        <v>4</v>
      </c>
      <c r="F1852" s="49">
        <v>11</v>
      </c>
      <c r="G1852" s="49" t="s">
        <v>3218</v>
      </c>
      <c r="H1852" s="52" t="s">
        <v>52</v>
      </c>
      <c r="I1852" s="50"/>
      <c r="J1852" s="50"/>
      <c r="K1852" s="90"/>
      <c r="L1852" s="51">
        <v>312</v>
      </c>
      <c r="M1852" s="51">
        <v>275</v>
      </c>
      <c r="N1852" s="82">
        <f>IF('1'!$H$10="-",L1852,L1852)</f>
        <v>312</v>
      </c>
      <c r="O1852" s="82">
        <f>IF(Z1852="только сц",0,IF('1'!$H$10="-",M1852,IF('1'!$H$10="в кассу предприятия",M1852,IF('1'!$H$10="ИП Водакова Т.Ю.",M1852*1.075,"-"))))</f>
        <v>275</v>
      </c>
      <c r="P1852" s="86">
        <v>20</v>
      </c>
      <c r="Q1852" s="47"/>
      <c r="R1852" s="91">
        <f t="shared" si="29"/>
        <v>0</v>
      </c>
      <c r="S1852" s="91" t="str">
        <f>IF('1'!$H$10="-","-      ₽",IF(Z1852="только сц",IF(Q1852&lt;=AA1852,Q1852,AA1852),IF(Q1852&lt;=AB1852,0,IF(Q1852-R1852&lt;=AA1852,Q1852-R1852,AA1852))))</f>
        <v>-      ₽</v>
      </c>
      <c r="T1852" s="92" t="str">
        <f>IF('1'!$H$10="-","-      ₽",IF(AND(SUM($W$10:$W$6357)&gt;=200000,AC1852&lt;&gt;"без скидки"),IF(R1852&gt;=100,O1852*0.95*0.95*R1852,O1852*R1852*0.95),IF(SUM($V$10:$V$6357)&gt;=57000,IF(AND(R1852&gt;=100,AC1852&lt;&gt;"без скидки"),O1852*0.95*R1852,O1852*R1852),N1852*R1852)))</f>
        <v>-      ₽</v>
      </c>
      <c r="U1852" s="92" t="str">
        <f>IF('1'!$H$10="-","-      ₽",S1852*N1852)</f>
        <v>-      ₽</v>
      </c>
      <c r="V1852" s="93" t="str">
        <f>IF('1'!$H$10="-","-      ₽",R1852*N1852)</f>
        <v>-      ₽</v>
      </c>
      <c r="W1852" s="93" t="str">
        <f>IF('1'!$H$10="-","-      ₽",R1852*O1852)</f>
        <v>-      ₽</v>
      </c>
      <c r="X1852" s="65" t="s">
        <v>4548</v>
      </c>
      <c r="Y1852" s="66" t="str">
        <f>IF(OR(Q1852="",'1'!$H$10="-"),"-      %",IF(Z1852="только сц",0,IF(SUM($V$685:$V$6357)&gt;=57000,(W1852-T1852)/W1852,0)))</f>
        <v>-      %</v>
      </c>
      <c r="Z1852" s="83" t="s">
        <v>375</v>
      </c>
      <c r="AA1852" s="51">
        <v>0</v>
      </c>
      <c r="AB1852" s="51">
        <v>20</v>
      </c>
      <c r="AC1852" s="63" t="s">
        <v>375</v>
      </c>
      <c r="AD1852" s="94" t="str">
        <f>IF(OR(Q1852="",'1'!$H$10="-"),"",IF(Q1852&gt;R1852+S1852,"заказано больше наличия",""))</f>
        <v/>
      </c>
    </row>
    <row r="1853" spans="1:30" s="48" customFormat="1">
      <c r="A1853" s="2"/>
      <c r="B1853" s="57" t="s">
        <v>1785</v>
      </c>
      <c r="C1853" s="49" t="s">
        <v>924</v>
      </c>
      <c r="D1853" s="49" t="s">
        <v>925</v>
      </c>
      <c r="E1853" s="49">
        <v>4</v>
      </c>
      <c r="F1853" s="49">
        <v>8</v>
      </c>
      <c r="G1853" s="49" t="s">
        <v>3219</v>
      </c>
      <c r="H1853" s="52" t="s">
        <v>288</v>
      </c>
      <c r="I1853" s="50"/>
      <c r="J1853" s="50"/>
      <c r="K1853" s="90"/>
      <c r="L1853" s="51">
        <v>391</v>
      </c>
      <c r="M1853" s="51">
        <v>345</v>
      </c>
      <c r="N1853" s="82">
        <f>IF('1'!$H$10="-",L1853,L1853)</f>
        <v>391</v>
      </c>
      <c r="O1853" s="82">
        <f>IF(Z1853="только сц",0,IF('1'!$H$10="-",M1853,IF('1'!$H$10="в кассу предприятия",M1853,IF('1'!$H$10="ИП Водакова Т.Ю.",M1853*1.075,"-"))))</f>
        <v>345</v>
      </c>
      <c r="P1853" s="86">
        <v>23</v>
      </c>
      <c r="Q1853" s="47"/>
      <c r="R1853" s="91">
        <f t="shared" si="29"/>
        <v>0</v>
      </c>
      <c r="S1853" s="91" t="str">
        <f>IF('1'!$H$10="-","-      ₽",IF(Z1853="только сц",IF(Q1853&lt;=AA1853,Q1853,AA1853),IF(Q1853&lt;=AB1853,0,IF(Q1853-R1853&lt;=AA1853,Q1853-R1853,AA1853))))</f>
        <v>-      ₽</v>
      </c>
      <c r="T1853" s="92" t="str">
        <f>IF('1'!$H$10="-","-      ₽",IF(AND(SUM($W$10:$W$6357)&gt;=200000,AC1853&lt;&gt;"без скидки"),IF(R1853&gt;=100,O1853*0.95*0.95*R1853,O1853*R1853*0.95),IF(SUM($V$10:$V$6357)&gt;=57000,IF(AND(R1853&gt;=100,AC1853&lt;&gt;"без скидки"),O1853*0.95*R1853,O1853*R1853),N1853*R1853)))</f>
        <v>-      ₽</v>
      </c>
      <c r="U1853" s="92" t="str">
        <f>IF('1'!$H$10="-","-      ₽",S1853*N1853)</f>
        <v>-      ₽</v>
      </c>
      <c r="V1853" s="93" t="str">
        <f>IF('1'!$H$10="-","-      ₽",R1853*N1853)</f>
        <v>-      ₽</v>
      </c>
      <c r="W1853" s="93" t="str">
        <f>IF('1'!$H$10="-","-      ₽",R1853*O1853)</f>
        <v>-      ₽</v>
      </c>
      <c r="X1853" s="65" t="s">
        <v>4548</v>
      </c>
      <c r="Y1853" s="66" t="str">
        <f>IF(OR(Q1853="",'1'!$H$10="-"),"-      %",IF(Z1853="только сц",0,IF(SUM($V$685:$V$6357)&gt;=57000,(W1853-T1853)/W1853,0)))</f>
        <v>-      %</v>
      </c>
      <c r="Z1853" s="83" t="s">
        <v>375</v>
      </c>
      <c r="AA1853" s="51">
        <v>1</v>
      </c>
      <c r="AB1853" s="51">
        <v>22</v>
      </c>
      <c r="AC1853" s="63" t="s">
        <v>375</v>
      </c>
      <c r="AD1853" s="94" t="str">
        <f>IF(OR(Q1853="",'1'!$H$10="-"),"",IF(Q1853&gt;R1853+S1853,"заказано больше наличия",""))</f>
        <v/>
      </c>
    </row>
    <row r="1854" spans="1:30" s="48" customFormat="1">
      <c r="A1854" s="2"/>
      <c r="B1854" s="57" t="s">
        <v>1786</v>
      </c>
      <c r="C1854" s="49" t="s">
        <v>924</v>
      </c>
      <c r="D1854" s="49" t="s">
        <v>925</v>
      </c>
      <c r="E1854" s="49">
        <v>4</v>
      </c>
      <c r="F1854" s="49">
        <v>11</v>
      </c>
      <c r="G1854" s="49" t="s">
        <v>3220</v>
      </c>
      <c r="H1854" s="52" t="s">
        <v>52</v>
      </c>
      <c r="I1854" s="50"/>
      <c r="J1854" s="50"/>
      <c r="K1854" s="90"/>
      <c r="L1854" s="51">
        <v>266</v>
      </c>
      <c r="M1854" s="51">
        <v>235</v>
      </c>
      <c r="N1854" s="82">
        <f>IF('1'!$H$10="-",L1854,L1854)</f>
        <v>266</v>
      </c>
      <c r="O1854" s="82">
        <f>IF(Z1854="только сц",0,IF('1'!$H$10="-",M1854,IF('1'!$H$10="в кассу предприятия",M1854,IF('1'!$H$10="ИП Водакова Т.Ю.",M1854*1.075,"-"))))</f>
        <v>235</v>
      </c>
      <c r="P1854" s="86">
        <v>18</v>
      </c>
      <c r="Q1854" s="47"/>
      <c r="R1854" s="91">
        <f t="shared" si="29"/>
        <v>0</v>
      </c>
      <c r="S1854" s="91" t="str">
        <f>IF('1'!$H$10="-","-      ₽",IF(Z1854="только сц",IF(Q1854&lt;=AA1854,Q1854,AA1854),IF(Q1854&lt;=AB1854,0,IF(Q1854-R1854&lt;=AA1854,Q1854-R1854,AA1854))))</f>
        <v>-      ₽</v>
      </c>
      <c r="T1854" s="92" t="str">
        <f>IF('1'!$H$10="-","-      ₽",IF(AND(SUM($W$10:$W$6357)&gt;=200000,AC1854&lt;&gt;"без скидки"),IF(R1854&gt;=100,O1854*0.95*0.95*R1854,O1854*R1854*0.95),IF(SUM($V$10:$V$6357)&gt;=57000,IF(AND(R1854&gt;=100,AC1854&lt;&gt;"без скидки"),O1854*0.95*R1854,O1854*R1854),N1854*R1854)))</f>
        <v>-      ₽</v>
      </c>
      <c r="U1854" s="92" t="str">
        <f>IF('1'!$H$10="-","-      ₽",S1854*N1854)</f>
        <v>-      ₽</v>
      </c>
      <c r="V1854" s="93" t="str">
        <f>IF('1'!$H$10="-","-      ₽",R1854*N1854)</f>
        <v>-      ₽</v>
      </c>
      <c r="W1854" s="93" t="str">
        <f>IF('1'!$H$10="-","-      ₽",R1854*O1854)</f>
        <v>-      ₽</v>
      </c>
      <c r="X1854" s="65" t="s">
        <v>4548</v>
      </c>
      <c r="Y1854" s="66" t="str">
        <f>IF(OR(Q1854="",'1'!$H$10="-"),"-      %",IF(Z1854="только сц",0,IF(SUM($V$685:$V$6357)&gt;=57000,(W1854-T1854)/W1854,0)))</f>
        <v>-      %</v>
      </c>
      <c r="Z1854" s="83" t="s">
        <v>375</v>
      </c>
      <c r="AA1854" s="51">
        <v>0</v>
      </c>
      <c r="AB1854" s="51">
        <v>18</v>
      </c>
      <c r="AC1854" s="63" t="s">
        <v>375</v>
      </c>
      <c r="AD1854" s="94" t="str">
        <f>IF(OR(Q1854="",'1'!$H$10="-"),"",IF(Q1854&gt;R1854+S1854,"заказано больше наличия",""))</f>
        <v/>
      </c>
    </row>
    <row r="1855" spans="1:30" s="48" customFormat="1">
      <c r="A1855" s="2"/>
      <c r="B1855" s="57" t="s">
        <v>1787</v>
      </c>
      <c r="C1855" s="49" t="s">
        <v>924</v>
      </c>
      <c r="D1855" s="49" t="s">
        <v>925</v>
      </c>
      <c r="E1855" s="49">
        <v>4</v>
      </c>
      <c r="F1855" s="49">
        <v>8</v>
      </c>
      <c r="G1855" s="49" t="s">
        <v>3221</v>
      </c>
      <c r="H1855" s="52" t="s">
        <v>288</v>
      </c>
      <c r="I1855" s="50"/>
      <c r="J1855" s="50"/>
      <c r="K1855" s="90"/>
      <c r="L1855" s="51">
        <v>312</v>
      </c>
      <c r="M1855" s="51">
        <v>275</v>
      </c>
      <c r="N1855" s="82">
        <f>IF('1'!$H$10="-",L1855,L1855)</f>
        <v>312</v>
      </c>
      <c r="O1855" s="82">
        <f>IF(Z1855="только сц",0,IF('1'!$H$10="-",M1855,IF('1'!$H$10="в кассу предприятия",M1855,IF('1'!$H$10="ИП Водакова Т.Ю.",M1855*1.075,"-"))))</f>
        <v>275</v>
      </c>
      <c r="P1855" s="86">
        <v>23</v>
      </c>
      <c r="Q1855" s="47"/>
      <c r="R1855" s="91">
        <f t="shared" si="29"/>
        <v>0</v>
      </c>
      <c r="S1855" s="91" t="str">
        <f>IF('1'!$H$10="-","-      ₽",IF(Z1855="только сц",IF(Q1855&lt;=AA1855,Q1855,AA1855),IF(Q1855&lt;=AB1855,0,IF(Q1855-R1855&lt;=AA1855,Q1855-R1855,AA1855))))</f>
        <v>-      ₽</v>
      </c>
      <c r="T1855" s="92" t="str">
        <f>IF('1'!$H$10="-","-      ₽",IF(AND(SUM($W$10:$W$6357)&gt;=200000,AC1855&lt;&gt;"без скидки"),IF(R1855&gt;=100,O1855*0.95*0.95*R1855,O1855*R1855*0.95),IF(SUM($V$10:$V$6357)&gt;=57000,IF(AND(R1855&gt;=100,AC1855&lt;&gt;"без скидки"),O1855*0.95*R1855,O1855*R1855),N1855*R1855)))</f>
        <v>-      ₽</v>
      </c>
      <c r="U1855" s="92" t="str">
        <f>IF('1'!$H$10="-","-      ₽",S1855*N1855)</f>
        <v>-      ₽</v>
      </c>
      <c r="V1855" s="93" t="str">
        <f>IF('1'!$H$10="-","-      ₽",R1855*N1855)</f>
        <v>-      ₽</v>
      </c>
      <c r="W1855" s="93" t="str">
        <f>IF('1'!$H$10="-","-      ₽",R1855*O1855)</f>
        <v>-      ₽</v>
      </c>
      <c r="X1855" s="65" t="s">
        <v>4548</v>
      </c>
      <c r="Y1855" s="66" t="str">
        <f>IF(OR(Q1855="",'1'!$H$10="-"),"-      %",IF(Z1855="только сц",0,IF(SUM($V$685:$V$6357)&gt;=57000,(W1855-T1855)/W1855,0)))</f>
        <v>-      %</v>
      </c>
      <c r="Z1855" s="83" t="s">
        <v>375</v>
      </c>
      <c r="AA1855" s="51">
        <v>0</v>
      </c>
      <c r="AB1855" s="51">
        <v>23</v>
      </c>
      <c r="AC1855" s="63" t="s">
        <v>375</v>
      </c>
      <c r="AD1855" s="94" t="str">
        <f>IF(OR(Q1855="",'1'!$H$10="-"),"",IF(Q1855&gt;R1855+S1855,"заказано больше наличия",""))</f>
        <v/>
      </c>
    </row>
    <row r="1856" spans="1:30" s="48" customFormat="1">
      <c r="A1856" s="2"/>
      <c r="B1856" s="57" t="s">
        <v>1788</v>
      </c>
      <c r="C1856" s="49" t="s">
        <v>3897</v>
      </c>
      <c r="D1856" s="49" t="s">
        <v>3898</v>
      </c>
      <c r="E1856" s="49">
        <v>4</v>
      </c>
      <c r="F1856" s="49">
        <v>11</v>
      </c>
      <c r="G1856" s="49" t="s">
        <v>3221</v>
      </c>
      <c r="H1856" s="52" t="s">
        <v>52</v>
      </c>
      <c r="I1856" s="50"/>
      <c r="J1856" s="50"/>
      <c r="K1856" s="90"/>
      <c r="L1856" s="51">
        <v>312</v>
      </c>
      <c r="M1856" s="51">
        <v>275</v>
      </c>
      <c r="N1856" s="82">
        <f>IF('1'!$H$10="-",L1856,L1856)</f>
        <v>312</v>
      </c>
      <c r="O1856" s="82">
        <f>IF(Z1856="только сц",0,IF('1'!$H$10="-",M1856,IF('1'!$H$10="в кассу предприятия",M1856,IF('1'!$H$10="ИП Водакова Т.Ю.",M1856*1.075,"-"))))</f>
        <v>0</v>
      </c>
      <c r="P1856" s="86">
        <v>2</v>
      </c>
      <c r="Q1856" s="47"/>
      <c r="R1856" s="91">
        <f t="shared" si="29"/>
        <v>0</v>
      </c>
      <c r="S1856" s="91" t="str">
        <f>IF('1'!$H$10="-","-      ₽",IF(Z1856="только сц",IF(Q1856&lt;=AA1856,Q1856,AA1856),IF(Q1856&lt;=AB1856,0,IF(Q1856-R1856&lt;=AA1856,Q1856-R1856,AA1856))))</f>
        <v>-      ₽</v>
      </c>
      <c r="T1856" s="92" t="str">
        <f>IF('1'!$H$10="-","-      ₽",IF(AND(SUM($W$10:$W$6357)&gt;=200000,AC1856&lt;&gt;"без скидки"),IF(R1856&gt;=100,O1856*0.95*0.95*R1856,O1856*R1856*0.95),IF(SUM($V$10:$V$6357)&gt;=57000,IF(AND(R1856&gt;=100,AC1856&lt;&gt;"без скидки"),O1856*0.95*R1856,O1856*R1856),N1856*R1856)))</f>
        <v>-      ₽</v>
      </c>
      <c r="U1856" s="92" t="str">
        <f>IF('1'!$H$10="-","-      ₽",S1856*N1856)</f>
        <v>-      ₽</v>
      </c>
      <c r="V1856" s="93" t="str">
        <f>IF('1'!$H$10="-","-      ₽",R1856*N1856)</f>
        <v>-      ₽</v>
      </c>
      <c r="W1856" s="93" t="str">
        <f>IF('1'!$H$10="-","-      ₽",R1856*O1856)</f>
        <v>-      ₽</v>
      </c>
      <c r="X1856" s="65" t="s">
        <v>4548</v>
      </c>
      <c r="Y1856" s="66" t="str">
        <f>IF(OR(Q1856="",'1'!$H$10="-"),"-      %",IF(Z1856="только сц",0,IF(SUM($V$685:$V$6357)&gt;=57000,(W1856-T1856)/W1856,0)))</f>
        <v>-      %</v>
      </c>
      <c r="Z1856" s="83" t="s">
        <v>5582</v>
      </c>
      <c r="AA1856" s="51">
        <v>2</v>
      </c>
      <c r="AB1856" s="51">
        <v>0</v>
      </c>
      <c r="AC1856" s="63" t="s">
        <v>375</v>
      </c>
      <c r="AD1856" s="94" t="str">
        <f>IF(OR(Q1856="",'1'!$H$10="-"),"",IF(Q1856&gt;R1856+S1856,"заказано больше наличия",""))</f>
        <v/>
      </c>
    </row>
    <row r="1857" spans="1:30" s="48" customFormat="1">
      <c r="A1857" s="2"/>
      <c r="B1857" s="57" t="s">
        <v>1789</v>
      </c>
      <c r="C1857" s="49" t="s">
        <v>924</v>
      </c>
      <c r="D1857" s="49" t="s">
        <v>925</v>
      </c>
      <c r="E1857" s="49">
        <v>4</v>
      </c>
      <c r="F1857" s="49">
        <v>8</v>
      </c>
      <c r="G1857" s="49" t="s">
        <v>3222</v>
      </c>
      <c r="H1857" s="52" t="s">
        <v>288</v>
      </c>
      <c r="I1857" s="50"/>
      <c r="J1857" s="50"/>
      <c r="K1857" s="90"/>
      <c r="L1857" s="51">
        <v>312</v>
      </c>
      <c r="M1857" s="51">
        <v>275</v>
      </c>
      <c r="N1857" s="82">
        <f>IF('1'!$H$10="-",L1857,L1857)</f>
        <v>312</v>
      </c>
      <c r="O1857" s="82">
        <f>IF(Z1857="только сц",0,IF('1'!$H$10="-",M1857,IF('1'!$H$10="в кассу предприятия",M1857,IF('1'!$H$10="ИП Водакова Т.Ю.",M1857*1.075,"-"))))</f>
        <v>275</v>
      </c>
      <c r="P1857" s="86">
        <v>20</v>
      </c>
      <c r="Q1857" s="47"/>
      <c r="R1857" s="91">
        <f t="shared" si="29"/>
        <v>0</v>
      </c>
      <c r="S1857" s="91" t="str">
        <f>IF('1'!$H$10="-","-      ₽",IF(Z1857="только сц",IF(Q1857&lt;=AA1857,Q1857,AA1857),IF(Q1857&lt;=AB1857,0,IF(Q1857-R1857&lt;=AA1857,Q1857-R1857,AA1857))))</f>
        <v>-      ₽</v>
      </c>
      <c r="T1857" s="92" t="str">
        <f>IF('1'!$H$10="-","-      ₽",IF(AND(SUM($W$10:$W$6357)&gt;=200000,AC1857&lt;&gt;"без скидки"),IF(R1857&gt;=100,O1857*0.95*0.95*R1857,O1857*R1857*0.95),IF(SUM($V$10:$V$6357)&gt;=57000,IF(AND(R1857&gt;=100,AC1857&lt;&gt;"без скидки"),O1857*0.95*R1857,O1857*R1857),N1857*R1857)))</f>
        <v>-      ₽</v>
      </c>
      <c r="U1857" s="92" t="str">
        <f>IF('1'!$H$10="-","-      ₽",S1857*N1857)</f>
        <v>-      ₽</v>
      </c>
      <c r="V1857" s="93" t="str">
        <f>IF('1'!$H$10="-","-      ₽",R1857*N1857)</f>
        <v>-      ₽</v>
      </c>
      <c r="W1857" s="93" t="str">
        <f>IF('1'!$H$10="-","-      ₽",R1857*O1857)</f>
        <v>-      ₽</v>
      </c>
      <c r="X1857" s="65" t="s">
        <v>4548</v>
      </c>
      <c r="Y1857" s="66" t="str">
        <f>IF(OR(Q1857="",'1'!$H$10="-"),"-      %",IF(Z1857="только сц",0,IF(SUM($V$685:$V$6357)&gt;=57000,(W1857-T1857)/W1857,0)))</f>
        <v>-      %</v>
      </c>
      <c r="Z1857" s="83" t="s">
        <v>375</v>
      </c>
      <c r="AA1857" s="51">
        <v>4</v>
      </c>
      <c r="AB1857" s="51">
        <v>16</v>
      </c>
      <c r="AC1857" s="63" t="s">
        <v>3975</v>
      </c>
      <c r="AD1857" s="94" t="str">
        <f>IF(OR(Q1857="",'1'!$H$10="-"),"",IF(Q1857&gt;R1857+S1857,"заказано больше наличия",""))</f>
        <v/>
      </c>
    </row>
    <row r="1858" spans="1:30" s="48" customFormat="1">
      <c r="A1858" s="2"/>
      <c r="B1858" s="57" t="s">
        <v>1790</v>
      </c>
      <c r="C1858" s="49" t="s">
        <v>924</v>
      </c>
      <c r="D1858" s="49" t="s">
        <v>925</v>
      </c>
      <c r="E1858" s="49">
        <v>4</v>
      </c>
      <c r="F1858" s="49">
        <v>11</v>
      </c>
      <c r="G1858" s="49" t="s">
        <v>3223</v>
      </c>
      <c r="H1858" s="52" t="s">
        <v>52</v>
      </c>
      <c r="I1858" s="50"/>
      <c r="J1858" s="50"/>
      <c r="K1858" s="90"/>
      <c r="L1858" s="51">
        <v>391</v>
      </c>
      <c r="M1858" s="51">
        <v>345</v>
      </c>
      <c r="N1858" s="82">
        <f>IF('1'!$H$10="-",L1858,L1858)</f>
        <v>391</v>
      </c>
      <c r="O1858" s="82">
        <f>IF(Z1858="только сц",0,IF('1'!$H$10="-",M1858,IF('1'!$H$10="в кассу предприятия",M1858,IF('1'!$H$10="ИП Водакова Т.Ю.",M1858*1.075,"-"))))</f>
        <v>345</v>
      </c>
      <c r="P1858" s="86">
        <v>13</v>
      </c>
      <c r="Q1858" s="47"/>
      <c r="R1858" s="91">
        <f t="shared" si="29"/>
        <v>0</v>
      </c>
      <c r="S1858" s="91" t="str">
        <f>IF('1'!$H$10="-","-      ₽",IF(Z1858="только сц",IF(Q1858&lt;=AA1858,Q1858,AA1858),IF(Q1858&lt;=AB1858,0,IF(Q1858-R1858&lt;=AA1858,Q1858-R1858,AA1858))))</f>
        <v>-      ₽</v>
      </c>
      <c r="T1858" s="92" t="str">
        <f>IF('1'!$H$10="-","-      ₽",IF(AND(SUM($W$10:$W$6357)&gt;=200000,AC1858&lt;&gt;"без скидки"),IF(R1858&gt;=100,O1858*0.95*0.95*R1858,O1858*R1858*0.95),IF(SUM($V$10:$V$6357)&gt;=57000,IF(AND(R1858&gt;=100,AC1858&lt;&gt;"без скидки"),O1858*0.95*R1858,O1858*R1858),N1858*R1858)))</f>
        <v>-      ₽</v>
      </c>
      <c r="U1858" s="92" t="str">
        <f>IF('1'!$H$10="-","-      ₽",S1858*N1858)</f>
        <v>-      ₽</v>
      </c>
      <c r="V1858" s="93" t="str">
        <f>IF('1'!$H$10="-","-      ₽",R1858*N1858)</f>
        <v>-      ₽</v>
      </c>
      <c r="W1858" s="93" t="str">
        <f>IF('1'!$H$10="-","-      ₽",R1858*O1858)</f>
        <v>-      ₽</v>
      </c>
      <c r="X1858" s="65" t="s">
        <v>4548</v>
      </c>
      <c r="Y1858" s="66" t="str">
        <f>IF(OR(Q1858="",'1'!$H$10="-"),"-      %",IF(Z1858="только сц",0,IF(SUM($V$685:$V$6357)&gt;=57000,(W1858-T1858)/W1858,0)))</f>
        <v>-      %</v>
      </c>
      <c r="Z1858" s="83" t="s">
        <v>375</v>
      </c>
      <c r="AA1858" s="51">
        <v>0</v>
      </c>
      <c r="AB1858" s="51">
        <v>13</v>
      </c>
      <c r="AC1858" s="63" t="s">
        <v>375</v>
      </c>
      <c r="AD1858" s="94" t="str">
        <f>IF(OR(Q1858="",'1'!$H$10="-"),"",IF(Q1858&gt;R1858+S1858,"заказано больше наличия",""))</f>
        <v/>
      </c>
    </row>
    <row r="1859" spans="1:30" s="48" customFormat="1">
      <c r="A1859" s="2"/>
      <c r="B1859" s="57" t="s">
        <v>1791</v>
      </c>
      <c r="C1859" s="49" t="s">
        <v>924</v>
      </c>
      <c r="D1859" s="49" t="s">
        <v>925</v>
      </c>
      <c r="E1859" s="49">
        <v>4</v>
      </c>
      <c r="F1859" s="49">
        <v>8</v>
      </c>
      <c r="G1859" s="49" t="s">
        <v>3224</v>
      </c>
      <c r="H1859" s="52" t="s">
        <v>288</v>
      </c>
      <c r="I1859" s="50"/>
      <c r="J1859" s="50"/>
      <c r="K1859" s="90"/>
      <c r="L1859" s="51">
        <v>391</v>
      </c>
      <c r="M1859" s="51">
        <v>345</v>
      </c>
      <c r="N1859" s="82">
        <f>IF('1'!$H$10="-",L1859,L1859)</f>
        <v>391</v>
      </c>
      <c r="O1859" s="82">
        <f>IF(Z1859="только сц",0,IF('1'!$H$10="-",M1859,IF('1'!$H$10="в кассу предприятия",M1859,IF('1'!$H$10="ИП Водакова Т.Ю.",M1859*1.075,"-"))))</f>
        <v>345</v>
      </c>
      <c r="P1859" s="86">
        <v>19</v>
      </c>
      <c r="Q1859" s="47"/>
      <c r="R1859" s="91">
        <f t="shared" si="29"/>
        <v>0</v>
      </c>
      <c r="S1859" s="91" t="str">
        <f>IF('1'!$H$10="-","-      ₽",IF(Z1859="только сц",IF(Q1859&lt;=AA1859,Q1859,AA1859),IF(Q1859&lt;=AB1859,0,IF(Q1859-R1859&lt;=AA1859,Q1859-R1859,AA1859))))</f>
        <v>-      ₽</v>
      </c>
      <c r="T1859" s="92" t="str">
        <f>IF('1'!$H$10="-","-      ₽",IF(AND(SUM($W$10:$W$6357)&gt;=200000,AC1859&lt;&gt;"без скидки"),IF(R1859&gt;=100,O1859*0.95*0.95*R1859,O1859*R1859*0.95),IF(SUM($V$10:$V$6357)&gt;=57000,IF(AND(R1859&gt;=100,AC1859&lt;&gt;"без скидки"),O1859*0.95*R1859,O1859*R1859),N1859*R1859)))</f>
        <v>-      ₽</v>
      </c>
      <c r="U1859" s="92" t="str">
        <f>IF('1'!$H$10="-","-      ₽",S1859*N1859)</f>
        <v>-      ₽</v>
      </c>
      <c r="V1859" s="93" t="str">
        <f>IF('1'!$H$10="-","-      ₽",R1859*N1859)</f>
        <v>-      ₽</v>
      </c>
      <c r="W1859" s="93" t="str">
        <f>IF('1'!$H$10="-","-      ₽",R1859*O1859)</f>
        <v>-      ₽</v>
      </c>
      <c r="X1859" s="65" t="s">
        <v>4548</v>
      </c>
      <c r="Y1859" s="66" t="str">
        <f>IF(OR(Q1859="",'1'!$H$10="-"),"-      %",IF(Z1859="только сц",0,IF(SUM($V$685:$V$6357)&gt;=57000,(W1859-T1859)/W1859,0)))</f>
        <v>-      %</v>
      </c>
      <c r="Z1859" s="83" t="s">
        <v>375</v>
      </c>
      <c r="AA1859" s="51">
        <v>0</v>
      </c>
      <c r="AB1859" s="51">
        <v>19</v>
      </c>
      <c r="AC1859" s="63" t="s">
        <v>375</v>
      </c>
      <c r="AD1859" s="94" t="str">
        <f>IF(OR(Q1859="",'1'!$H$10="-"),"",IF(Q1859&gt;R1859+S1859,"заказано больше наличия",""))</f>
        <v/>
      </c>
    </row>
    <row r="1860" spans="1:30" s="48" customFormat="1">
      <c r="A1860" s="2"/>
      <c r="B1860" s="57" t="s">
        <v>1792</v>
      </c>
      <c r="C1860" s="49" t="s">
        <v>924</v>
      </c>
      <c r="D1860" s="49" t="s">
        <v>925</v>
      </c>
      <c r="E1860" s="49">
        <v>4</v>
      </c>
      <c r="F1860" s="49">
        <v>11</v>
      </c>
      <c r="G1860" s="49" t="s">
        <v>3224</v>
      </c>
      <c r="H1860" s="52" t="s">
        <v>52</v>
      </c>
      <c r="I1860" s="50"/>
      <c r="J1860" s="50"/>
      <c r="K1860" s="90"/>
      <c r="L1860" s="51">
        <v>391</v>
      </c>
      <c r="M1860" s="51">
        <v>345</v>
      </c>
      <c r="N1860" s="82">
        <f>IF('1'!$H$10="-",L1860,L1860)</f>
        <v>391</v>
      </c>
      <c r="O1860" s="82">
        <f>IF(Z1860="только сц",0,IF('1'!$H$10="-",M1860,IF('1'!$H$10="в кассу предприятия",M1860,IF('1'!$H$10="ИП Водакова Т.Ю.",M1860*1.075,"-"))))</f>
        <v>0</v>
      </c>
      <c r="P1860" s="86">
        <v>21</v>
      </c>
      <c r="Q1860" s="47"/>
      <c r="R1860" s="91">
        <f t="shared" si="29"/>
        <v>0</v>
      </c>
      <c r="S1860" s="91" t="str">
        <f>IF('1'!$H$10="-","-      ₽",IF(Z1860="только сц",IF(Q1860&lt;=AA1860,Q1860,AA1860),IF(Q1860&lt;=AB1860,0,IF(Q1860-R1860&lt;=AA1860,Q1860-R1860,AA1860))))</f>
        <v>-      ₽</v>
      </c>
      <c r="T1860" s="92" t="str">
        <f>IF('1'!$H$10="-","-      ₽",IF(AND(SUM($W$10:$W$6357)&gt;=200000,AC1860&lt;&gt;"без скидки"),IF(R1860&gt;=100,O1860*0.95*0.95*R1860,O1860*R1860*0.95),IF(SUM($V$10:$V$6357)&gt;=57000,IF(AND(R1860&gt;=100,AC1860&lt;&gt;"без скидки"),O1860*0.95*R1860,O1860*R1860),N1860*R1860)))</f>
        <v>-      ₽</v>
      </c>
      <c r="U1860" s="92" t="str">
        <f>IF('1'!$H$10="-","-      ₽",S1860*N1860)</f>
        <v>-      ₽</v>
      </c>
      <c r="V1860" s="93" t="str">
        <f>IF('1'!$H$10="-","-      ₽",R1860*N1860)</f>
        <v>-      ₽</v>
      </c>
      <c r="W1860" s="93" t="str">
        <f>IF('1'!$H$10="-","-      ₽",R1860*O1860)</f>
        <v>-      ₽</v>
      </c>
      <c r="X1860" s="65" t="s">
        <v>4548</v>
      </c>
      <c r="Y1860" s="66" t="str">
        <f>IF(OR(Q1860="",'1'!$H$10="-"),"-      %",IF(Z1860="только сц",0,IF(SUM($V$685:$V$6357)&gt;=57000,(W1860-T1860)/W1860,0)))</f>
        <v>-      %</v>
      </c>
      <c r="Z1860" s="83" t="s">
        <v>5582</v>
      </c>
      <c r="AA1860" s="51">
        <v>21</v>
      </c>
      <c r="AB1860" s="51">
        <v>0</v>
      </c>
      <c r="AC1860" s="63" t="s">
        <v>375</v>
      </c>
      <c r="AD1860" s="94" t="str">
        <f>IF(OR(Q1860="",'1'!$H$10="-"),"",IF(Q1860&gt;R1860+S1860,"заказано больше наличия",""))</f>
        <v/>
      </c>
    </row>
    <row r="1861" spans="1:30" s="48" customFormat="1">
      <c r="A1861" s="2"/>
      <c r="B1861" s="57" t="s">
        <v>1793</v>
      </c>
      <c r="C1861" s="49" t="s">
        <v>924</v>
      </c>
      <c r="D1861" s="49" t="s">
        <v>925</v>
      </c>
      <c r="E1861" s="49">
        <v>4</v>
      </c>
      <c r="F1861" s="49">
        <v>8</v>
      </c>
      <c r="G1861" s="49" t="s">
        <v>3225</v>
      </c>
      <c r="H1861" s="52" t="s">
        <v>288</v>
      </c>
      <c r="I1861" s="50"/>
      <c r="J1861" s="50"/>
      <c r="K1861" s="90"/>
      <c r="L1861" s="51">
        <v>391</v>
      </c>
      <c r="M1861" s="51">
        <v>345</v>
      </c>
      <c r="N1861" s="82">
        <f>IF('1'!$H$10="-",L1861,L1861)</f>
        <v>391</v>
      </c>
      <c r="O1861" s="82">
        <f>IF(Z1861="только сц",0,IF('1'!$H$10="-",M1861,IF('1'!$H$10="в кассу предприятия",M1861,IF('1'!$H$10="ИП Водакова Т.Ю.",M1861*1.075,"-"))))</f>
        <v>345</v>
      </c>
      <c r="P1861" s="86">
        <v>22</v>
      </c>
      <c r="Q1861" s="47"/>
      <c r="R1861" s="91">
        <f t="shared" si="29"/>
        <v>0</v>
      </c>
      <c r="S1861" s="91" t="str">
        <f>IF('1'!$H$10="-","-      ₽",IF(Z1861="только сц",IF(Q1861&lt;=AA1861,Q1861,AA1861),IF(Q1861&lt;=AB1861,0,IF(Q1861-R1861&lt;=AA1861,Q1861-R1861,AA1861))))</f>
        <v>-      ₽</v>
      </c>
      <c r="T1861" s="92" t="str">
        <f>IF('1'!$H$10="-","-      ₽",IF(AND(SUM($W$10:$W$6357)&gt;=200000,AC1861&lt;&gt;"без скидки"),IF(R1861&gt;=100,O1861*0.95*0.95*R1861,O1861*R1861*0.95),IF(SUM($V$10:$V$6357)&gt;=57000,IF(AND(R1861&gt;=100,AC1861&lt;&gt;"без скидки"),O1861*0.95*R1861,O1861*R1861),N1861*R1861)))</f>
        <v>-      ₽</v>
      </c>
      <c r="U1861" s="92" t="str">
        <f>IF('1'!$H$10="-","-      ₽",S1861*N1861)</f>
        <v>-      ₽</v>
      </c>
      <c r="V1861" s="93" t="str">
        <f>IF('1'!$H$10="-","-      ₽",R1861*N1861)</f>
        <v>-      ₽</v>
      </c>
      <c r="W1861" s="93" t="str">
        <f>IF('1'!$H$10="-","-      ₽",R1861*O1861)</f>
        <v>-      ₽</v>
      </c>
      <c r="X1861" s="65" t="s">
        <v>4548</v>
      </c>
      <c r="Y1861" s="66" t="str">
        <f>IF(OR(Q1861="",'1'!$H$10="-"),"-      %",IF(Z1861="только сц",0,IF(SUM($V$685:$V$6357)&gt;=57000,(W1861-T1861)/W1861,0)))</f>
        <v>-      %</v>
      </c>
      <c r="Z1861" s="83" t="s">
        <v>375</v>
      </c>
      <c r="AA1861" s="51">
        <v>0</v>
      </c>
      <c r="AB1861" s="51">
        <v>22</v>
      </c>
      <c r="AC1861" s="63" t="s">
        <v>375</v>
      </c>
      <c r="AD1861" s="94" t="str">
        <f>IF(OR(Q1861="",'1'!$H$10="-"),"",IF(Q1861&gt;R1861+S1861,"заказано больше наличия",""))</f>
        <v/>
      </c>
    </row>
    <row r="1862" spans="1:30" s="48" customFormat="1">
      <c r="A1862" s="2"/>
      <c r="B1862" s="57" t="s">
        <v>937</v>
      </c>
      <c r="C1862" s="49" t="s">
        <v>924</v>
      </c>
      <c r="D1862" s="49" t="s">
        <v>925</v>
      </c>
      <c r="E1862" s="49">
        <v>4</v>
      </c>
      <c r="F1862" s="49">
        <v>8</v>
      </c>
      <c r="G1862" s="49" t="s">
        <v>938</v>
      </c>
      <c r="H1862" s="52" t="s">
        <v>288</v>
      </c>
      <c r="I1862" s="50"/>
      <c r="J1862" s="50"/>
      <c r="K1862" s="90"/>
      <c r="L1862" s="51">
        <v>266</v>
      </c>
      <c r="M1862" s="51">
        <v>235</v>
      </c>
      <c r="N1862" s="82">
        <f>IF('1'!$H$10="-",L1862,L1862)</f>
        <v>266</v>
      </c>
      <c r="O1862" s="82">
        <f>IF(Z1862="только сц",0,IF('1'!$H$10="-",M1862,IF('1'!$H$10="в кассу предприятия",M1862,IF('1'!$H$10="ИП Водакова Т.Ю.",M1862*1.075,"-"))))</f>
        <v>235</v>
      </c>
      <c r="P1862" s="86">
        <v>39</v>
      </c>
      <c r="Q1862" s="47"/>
      <c r="R1862" s="91">
        <f t="shared" si="29"/>
        <v>0</v>
      </c>
      <c r="S1862" s="91" t="str">
        <f>IF('1'!$H$10="-","-      ₽",IF(Z1862="только сц",IF(Q1862&lt;=AA1862,Q1862,AA1862),IF(Q1862&lt;=AB1862,0,IF(Q1862-R1862&lt;=AA1862,Q1862-R1862,AA1862))))</f>
        <v>-      ₽</v>
      </c>
      <c r="T1862" s="92" t="str">
        <f>IF('1'!$H$10="-","-      ₽",IF(AND(SUM($W$10:$W$6357)&gt;=200000,AC1862&lt;&gt;"без скидки"),IF(R1862&gt;=100,O1862*0.95*0.95*R1862,O1862*R1862*0.95),IF(SUM($V$10:$V$6357)&gt;=57000,IF(AND(R1862&gt;=100,AC1862&lt;&gt;"без скидки"),O1862*0.95*R1862,O1862*R1862),N1862*R1862)))</f>
        <v>-      ₽</v>
      </c>
      <c r="U1862" s="92" t="str">
        <f>IF('1'!$H$10="-","-      ₽",S1862*N1862)</f>
        <v>-      ₽</v>
      </c>
      <c r="V1862" s="93" t="str">
        <f>IF('1'!$H$10="-","-      ₽",R1862*N1862)</f>
        <v>-      ₽</v>
      </c>
      <c r="W1862" s="93" t="str">
        <f>IF('1'!$H$10="-","-      ₽",R1862*O1862)</f>
        <v>-      ₽</v>
      </c>
      <c r="X1862" s="65" t="s">
        <v>4548</v>
      </c>
      <c r="Y1862" s="66" t="str">
        <f>IF(OR(Q1862="",'1'!$H$10="-"),"-      %",IF(Z1862="только сц",0,IF(SUM($V$685:$V$6357)&gt;=57000,(W1862-T1862)/W1862,0)))</f>
        <v>-      %</v>
      </c>
      <c r="Z1862" s="83" t="s">
        <v>375</v>
      </c>
      <c r="AA1862" s="51">
        <v>9</v>
      </c>
      <c r="AB1862" s="51">
        <v>30</v>
      </c>
      <c r="AC1862" s="63" t="s">
        <v>375</v>
      </c>
      <c r="AD1862" s="94" t="str">
        <f>IF(OR(Q1862="",'1'!$H$10="-"),"",IF(Q1862&gt;R1862+S1862,"заказано больше наличия",""))</f>
        <v/>
      </c>
    </row>
    <row r="1863" spans="1:30" s="48" customFormat="1">
      <c r="A1863" s="2"/>
      <c r="B1863" s="57" t="s">
        <v>1794</v>
      </c>
      <c r="C1863" s="49" t="s">
        <v>3897</v>
      </c>
      <c r="D1863" s="49" t="s">
        <v>3898</v>
      </c>
      <c r="E1863" s="49">
        <v>4</v>
      </c>
      <c r="F1863" s="49">
        <v>11</v>
      </c>
      <c r="G1863" s="49" t="s">
        <v>3226</v>
      </c>
      <c r="H1863" s="52" t="s">
        <v>52</v>
      </c>
      <c r="I1863" s="50"/>
      <c r="J1863" s="50"/>
      <c r="K1863" s="90"/>
      <c r="L1863" s="51">
        <v>391</v>
      </c>
      <c r="M1863" s="51">
        <v>345</v>
      </c>
      <c r="N1863" s="82">
        <f>IF('1'!$H$10="-",L1863,L1863)</f>
        <v>391</v>
      </c>
      <c r="O1863" s="82">
        <f>IF(Z1863="только сц",0,IF('1'!$H$10="-",M1863,IF('1'!$H$10="в кассу предприятия",M1863,IF('1'!$H$10="ИП Водакова Т.Ю.",M1863*1.075,"-"))))</f>
        <v>0</v>
      </c>
      <c r="P1863" s="86">
        <v>2</v>
      </c>
      <c r="Q1863" s="47"/>
      <c r="R1863" s="91">
        <f t="shared" si="29"/>
        <v>0</v>
      </c>
      <c r="S1863" s="91" t="str">
        <f>IF('1'!$H$10="-","-      ₽",IF(Z1863="только сц",IF(Q1863&lt;=AA1863,Q1863,AA1863),IF(Q1863&lt;=AB1863,0,IF(Q1863-R1863&lt;=AA1863,Q1863-R1863,AA1863))))</f>
        <v>-      ₽</v>
      </c>
      <c r="T1863" s="92" t="str">
        <f>IF('1'!$H$10="-","-      ₽",IF(AND(SUM($W$10:$W$6357)&gt;=200000,AC1863&lt;&gt;"без скидки"),IF(R1863&gt;=100,O1863*0.95*0.95*R1863,O1863*R1863*0.95),IF(SUM($V$10:$V$6357)&gt;=57000,IF(AND(R1863&gt;=100,AC1863&lt;&gt;"без скидки"),O1863*0.95*R1863,O1863*R1863),N1863*R1863)))</f>
        <v>-      ₽</v>
      </c>
      <c r="U1863" s="92" t="str">
        <f>IF('1'!$H$10="-","-      ₽",S1863*N1863)</f>
        <v>-      ₽</v>
      </c>
      <c r="V1863" s="93" t="str">
        <f>IF('1'!$H$10="-","-      ₽",R1863*N1863)</f>
        <v>-      ₽</v>
      </c>
      <c r="W1863" s="93" t="str">
        <f>IF('1'!$H$10="-","-      ₽",R1863*O1863)</f>
        <v>-      ₽</v>
      </c>
      <c r="X1863" s="65" t="s">
        <v>4548</v>
      </c>
      <c r="Y1863" s="66" t="str">
        <f>IF(OR(Q1863="",'1'!$H$10="-"),"-      %",IF(Z1863="только сц",0,IF(SUM($V$685:$V$6357)&gt;=57000,(W1863-T1863)/W1863,0)))</f>
        <v>-      %</v>
      </c>
      <c r="Z1863" s="83" t="s">
        <v>5582</v>
      </c>
      <c r="AA1863" s="51">
        <v>2</v>
      </c>
      <c r="AB1863" s="51">
        <v>0</v>
      </c>
      <c r="AC1863" s="63" t="s">
        <v>3975</v>
      </c>
      <c r="AD1863" s="94" t="str">
        <f>IF(OR(Q1863="",'1'!$H$10="-"),"",IF(Q1863&gt;R1863+S1863,"заказано больше наличия",""))</f>
        <v/>
      </c>
    </row>
    <row r="1864" spans="1:30" s="48" customFormat="1">
      <c r="A1864" s="2"/>
      <c r="B1864" s="57" t="s">
        <v>1795</v>
      </c>
      <c r="C1864" s="49" t="s">
        <v>3897</v>
      </c>
      <c r="D1864" s="49" t="s">
        <v>3898</v>
      </c>
      <c r="E1864" s="49">
        <v>4</v>
      </c>
      <c r="F1864" s="49">
        <v>11</v>
      </c>
      <c r="G1864" s="49" t="s">
        <v>3226</v>
      </c>
      <c r="H1864" s="52" t="s">
        <v>52</v>
      </c>
      <c r="I1864" s="50"/>
      <c r="J1864" s="50"/>
      <c r="K1864" s="90"/>
      <c r="L1864" s="51">
        <v>391</v>
      </c>
      <c r="M1864" s="51">
        <v>345</v>
      </c>
      <c r="N1864" s="82">
        <f>IF('1'!$H$10="-",L1864,L1864)</f>
        <v>391</v>
      </c>
      <c r="O1864" s="82">
        <f>IF(Z1864="только сц",0,IF('1'!$H$10="-",M1864,IF('1'!$H$10="в кассу предприятия",M1864,IF('1'!$H$10="ИП Водакова Т.Ю.",M1864*1.075,"-"))))</f>
        <v>0</v>
      </c>
      <c r="P1864" s="86">
        <v>9</v>
      </c>
      <c r="Q1864" s="47"/>
      <c r="R1864" s="91">
        <f t="shared" si="29"/>
        <v>0</v>
      </c>
      <c r="S1864" s="91" t="str">
        <f>IF('1'!$H$10="-","-      ₽",IF(Z1864="только сц",IF(Q1864&lt;=AA1864,Q1864,AA1864),IF(Q1864&lt;=AB1864,0,IF(Q1864-R1864&lt;=AA1864,Q1864-R1864,AA1864))))</f>
        <v>-      ₽</v>
      </c>
      <c r="T1864" s="92" t="str">
        <f>IF('1'!$H$10="-","-      ₽",IF(AND(SUM($W$10:$W$6357)&gt;=200000,AC1864&lt;&gt;"без скидки"),IF(R1864&gt;=100,O1864*0.95*0.95*R1864,O1864*R1864*0.95),IF(SUM($V$10:$V$6357)&gt;=57000,IF(AND(R1864&gt;=100,AC1864&lt;&gt;"без скидки"),O1864*0.95*R1864,O1864*R1864),N1864*R1864)))</f>
        <v>-      ₽</v>
      </c>
      <c r="U1864" s="92" t="str">
        <f>IF('1'!$H$10="-","-      ₽",S1864*N1864)</f>
        <v>-      ₽</v>
      </c>
      <c r="V1864" s="93" t="str">
        <f>IF('1'!$H$10="-","-      ₽",R1864*N1864)</f>
        <v>-      ₽</v>
      </c>
      <c r="W1864" s="93" t="str">
        <f>IF('1'!$H$10="-","-      ₽",R1864*O1864)</f>
        <v>-      ₽</v>
      </c>
      <c r="X1864" s="65" t="s">
        <v>4548</v>
      </c>
      <c r="Y1864" s="66" t="str">
        <f>IF(OR(Q1864="",'1'!$H$10="-"),"-      %",IF(Z1864="только сц",0,IF(SUM($V$685:$V$6357)&gt;=57000,(W1864-T1864)/W1864,0)))</f>
        <v>-      %</v>
      </c>
      <c r="Z1864" s="83" t="s">
        <v>5582</v>
      </c>
      <c r="AA1864" s="51">
        <v>9</v>
      </c>
      <c r="AB1864" s="51">
        <v>0</v>
      </c>
      <c r="AC1864" s="63" t="s">
        <v>375</v>
      </c>
      <c r="AD1864" s="94" t="str">
        <f>IF(OR(Q1864="",'1'!$H$10="-"),"",IF(Q1864&gt;R1864+S1864,"заказано больше наличия",""))</f>
        <v/>
      </c>
    </row>
    <row r="1865" spans="1:30" s="48" customFormat="1">
      <c r="A1865" s="2"/>
      <c r="B1865" s="57" t="s">
        <v>1796</v>
      </c>
      <c r="C1865" s="49" t="s">
        <v>924</v>
      </c>
      <c r="D1865" s="49" t="s">
        <v>925</v>
      </c>
      <c r="E1865" s="49">
        <v>4</v>
      </c>
      <c r="F1865" s="49">
        <v>8</v>
      </c>
      <c r="G1865" s="49" t="s">
        <v>3227</v>
      </c>
      <c r="H1865" s="52" t="s">
        <v>288</v>
      </c>
      <c r="I1865" s="50"/>
      <c r="J1865" s="50"/>
      <c r="K1865" s="90"/>
      <c r="L1865" s="51">
        <v>391</v>
      </c>
      <c r="M1865" s="51">
        <v>345</v>
      </c>
      <c r="N1865" s="82">
        <f>IF('1'!$H$10="-",L1865,L1865)</f>
        <v>391</v>
      </c>
      <c r="O1865" s="82">
        <f>IF(Z1865="только сц",0,IF('1'!$H$10="-",M1865,IF('1'!$H$10="в кассу предприятия",M1865,IF('1'!$H$10="ИП Водакова Т.Ю.",M1865*1.075,"-"))))</f>
        <v>345</v>
      </c>
      <c r="P1865" s="86">
        <v>9</v>
      </c>
      <c r="Q1865" s="47"/>
      <c r="R1865" s="91">
        <f t="shared" si="29"/>
        <v>0</v>
      </c>
      <c r="S1865" s="91" t="str">
        <f>IF('1'!$H$10="-","-      ₽",IF(Z1865="только сц",IF(Q1865&lt;=AA1865,Q1865,AA1865),IF(Q1865&lt;=AB1865,0,IF(Q1865-R1865&lt;=AA1865,Q1865-R1865,AA1865))))</f>
        <v>-      ₽</v>
      </c>
      <c r="T1865" s="92" t="str">
        <f>IF('1'!$H$10="-","-      ₽",IF(AND(SUM($W$10:$W$6357)&gt;=200000,AC1865&lt;&gt;"без скидки"),IF(R1865&gt;=100,O1865*0.95*0.95*R1865,O1865*R1865*0.95),IF(SUM($V$10:$V$6357)&gt;=57000,IF(AND(R1865&gt;=100,AC1865&lt;&gt;"без скидки"),O1865*0.95*R1865,O1865*R1865),N1865*R1865)))</f>
        <v>-      ₽</v>
      </c>
      <c r="U1865" s="92" t="str">
        <f>IF('1'!$H$10="-","-      ₽",S1865*N1865)</f>
        <v>-      ₽</v>
      </c>
      <c r="V1865" s="93" t="str">
        <f>IF('1'!$H$10="-","-      ₽",R1865*N1865)</f>
        <v>-      ₽</v>
      </c>
      <c r="W1865" s="93" t="str">
        <f>IF('1'!$H$10="-","-      ₽",R1865*O1865)</f>
        <v>-      ₽</v>
      </c>
      <c r="X1865" s="65" t="s">
        <v>4548</v>
      </c>
      <c r="Y1865" s="66" t="str">
        <f>IF(OR(Q1865="",'1'!$H$10="-"),"-      %",IF(Z1865="только сц",0,IF(SUM($V$685:$V$6357)&gt;=57000,(W1865-T1865)/W1865,0)))</f>
        <v>-      %</v>
      </c>
      <c r="Z1865" s="83" t="s">
        <v>375</v>
      </c>
      <c r="AA1865" s="51">
        <v>3</v>
      </c>
      <c r="AB1865" s="51">
        <v>6</v>
      </c>
      <c r="AC1865" s="63" t="s">
        <v>375</v>
      </c>
      <c r="AD1865" s="94" t="str">
        <f>IF(OR(Q1865="",'1'!$H$10="-"),"",IF(Q1865&gt;R1865+S1865,"заказано больше наличия",""))</f>
        <v/>
      </c>
    </row>
    <row r="1866" spans="1:30" s="48" customFormat="1">
      <c r="A1866" s="2"/>
      <c r="B1866" s="57" t="s">
        <v>1797</v>
      </c>
      <c r="C1866" s="49" t="s">
        <v>924</v>
      </c>
      <c r="D1866" s="49" t="s">
        <v>925</v>
      </c>
      <c r="E1866" s="49">
        <v>4</v>
      </c>
      <c r="F1866" s="49">
        <v>8</v>
      </c>
      <c r="G1866" s="49" t="s">
        <v>3228</v>
      </c>
      <c r="H1866" s="52" t="s">
        <v>288</v>
      </c>
      <c r="I1866" s="50"/>
      <c r="J1866" s="50"/>
      <c r="K1866" s="90"/>
      <c r="L1866" s="51">
        <v>312</v>
      </c>
      <c r="M1866" s="51">
        <v>275</v>
      </c>
      <c r="N1866" s="82">
        <f>IF('1'!$H$10="-",L1866,L1866)</f>
        <v>312</v>
      </c>
      <c r="O1866" s="82">
        <f>IF(Z1866="только сц",0,IF('1'!$H$10="-",M1866,IF('1'!$H$10="в кассу предприятия",M1866,IF('1'!$H$10="ИП Водакова Т.Ю.",M1866*1.075,"-"))))</f>
        <v>275</v>
      </c>
      <c r="P1866" s="86">
        <v>23</v>
      </c>
      <c r="Q1866" s="47"/>
      <c r="R1866" s="91">
        <f t="shared" si="29"/>
        <v>0</v>
      </c>
      <c r="S1866" s="91" t="str">
        <f>IF('1'!$H$10="-","-      ₽",IF(Z1866="только сц",IF(Q1866&lt;=AA1866,Q1866,AA1866),IF(Q1866&lt;=AB1866,0,IF(Q1866-R1866&lt;=AA1866,Q1866-R1866,AA1866))))</f>
        <v>-      ₽</v>
      </c>
      <c r="T1866" s="92" t="str">
        <f>IF('1'!$H$10="-","-      ₽",IF(AND(SUM($W$10:$W$6357)&gt;=200000,AC1866&lt;&gt;"без скидки"),IF(R1866&gt;=100,O1866*0.95*0.95*R1866,O1866*R1866*0.95),IF(SUM($V$10:$V$6357)&gt;=57000,IF(AND(R1866&gt;=100,AC1866&lt;&gt;"без скидки"),O1866*0.95*R1866,O1866*R1866),N1866*R1866)))</f>
        <v>-      ₽</v>
      </c>
      <c r="U1866" s="92" t="str">
        <f>IF('1'!$H$10="-","-      ₽",S1866*N1866)</f>
        <v>-      ₽</v>
      </c>
      <c r="V1866" s="93" t="str">
        <f>IF('1'!$H$10="-","-      ₽",R1866*N1866)</f>
        <v>-      ₽</v>
      </c>
      <c r="W1866" s="93" t="str">
        <f>IF('1'!$H$10="-","-      ₽",R1866*O1866)</f>
        <v>-      ₽</v>
      </c>
      <c r="X1866" s="65" t="s">
        <v>4548</v>
      </c>
      <c r="Y1866" s="66" t="str">
        <f>IF(OR(Q1866="",'1'!$H$10="-"),"-      %",IF(Z1866="только сц",0,IF(SUM($V$685:$V$6357)&gt;=57000,(W1866-T1866)/W1866,0)))</f>
        <v>-      %</v>
      </c>
      <c r="Z1866" s="83" t="s">
        <v>375</v>
      </c>
      <c r="AA1866" s="51">
        <v>0</v>
      </c>
      <c r="AB1866" s="51">
        <v>23</v>
      </c>
      <c r="AC1866" s="63" t="s">
        <v>375</v>
      </c>
      <c r="AD1866" s="94" t="str">
        <f>IF(OR(Q1866="",'1'!$H$10="-"),"",IF(Q1866&gt;R1866+S1866,"заказано больше наличия",""))</f>
        <v/>
      </c>
    </row>
    <row r="1867" spans="1:30" s="48" customFormat="1">
      <c r="A1867" s="2"/>
      <c r="B1867" s="57" t="s">
        <v>939</v>
      </c>
      <c r="C1867" s="49" t="s">
        <v>924</v>
      </c>
      <c r="D1867" s="49" t="s">
        <v>925</v>
      </c>
      <c r="E1867" s="49">
        <v>4</v>
      </c>
      <c r="F1867" s="49">
        <v>8</v>
      </c>
      <c r="G1867" s="49" t="s">
        <v>940</v>
      </c>
      <c r="H1867" s="52" t="s">
        <v>288</v>
      </c>
      <c r="I1867" s="50"/>
      <c r="J1867" s="50"/>
      <c r="K1867" s="90"/>
      <c r="L1867" s="51">
        <v>312</v>
      </c>
      <c r="M1867" s="51">
        <v>275</v>
      </c>
      <c r="N1867" s="82">
        <f>IF('1'!$H$10="-",L1867,L1867)</f>
        <v>312</v>
      </c>
      <c r="O1867" s="82">
        <f>IF(Z1867="только сц",0,IF('1'!$H$10="-",M1867,IF('1'!$H$10="в кассу предприятия",M1867,IF('1'!$H$10="ИП Водакова Т.Ю.",M1867*1.075,"-"))))</f>
        <v>275</v>
      </c>
      <c r="P1867" s="86">
        <v>24</v>
      </c>
      <c r="Q1867" s="47"/>
      <c r="R1867" s="91">
        <f t="shared" si="29"/>
        <v>0</v>
      </c>
      <c r="S1867" s="91" t="str">
        <f>IF('1'!$H$10="-","-      ₽",IF(Z1867="только сц",IF(Q1867&lt;=AA1867,Q1867,AA1867),IF(Q1867&lt;=AB1867,0,IF(Q1867-R1867&lt;=AA1867,Q1867-R1867,AA1867))))</f>
        <v>-      ₽</v>
      </c>
      <c r="T1867" s="92" t="str">
        <f>IF('1'!$H$10="-","-      ₽",IF(AND(SUM($W$10:$W$6357)&gt;=200000,AC1867&lt;&gt;"без скидки"),IF(R1867&gt;=100,O1867*0.95*0.95*R1867,O1867*R1867*0.95),IF(SUM($V$10:$V$6357)&gt;=57000,IF(AND(R1867&gt;=100,AC1867&lt;&gt;"без скидки"),O1867*0.95*R1867,O1867*R1867),N1867*R1867)))</f>
        <v>-      ₽</v>
      </c>
      <c r="U1867" s="92" t="str">
        <f>IF('1'!$H$10="-","-      ₽",S1867*N1867)</f>
        <v>-      ₽</v>
      </c>
      <c r="V1867" s="93" t="str">
        <f>IF('1'!$H$10="-","-      ₽",R1867*N1867)</f>
        <v>-      ₽</v>
      </c>
      <c r="W1867" s="93" t="str">
        <f>IF('1'!$H$10="-","-      ₽",R1867*O1867)</f>
        <v>-      ₽</v>
      </c>
      <c r="X1867" s="65" t="s">
        <v>4548</v>
      </c>
      <c r="Y1867" s="66" t="str">
        <f>IF(OR(Q1867="",'1'!$H$10="-"),"-      %",IF(Z1867="только сц",0,IF(SUM($V$685:$V$6357)&gt;=57000,(W1867-T1867)/W1867,0)))</f>
        <v>-      %</v>
      </c>
      <c r="Z1867" s="83" t="s">
        <v>375</v>
      </c>
      <c r="AA1867" s="51">
        <v>9</v>
      </c>
      <c r="AB1867" s="51">
        <v>15</v>
      </c>
      <c r="AC1867" s="63" t="s">
        <v>375</v>
      </c>
      <c r="AD1867" s="94" t="str">
        <f>IF(OR(Q1867="",'1'!$H$10="-"),"",IF(Q1867&gt;R1867+S1867,"заказано больше наличия",""))</f>
        <v/>
      </c>
    </row>
    <row r="1868" spans="1:30" s="48" customFormat="1">
      <c r="A1868" s="2"/>
      <c r="B1868" s="57" t="s">
        <v>1798</v>
      </c>
      <c r="C1868" s="49" t="s">
        <v>924</v>
      </c>
      <c r="D1868" s="49" t="s">
        <v>925</v>
      </c>
      <c r="E1868" s="49">
        <v>4</v>
      </c>
      <c r="F1868" s="49">
        <v>8</v>
      </c>
      <c r="G1868" s="49" t="s">
        <v>3229</v>
      </c>
      <c r="H1868" s="52" t="s">
        <v>288</v>
      </c>
      <c r="I1868" s="50"/>
      <c r="J1868" s="50"/>
      <c r="K1868" s="90"/>
      <c r="L1868" s="51">
        <v>391</v>
      </c>
      <c r="M1868" s="51">
        <v>345</v>
      </c>
      <c r="N1868" s="82">
        <f>IF('1'!$H$10="-",L1868,L1868)</f>
        <v>391</v>
      </c>
      <c r="O1868" s="82">
        <f>IF(Z1868="только сц",0,IF('1'!$H$10="-",M1868,IF('1'!$H$10="в кассу предприятия",M1868,IF('1'!$H$10="ИП Водакова Т.Ю.",M1868*1.075,"-"))))</f>
        <v>345</v>
      </c>
      <c r="P1868" s="86">
        <v>19</v>
      </c>
      <c r="Q1868" s="47"/>
      <c r="R1868" s="91">
        <f t="shared" si="29"/>
        <v>0</v>
      </c>
      <c r="S1868" s="91" t="str">
        <f>IF('1'!$H$10="-","-      ₽",IF(Z1868="только сц",IF(Q1868&lt;=AA1868,Q1868,AA1868),IF(Q1868&lt;=AB1868,0,IF(Q1868-R1868&lt;=AA1868,Q1868-R1868,AA1868))))</f>
        <v>-      ₽</v>
      </c>
      <c r="T1868" s="92" t="str">
        <f>IF('1'!$H$10="-","-      ₽",IF(AND(SUM($W$10:$W$6357)&gt;=200000,AC1868&lt;&gt;"без скидки"),IF(R1868&gt;=100,O1868*0.95*0.95*R1868,O1868*R1868*0.95),IF(SUM($V$10:$V$6357)&gt;=57000,IF(AND(R1868&gt;=100,AC1868&lt;&gt;"без скидки"),O1868*0.95*R1868,O1868*R1868),N1868*R1868)))</f>
        <v>-      ₽</v>
      </c>
      <c r="U1868" s="92" t="str">
        <f>IF('1'!$H$10="-","-      ₽",S1868*N1868)</f>
        <v>-      ₽</v>
      </c>
      <c r="V1868" s="93" t="str">
        <f>IF('1'!$H$10="-","-      ₽",R1868*N1868)</f>
        <v>-      ₽</v>
      </c>
      <c r="W1868" s="93" t="str">
        <f>IF('1'!$H$10="-","-      ₽",R1868*O1868)</f>
        <v>-      ₽</v>
      </c>
      <c r="X1868" s="65" t="s">
        <v>4548</v>
      </c>
      <c r="Y1868" s="66" t="str">
        <f>IF(OR(Q1868="",'1'!$H$10="-"),"-      %",IF(Z1868="только сц",0,IF(SUM($V$685:$V$6357)&gt;=57000,(W1868-T1868)/W1868,0)))</f>
        <v>-      %</v>
      </c>
      <c r="Z1868" s="83" t="s">
        <v>375</v>
      </c>
      <c r="AA1868" s="51">
        <v>1</v>
      </c>
      <c r="AB1868" s="51">
        <v>18</v>
      </c>
      <c r="AC1868" s="63" t="s">
        <v>375</v>
      </c>
      <c r="AD1868" s="94" t="str">
        <f>IF(OR(Q1868="",'1'!$H$10="-"),"",IF(Q1868&gt;R1868+S1868,"заказано больше наличия",""))</f>
        <v/>
      </c>
    </row>
    <row r="1869" spans="1:30" s="48" customFormat="1">
      <c r="A1869" s="2"/>
      <c r="B1869" s="57" t="s">
        <v>1799</v>
      </c>
      <c r="C1869" s="49" t="s">
        <v>924</v>
      </c>
      <c r="D1869" s="49" t="s">
        <v>925</v>
      </c>
      <c r="E1869" s="49">
        <v>4</v>
      </c>
      <c r="F1869" s="49">
        <v>8</v>
      </c>
      <c r="G1869" s="49" t="s">
        <v>3230</v>
      </c>
      <c r="H1869" s="52" t="s">
        <v>288</v>
      </c>
      <c r="I1869" s="50"/>
      <c r="J1869" s="50"/>
      <c r="K1869" s="90"/>
      <c r="L1869" s="51">
        <v>266</v>
      </c>
      <c r="M1869" s="51">
        <v>235</v>
      </c>
      <c r="N1869" s="82">
        <f>IF('1'!$H$10="-",L1869,L1869)</f>
        <v>266</v>
      </c>
      <c r="O1869" s="82">
        <f>IF(Z1869="только сц",0,IF('1'!$H$10="-",M1869,IF('1'!$H$10="в кассу предприятия",M1869,IF('1'!$H$10="ИП Водакова Т.Ю.",M1869*1.075,"-"))))</f>
        <v>235</v>
      </c>
      <c r="P1869" s="86">
        <v>22</v>
      </c>
      <c r="Q1869" s="47"/>
      <c r="R1869" s="91">
        <f t="shared" si="29"/>
        <v>0</v>
      </c>
      <c r="S1869" s="91" t="str">
        <f>IF('1'!$H$10="-","-      ₽",IF(Z1869="только сц",IF(Q1869&lt;=AA1869,Q1869,AA1869),IF(Q1869&lt;=AB1869,0,IF(Q1869-R1869&lt;=AA1869,Q1869-R1869,AA1869))))</f>
        <v>-      ₽</v>
      </c>
      <c r="T1869" s="92" t="str">
        <f>IF('1'!$H$10="-","-      ₽",IF(AND(SUM($W$10:$W$6357)&gt;=200000,AC1869&lt;&gt;"без скидки"),IF(R1869&gt;=100,O1869*0.95*0.95*R1869,O1869*R1869*0.95),IF(SUM($V$10:$V$6357)&gt;=57000,IF(AND(R1869&gt;=100,AC1869&lt;&gt;"без скидки"),O1869*0.95*R1869,O1869*R1869),N1869*R1869)))</f>
        <v>-      ₽</v>
      </c>
      <c r="U1869" s="92" t="str">
        <f>IF('1'!$H$10="-","-      ₽",S1869*N1869)</f>
        <v>-      ₽</v>
      </c>
      <c r="V1869" s="93" t="str">
        <f>IF('1'!$H$10="-","-      ₽",R1869*N1869)</f>
        <v>-      ₽</v>
      </c>
      <c r="W1869" s="93" t="str">
        <f>IF('1'!$H$10="-","-      ₽",R1869*O1869)</f>
        <v>-      ₽</v>
      </c>
      <c r="X1869" s="65" t="s">
        <v>4548</v>
      </c>
      <c r="Y1869" s="66" t="str">
        <f>IF(OR(Q1869="",'1'!$H$10="-"),"-      %",IF(Z1869="только сц",0,IF(SUM($V$685:$V$6357)&gt;=57000,(W1869-T1869)/W1869,0)))</f>
        <v>-      %</v>
      </c>
      <c r="Z1869" s="83" t="s">
        <v>375</v>
      </c>
      <c r="AA1869" s="51">
        <v>3</v>
      </c>
      <c r="AB1869" s="51">
        <v>19</v>
      </c>
      <c r="AC1869" s="63" t="s">
        <v>375</v>
      </c>
      <c r="AD1869" s="94" t="str">
        <f>IF(OR(Q1869="",'1'!$H$10="-"),"",IF(Q1869&gt;R1869+S1869,"заказано больше наличия",""))</f>
        <v/>
      </c>
    </row>
    <row r="1870" spans="1:30" s="48" customFormat="1">
      <c r="A1870" s="2"/>
      <c r="B1870" s="57" t="s">
        <v>941</v>
      </c>
      <c r="C1870" s="49" t="s">
        <v>924</v>
      </c>
      <c r="D1870" s="49" t="s">
        <v>925</v>
      </c>
      <c r="E1870" s="49">
        <v>4</v>
      </c>
      <c r="F1870" s="49">
        <v>8</v>
      </c>
      <c r="G1870" s="49" t="s">
        <v>942</v>
      </c>
      <c r="H1870" s="52" t="s">
        <v>288</v>
      </c>
      <c r="I1870" s="50"/>
      <c r="J1870" s="50"/>
      <c r="K1870" s="90"/>
      <c r="L1870" s="51">
        <v>312</v>
      </c>
      <c r="M1870" s="51">
        <v>275</v>
      </c>
      <c r="N1870" s="82">
        <f>IF('1'!$H$10="-",L1870,L1870)</f>
        <v>312</v>
      </c>
      <c r="O1870" s="82">
        <f>IF(Z1870="только сц",0,IF('1'!$H$10="-",M1870,IF('1'!$H$10="в кассу предприятия",M1870,IF('1'!$H$10="ИП Водакова Т.Ю.",M1870*1.075,"-"))))</f>
        <v>275</v>
      </c>
      <c r="P1870" s="86">
        <v>34</v>
      </c>
      <c r="Q1870" s="47"/>
      <c r="R1870" s="91">
        <f t="shared" si="29"/>
        <v>0</v>
      </c>
      <c r="S1870" s="91" t="str">
        <f>IF('1'!$H$10="-","-      ₽",IF(Z1870="только сц",IF(Q1870&lt;=AA1870,Q1870,AA1870),IF(Q1870&lt;=AB1870,0,IF(Q1870-R1870&lt;=AA1870,Q1870-R1870,AA1870))))</f>
        <v>-      ₽</v>
      </c>
      <c r="T1870" s="92" t="str">
        <f>IF('1'!$H$10="-","-      ₽",IF(AND(SUM($W$10:$W$6357)&gt;=200000,AC1870&lt;&gt;"без скидки"),IF(R1870&gt;=100,O1870*0.95*0.95*R1870,O1870*R1870*0.95),IF(SUM($V$10:$V$6357)&gt;=57000,IF(AND(R1870&gt;=100,AC1870&lt;&gt;"без скидки"),O1870*0.95*R1870,O1870*R1870),N1870*R1870)))</f>
        <v>-      ₽</v>
      </c>
      <c r="U1870" s="92" t="str">
        <f>IF('1'!$H$10="-","-      ₽",S1870*N1870)</f>
        <v>-      ₽</v>
      </c>
      <c r="V1870" s="93" t="str">
        <f>IF('1'!$H$10="-","-      ₽",R1870*N1870)</f>
        <v>-      ₽</v>
      </c>
      <c r="W1870" s="93" t="str">
        <f>IF('1'!$H$10="-","-      ₽",R1870*O1870)</f>
        <v>-      ₽</v>
      </c>
      <c r="X1870" s="65" t="s">
        <v>4548</v>
      </c>
      <c r="Y1870" s="66" t="str">
        <f>IF(OR(Q1870="",'1'!$H$10="-"),"-      %",IF(Z1870="только сц",0,IF(SUM($V$685:$V$6357)&gt;=57000,(W1870-T1870)/W1870,0)))</f>
        <v>-      %</v>
      </c>
      <c r="Z1870" s="83" t="s">
        <v>375</v>
      </c>
      <c r="AA1870" s="51">
        <v>9</v>
      </c>
      <c r="AB1870" s="51">
        <v>25</v>
      </c>
      <c r="AC1870" s="63" t="s">
        <v>375</v>
      </c>
      <c r="AD1870" s="94" t="str">
        <f>IF(OR(Q1870="",'1'!$H$10="-"),"",IF(Q1870&gt;R1870+S1870,"заказано больше наличия",""))</f>
        <v/>
      </c>
    </row>
    <row r="1871" spans="1:30" s="48" customFormat="1">
      <c r="A1871" s="2"/>
      <c r="B1871" s="57" t="s">
        <v>1800</v>
      </c>
      <c r="C1871" s="49" t="s">
        <v>924</v>
      </c>
      <c r="D1871" s="49" t="s">
        <v>925</v>
      </c>
      <c r="E1871" s="49">
        <v>4</v>
      </c>
      <c r="F1871" s="49">
        <v>11</v>
      </c>
      <c r="G1871" s="49" t="s">
        <v>942</v>
      </c>
      <c r="H1871" s="52" t="s">
        <v>52</v>
      </c>
      <c r="I1871" s="50"/>
      <c r="J1871" s="50"/>
      <c r="K1871" s="90"/>
      <c r="L1871" s="51">
        <v>312</v>
      </c>
      <c r="M1871" s="51">
        <v>275</v>
      </c>
      <c r="N1871" s="82">
        <f>IF('1'!$H$10="-",L1871,L1871)</f>
        <v>312</v>
      </c>
      <c r="O1871" s="82">
        <f>IF(Z1871="только сц",0,IF('1'!$H$10="-",M1871,IF('1'!$H$10="в кассу предприятия",M1871,IF('1'!$H$10="ИП Водакова Т.Ю.",M1871*1.075,"-"))))</f>
        <v>275</v>
      </c>
      <c r="P1871" s="86">
        <v>47</v>
      </c>
      <c r="Q1871" s="47"/>
      <c r="R1871" s="91">
        <f t="shared" si="29"/>
        <v>0</v>
      </c>
      <c r="S1871" s="91" t="str">
        <f>IF('1'!$H$10="-","-      ₽",IF(Z1871="только сц",IF(Q1871&lt;=AA1871,Q1871,AA1871),IF(Q1871&lt;=AB1871,0,IF(Q1871-R1871&lt;=AA1871,Q1871-R1871,AA1871))))</f>
        <v>-      ₽</v>
      </c>
      <c r="T1871" s="92" t="str">
        <f>IF('1'!$H$10="-","-      ₽",IF(AND(SUM($W$10:$W$6357)&gt;=200000,AC1871&lt;&gt;"без скидки"),IF(R1871&gt;=100,O1871*0.95*0.95*R1871,O1871*R1871*0.95),IF(SUM($V$10:$V$6357)&gt;=57000,IF(AND(R1871&gt;=100,AC1871&lt;&gt;"без скидки"),O1871*0.95*R1871,O1871*R1871),N1871*R1871)))</f>
        <v>-      ₽</v>
      </c>
      <c r="U1871" s="92" t="str">
        <f>IF('1'!$H$10="-","-      ₽",S1871*N1871)</f>
        <v>-      ₽</v>
      </c>
      <c r="V1871" s="93" t="str">
        <f>IF('1'!$H$10="-","-      ₽",R1871*N1871)</f>
        <v>-      ₽</v>
      </c>
      <c r="W1871" s="93" t="str">
        <f>IF('1'!$H$10="-","-      ₽",R1871*O1871)</f>
        <v>-      ₽</v>
      </c>
      <c r="X1871" s="65" t="s">
        <v>4548</v>
      </c>
      <c r="Y1871" s="66" t="str">
        <f>IF(OR(Q1871="",'1'!$H$10="-"),"-      %",IF(Z1871="только сц",0,IF(SUM($V$685:$V$6357)&gt;=57000,(W1871-T1871)/W1871,0)))</f>
        <v>-      %</v>
      </c>
      <c r="Z1871" s="83" t="s">
        <v>375</v>
      </c>
      <c r="AA1871" s="51">
        <v>0</v>
      </c>
      <c r="AB1871" s="51">
        <v>47</v>
      </c>
      <c r="AC1871" s="63" t="s">
        <v>375</v>
      </c>
      <c r="AD1871" s="94" t="str">
        <f>IF(OR(Q1871="",'1'!$H$10="-"),"",IF(Q1871&gt;R1871+S1871,"заказано больше наличия",""))</f>
        <v/>
      </c>
    </row>
    <row r="1872" spans="1:30" s="48" customFormat="1">
      <c r="A1872" s="2"/>
      <c r="B1872" s="57" t="s">
        <v>1801</v>
      </c>
      <c r="C1872" s="49" t="s">
        <v>924</v>
      </c>
      <c r="D1872" s="49" t="s">
        <v>925</v>
      </c>
      <c r="E1872" s="49">
        <v>4</v>
      </c>
      <c r="F1872" s="49">
        <v>8</v>
      </c>
      <c r="G1872" s="49" t="s">
        <v>3231</v>
      </c>
      <c r="H1872" s="52" t="s">
        <v>288</v>
      </c>
      <c r="I1872" s="50"/>
      <c r="J1872" s="50"/>
      <c r="K1872" s="90"/>
      <c r="L1872" s="51">
        <v>266</v>
      </c>
      <c r="M1872" s="51">
        <v>235</v>
      </c>
      <c r="N1872" s="82">
        <f>IF('1'!$H$10="-",L1872,L1872)</f>
        <v>266</v>
      </c>
      <c r="O1872" s="82">
        <f>IF(Z1872="только сц",0,IF('1'!$H$10="-",M1872,IF('1'!$H$10="в кассу предприятия",M1872,IF('1'!$H$10="ИП Водакова Т.Ю.",M1872*1.075,"-"))))</f>
        <v>235</v>
      </c>
      <c r="P1872" s="86">
        <v>14</v>
      </c>
      <c r="Q1872" s="47"/>
      <c r="R1872" s="91">
        <f t="shared" si="29"/>
        <v>0</v>
      </c>
      <c r="S1872" s="91" t="str">
        <f>IF('1'!$H$10="-","-      ₽",IF(Z1872="только сц",IF(Q1872&lt;=AA1872,Q1872,AA1872),IF(Q1872&lt;=AB1872,0,IF(Q1872-R1872&lt;=AA1872,Q1872-R1872,AA1872))))</f>
        <v>-      ₽</v>
      </c>
      <c r="T1872" s="92" t="str">
        <f>IF('1'!$H$10="-","-      ₽",IF(AND(SUM($W$10:$W$6357)&gt;=200000,AC1872&lt;&gt;"без скидки"),IF(R1872&gt;=100,O1872*0.95*0.95*R1872,O1872*R1872*0.95),IF(SUM($V$10:$V$6357)&gt;=57000,IF(AND(R1872&gt;=100,AC1872&lt;&gt;"без скидки"),O1872*0.95*R1872,O1872*R1872),N1872*R1872)))</f>
        <v>-      ₽</v>
      </c>
      <c r="U1872" s="92" t="str">
        <f>IF('1'!$H$10="-","-      ₽",S1872*N1872)</f>
        <v>-      ₽</v>
      </c>
      <c r="V1872" s="93" t="str">
        <f>IF('1'!$H$10="-","-      ₽",R1872*N1872)</f>
        <v>-      ₽</v>
      </c>
      <c r="W1872" s="93" t="str">
        <f>IF('1'!$H$10="-","-      ₽",R1872*O1872)</f>
        <v>-      ₽</v>
      </c>
      <c r="X1872" s="65" t="s">
        <v>4548</v>
      </c>
      <c r="Y1872" s="66" t="str">
        <f>IF(OR(Q1872="",'1'!$H$10="-"),"-      %",IF(Z1872="только сц",0,IF(SUM($V$685:$V$6357)&gt;=57000,(W1872-T1872)/W1872,0)))</f>
        <v>-      %</v>
      </c>
      <c r="Z1872" s="83" t="s">
        <v>375</v>
      </c>
      <c r="AA1872" s="51">
        <v>0</v>
      </c>
      <c r="AB1872" s="51">
        <v>14</v>
      </c>
      <c r="AC1872" s="63" t="s">
        <v>375</v>
      </c>
      <c r="AD1872" s="94" t="str">
        <f>IF(OR(Q1872="",'1'!$H$10="-"),"",IF(Q1872&gt;R1872+S1872,"заказано больше наличия",""))</f>
        <v/>
      </c>
    </row>
    <row r="1873" spans="1:30" s="48" customFormat="1">
      <c r="A1873" s="2"/>
      <c r="B1873" s="57" t="s">
        <v>1802</v>
      </c>
      <c r="C1873" s="49" t="s">
        <v>924</v>
      </c>
      <c r="D1873" s="49" t="s">
        <v>925</v>
      </c>
      <c r="E1873" s="49">
        <v>4</v>
      </c>
      <c r="F1873" s="49">
        <v>8</v>
      </c>
      <c r="G1873" s="49" t="s">
        <v>3232</v>
      </c>
      <c r="H1873" s="52" t="s">
        <v>288</v>
      </c>
      <c r="I1873" s="50"/>
      <c r="J1873" s="50"/>
      <c r="K1873" s="90"/>
      <c r="L1873" s="51">
        <v>312</v>
      </c>
      <c r="M1873" s="51">
        <v>275</v>
      </c>
      <c r="N1873" s="82">
        <f>IF('1'!$H$10="-",L1873,L1873)</f>
        <v>312</v>
      </c>
      <c r="O1873" s="82">
        <f>IF(Z1873="только сц",0,IF('1'!$H$10="-",M1873,IF('1'!$H$10="в кассу предприятия",M1873,IF('1'!$H$10="ИП Водакова Т.Ю.",M1873*1.075,"-"))))</f>
        <v>275</v>
      </c>
      <c r="P1873" s="86">
        <v>22</v>
      </c>
      <c r="Q1873" s="47"/>
      <c r="R1873" s="91">
        <f t="shared" si="29"/>
        <v>0</v>
      </c>
      <c r="S1873" s="91" t="str">
        <f>IF('1'!$H$10="-","-      ₽",IF(Z1873="только сц",IF(Q1873&lt;=AA1873,Q1873,AA1873),IF(Q1873&lt;=AB1873,0,IF(Q1873-R1873&lt;=AA1873,Q1873-R1873,AA1873))))</f>
        <v>-      ₽</v>
      </c>
      <c r="T1873" s="92" t="str">
        <f>IF('1'!$H$10="-","-      ₽",IF(AND(SUM($W$10:$W$6357)&gt;=200000,AC1873&lt;&gt;"без скидки"),IF(R1873&gt;=100,O1873*0.95*0.95*R1873,O1873*R1873*0.95),IF(SUM($V$10:$V$6357)&gt;=57000,IF(AND(R1873&gt;=100,AC1873&lt;&gt;"без скидки"),O1873*0.95*R1873,O1873*R1873),N1873*R1873)))</f>
        <v>-      ₽</v>
      </c>
      <c r="U1873" s="92" t="str">
        <f>IF('1'!$H$10="-","-      ₽",S1873*N1873)</f>
        <v>-      ₽</v>
      </c>
      <c r="V1873" s="93" t="str">
        <f>IF('1'!$H$10="-","-      ₽",R1873*N1873)</f>
        <v>-      ₽</v>
      </c>
      <c r="W1873" s="93" t="str">
        <f>IF('1'!$H$10="-","-      ₽",R1873*O1873)</f>
        <v>-      ₽</v>
      </c>
      <c r="X1873" s="65" t="s">
        <v>4548</v>
      </c>
      <c r="Y1873" s="66" t="str">
        <f>IF(OR(Q1873="",'1'!$H$10="-"),"-      %",IF(Z1873="только сц",0,IF(SUM($V$685:$V$6357)&gt;=57000,(W1873-T1873)/W1873,0)))</f>
        <v>-      %</v>
      </c>
      <c r="Z1873" s="83" t="s">
        <v>375</v>
      </c>
      <c r="AA1873" s="51">
        <v>5</v>
      </c>
      <c r="AB1873" s="51">
        <v>17</v>
      </c>
      <c r="AC1873" s="63" t="s">
        <v>375</v>
      </c>
      <c r="AD1873" s="94" t="str">
        <f>IF(OR(Q1873="",'1'!$H$10="-"),"",IF(Q1873&gt;R1873+S1873,"заказано больше наличия",""))</f>
        <v/>
      </c>
    </row>
    <row r="1874" spans="1:30" s="48" customFormat="1">
      <c r="A1874" s="2"/>
      <c r="B1874" s="57" t="s">
        <v>1803</v>
      </c>
      <c r="C1874" s="49" t="s">
        <v>3897</v>
      </c>
      <c r="D1874" s="49" t="s">
        <v>3898</v>
      </c>
      <c r="E1874" s="49">
        <v>4</v>
      </c>
      <c r="F1874" s="49">
        <v>11</v>
      </c>
      <c r="G1874" s="49" t="s">
        <v>3232</v>
      </c>
      <c r="H1874" s="52" t="s">
        <v>52</v>
      </c>
      <c r="I1874" s="50"/>
      <c r="J1874" s="50"/>
      <c r="K1874" s="90"/>
      <c r="L1874" s="51">
        <v>312</v>
      </c>
      <c r="M1874" s="51">
        <v>275</v>
      </c>
      <c r="N1874" s="82">
        <f>IF('1'!$H$10="-",L1874,L1874)</f>
        <v>312</v>
      </c>
      <c r="O1874" s="82">
        <f>IF(Z1874="только сц",0,IF('1'!$H$10="-",M1874,IF('1'!$H$10="в кассу предприятия",M1874,IF('1'!$H$10="ИП Водакова Т.Ю.",M1874*1.075,"-"))))</f>
        <v>0</v>
      </c>
      <c r="P1874" s="86">
        <v>1</v>
      </c>
      <c r="Q1874" s="47"/>
      <c r="R1874" s="91">
        <f t="shared" si="29"/>
        <v>0</v>
      </c>
      <c r="S1874" s="91" t="str">
        <f>IF('1'!$H$10="-","-      ₽",IF(Z1874="только сц",IF(Q1874&lt;=AA1874,Q1874,AA1874),IF(Q1874&lt;=AB1874,0,IF(Q1874-R1874&lt;=AA1874,Q1874-R1874,AA1874))))</f>
        <v>-      ₽</v>
      </c>
      <c r="T1874" s="92" t="str">
        <f>IF('1'!$H$10="-","-      ₽",IF(AND(SUM($W$10:$W$6357)&gt;=200000,AC1874&lt;&gt;"без скидки"),IF(R1874&gt;=100,O1874*0.95*0.95*R1874,O1874*R1874*0.95),IF(SUM($V$10:$V$6357)&gt;=57000,IF(AND(R1874&gt;=100,AC1874&lt;&gt;"без скидки"),O1874*0.95*R1874,O1874*R1874),N1874*R1874)))</f>
        <v>-      ₽</v>
      </c>
      <c r="U1874" s="92" t="str">
        <f>IF('1'!$H$10="-","-      ₽",S1874*N1874)</f>
        <v>-      ₽</v>
      </c>
      <c r="V1874" s="93" t="str">
        <f>IF('1'!$H$10="-","-      ₽",R1874*N1874)</f>
        <v>-      ₽</v>
      </c>
      <c r="W1874" s="93" t="str">
        <f>IF('1'!$H$10="-","-      ₽",R1874*O1874)</f>
        <v>-      ₽</v>
      </c>
      <c r="X1874" s="65" t="s">
        <v>4548</v>
      </c>
      <c r="Y1874" s="66" t="str">
        <f>IF(OR(Q1874="",'1'!$H$10="-"),"-      %",IF(Z1874="только сц",0,IF(SUM($V$685:$V$6357)&gt;=57000,(W1874-T1874)/W1874,0)))</f>
        <v>-      %</v>
      </c>
      <c r="Z1874" s="83" t="s">
        <v>5582</v>
      </c>
      <c r="AA1874" s="51">
        <v>1</v>
      </c>
      <c r="AB1874" s="51">
        <v>0</v>
      </c>
      <c r="AC1874" s="63" t="s">
        <v>375</v>
      </c>
      <c r="AD1874" s="94" t="str">
        <f>IF(OR(Q1874="",'1'!$H$10="-"),"",IF(Q1874&gt;R1874+S1874,"заказано больше наличия",""))</f>
        <v/>
      </c>
    </row>
    <row r="1875" spans="1:30" s="48" customFormat="1">
      <c r="A1875" s="2"/>
      <c r="B1875" s="57" t="s">
        <v>1804</v>
      </c>
      <c r="C1875" s="49" t="s">
        <v>3897</v>
      </c>
      <c r="D1875" s="49" t="s">
        <v>3898</v>
      </c>
      <c r="E1875" s="49">
        <v>4</v>
      </c>
      <c r="F1875" s="49">
        <v>8</v>
      </c>
      <c r="G1875" s="49" t="s">
        <v>3233</v>
      </c>
      <c r="H1875" s="52" t="s">
        <v>288</v>
      </c>
      <c r="I1875" s="50"/>
      <c r="J1875" s="50"/>
      <c r="K1875" s="90"/>
      <c r="L1875" s="51">
        <v>391</v>
      </c>
      <c r="M1875" s="51">
        <v>345</v>
      </c>
      <c r="N1875" s="82">
        <f>IF('1'!$H$10="-",L1875,L1875)</f>
        <v>391</v>
      </c>
      <c r="O1875" s="82">
        <f>IF(Z1875="только сц",0,IF('1'!$H$10="-",M1875,IF('1'!$H$10="в кассу предприятия",M1875,IF('1'!$H$10="ИП Водакова Т.Ю.",M1875*1.075,"-"))))</f>
        <v>0</v>
      </c>
      <c r="P1875" s="86">
        <v>1</v>
      </c>
      <c r="Q1875" s="47"/>
      <c r="R1875" s="91">
        <f t="shared" si="29"/>
        <v>0</v>
      </c>
      <c r="S1875" s="91" t="str">
        <f>IF('1'!$H$10="-","-      ₽",IF(Z1875="только сц",IF(Q1875&lt;=AA1875,Q1875,AA1875),IF(Q1875&lt;=AB1875,0,IF(Q1875-R1875&lt;=AA1875,Q1875-R1875,AA1875))))</f>
        <v>-      ₽</v>
      </c>
      <c r="T1875" s="92" t="str">
        <f>IF('1'!$H$10="-","-      ₽",IF(AND(SUM($W$10:$W$6357)&gt;=200000,AC1875&lt;&gt;"без скидки"),IF(R1875&gt;=100,O1875*0.95*0.95*R1875,O1875*R1875*0.95),IF(SUM($V$10:$V$6357)&gt;=57000,IF(AND(R1875&gt;=100,AC1875&lt;&gt;"без скидки"),O1875*0.95*R1875,O1875*R1875),N1875*R1875)))</f>
        <v>-      ₽</v>
      </c>
      <c r="U1875" s="92" t="str">
        <f>IF('1'!$H$10="-","-      ₽",S1875*N1875)</f>
        <v>-      ₽</v>
      </c>
      <c r="V1875" s="93" t="str">
        <f>IF('1'!$H$10="-","-      ₽",R1875*N1875)</f>
        <v>-      ₽</v>
      </c>
      <c r="W1875" s="93" t="str">
        <f>IF('1'!$H$10="-","-      ₽",R1875*O1875)</f>
        <v>-      ₽</v>
      </c>
      <c r="X1875" s="65" t="s">
        <v>4548</v>
      </c>
      <c r="Y1875" s="66" t="str">
        <f>IF(OR(Q1875="",'1'!$H$10="-"),"-      %",IF(Z1875="только сц",0,IF(SUM($V$685:$V$6357)&gt;=57000,(W1875-T1875)/W1875,0)))</f>
        <v>-      %</v>
      </c>
      <c r="Z1875" s="83" t="s">
        <v>5582</v>
      </c>
      <c r="AA1875" s="51">
        <v>1</v>
      </c>
      <c r="AB1875" s="51">
        <v>0</v>
      </c>
      <c r="AC1875" s="63" t="s">
        <v>375</v>
      </c>
      <c r="AD1875" s="94" t="str">
        <f>IF(OR(Q1875="",'1'!$H$10="-"),"",IF(Q1875&gt;R1875+S1875,"заказано больше наличия",""))</f>
        <v/>
      </c>
    </row>
    <row r="1876" spans="1:30" s="48" customFormat="1">
      <c r="A1876" s="2"/>
      <c r="B1876" s="57" t="s">
        <v>1805</v>
      </c>
      <c r="C1876" s="49" t="s">
        <v>924</v>
      </c>
      <c r="D1876" s="49" t="s">
        <v>925</v>
      </c>
      <c r="E1876" s="49">
        <v>4</v>
      </c>
      <c r="F1876" s="49">
        <v>8</v>
      </c>
      <c r="G1876" s="49" t="s">
        <v>3234</v>
      </c>
      <c r="H1876" s="52" t="s">
        <v>288</v>
      </c>
      <c r="I1876" s="50"/>
      <c r="J1876" s="50"/>
      <c r="K1876" s="90"/>
      <c r="L1876" s="51">
        <v>391</v>
      </c>
      <c r="M1876" s="51">
        <v>345</v>
      </c>
      <c r="N1876" s="82">
        <f>IF('1'!$H$10="-",L1876,L1876)</f>
        <v>391</v>
      </c>
      <c r="O1876" s="82">
        <f>IF(Z1876="только сц",0,IF('1'!$H$10="-",M1876,IF('1'!$H$10="в кассу предприятия",M1876,IF('1'!$H$10="ИП Водакова Т.Ю.",M1876*1.075,"-"))))</f>
        <v>345</v>
      </c>
      <c r="P1876" s="86">
        <v>33</v>
      </c>
      <c r="Q1876" s="47"/>
      <c r="R1876" s="91">
        <f t="shared" si="29"/>
        <v>0</v>
      </c>
      <c r="S1876" s="91" t="str">
        <f>IF('1'!$H$10="-","-      ₽",IF(Z1876="только сц",IF(Q1876&lt;=AA1876,Q1876,AA1876),IF(Q1876&lt;=AB1876,0,IF(Q1876-R1876&lt;=AA1876,Q1876-R1876,AA1876))))</f>
        <v>-      ₽</v>
      </c>
      <c r="T1876" s="92" t="str">
        <f>IF('1'!$H$10="-","-      ₽",IF(AND(SUM($W$10:$W$6357)&gt;=200000,AC1876&lt;&gt;"без скидки"),IF(R1876&gt;=100,O1876*0.95*0.95*R1876,O1876*R1876*0.95),IF(SUM($V$10:$V$6357)&gt;=57000,IF(AND(R1876&gt;=100,AC1876&lt;&gt;"без скидки"),O1876*0.95*R1876,O1876*R1876),N1876*R1876)))</f>
        <v>-      ₽</v>
      </c>
      <c r="U1876" s="92" t="str">
        <f>IF('1'!$H$10="-","-      ₽",S1876*N1876)</f>
        <v>-      ₽</v>
      </c>
      <c r="V1876" s="93" t="str">
        <f>IF('1'!$H$10="-","-      ₽",R1876*N1876)</f>
        <v>-      ₽</v>
      </c>
      <c r="W1876" s="93" t="str">
        <f>IF('1'!$H$10="-","-      ₽",R1876*O1876)</f>
        <v>-      ₽</v>
      </c>
      <c r="X1876" s="65" t="s">
        <v>4548</v>
      </c>
      <c r="Y1876" s="66" t="str">
        <f>IF(OR(Q1876="",'1'!$H$10="-"),"-      %",IF(Z1876="только сц",0,IF(SUM($V$685:$V$6357)&gt;=57000,(W1876-T1876)/W1876,0)))</f>
        <v>-      %</v>
      </c>
      <c r="Z1876" s="83" t="s">
        <v>375</v>
      </c>
      <c r="AA1876" s="51">
        <v>8</v>
      </c>
      <c r="AB1876" s="51">
        <v>25</v>
      </c>
      <c r="AC1876" s="63" t="s">
        <v>375</v>
      </c>
      <c r="AD1876" s="94" t="str">
        <f>IF(OR(Q1876="",'1'!$H$10="-"),"",IF(Q1876&gt;R1876+S1876,"заказано больше наличия",""))</f>
        <v/>
      </c>
    </row>
    <row r="1877" spans="1:30" s="48" customFormat="1">
      <c r="A1877" s="2"/>
      <c r="B1877" s="57" t="s">
        <v>1806</v>
      </c>
      <c r="C1877" s="49" t="s">
        <v>3897</v>
      </c>
      <c r="D1877" s="49" t="s">
        <v>3898</v>
      </c>
      <c r="E1877" s="49">
        <v>4</v>
      </c>
      <c r="F1877" s="49">
        <v>8</v>
      </c>
      <c r="G1877" s="49" t="s">
        <v>3235</v>
      </c>
      <c r="H1877" s="52" t="s">
        <v>288</v>
      </c>
      <c r="I1877" s="50"/>
      <c r="J1877" s="50"/>
      <c r="K1877" s="90"/>
      <c r="L1877" s="51">
        <v>312</v>
      </c>
      <c r="M1877" s="51">
        <v>275</v>
      </c>
      <c r="N1877" s="82">
        <f>IF('1'!$H$10="-",L1877,L1877)</f>
        <v>312</v>
      </c>
      <c r="O1877" s="82">
        <f>IF(Z1877="только сц",0,IF('1'!$H$10="-",M1877,IF('1'!$H$10="в кассу предприятия",M1877,IF('1'!$H$10="ИП Водакова Т.Ю.",M1877*1.075,"-"))))</f>
        <v>0</v>
      </c>
      <c r="P1877" s="86">
        <v>1</v>
      </c>
      <c r="Q1877" s="47"/>
      <c r="R1877" s="91">
        <f t="shared" si="29"/>
        <v>0</v>
      </c>
      <c r="S1877" s="91" t="str">
        <f>IF('1'!$H$10="-","-      ₽",IF(Z1877="только сц",IF(Q1877&lt;=AA1877,Q1877,AA1877),IF(Q1877&lt;=AB1877,0,IF(Q1877-R1877&lt;=AA1877,Q1877-R1877,AA1877))))</f>
        <v>-      ₽</v>
      </c>
      <c r="T1877" s="92" t="str">
        <f>IF('1'!$H$10="-","-      ₽",IF(AND(SUM($W$10:$W$6357)&gt;=200000,AC1877&lt;&gt;"без скидки"),IF(R1877&gt;=100,O1877*0.95*0.95*R1877,O1877*R1877*0.95),IF(SUM($V$10:$V$6357)&gt;=57000,IF(AND(R1877&gt;=100,AC1877&lt;&gt;"без скидки"),O1877*0.95*R1877,O1877*R1877),N1877*R1877)))</f>
        <v>-      ₽</v>
      </c>
      <c r="U1877" s="92" t="str">
        <f>IF('1'!$H$10="-","-      ₽",S1877*N1877)</f>
        <v>-      ₽</v>
      </c>
      <c r="V1877" s="93" t="str">
        <f>IF('1'!$H$10="-","-      ₽",R1877*N1877)</f>
        <v>-      ₽</v>
      </c>
      <c r="W1877" s="93" t="str">
        <f>IF('1'!$H$10="-","-      ₽",R1877*O1877)</f>
        <v>-      ₽</v>
      </c>
      <c r="X1877" s="65" t="s">
        <v>4548</v>
      </c>
      <c r="Y1877" s="66" t="str">
        <f>IF(OR(Q1877="",'1'!$H$10="-"),"-      %",IF(Z1877="только сц",0,IF(SUM($V$685:$V$6357)&gt;=57000,(W1877-T1877)/W1877,0)))</f>
        <v>-      %</v>
      </c>
      <c r="Z1877" s="83" t="s">
        <v>5582</v>
      </c>
      <c r="AA1877" s="51">
        <v>1</v>
      </c>
      <c r="AB1877" s="51">
        <v>0</v>
      </c>
      <c r="AC1877" s="63" t="s">
        <v>375</v>
      </c>
      <c r="AD1877" s="94" t="str">
        <f>IF(OR(Q1877="",'1'!$H$10="-"),"",IF(Q1877&gt;R1877+S1877,"заказано больше наличия",""))</f>
        <v/>
      </c>
    </row>
    <row r="1878" spans="1:30" s="48" customFormat="1">
      <c r="A1878" s="2"/>
      <c r="B1878" s="57" t="s">
        <v>943</v>
      </c>
      <c r="C1878" s="49" t="s">
        <v>924</v>
      </c>
      <c r="D1878" s="49" t="s">
        <v>925</v>
      </c>
      <c r="E1878" s="49">
        <v>4</v>
      </c>
      <c r="F1878" s="49">
        <v>8</v>
      </c>
      <c r="G1878" s="49" t="s">
        <v>944</v>
      </c>
      <c r="H1878" s="52" t="s">
        <v>288</v>
      </c>
      <c r="I1878" s="50"/>
      <c r="J1878" s="50"/>
      <c r="K1878" s="90"/>
      <c r="L1878" s="51">
        <v>312</v>
      </c>
      <c r="M1878" s="51">
        <v>275</v>
      </c>
      <c r="N1878" s="82">
        <f>IF('1'!$H$10="-",L1878,L1878)</f>
        <v>312</v>
      </c>
      <c r="O1878" s="82">
        <f>IF(Z1878="только сц",0,IF('1'!$H$10="-",M1878,IF('1'!$H$10="в кассу предприятия",M1878,IF('1'!$H$10="ИП Водакова Т.Ю.",M1878*1.075,"-"))))</f>
        <v>275</v>
      </c>
      <c r="P1878" s="86">
        <v>44</v>
      </c>
      <c r="Q1878" s="47"/>
      <c r="R1878" s="91">
        <f t="shared" si="29"/>
        <v>0</v>
      </c>
      <c r="S1878" s="91" t="str">
        <f>IF('1'!$H$10="-","-      ₽",IF(Z1878="только сц",IF(Q1878&lt;=AA1878,Q1878,AA1878),IF(Q1878&lt;=AB1878,0,IF(Q1878-R1878&lt;=AA1878,Q1878-R1878,AA1878))))</f>
        <v>-      ₽</v>
      </c>
      <c r="T1878" s="92" t="str">
        <f>IF('1'!$H$10="-","-      ₽",IF(AND(SUM($W$10:$W$6357)&gt;=200000,AC1878&lt;&gt;"без скидки"),IF(R1878&gt;=100,O1878*0.95*0.95*R1878,O1878*R1878*0.95),IF(SUM($V$10:$V$6357)&gt;=57000,IF(AND(R1878&gt;=100,AC1878&lt;&gt;"без скидки"),O1878*0.95*R1878,O1878*R1878),N1878*R1878)))</f>
        <v>-      ₽</v>
      </c>
      <c r="U1878" s="92" t="str">
        <f>IF('1'!$H$10="-","-      ₽",S1878*N1878)</f>
        <v>-      ₽</v>
      </c>
      <c r="V1878" s="93" t="str">
        <f>IF('1'!$H$10="-","-      ₽",R1878*N1878)</f>
        <v>-      ₽</v>
      </c>
      <c r="W1878" s="93" t="str">
        <f>IF('1'!$H$10="-","-      ₽",R1878*O1878)</f>
        <v>-      ₽</v>
      </c>
      <c r="X1878" s="65" t="s">
        <v>4548</v>
      </c>
      <c r="Y1878" s="66" t="str">
        <f>IF(OR(Q1878="",'1'!$H$10="-"),"-      %",IF(Z1878="только сц",0,IF(SUM($V$685:$V$6357)&gt;=57000,(W1878-T1878)/W1878,0)))</f>
        <v>-      %</v>
      </c>
      <c r="Z1878" s="83" t="s">
        <v>375</v>
      </c>
      <c r="AA1878" s="51">
        <v>5</v>
      </c>
      <c r="AB1878" s="51">
        <v>39</v>
      </c>
      <c r="AC1878" s="63" t="s">
        <v>375</v>
      </c>
      <c r="AD1878" s="94" t="str">
        <f>IF(OR(Q1878="",'1'!$H$10="-"),"",IF(Q1878&gt;R1878+S1878,"заказано больше наличия",""))</f>
        <v/>
      </c>
    </row>
    <row r="1879" spans="1:30" s="48" customFormat="1">
      <c r="A1879" s="2"/>
      <c r="B1879" s="57" t="s">
        <v>1807</v>
      </c>
      <c r="C1879" s="49" t="s">
        <v>924</v>
      </c>
      <c r="D1879" s="49" t="s">
        <v>925</v>
      </c>
      <c r="E1879" s="49">
        <v>4</v>
      </c>
      <c r="F1879" s="49">
        <v>8</v>
      </c>
      <c r="G1879" s="49" t="s">
        <v>3236</v>
      </c>
      <c r="H1879" s="52" t="s">
        <v>288</v>
      </c>
      <c r="I1879" s="50"/>
      <c r="J1879" s="50"/>
      <c r="K1879" s="90"/>
      <c r="L1879" s="51">
        <v>391</v>
      </c>
      <c r="M1879" s="51">
        <v>345</v>
      </c>
      <c r="N1879" s="82">
        <f>IF('1'!$H$10="-",L1879,L1879)</f>
        <v>391</v>
      </c>
      <c r="O1879" s="82">
        <f>IF(Z1879="только сц",0,IF('1'!$H$10="-",M1879,IF('1'!$H$10="в кассу предприятия",M1879,IF('1'!$H$10="ИП Водакова Т.Ю.",M1879*1.075,"-"))))</f>
        <v>345</v>
      </c>
      <c r="P1879" s="86">
        <v>21</v>
      </c>
      <c r="Q1879" s="47"/>
      <c r="R1879" s="91">
        <f t="shared" si="29"/>
        <v>0</v>
      </c>
      <c r="S1879" s="91" t="str">
        <f>IF('1'!$H$10="-","-      ₽",IF(Z1879="только сц",IF(Q1879&lt;=AA1879,Q1879,AA1879),IF(Q1879&lt;=AB1879,0,IF(Q1879-R1879&lt;=AA1879,Q1879-R1879,AA1879))))</f>
        <v>-      ₽</v>
      </c>
      <c r="T1879" s="92" t="str">
        <f>IF('1'!$H$10="-","-      ₽",IF(AND(SUM($W$10:$W$6357)&gt;=200000,AC1879&lt;&gt;"без скидки"),IF(R1879&gt;=100,O1879*0.95*0.95*R1879,O1879*R1879*0.95),IF(SUM($V$10:$V$6357)&gt;=57000,IF(AND(R1879&gt;=100,AC1879&lt;&gt;"без скидки"),O1879*0.95*R1879,O1879*R1879),N1879*R1879)))</f>
        <v>-      ₽</v>
      </c>
      <c r="U1879" s="92" t="str">
        <f>IF('1'!$H$10="-","-      ₽",S1879*N1879)</f>
        <v>-      ₽</v>
      </c>
      <c r="V1879" s="93" t="str">
        <f>IF('1'!$H$10="-","-      ₽",R1879*N1879)</f>
        <v>-      ₽</v>
      </c>
      <c r="W1879" s="93" t="str">
        <f>IF('1'!$H$10="-","-      ₽",R1879*O1879)</f>
        <v>-      ₽</v>
      </c>
      <c r="X1879" s="65" t="s">
        <v>4548</v>
      </c>
      <c r="Y1879" s="66" t="str">
        <f>IF(OR(Q1879="",'1'!$H$10="-"),"-      %",IF(Z1879="только сц",0,IF(SUM($V$685:$V$6357)&gt;=57000,(W1879-T1879)/W1879,0)))</f>
        <v>-      %</v>
      </c>
      <c r="Z1879" s="83" t="s">
        <v>375</v>
      </c>
      <c r="AA1879" s="51">
        <v>0</v>
      </c>
      <c r="AB1879" s="51">
        <v>21</v>
      </c>
      <c r="AC1879" s="63" t="s">
        <v>375</v>
      </c>
      <c r="AD1879" s="94" t="str">
        <f>IF(OR(Q1879="",'1'!$H$10="-"),"",IF(Q1879&gt;R1879+S1879,"заказано больше наличия",""))</f>
        <v/>
      </c>
    </row>
    <row r="1880" spans="1:30" s="48" customFormat="1">
      <c r="A1880" s="2"/>
      <c r="B1880" s="57" t="s">
        <v>1808</v>
      </c>
      <c r="C1880" s="49" t="s">
        <v>924</v>
      </c>
      <c r="D1880" s="49" t="s">
        <v>925</v>
      </c>
      <c r="E1880" s="49">
        <v>4</v>
      </c>
      <c r="F1880" s="49">
        <v>11</v>
      </c>
      <c r="G1880" s="49" t="s">
        <v>3237</v>
      </c>
      <c r="H1880" s="52" t="s">
        <v>52</v>
      </c>
      <c r="I1880" s="50"/>
      <c r="J1880" s="50"/>
      <c r="K1880" s="90"/>
      <c r="L1880" s="51">
        <v>357</v>
      </c>
      <c r="M1880" s="51">
        <v>315</v>
      </c>
      <c r="N1880" s="82">
        <f>IF('1'!$H$10="-",L1880,L1880)</f>
        <v>357</v>
      </c>
      <c r="O1880" s="82">
        <f>IF(Z1880="только сц",0,IF('1'!$H$10="-",M1880,IF('1'!$H$10="в кассу предприятия",M1880,IF('1'!$H$10="ИП Водакова Т.Ю.",M1880*1.075,"-"))))</f>
        <v>315</v>
      </c>
      <c r="P1880" s="86">
        <v>15</v>
      </c>
      <c r="Q1880" s="47"/>
      <c r="R1880" s="91">
        <f t="shared" si="29"/>
        <v>0</v>
      </c>
      <c r="S1880" s="91" t="str">
        <f>IF('1'!$H$10="-","-      ₽",IF(Z1880="только сц",IF(Q1880&lt;=AA1880,Q1880,AA1880),IF(Q1880&lt;=AB1880,0,IF(Q1880-R1880&lt;=AA1880,Q1880-R1880,AA1880))))</f>
        <v>-      ₽</v>
      </c>
      <c r="T1880" s="92" t="str">
        <f>IF('1'!$H$10="-","-      ₽",IF(AND(SUM($W$10:$W$6357)&gt;=200000,AC1880&lt;&gt;"без скидки"),IF(R1880&gt;=100,O1880*0.95*0.95*R1880,O1880*R1880*0.95),IF(SUM($V$10:$V$6357)&gt;=57000,IF(AND(R1880&gt;=100,AC1880&lt;&gt;"без скидки"),O1880*0.95*R1880,O1880*R1880),N1880*R1880)))</f>
        <v>-      ₽</v>
      </c>
      <c r="U1880" s="92" t="str">
        <f>IF('1'!$H$10="-","-      ₽",S1880*N1880)</f>
        <v>-      ₽</v>
      </c>
      <c r="V1880" s="93" t="str">
        <f>IF('1'!$H$10="-","-      ₽",R1880*N1880)</f>
        <v>-      ₽</v>
      </c>
      <c r="W1880" s="93" t="str">
        <f>IF('1'!$H$10="-","-      ₽",R1880*O1880)</f>
        <v>-      ₽</v>
      </c>
      <c r="X1880" s="65" t="s">
        <v>4548</v>
      </c>
      <c r="Y1880" s="66" t="str">
        <f>IF(OR(Q1880="",'1'!$H$10="-"),"-      %",IF(Z1880="только сц",0,IF(SUM($V$685:$V$6357)&gt;=57000,(W1880-T1880)/W1880,0)))</f>
        <v>-      %</v>
      </c>
      <c r="Z1880" s="83" t="s">
        <v>375</v>
      </c>
      <c r="AA1880" s="51">
        <v>0</v>
      </c>
      <c r="AB1880" s="51">
        <v>15</v>
      </c>
      <c r="AC1880" s="63" t="s">
        <v>375</v>
      </c>
      <c r="AD1880" s="94" t="str">
        <f>IF(OR(Q1880="",'1'!$H$10="-"),"",IF(Q1880&gt;R1880+S1880,"заказано больше наличия",""))</f>
        <v/>
      </c>
    </row>
    <row r="1881" spans="1:30" s="48" customFormat="1">
      <c r="A1881" s="2"/>
      <c r="B1881" s="57" t="s">
        <v>1809</v>
      </c>
      <c r="C1881" s="49" t="s">
        <v>924</v>
      </c>
      <c r="D1881" s="49" t="s">
        <v>925</v>
      </c>
      <c r="E1881" s="49">
        <v>4</v>
      </c>
      <c r="F1881" s="49">
        <v>8</v>
      </c>
      <c r="G1881" s="49" t="s">
        <v>3238</v>
      </c>
      <c r="H1881" s="52" t="s">
        <v>288</v>
      </c>
      <c r="I1881" s="50"/>
      <c r="J1881" s="50"/>
      <c r="K1881" s="90"/>
      <c r="L1881" s="51">
        <v>391</v>
      </c>
      <c r="M1881" s="51">
        <v>345</v>
      </c>
      <c r="N1881" s="82">
        <f>IF('1'!$H$10="-",L1881,L1881)</f>
        <v>391</v>
      </c>
      <c r="O1881" s="82">
        <f>IF(Z1881="только сц",0,IF('1'!$H$10="-",M1881,IF('1'!$H$10="в кассу предприятия",M1881,IF('1'!$H$10="ИП Водакова Т.Ю.",M1881*1.075,"-"))))</f>
        <v>345</v>
      </c>
      <c r="P1881" s="86">
        <v>29</v>
      </c>
      <c r="Q1881" s="47"/>
      <c r="R1881" s="91">
        <f t="shared" si="29"/>
        <v>0</v>
      </c>
      <c r="S1881" s="91" t="str">
        <f>IF('1'!$H$10="-","-      ₽",IF(Z1881="только сц",IF(Q1881&lt;=AA1881,Q1881,AA1881),IF(Q1881&lt;=AB1881,0,IF(Q1881-R1881&lt;=AA1881,Q1881-R1881,AA1881))))</f>
        <v>-      ₽</v>
      </c>
      <c r="T1881" s="92" t="str">
        <f>IF('1'!$H$10="-","-      ₽",IF(AND(SUM($W$10:$W$6357)&gt;=200000,AC1881&lt;&gt;"без скидки"),IF(R1881&gt;=100,O1881*0.95*0.95*R1881,O1881*R1881*0.95),IF(SUM($V$10:$V$6357)&gt;=57000,IF(AND(R1881&gt;=100,AC1881&lt;&gt;"без скидки"),O1881*0.95*R1881,O1881*R1881),N1881*R1881)))</f>
        <v>-      ₽</v>
      </c>
      <c r="U1881" s="92" t="str">
        <f>IF('1'!$H$10="-","-      ₽",S1881*N1881)</f>
        <v>-      ₽</v>
      </c>
      <c r="V1881" s="93" t="str">
        <f>IF('1'!$H$10="-","-      ₽",R1881*N1881)</f>
        <v>-      ₽</v>
      </c>
      <c r="W1881" s="93" t="str">
        <f>IF('1'!$H$10="-","-      ₽",R1881*O1881)</f>
        <v>-      ₽</v>
      </c>
      <c r="X1881" s="65" t="s">
        <v>4548</v>
      </c>
      <c r="Y1881" s="66" t="str">
        <f>IF(OR(Q1881="",'1'!$H$10="-"),"-      %",IF(Z1881="только сц",0,IF(SUM($V$685:$V$6357)&gt;=57000,(W1881-T1881)/W1881,0)))</f>
        <v>-      %</v>
      </c>
      <c r="Z1881" s="83" t="s">
        <v>375</v>
      </c>
      <c r="AA1881" s="51">
        <v>5</v>
      </c>
      <c r="AB1881" s="51">
        <v>24</v>
      </c>
      <c r="AC1881" s="63" t="s">
        <v>375</v>
      </c>
      <c r="AD1881" s="94" t="str">
        <f>IF(OR(Q1881="",'1'!$H$10="-"),"",IF(Q1881&gt;R1881+S1881,"заказано больше наличия",""))</f>
        <v/>
      </c>
    </row>
    <row r="1882" spans="1:30" s="48" customFormat="1">
      <c r="A1882" s="2"/>
      <c r="B1882" s="57" t="s">
        <v>945</v>
      </c>
      <c r="C1882" s="49" t="s">
        <v>924</v>
      </c>
      <c r="D1882" s="49" t="s">
        <v>925</v>
      </c>
      <c r="E1882" s="49">
        <v>4</v>
      </c>
      <c r="F1882" s="49">
        <v>8</v>
      </c>
      <c r="G1882" s="49" t="s">
        <v>946</v>
      </c>
      <c r="H1882" s="52" t="s">
        <v>288</v>
      </c>
      <c r="I1882" s="50"/>
      <c r="J1882" s="50"/>
      <c r="K1882" s="90"/>
      <c r="L1882" s="51">
        <v>266</v>
      </c>
      <c r="M1882" s="51">
        <v>235</v>
      </c>
      <c r="N1882" s="82">
        <f>IF('1'!$H$10="-",L1882,L1882)</f>
        <v>266</v>
      </c>
      <c r="O1882" s="82">
        <f>IF(Z1882="только сц",0,IF('1'!$H$10="-",M1882,IF('1'!$H$10="в кассу предприятия",M1882,IF('1'!$H$10="ИП Водакова Т.Ю.",M1882*1.075,"-"))))</f>
        <v>235</v>
      </c>
      <c r="P1882" s="86" t="s">
        <v>5583</v>
      </c>
      <c r="Q1882" s="47"/>
      <c r="R1882" s="91">
        <f t="shared" si="29"/>
        <v>0</v>
      </c>
      <c r="S1882" s="91" t="str">
        <f>IF('1'!$H$10="-","-      ₽",IF(Z1882="только сц",IF(Q1882&lt;=AA1882,Q1882,AA1882),IF(Q1882&lt;=AB1882,0,IF(Q1882-R1882&lt;=AA1882,Q1882-R1882,AA1882))))</f>
        <v>-      ₽</v>
      </c>
      <c r="T1882" s="92" t="str">
        <f>IF('1'!$H$10="-","-      ₽",IF(AND(SUM($W$10:$W$6357)&gt;=200000,AC1882&lt;&gt;"без скидки"),IF(R1882&gt;=100,O1882*0.95*0.95*R1882,O1882*R1882*0.95),IF(SUM($V$10:$V$6357)&gt;=57000,IF(AND(R1882&gt;=100,AC1882&lt;&gt;"без скидки"),O1882*0.95*R1882,O1882*R1882),N1882*R1882)))</f>
        <v>-      ₽</v>
      </c>
      <c r="U1882" s="92" t="str">
        <f>IF('1'!$H$10="-","-      ₽",S1882*N1882)</f>
        <v>-      ₽</v>
      </c>
      <c r="V1882" s="93" t="str">
        <f>IF('1'!$H$10="-","-      ₽",R1882*N1882)</f>
        <v>-      ₽</v>
      </c>
      <c r="W1882" s="93" t="str">
        <f>IF('1'!$H$10="-","-      ₽",R1882*O1882)</f>
        <v>-      ₽</v>
      </c>
      <c r="X1882" s="65" t="s">
        <v>4548</v>
      </c>
      <c r="Y1882" s="66" t="str">
        <f>IF(OR(Q1882="",'1'!$H$10="-"),"-      %",IF(Z1882="только сц",0,IF(SUM($V$685:$V$6357)&gt;=57000,(W1882-T1882)/W1882,0)))</f>
        <v>-      %</v>
      </c>
      <c r="Z1882" s="83" t="s">
        <v>375</v>
      </c>
      <c r="AA1882" s="51">
        <v>59</v>
      </c>
      <c r="AB1882" s="51">
        <v>87</v>
      </c>
      <c r="AC1882" s="63" t="s">
        <v>375</v>
      </c>
      <c r="AD1882" s="94" t="str">
        <f>IF(OR(Q1882="",'1'!$H$10="-"),"",IF(Q1882&gt;R1882+S1882,"заказано больше наличия",""))</f>
        <v/>
      </c>
    </row>
    <row r="1883" spans="1:30" s="48" customFormat="1">
      <c r="A1883" s="2"/>
      <c r="B1883" s="57" t="s">
        <v>5282</v>
      </c>
      <c r="C1883" s="49" t="s">
        <v>3897</v>
      </c>
      <c r="D1883" s="49" t="s">
        <v>925</v>
      </c>
      <c r="E1883" s="49">
        <v>4</v>
      </c>
      <c r="F1883" s="49">
        <v>8</v>
      </c>
      <c r="G1883" s="49" t="s">
        <v>946</v>
      </c>
      <c r="H1883" s="52" t="s">
        <v>288</v>
      </c>
      <c r="I1883" s="50"/>
      <c r="J1883" s="50"/>
      <c r="K1883" s="90"/>
      <c r="L1883" s="51">
        <v>266</v>
      </c>
      <c r="M1883" s="51">
        <v>235</v>
      </c>
      <c r="N1883" s="82">
        <f>IF('1'!$H$10="-",L1883,L1883)</f>
        <v>266</v>
      </c>
      <c r="O1883" s="82">
        <f>IF(Z1883="только сц",0,IF('1'!$H$10="-",M1883,IF('1'!$H$10="в кассу предприятия",M1883,IF('1'!$H$10="ИП Водакова Т.Ю.",M1883*1.075,"-"))))</f>
        <v>0</v>
      </c>
      <c r="P1883" s="86">
        <v>10</v>
      </c>
      <c r="Q1883" s="47"/>
      <c r="R1883" s="91">
        <f t="shared" si="29"/>
        <v>0</v>
      </c>
      <c r="S1883" s="91" t="str">
        <f>IF('1'!$H$10="-","-      ₽",IF(Z1883="только сц",IF(Q1883&lt;=AA1883,Q1883,AA1883),IF(Q1883&lt;=AB1883,0,IF(Q1883-R1883&lt;=AA1883,Q1883-R1883,AA1883))))</f>
        <v>-      ₽</v>
      </c>
      <c r="T1883" s="92" t="str">
        <f>IF('1'!$H$10="-","-      ₽",IF(AND(SUM($W$10:$W$6357)&gt;=200000,AC1883&lt;&gt;"без скидки"),IF(R1883&gt;=100,O1883*0.95*0.95*R1883,O1883*R1883*0.95),IF(SUM($V$10:$V$6357)&gt;=57000,IF(AND(R1883&gt;=100,AC1883&lt;&gt;"без скидки"),O1883*0.95*R1883,O1883*R1883),N1883*R1883)))</f>
        <v>-      ₽</v>
      </c>
      <c r="U1883" s="92" t="str">
        <f>IF('1'!$H$10="-","-      ₽",S1883*N1883)</f>
        <v>-      ₽</v>
      </c>
      <c r="V1883" s="93" t="str">
        <f>IF('1'!$H$10="-","-      ₽",R1883*N1883)</f>
        <v>-      ₽</v>
      </c>
      <c r="W1883" s="93" t="str">
        <f>IF('1'!$H$10="-","-      ₽",R1883*O1883)</f>
        <v>-      ₽</v>
      </c>
      <c r="X1883" s="65" t="s">
        <v>4548</v>
      </c>
      <c r="Y1883" s="66" t="str">
        <f>IF(OR(Q1883="",'1'!$H$10="-"),"-      %",IF(Z1883="только сц",0,IF(SUM($V$685:$V$6357)&gt;=57000,(W1883-T1883)/W1883,0)))</f>
        <v>-      %</v>
      </c>
      <c r="Z1883" s="83" t="s">
        <v>5582</v>
      </c>
      <c r="AA1883" s="51">
        <v>10</v>
      </c>
      <c r="AB1883" s="51">
        <v>0</v>
      </c>
      <c r="AC1883" s="63" t="s">
        <v>375</v>
      </c>
      <c r="AD1883" s="94" t="str">
        <f>IF(OR(Q1883="",'1'!$H$10="-"),"",IF(Q1883&gt;R1883+S1883,"заказано больше наличия",""))</f>
        <v/>
      </c>
    </row>
    <row r="1884" spans="1:30" s="48" customFormat="1">
      <c r="A1884" s="2"/>
      <c r="B1884" s="57" t="s">
        <v>1810</v>
      </c>
      <c r="C1884" s="49" t="s">
        <v>3897</v>
      </c>
      <c r="D1884" s="49" t="s">
        <v>3898</v>
      </c>
      <c r="E1884" s="49">
        <v>4</v>
      </c>
      <c r="F1884" s="49">
        <v>8</v>
      </c>
      <c r="G1884" s="49" t="s">
        <v>3239</v>
      </c>
      <c r="H1884" s="52" t="s">
        <v>288</v>
      </c>
      <c r="I1884" s="50"/>
      <c r="J1884" s="50"/>
      <c r="K1884" s="90"/>
      <c r="L1884" s="51">
        <v>312</v>
      </c>
      <c r="M1884" s="51">
        <v>275</v>
      </c>
      <c r="N1884" s="82">
        <f>IF('1'!$H$10="-",L1884,L1884)</f>
        <v>312</v>
      </c>
      <c r="O1884" s="82">
        <f>IF(Z1884="только сц",0,IF('1'!$H$10="-",M1884,IF('1'!$H$10="в кассу предприятия",M1884,IF('1'!$H$10="ИП Водакова Т.Ю.",M1884*1.075,"-"))))</f>
        <v>0</v>
      </c>
      <c r="P1884" s="86">
        <v>1</v>
      </c>
      <c r="Q1884" s="47"/>
      <c r="R1884" s="91">
        <f t="shared" si="29"/>
        <v>0</v>
      </c>
      <c r="S1884" s="91" t="str">
        <f>IF('1'!$H$10="-","-      ₽",IF(Z1884="только сц",IF(Q1884&lt;=AA1884,Q1884,AA1884),IF(Q1884&lt;=AB1884,0,IF(Q1884-R1884&lt;=AA1884,Q1884-R1884,AA1884))))</f>
        <v>-      ₽</v>
      </c>
      <c r="T1884" s="92" t="str">
        <f>IF('1'!$H$10="-","-      ₽",IF(AND(SUM($W$10:$W$6357)&gt;=200000,AC1884&lt;&gt;"без скидки"),IF(R1884&gt;=100,O1884*0.95*0.95*R1884,O1884*R1884*0.95),IF(SUM($V$10:$V$6357)&gt;=57000,IF(AND(R1884&gt;=100,AC1884&lt;&gt;"без скидки"),O1884*0.95*R1884,O1884*R1884),N1884*R1884)))</f>
        <v>-      ₽</v>
      </c>
      <c r="U1884" s="92" t="str">
        <f>IF('1'!$H$10="-","-      ₽",S1884*N1884)</f>
        <v>-      ₽</v>
      </c>
      <c r="V1884" s="93" t="str">
        <f>IF('1'!$H$10="-","-      ₽",R1884*N1884)</f>
        <v>-      ₽</v>
      </c>
      <c r="W1884" s="93" t="str">
        <f>IF('1'!$H$10="-","-      ₽",R1884*O1884)</f>
        <v>-      ₽</v>
      </c>
      <c r="X1884" s="65" t="s">
        <v>4548</v>
      </c>
      <c r="Y1884" s="66" t="str">
        <f>IF(OR(Q1884="",'1'!$H$10="-"),"-      %",IF(Z1884="только сц",0,IF(SUM($V$685:$V$6357)&gt;=57000,(W1884-T1884)/W1884,0)))</f>
        <v>-      %</v>
      </c>
      <c r="Z1884" s="83" t="s">
        <v>5582</v>
      </c>
      <c r="AA1884" s="51">
        <v>1</v>
      </c>
      <c r="AB1884" s="51">
        <v>0</v>
      </c>
      <c r="AC1884" s="63" t="s">
        <v>375</v>
      </c>
      <c r="AD1884" s="94" t="str">
        <f>IF(OR(Q1884="",'1'!$H$10="-"),"",IF(Q1884&gt;R1884+S1884,"заказано больше наличия",""))</f>
        <v/>
      </c>
    </row>
    <row r="1885" spans="1:30" s="48" customFormat="1">
      <c r="A1885" s="2"/>
      <c r="B1885" s="57" t="s">
        <v>1811</v>
      </c>
      <c r="C1885" s="49" t="s">
        <v>924</v>
      </c>
      <c r="D1885" s="49" t="s">
        <v>925</v>
      </c>
      <c r="E1885" s="49">
        <v>4</v>
      </c>
      <c r="F1885" s="49">
        <v>8</v>
      </c>
      <c r="G1885" s="49" t="s">
        <v>3240</v>
      </c>
      <c r="H1885" s="52" t="s">
        <v>288</v>
      </c>
      <c r="I1885" s="50"/>
      <c r="J1885" s="50"/>
      <c r="K1885" s="90"/>
      <c r="L1885" s="51">
        <v>391</v>
      </c>
      <c r="M1885" s="51">
        <v>345</v>
      </c>
      <c r="N1885" s="82">
        <f>IF('1'!$H$10="-",L1885,L1885)</f>
        <v>391</v>
      </c>
      <c r="O1885" s="82">
        <f>IF(Z1885="только сц",0,IF('1'!$H$10="-",M1885,IF('1'!$H$10="в кассу предприятия",M1885,IF('1'!$H$10="ИП Водакова Т.Ю.",M1885*1.075,"-"))))</f>
        <v>345</v>
      </c>
      <c r="P1885" s="86">
        <v>20</v>
      </c>
      <c r="Q1885" s="47"/>
      <c r="R1885" s="91">
        <f t="shared" si="29"/>
        <v>0</v>
      </c>
      <c r="S1885" s="91" t="str">
        <f>IF('1'!$H$10="-","-      ₽",IF(Z1885="только сц",IF(Q1885&lt;=AA1885,Q1885,AA1885),IF(Q1885&lt;=AB1885,0,IF(Q1885-R1885&lt;=AA1885,Q1885-R1885,AA1885))))</f>
        <v>-      ₽</v>
      </c>
      <c r="T1885" s="92" t="str">
        <f>IF('1'!$H$10="-","-      ₽",IF(AND(SUM($W$10:$W$6357)&gt;=200000,AC1885&lt;&gt;"без скидки"),IF(R1885&gt;=100,O1885*0.95*0.95*R1885,O1885*R1885*0.95),IF(SUM($V$10:$V$6357)&gt;=57000,IF(AND(R1885&gt;=100,AC1885&lt;&gt;"без скидки"),O1885*0.95*R1885,O1885*R1885),N1885*R1885)))</f>
        <v>-      ₽</v>
      </c>
      <c r="U1885" s="92" t="str">
        <f>IF('1'!$H$10="-","-      ₽",S1885*N1885)</f>
        <v>-      ₽</v>
      </c>
      <c r="V1885" s="93" t="str">
        <f>IF('1'!$H$10="-","-      ₽",R1885*N1885)</f>
        <v>-      ₽</v>
      </c>
      <c r="W1885" s="93" t="str">
        <f>IF('1'!$H$10="-","-      ₽",R1885*O1885)</f>
        <v>-      ₽</v>
      </c>
      <c r="X1885" s="65" t="s">
        <v>4548</v>
      </c>
      <c r="Y1885" s="66" t="str">
        <f>IF(OR(Q1885="",'1'!$H$10="-"),"-      %",IF(Z1885="только сц",0,IF(SUM($V$685:$V$6357)&gt;=57000,(W1885-T1885)/W1885,0)))</f>
        <v>-      %</v>
      </c>
      <c r="Z1885" s="83" t="s">
        <v>375</v>
      </c>
      <c r="AA1885" s="51">
        <v>0</v>
      </c>
      <c r="AB1885" s="51">
        <v>20</v>
      </c>
      <c r="AC1885" s="63" t="s">
        <v>375</v>
      </c>
      <c r="AD1885" s="94" t="str">
        <f>IF(OR(Q1885="",'1'!$H$10="-"),"",IF(Q1885&gt;R1885+S1885,"заказано больше наличия",""))</f>
        <v/>
      </c>
    </row>
    <row r="1886" spans="1:30" s="48" customFormat="1">
      <c r="A1886" s="2"/>
      <c r="B1886" s="57" t="s">
        <v>1812</v>
      </c>
      <c r="C1886" s="49" t="s">
        <v>924</v>
      </c>
      <c r="D1886" s="49" t="s">
        <v>925</v>
      </c>
      <c r="E1886" s="49">
        <v>4</v>
      </c>
      <c r="F1886" s="49">
        <v>8</v>
      </c>
      <c r="G1886" s="49" t="s">
        <v>3241</v>
      </c>
      <c r="H1886" s="52" t="s">
        <v>288</v>
      </c>
      <c r="I1886" s="50"/>
      <c r="J1886" s="50"/>
      <c r="K1886" s="90"/>
      <c r="L1886" s="51">
        <v>464</v>
      </c>
      <c r="M1886" s="51">
        <v>409</v>
      </c>
      <c r="N1886" s="82">
        <f>IF('1'!$H$10="-",L1886,L1886)</f>
        <v>464</v>
      </c>
      <c r="O1886" s="82">
        <f>IF(Z1886="только сц",0,IF('1'!$H$10="-",M1886,IF('1'!$H$10="в кассу предприятия",M1886,IF('1'!$H$10="ИП Водакова Т.Ю.",M1886*1.075,"-"))))</f>
        <v>409</v>
      </c>
      <c r="P1886" s="86">
        <v>8</v>
      </c>
      <c r="Q1886" s="47"/>
      <c r="R1886" s="91">
        <f t="shared" si="29"/>
        <v>0</v>
      </c>
      <c r="S1886" s="91" t="str">
        <f>IF('1'!$H$10="-","-      ₽",IF(Z1886="только сц",IF(Q1886&lt;=AA1886,Q1886,AA1886),IF(Q1886&lt;=AB1886,0,IF(Q1886-R1886&lt;=AA1886,Q1886-R1886,AA1886))))</f>
        <v>-      ₽</v>
      </c>
      <c r="T1886" s="92" t="str">
        <f>IF('1'!$H$10="-","-      ₽",IF(AND(SUM($W$10:$W$6357)&gt;=200000,AC1886&lt;&gt;"без скидки"),IF(R1886&gt;=100,O1886*0.95*0.95*R1886,O1886*R1886*0.95),IF(SUM($V$10:$V$6357)&gt;=57000,IF(AND(R1886&gt;=100,AC1886&lt;&gt;"без скидки"),O1886*0.95*R1886,O1886*R1886),N1886*R1886)))</f>
        <v>-      ₽</v>
      </c>
      <c r="U1886" s="92" t="str">
        <f>IF('1'!$H$10="-","-      ₽",S1886*N1886)</f>
        <v>-      ₽</v>
      </c>
      <c r="V1886" s="93" t="str">
        <f>IF('1'!$H$10="-","-      ₽",R1886*N1886)</f>
        <v>-      ₽</v>
      </c>
      <c r="W1886" s="93" t="str">
        <f>IF('1'!$H$10="-","-      ₽",R1886*O1886)</f>
        <v>-      ₽</v>
      </c>
      <c r="X1886" s="65" t="s">
        <v>4548</v>
      </c>
      <c r="Y1886" s="66" t="str">
        <f>IF(OR(Q1886="",'1'!$H$10="-"),"-      %",IF(Z1886="только сц",0,IF(SUM($V$685:$V$6357)&gt;=57000,(W1886-T1886)/W1886,0)))</f>
        <v>-      %</v>
      </c>
      <c r="Z1886" s="83" t="s">
        <v>375</v>
      </c>
      <c r="AA1886" s="51">
        <v>0</v>
      </c>
      <c r="AB1886" s="51">
        <v>8</v>
      </c>
      <c r="AC1886" s="63" t="s">
        <v>375</v>
      </c>
      <c r="AD1886" s="94" t="str">
        <f>IF(OR(Q1886="",'1'!$H$10="-"),"",IF(Q1886&gt;R1886+S1886,"заказано больше наличия",""))</f>
        <v/>
      </c>
    </row>
    <row r="1887" spans="1:30" s="48" customFormat="1">
      <c r="A1887" s="2"/>
      <c r="B1887" s="57" t="s">
        <v>1813</v>
      </c>
      <c r="C1887" s="49" t="s">
        <v>3897</v>
      </c>
      <c r="D1887" s="49" t="s">
        <v>3898</v>
      </c>
      <c r="E1887" s="49">
        <v>4</v>
      </c>
      <c r="F1887" s="49">
        <v>8</v>
      </c>
      <c r="G1887" s="49" t="s">
        <v>3242</v>
      </c>
      <c r="H1887" s="52" t="s">
        <v>288</v>
      </c>
      <c r="I1887" s="50"/>
      <c r="J1887" s="50"/>
      <c r="K1887" s="90"/>
      <c r="L1887" s="51">
        <v>312</v>
      </c>
      <c r="M1887" s="51">
        <v>275</v>
      </c>
      <c r="N1887" s="82">
        <f>IF('1'!$H$10="-",L1887,L1887)</f>
        <v>312</v>
      </c>
      <c r="O1887" s="82">
        <f>IF(Z1887="только сц",0,IF('1'!$H$10="-",M1887,IF('1'!$H$10="в кассу предприятия",M1887,IF('1'!$H$10="ИП Водакова Т.Ю.",M1887*1.075,"-"))))</f>
        <v>0</v>
      </c>
      <c r="P1887" s="86">
        <v>3</v>
      </c>
      <c r="Q1887" s="47"/>
      <c r="R1887" s="91">
        <f t="shared" si="29"/>
        <v>0</v>
      </c>
      <c r="S1887" s="91" t="str">
        <f>IF('1'!$H$10="-","-      ₽",IF(Z1887="только сц",IF(Q1887&lt;=AA1887,Q1887,AA1887),IF(Q1887&lt;=AB1887,0,IF(Q1887-R1887&lt;=AA1887,Q1887-R1887,AA1887))))</f>
        <v>-      ₽</v>
      </c>
      <c r="T1887" s="92" t="str">
        <f>IF('1'!$H$10="-","-      ₽",IF(AND(SUM($W$10:$W$6357)&gt;=200000,AC1887&lt;&gt;"без скидки"),IF(R1887&gt;=100,O1887*0.95*0.95*R1887,O1887*R1887*0.95),IF(SUM($V$10:$V$6357)&gt;=57000,IF(AND(R1887&gt;=100,AC1887&lt;&gt;"без скидки"),O1887*0.95*R1887,O1887*R1887),N1887*R1887)))</f>
        <v>-      ₽</v>
      </c>
      <c r="U1887" s="92" t="str">
        <f>IF('1'!$H$10="-","-      ₽",S1887*N1887)</f>
        <v>-      ₽</v>
      </c>
      <c r="V1887" s="93" t="str">
        <f>IF('1'!$H$10="-","-      ₽",R1887*N1887)</f>
        <v>-      ₽</v>
      </c>
      <c r="W1887" s="93" t="str">
        <f>IF('1'!$H$10="-","-      ₽",R1887*O1887)</f>
        <v>-      ₽</v>
      </c>
      <c r="X1887" s="65" t="s">
        <v>4548</v>
      </c>
      <c r="Y1887" s="66" t="str">
        <f>IF(OR(Q1887="",'1'!$H$10="-"),"-      %",IF(Z1887="только сц",0,IF(SUM($V$685:$V$6357)&gt;=57000,(W1887-T1887)/W1887,0)))</f>
        <v>-      %</v>
      </c>
      <c r="Z1887" s="83" t="s">
        <v>5582</v>
      </c>
      <c r="AA1887" s="51">
        <v>3</v>
      </c>
      <c r="AB1887" s="51">
        <v>0</v>
      </c>
      <c r="AC1887" s="63" t="s">
        <v>375</v>
      </c>
      <c r="AD1887" s="94" t="str">
        <f>IF(OR(Q1887="",'1'!$H$10="-"),"",IF(Q1887&gt;R1887+S1887,"заказано больше наличия",""))</f>
        <v/>
      </c>
    </row>
    <row r="1888" spans="1:30" s="48" customFormat="1">
      <c r="A1888" s="2"/>
      <c r="B1888" s="57" t="s">
        <v>1814</v>
      </c>
      <c r="C1888" s="49" t="s">
        <v>924</v>
      </c>
      <c r="D1888" s="49" t="s">
        <v>925</v>
      </c>
      <c r="E1888" s="49">
        <v>4</v>
      </c>
      <c r="F1888" s="49">
        <v>8</v>
      </c>
      <c r="G1888" s="49" t="s">
        <v>3243</v>
      </c>
      <c r="H1888" s="52" t="s">
        <v>288</v>
      </c>
      <c r="I1888" s="50"/>
      <c r="J1888" s="50"/>
      <c r="K1888" s="90"/>
      <c r="L1888" s="51">
        <v>312</v>
      </c>
      <c r="M1888" s="51">
        <v>275</v>
      </c>
      <c r="N1888" s="82">
        <f>IF('1'!$H$10="-",L1888,L1888)</f>
        <v>312</v>
      </c>
      <c r="O1888" s="82">
        <f>IF(Z1888="только сц",0,IF('1'!$H$10="-",M1888,IF('1'!$H$10="в кассу предприятия",M1888,IF('1'!$H$10="ИП Водакова Т.Ю.",M1888*1.075,"-"))))</f>
        <v>275</v>
      </c>
      <c r="P1888" s="86">
        <v>22</v>
      </c>
      <c r="Q1888" s="47"/>
      <c r="R1888" s="91">
        <f t="shared" si="29"/>
        <v>0</v>
      </c>
      <c r="S1888" s="91" t="str">
        <f>IF('1'!$H$10="-","-      ₽",IF(Z1888="только сц",IF(Q1888&lt;=AA1888,Q1888,AA1888),IF(Q1888&lt;=AB1888,0,IF(Q1888-R1888&lt;=AA1888,Q1888-R1888,AA1888))))</f>
        <v>-      ₽</v>
      </c>
      <c r="T1888" s="92" t="str">
        <f>IF('1'!$H$10="-","-      ₽",IF(AND(SUM($W$10:$W$6357)&gt;=200000,AC1888&lt;&gt;"без скидки"),IF(R1888&gt;=100,O1888*0.95*0.95*R1888,O1888*R1888*0.95),IF(SUM($V$10:$V$6357)&gt;=57000,IF(AND(R1888&gt;=100,AC1888&lt;&gt;"без скидки"),O1888*0.95*R1888,O1888*R1888),N1888*R1888)))</f>
        <v>-      ₽</v>
      </c>
      <c r="U1888" s="92" t="str">
        <f>IF('1'!$H$10="-","-      ₽",S1888*N1888)</f>
        <v>-      ₽</v>
      </c>
      <c r="V1888" s="93" t="str">
        <f>IF('1'!$H$10="-","-      ₽",R1888*N1888)</f>
        <v>-      ₽</v>
      </c>
      <c r="W1888" s="93" t="str">
        <f>IF('1'!$H$10="-","-      ₽",R1888*O1888)</f>
        <v>-      ₽</v>
      </c>
      <c r="X1888" s="65" t="s">
        <v>4548</v>
      </c>
      <c r="Y1888" s="66" t="str">
        <f>IF(OR(Q1888="",'1'!$H$10="-"),"-      %",IF(Z1888="только сц",0,IF(SUM($V$685:$V$6357)&gt;=57000,(W1888-T1888)/W1888,0)))</f>
        <v>-      %</v>
      </c>
      <c r="Z1888" s="83" t="s">
        <v>375</v>
      </c>
      <c r="AA1888" s="51">
        <v>0</v>
      </c>
      <c r="AB1888" s="51">
        <v>22</v>
      </c>
      <c r="AC1888" s="63" t="s">
        <v>375</v>
      </c>
      <c r="AD1888" s="94" t="str">
        <f>IF(OR(Q1888="",'1'!$H$10="-"),"",IF(Q1888&gt;R1888+S1888,"заказано больше наличия",""))</f>
        <v/>
      </c>
    </row>
    <row r="1889" spans="1:30" s="48" customFormat="1">
      <c r="A1889" s="2"/>
      <c r="B1889" s="57" t="s">
        <v>1815</v>
      </c>
      <c r="C1889" s="49" t="s">
        <v>3897</v>
      </c>
      <c r="D1889" s="49" t="s">
        <v>3898</v>
      </c>
      <c r="E1889" s="49">
        <v>4</v>
      </c>
      <c r="F1889" s="49">
        <v>8</v>
      </c>
      <c r="G1889" s="49" t="s">
        <v>3244</v>
      </c>
      <c r="H1889" s="52" t="s">
        <v>288</v>
      </c>
      <c r="I1889" s="50"/>
      <c r="J1889" s="50"/>
      <c r="K1889" s="90"/>
      <c r="L1889" s="51">
        <v>266</v>
      </c>
      <c r="M1889" s="51">
        <v>235</v>
      </c>
      <c r="N1889" s="82">
        <f>IF('1'!$H$10="-",L1889,L1889)</f>
        <v>266</v>
      </c>
      <c r="O1889" s="82">
        <f>IF(Z1889="только сц",0,IF('1'!$H$10="-",M1889,IF('1'!$H$10="в кассу предприятия",M1889,IF('1'!$H$10="ИП Водакова Т.Ю.",M1889*1.075,"-"))))</f>
        <v>0</v>
      </c>
      <c r="P1889" s="86">
        <v>6</v>
      </c>
      <c r="Q1889" s="47"/>
      <c r="R1889" s="91">
        <f t="shared" si="29"/>
        <v>0</v>
      </c>
      <c r="S1889" s="91" t="str">
        <f>IF('1'!$H$10="-","-      ₽",IF(Z1889="только сц",IF(Q1889&lt;=AA1889,Q1889,AA1889),IF(Q1889&lt;=AB1889,0,IF(Q1889-R1889&lt;=AA1889,Q1889-R1889,AA1889))))</f>
        <v>-      ₽</v>
      </c>
      <c r="T1889" s="92" t="str">
        <f>IF('1'!$H$10="-","-      ₽",IF(AND(SUM($W$10:$W$6357)&gt;=200000,AC1889&lt;&gt;"без скидки"),IF(R1889&gt;=100,O1889*0.95*0.95*R1889,O1889*R1889*0.95),IF(SUM($V$10:$V$6357)&gt;=57000,IF(AND(R1889&gt;=100,AC1889&lt;&gt;"без скидки"),O1889*0.95*R1889,O1889*R1889),N1889*R1889)))</f>
        <v>-      ₽</v>
      </c>
      <c r="U1889" s="92" t="str">
        <f>IF('1'!$H$10="-","-      ₽",S1889*N1889)</f>
        <v>-      ₽</v>
      </c>
      <c r="V1889" s="93" t="str">
        <f>IF('1'!$H$10="-","-      ₽",R1889*N1889)</f>
        <v>-      ₽</v>
      </c>
      <c r="W1889" s="93" t="str">
        <f>IF('1'!$H$10="-","-      ₽",R1889*O1889)</f>
        <v>-      ₽</v>
      </c>
      <c r="X1889" s="65" t="s">
        <v>4548</v>
      </c>
      <c r="Y1889" s="66" t="str">
        <f>IF(OR(Q1889="",'1'!$H$10="-"),"-      %",IF(Z1889="только сц",0,IF(SUM($V$685:$V$6357)&gt;=57000,(W1889-T1889)/W1889,0)))</f>
        <v>-      %</v>
      </c>
      <c r="Z1889" s="83" t="s">
        <v>5582</v>
      </c>
      <c r="AA1889" s="51">
        <v>6</v>
      </c>
      <c r="AB1889" s="51">
        <v>0</v>
      </c>
      <c r="AC1889" s="63" t="s">
        <v>375</v>
      </c>
      <c r="AD1889" s="94" t="str">
        <f>IF(OR(Q1889="",'1'!$H$10="-"),"",IF(Q1889&gt;R1889+S1889,"заказано больше наличия",""))</f>
        <v/>
      </c>
    </row>
    <row r="1890" spans="1:30" s="48" customFormat="1">
      <c r="A1890" s="2"/>
      <c r="B1890" s="57" t="s">
        <v>1816</v>
      </c>
      <c r="C1890" s="49" t="s">
        <v>924</v>
      </c>
      <c r="D1890" s="49" t="s">
        <v>925</v>
      </c>
      <c r="E1890" s="49">
        <v>4</v>
      </c>
      <c r="F1890" s="49">
        <v>8</v>
      </c>
      <c r="G1890" s="49" t="s">
        <v>3245</v>
      </c>
      <c r="H1890" s="52" t="s">
        <v>288</v>
      </c>
      <c r="I1890" s="50"/>
      <c r="J1890" s="50"/>
      <c r="K1890" s="90"/>
      <c r="L1890" s="51">
        <v>464</v>
      </c>
      <c r="M1890" s="51">
        <v>409</v>
      </c>
      <c r="N1890" s="82">
        <f>IF('1'!$H$10="-",L1890,L1890)</f>
        <v>464</v>
      </c>
      <c r="O1890" s="82">
        <f>IF(Z1890="только сц",0,IF('1'!$H$10="-",M1890,IF('1'!$H$10="в кассу предприятия",M1890,IF('1'!$H$10="ИП Водакова Т.Ю.",M1890*1.075,"-"))))</f>
        <v>409</v>
      </c>
      <c r="P1890" s="86">
        <v>13</v>
      </c>
      <c r="Q1890" s="47"/>
      <c r="R1890" s="91">
        <f t="shared" si="29"/>
        <v>0</v>
      </c>
      <c r="S1890" s="91" t="str">
        <f>IF('1'!$H$10="-","-      ₽",IF(Z1890="только сц",IF(Q1890&lt;=AA1890,Q1890,AA1890),IF(Q1890&lt;=AB1890,0,IF(Q1890-R1890&lt;=AA1890,Q1890-R1890,AA1890))))</f>
        <v>-      ₽</v>
      </c>
      <c r="T1890" s="92" t="str">
        <f>IF('1'!$H$10="-","-      ₽",IF(AND(SUM($W$10:$W$6357)&gt;=200000,AC1890&lt;&gt;"без скидки"),IF(R1890&gt;=100,O1890*0.95*0.95*R1890,O1890*R1890*0.95),IF(SUM($V$10:$V$6357)&gt;=57000,IF(AND(R1890&gt;=100,AC1890&lt;&gt;"без скидки"),O1890*0.95*R1890,O1890*R1890),N1890*R1890)))</f>
        <v>-      ₽</v>
      </c>
      <c r="U1890" s="92" t="str">
        <f>IF('1'!$H$10="-","-      ₽",S1890*N1890)</f>
        <v>-      ₽</v>
      </c>
      <c r="V1890" s="93" t="str">
        <f>IF('1'!$H$10="-","-      ₽",R1890*N1890)</f>
        <v>-      ₽</v>
      </c>
      <c r="W1890" s="93" t="str">
        <f>IF('1'!$H$10="-","-      ₽",R1890*O1890)</f>
        <v>-      ₽</v>
      </c>
      <c r="X1890" s="65" t="s">
        <v>4548</v>
      </c>
      <c r="Y1890" s="66" t="str">
        <f>IF(OR(Q1890="",'1'!$H$10="-"),"-      %",IF(Z1890="только сц",0,IF(SUM($V$685:$V$6357)&gt;=57000,(W1890-T1890)/W1890,0)))</f>
        <v>-      %</v>
      </c>
      <c r="Z1890" s="83" t="s">
        <v>375</v>
      </c>
      <c r="AA1890" s="51">
        <v>0</v>
      </c>
      <c r="AB1890" s="51">
        <v>13</v>
      </c>
      <c r="AC1890" s="63" t="s">
        <v>375</v>
      </c>
      <c r="AD1890" s="94" t="str">
        <f>IF(OR(Q1890="",'1'!$H$10="-"),"",IF(Q1890&gt;R1890+S1890,"заказано больше наличия",""))</f>
        <v/>
      </c>
    </row>
    <row r="1891" spans="1:30" s="48" customFormat="1">
      <c r="A1891" s="2"/>
      <c r="B1891" s="57" t="s">
        <v>1817</v>
      </c>
      <c r="C1891" s="49" t="s">
        <v>924</v>
      </c>
      <c r="D1891" s="49" t="s">
        <v>925</v>
      </c>
      <c r="E1891" s="49">
        <v>4</v>
      </c>
      <c r="F1891" s="49">
        <v>8</v>
      </c>
      <c r="G1891" s="49" t="s">
        <v>3246</v>
      </c>
      <c r="H1891" s="52" t="s">
        <v>288</v>
      </c>
      <c r="I1891" s="50"/>
      <c r="J1891" s="50"/>
      <c r="K1891" s="90"/>
      <c r="L1891" s="51">
        <v>391</v>
      </c>
      <c r="M1891" s="51">
        <v>345</v>
      </c>
      <c r="N1891" s="82">
        <f>IF('1'!$H$10="-",L1891,L1891)</f>
        <v>391</v>
      </c>
      <c r="O1891" s="82">
        <f>IF(Z1891="только сц",0,IF('1'!$H$10="-",M1891,IF('1'!$H$10="в кассу предприятия",M1891,IF('1'!$H$10="ИП Водакова Т.Ю.",M1891*1.075,"-"))))</f>
        <v>345</v>
      </c>
      <c r="P1891" s="86">
        <v>16</v>
      </c>
      <c r="Q1891" s="47"/>
      <c r="R1891" s="91">
        <f t="shared" si="29"/>
        <v>0</v>
      </c>
      <c r="S1891" s="91" t="str">
        <f>IF('1'!$H$10="-","-      ₽",IF(Z1891="только сц",IF(Q1891&lt;=AA1891,Q1891,AA1891),IF(Q1891&lt;=AB1891,0,IF(Q1891-R1891&lt;=AA1891,Q1891-R1891,AA1891))))</f>
        <v>-      ₽</v>
      </c>
      <c r="T1891" s="92" t="str">
        <f>IF('1'!$H$10="-","-      ₽",IF(AND(SUM($W$10:$W$6357)&gt;=200000,AC1891&lt;&gt;"без скидки"),IF(R1891&gt;=100,O1891*0.95*0.95*R1891,O1891*R1891*0.95),IF(SUM($V$10:$V$6357)&gt;=57000,IF(AND(R1891&gt;=100,AC1891&lt;&gt;"без скидки"),O1891*0.95*R1891,O1891*R1891),N1891*R1891)))</f>
        <v>-      ₽</v>
      </c>
      <c r="U1891" s="92" t="str">
        <f>IF('1'!$H$10="-","-      ₽",S1891*N1891)</f>
        <v>-      ₽</v>
      </c>
      <c r="V1891" s="93" t="str">
        <f>IF('1'!$H$10="-","-      ₽",R1891*N1891)</f>
        <v>-      ₽</v>
      </c>
      <c r="W1891" s="93" t="str">
        <f>IF('1'!$H$10="-","-      ₽",R1891*O1891)</f>
        <v>-      ₽</v>
      </c>
      <c r="X1891" s="65" t="s">
        <v>4548</v>
      </c>
      <c r="Y1891" s="66" t="str">
        <f>IF(OR(Q1891="",'1'!$H$10="-"),"-      %",IF(Z1891="только сц",0,IF(SUM($V$685:$V$6357)&gt;=57000,(W1891-T1891)/W1891,0)))</f>
        <v>-      %</v>
      </c>
      <c r="Z1891" s="83" t="s">
        <v>375</v>
      </c>
      <c r="AA1891" s="51">
        <v>0</v>
      </c>
      <c r="AB1891" s="51">
        <v>16</v>
      </c>
      <c r="AC1891" s="63" t="s">
        <v>3975</v>
      </c>
      <c r="AD1891" s="94" t="str">
        <f>IF(OR(Q1891="",'1'!$H$10="-"),"",IF(Q1891&gt;R1891+S1891,"заказано больше наличия",""))</f>
        <v/>
      </c>
    </row>
    <row r="1892" spans="1:30" s="48" customFormat="1">
      <c r="A1892" s="2"/>
      <c r="B1892" s="57" t="s">
        <v>1818</v>
      </c>
      <c r="C1892" s="49" t="s">
        <v>3897</v>
      </c>
      <c r="D1892" s="49" t="s">
        <v>3898</v>
      </c>
      <c r="E1892" s="49">
        <v>4</v>
      </c>
      <c r="F1892" s="49">
        <v>11</v>
      </c>
      <c r="G1892" s="49" t="s">
        <v>3246</v>
      </c>
      <c r="H1892" s="52" t="s">
        <v>52</v>
      </c>
      <c r="I1892" s="50"/>
      <c r="J1892" s="50"/>
      <c r="K1892" s="90"/>
      <c r="L1892" s="51">
        <v>391</v>
      </c>
      <c r="M1892" s="51">
        <v>345</v>
      </c>
      <c r="N1892" s="82">
        <f>IF('1'!$H$10="-",L1892,L1892)</f>
        <v>391</v>
      </c>
      <c r="O1892" s="82">
        <f>IF(Z1892="только сц",0,IF('1'!$H$10="-",M1892,IF('1'!$H$10="в кассу предприятия",M1892,IF('1'!$H$10="ИП Водакова Т.Ю.",M1892*1.075,"-"))))</f>
        <v>0</v>
      </c>
      <c r="P1892" s="86">
        <v>1</v>
      </c>
      <c r="Q1892" s="47"/>
      <c r="R1892" s="91">
        <f t="shared" si="29"/>
        <v>0</v>
      </c>
      <c r="S1892" s="91" t="str">
        <f>IF('1'!$H$10="-","-      ₽",IF(Z1892="только сц",IF(Q1892&lt;=AA1892,Q1892,AA1892),IF(Q1892&lt;=AB1892,0,IF(Q1892-R1892&lt;=AA1892,Q1892-R1892,AA1892))))</f>
        <v>-      ₽</v>
      </c>
      <c r="T1892" s="92" t="str">
        <f>IF('1'!$H$10="-","-      ₽",IF(AND(SUM($W$10:$W$6357)&gt;=200000,AC1892&lt;&gt;"без скидки"),IF(R1892&gt;=100,O1892*0.95*0.95*R1892,O1892*R1892*0.95),IF(SUM($V$10:$V$6357)&gt;=57000,IF(AND(R1892&gt;=100,AC1892&lt;&gt;"без скидки"),O1892*0.95*R1892,O1892*R1892),N1892*R1892)))</f>
        <v>-      ₽</v>
      </c>
      <c r="U1892" s="92" t="str">
        <f>IF('1'!$H$10="-","-      ₽",S1892*N1892)</f>
        <v>-      ₽</v>
      </c>
      <c r="V1892" s="93" t="str">
        <f>IF('1'!$H$10="-","-      ₽",R1892*N1892)</f>
        <v>-      ₽</v>
      </c>
      <c r="W1892" s="93" t="str">
        <f>IF('1'!$H$10="-","-      ₽",R1892*O1892)</f>
        <v>-      ₽</v>
      </c>
      <c r="X1892" s="65" t="s">
        <v>4548</v>
      </c>
      <c r="Y1892" s="66" t="str">
        <f>IF(OR(Q1892="",'1'!$H$10="-"),"-      %",IF(Z1892="только сц",0,IF(SUM($V$685:$V$6357)&gt;=57000,(W1892-T1892)/W1892,0)))</f>
        <v>-      %</v>
      </c>
      <c r="Z1892" s="83" t="s">
        <v>5582</v>
      </c>
      <c r="AA1892" s="51">
        <v>1</v>
      </c>
      <c r="AB1892" s="51">
        <v>0</v>
      </c>
      <c r="AC1892" s="63" t="s">
        <v>375</v>
      </c>
      <c r="AD1892" s="94" t="str">
        <f>IF(OR(Q1892="",'1'!$H$10="-"),"",IF(Q1892&gt;R1892+S1892,"заказано больше наличия",""))</f>
        <v/>
      </c>
    </row>
    <row r="1893" spans="1:30" s="48" customFormat="1">
      <c r="A1893" s="2"/>
      <c r="B1893" s="57" t="s">
        <v>1819</v>
      </c>
      <c r="C1893" s="49" t="s">
        <v>924</v>
      </c>
      <c r="D1893" s="49" t="s">
        <v>925</v>
      </c>
      <c r="E1893" s="49">
        <v>4</v>
      </c>
      <c r="F1893" s="49">
        <v>8</v>
      </c>
      <c r="G1893" s="49" t="s">
        <v>3247</v>
      </c>
      <c r="H1893" s="52" t="s">
        <v>288</v>
      </c>
      <c r="I1893" s="50"/>
      <c r="J1893" s="50"/>
      <c r="K1893" s="90"/>
      <c r="L1893" s="51">
        <v>266</v>
      </c>
      <c r="M1893" s="51">
        <v>235</v>
      </c>
      <c r="N1893" s="82">
        <f>IF('1'!$H$10="-",L1893,L1893)</f>
        <v>266</v>
      </c>
      <c r="O1893" s="82">
        <f>IF(Z1893="только сц",0,IF('1'!$H$10="-",M1893,IF('1'!$H$10="в кассу предприятия",M1893,IF('1'!$H$10="ИП Водакова Т.Ю.",M1893*1.075,"-"))))</f>
        <v>235</v>
      </c>
      <c r="P1893" s="86">
        <v>21</v>
      </c>
      <c r="Q1893" s="47"/>
      <c r="R1893" s="91">
        <f t="shared" si="29"/>
        <v>0</v>
      </c>
      <c r="S1893" s="91" t="str">
        <f>IF('1'!$H$10="-","-      ₽",IF(Z1893="только сц",IF(Q1893&lt;=AA1893,Q1893,AA1893),IF(Q1893&lt;=AB1893,0,IF(Q1893-R1893&lt;=AA1893,Q1893-R1893,AA1893))))</f>
        <v>-      ₽</v>
      </c>
      <c r="T1893" s="92" t="str">
        <f>IF('1'!$H$10="-","-      ₽",IF(AND(SUM($W$10:$W$6357)&gt;=200000,AC1893&lt;&gt;"без скидки"),IF(R1893&gt;=100,O1893*0.95*0.95*R1893,O1893*R1893*0.95),IF(SUM($V$10:$V$6357)&gt;=57000,IF(AND(R1893&gt;=100,AC1893&lt;&gt;"без скидки"),O1893*0.95*R1893,O1893*R1893),N1893*R1893)))</f>
        <v>-      ₽</v>
      </c>
      <c r="U1893" s="92" t="str">
        <f>IF('1'!$H$10="-","-      ₽",S1893*N1893)</f>
        <v>-      ₽</v>
      </c>
      <c r="V1893" s="93" t="str">
        <f>IF('1'!$H$10="-","-      ₽",R1893*N1893)</f>
        <v>-      ₽</v>
      </c>
      <c r="W1893" s="93" t="str">
        <f>IF('1'!$H$10="-","-      ₽",R1893*O1893)</f>
        <v>-      ₽</v>
      </c>
      <c r="X1893" s="65" t="s">
        <v>4548</v>
      </c>
      <c r="Y1893" s="66" t="str">
        <f>IF(OR(Q1893="",'1'!$H$10="-"),"-      %",IF(Z1893="только сц",0,IF(SUM($V$685:$V$6357)&gt;=57000,(W1893-T1893)/W1893,0)))</f>
        <v>-      %</v>
      </c>
      <c r="Z1893" s="83" t="s">
        <v>375</v>
      </c>
      <c r="AA1893" s="51">
        <v>10</v>
      </c>
      <c r="AB1893" s="51">
        <v>11</v>
      </c>
      <c r="AC1893" s="63" t="s">
        <v>375</v>
      </c>
      <c r="AD1893" s="94" t="str">
        <f>IF(OR(Q1893="",'1'!$H$10="-"),"",IF(Q1893&gt;R1893+S1893,"заказано больше наличия",""))</f>
        <v/>
      </c>
    </row>
    <row r="1894" spans="1:30" s="48" customFormat="1">
      <c r="A1894" s="2"/>
      <c r="B1894" s="57" t="s">
        <v>947</v>
      </c>
      <c r="C1894" s="49" t="s">
        <v>924</v>
      </c>
      <c r="D1894" s="49" t="s">
        <v>925</v>
      </c>
      <c r="E1894" s="49">
        <v>4</v>
      </c>
      <c r="F1894" s="49">
        <v>8</v>
      </c>
      <c r="G1894" s="49" t="s">
        <v>948</v>
      </c>
      <c r="H1894" s="52" t="s">
        <v>288</v>
      </c>
      <c r="I1894" s="50"/>
      <c r="J1894" s="50"/>
      <c r="K1894" s="90"/>
      <c r="L1894" s="51">
        <v>391</v>
      </c>
      <c r="M1894" s="51">
        <v>345</v>
      </c>
      <c r="N1894" s="82">
        <f>IF('1'!$H$10="-",L1894,L1894)</f>
        <v>391</v>
      </c>
      <c r="O1894" s="82">
        <f>IF(Z1894="только сц",0,IF('1'!$H$10="-",M1894,IF('1'!$H$10="в кассу предприятия",M1894,IF('1'!$H$10="ИП Водакова Т.Ю.",M1894*1.075,"-"))))</f>
        <v>345</v>
      </c>
      <c r="P1894" s="86">
        <v>29</v>
      </c>
      <c r="Q1894" s="47"/>
      <c r="R1894" s="91">
        <f t="shared" si="29"/>
        <v>0</v>
      </c>
      <c r="S1894" s="91" t="str">
        <f>IF('1'!$H$10="-","-      ₽",IF(Z1894="только сц",IF(Q1894&lt;=AA1894,Q1894,AA1894),IF(Q1894&lt;=AB1894,0,IF(Q1894-R1894&lt;=AA1894,Q1894-R1894,AA1894))))</f>
        <v>-      ₽</v>
      </c>
      <c r="T1894" s="92" t="str">
        <f>IF('1'!$H$10="-","-      ₽",IF(AND(SUM($W$10:$W$6357)&gt;=200000,AC1894&lt;&gt;"без скидки"),IF(R1894&gt;=100,O1894*0.95*0.95*R1894,O1894*R1894*0.95),IF(SUM($V$10:$V$6357)&gt;=57000,IF(AND(R1894&gt;=100,AC1894&lt;&gt;"без скидки"),O1894*0.95*R1894,O1894*R1894),N1894*R1894)))</f>
        <v>-      ₽</v>
      </c>
      <c r="U1894" s="92" t="str">
        <f>IF('1'!$H$10="-","-      ₽",S1894*N1894)</f>
        <v>-      ₽</v>
      </c>
      <c r="V1894" s="93" t="str">
        <f>IF('1'!$H$10="-","-      ₽",R1894*N1894)</f>
        <v>-      ₽</v>
      </c>
      <c r="W1894" s="93" t="str">
        <f>IF('1'!$H$10="-","-      ₽",R1894*O1894)</f>
        <v>-      ₽</v>
      </c>
      <c r="X1894" s="65" t="s">
        <v>4548</v>
      </c>
      <c r="Y1894" s="66" t="str">
        <f>IF(OR(Q1894="",'1'!$H$10="-"),"-      %",IF(Z1894="только сц",0,IF(SUM($V$685:$V$6357)&gt;=57000,(W1894-T1894)/W1894,0)))</f>
        <v>-      %</v>
      </c>
      <c r="Z1894" s="83" t="s">
        <v>375</v>
      </c>
      <c r="AA1894" s="51">
        <v>3</v>
      </c>
      <c r="AB1894" s="51">
        <v>26</v>
      </c>
      <c r="AC1894" s="63" t="s">
        <v>375</v>
      </c>
      <c r="AD1894" s="94" t="str">
        <f>IF(OR(Q1894="",'1'!$H$10="-"),"",IF(Q1894&gt;R1894+S1894,"заказано больше наличия",""))</f>
        <v/>
      </c>
    </row>
    <row r="1895" spans="1:30" s="48" customFormat="1">
      <c r="A1895" s="2"/>
      <c r="B1895" s="57" t="s">
        <v>1820</v>
      </c>
      <c r="C1895" s="49" t="s">
        <v>924</v>
      </c>
      <c r="D1895" s="49" t="s">
        <v>925</v>
      </c>
      <c r="E1895" s="49">
        <v>4</v>
      </c>
      <c r="F1895" s="49">
        <v>8</v>
      </c>
      <c r="G1895" s="49" t="s">
        <v>3248</v>
      </c>
      <c r="H1895" s="52" t="s">
        <v>288</v>
      </c>
      <c r="I1895" s="50"/>
      <c r="J1895" s="50"/>
      <c r="K1895" s="90"/>
      <c r="L1895" s="51">
        <v>391</v>
      </c>
      <c r="M1895" s="51">
        <v>345</v>
      </c>
      <c r="N1895" s="82">
        <f>IF('1'!$H$10="-",L1895,L1895)</f>
        <v>391</v>
      </c>
      <c r="O1895" s="82">
        <f>IF(Z1895="только сц",0,IF('1'!$H$10="-",M1895,IF('1'!$H$10="в кассу предприятия",M1895,IF('1'!$H$10="ИП Водакова Т.Ю.",M1895*1.075,"-"))))</f>
        <v>345</v>
      </c>
      <c r="P1895" s="86">
        <v>22</v>
      </c>
      <c r="Q1895" s="47"/>
      <c r="R1895" s="91">
        <f t="shared" si="29"/>
        <v>0</v>
      </c>
      <c r="S1895" s="91" t="str">
        <f>IF('1'!$H$10="-","-      ₽",IF(Z1895="только сц",IF(Q1895&lt;=AA1895,Q1895,AA1895),IF(Q1895&lt;=AB1895,0,IF(Q1895-R1895&lt;=AA1895,Q1895-R1895,AA1895))))</f>
        <v>-      ₽</v>
      </c>
      <c r="T1895" s="92" t="str">
        <f>IF('1'!$H$10="-","-      ₽",IF(AND(SUM($W$10:$W$6357)&gt;=200000,AC1895&lt;&gt;"без скидки"),IF(R1895&gt;=100,O1895*0.95*0.95*R1895,O1895*R1895*0.95),IF(SUM($V$10:$V$6357)&gt;=57000,IF(AND(R1895&gt;=100,AC1895&lt;&gt;"без скидки"),O1895*0.95*R1895,O1895*R1895),N1895*R1895)))</f>
        <v>-      ₽</v>
      </c>
      <c r="U1895" s="92" t="str">
        <f>IF('1'!$H$10="-","-      ₽",S1895*N1895)</f>
        <v>-      ₽</v>
      </c>
      <c r="V1895" s="93" t="str">
        <f>IF('1'!$H$10="-","-      ₽",R1895*N1895)</f>
        <v>-      ₽</v>
      </c>
      <c r="W1895" s="93" t="str">
        <f>IF('1'!$H$10="-","-      ₽",R1895*O1895)</f>
        <v>-      ₽</v>
      </c>
      <c r="X1895" s="65" t="s">
        <v>4548</v>
      </c>
      <c r="Y1895" s="66" t="str">
        <f>IF(OR(Q1895="",'1'!$H$10="-"),"-      %",IF(Z1895="только сц",0,IF(SUM($V$685:$V$6357)&gt;=57000,(W1895-T1895)/W1895,0)))</f>
        <v>-      %</v>
      </c>
      <c r="Z1895" s="83" t="s">
        <v>375</v>
      </c>
      <c r="AA1895" s="51">
        <v>0</v>
      </c>
      <c r="AB1895" s="51">
        <v>22</v>
      </c>
      <c r="AC1895" s="63" t="s">
        <v>375</v>
      </c>
      <c r="AD1895" s="94" t="str">
        <f>IF(OR(Q1895="",'1'!$H$10="-"),"",IF(Q1895&gt;R1895+S1895,"заказано больше наличия",""))</f>
        <v/>
      </c>
    </row>
    <row r="1896" spans="1:30" s="48" customFormat="1">
      <c r="A1896" s="2"/>
      <c r="B1896" s="57" t="s">
        <v>949</v>
      </c>
      <c r="C1896" s="49" t="s">
        <v>924</v>
      </c>
      <c r="D1896" s="49" t="s">
        <v>925</v>
      </c>
      <c r="E1896" s="49">
        <v>4</v>
      </c>
      <c r="F1896" s="49">
        <v>8</v>
      </c>
      <c r="G1896" s="49" t="s">
        <v>950</v>
      </c>
      <c r="H1896" s="52" t="s">
        <v>288</v>
      </c>
      <c r="I1896" s="50"/>
      <c r="J1896" s="50"/>
      <c r="K1896" s="90"/>
      <c r="L1896" s="51">
        <v>266</v>
      </c>
      <c r="M1896" s="51">
        <v>235</v>
      </c>
      <c r="N1896" s="82">
        <f>IF('1'!$H$10="-",L1896,L1896)</f>
        <v>266</v>
      </c>
      <c r="O1896" s="82">
        <f>IF(Z1896="только сц",0,IF('1'!$H$10="-",M1896,IF('1'!$H$10="в кассу предприятия",M1896,IF('1'!$H$10="ИП Водакова Т.Ю.",M1896*1.075,"-"))))</f>
        <v>235</v>
      </c>
      <c r="P1896" s="86">
        <v>67</v>
      </c>
      <c r="Q1896" s="47"/>
      <c r="R1896" s="91">
        <f t="shared" si="29"/>
        <v>0</v>
      </c>
      <c r="S1896" s="91" t="str">
        <f>IF('1'!$H$10="-","-      ₽",IF(Z1896="только сц",IF(Q1896&lt;=AA1896,Q1896,AA1896),IF(Q1896&lt;=AB1896,0,IF(Q1896-R1896&lt;=AA1896,Q1896-R1896,AA1896))))</f>
        <v>-      ₽</v>
      </c>
      <c r="T1896" s="92" t="str">
        <f>IF('1'!$H$10="-","-      ₽",IF(AND(SUM($W$10:$W$6357)&gt;=200000,AC1896&lt;&gt;"без скидки"),IF(R1896&gt;=100,O1896*0.95*0.95*R1896,O1896*R1896*0.95),IF(SUM($V$10:$V$6357)&gt;=57000,IF(AND(R1896&gt;=100,AC1896&lt;&gt;"без скидки"),O1896*0.95*R1896,O1896*R1896),N1896*R1896)))</f>
        <v>-      ₽</v>
      </c>
      <c r="U1896" s="92" t="str">
        <f>IF('1'!$H$10="-","-      ₽",S1896*N1896)</f>
        <v>-      ₽</v>
      </c>
      <c r="V1896" s="93" t="str">
        <f>IF('1'!$H$10="-","-      ₽",R1896*N1896)</f>
        <v>-      ₽</v>
      </c>
      <c r="W1896" s="93" t="str">
        <f>IF('1'!$H$10="-","-      ₽",R1896*O1896)</f>
        <v>-      ₽</v>
      </c>
      <c r="X1896" s="65" t="s">
        <v>4548</v>
      </c>
      <c r="Y1896" s="66" t="str">
        <f>IF(OR(Q1896="",'1'!$H$10="-"),"-      %",IF(Z1896="только сц",0,IF(SUM($V$685:$V$6357)&gt;=57000,(W1896-T1896)/W1896,0)))</f>
        <v>-      %</v>
      </c>
      <c r="Z1896" s="83" t="s">
        <v>375</v>
      </c>
      <c r="AA1896" s="51">
        <v>12</v>
      </c>
      <c r="AB1896" s="51">
        <v>55</v>
      </c>
      <c r="AC1896" s="63" t="s">
        <v>375</v>
      </c>
      <c r="AD1896" s="94" t="str">
        <f>IF(OR(Q1896="",'1'!$H$10="-"),"",IF(Q1896&gt;R1896+S1896,"заказано больше наличия",""))</f>
        <v/>
      </c>
    </row>
    <row r="1897" spans="1:30" s="48" customFormat="1">
      <c r="A1897" s="2"/>
      <c r="B1897" s="57" t="s">
        <v>1821</v>
      </c>
      <c r="C1897" s="49" t="s">
        <v>3897</v>
      </c>
      <c r="D1897" s="49" t="s">
        <v>3898</v>
      </c>
      <c r="E1897" s="49">
        <v>4</v>
      </c>
      <c r="F1897" s="49">
        <v>8</v>
      </c>
      <c r="G1897" s="49" t="s">
        <v>3249</v>
      </c>
      <c r="H1897" s="52" t="s">
        <v>288</v>
      </c>
      <c r="I1897" s="50"/>
      <c r="J1897" s="50"/>
      <c r="K1897" s="90"/>
      <c r="L1897" s="51">
        <v>312</v>
      </c>
      <c r="M1897" s="51">
        <v>275</v>
      </c>
      <c r="N1897" s="82">
        <f>IF('1'!$H$10="-",L1897,L1897)</f>
        <v>312</v>
      </c>
      <c r="O1897" s="82">
        <f>IF(Z1897="только сц",0,IF('1'!$H$10="-",M1897,IF('1'!$H$10="в кассу предприятия",M1897,IF('1'!$H$10="ИП Водакова Т.Ю.",M1897*1.075,"-"))))</f>
        <v>0</v>
      </c>
      <c r="P1897" s="86">
        <v>5</v>
      </c>
      <c r="Q1897" s="47"/>
      <c r="R1897" s="91">
        <f t="shared" si="29"/>
        <v>0</v>
      </c>
      <c r="S1897" s="91" t="str">
        <f>IF('1'!$H$10="-","-      ₽",IF(Z1897="только сц",IF(Q1897&lt;=AA1897,Q1897,AA1897),IF(Q1897&lt;=AB1897,0,IF(Q1897-R1897&lt;=AA1897,Q1897-R1897,AA1897))))</f>
        <v>-      ₽</v>
      </c>
      <c r="T1897" s="92" t="str">
        <f>IF('1'!$H$10="-","-      ₽",IF(AND(SUM($W$10:$W$6357)&gt;=200000,AC1897&lt;&gt;"без скидки"),IF(R1897&gt;=100,O1897*0.95*0.95*R1897,O1897*R1897*0.95),IF(SUM($V$10:$V$6357)&gt;=57000,IF(AND(R1897&gt;=100,AC1897&lt;&gt;"без скидки"),O1897*0.95*R1897,O1897*R1897),N1897*R1897)))</f>
        <v>-      ₽</v>
      </c>
      <c r="U1897" s="92" t="str">
        <f>IF('1'!$H$10="-","-      ₽",S1897*N1897)</f>
        <v>-      ₽</v>
      </c>
      <c r="V1897" s="93" t="str">
        <f>IF('1'!$H$10="-","-      ₽",R1897*N1897)</f>
        <v>-      ₽</v>
      </c>
      <c r="W1897" s="93" t="str">
        <f>IF('1'!$H$10="-","-      ₽",R1897*O1897)</f>
        <v>-      ₽</v>
      </c>
      <c r="X1897" s="65" t="s">
        <v>4548</v>
      </c>
      <c r="Y1897" s="66" t="str">
        <f>IF(OR(Q1897="",'1'!$H$10="-"),"-      %",IF(Z1897="только сц",0,IF(SUM($V$685:$V$6357)&gt;=57000,(W1897-T1897)/W1897,0)))</f>
        <v>-      %</v>
      </c>
      <c r="Z1897" s="83" t="s">
        <v>5582</v>
      </c>
      <c r="AA1897" s="51">
        <v>5</v>
      </c>
      <c r="AB1897" s="51">
        <v>0</v>
      </c>
      <c r="AC1897" s="63" t="s">
        <v>375</v>
      </c>
      <c r="AD1897" s="94" t="str">
        <f>IF(OR(Q1897="",'1'!$H$10="-"),"",IF(Q1897&gt;R1897+S1897,"заказано больше наличия",""))</f>
        <v/>
      </c>
    </row>
    <row r="1898" spans="1:30" s="48" customFormat="1">
      <c r="A1898" s="2"/>
      <c r="B1898" s="57" t="s">
        <v>1822</v>
      </c>
      <c r="C1898" s="49" t="s">
        <v>3897</v>
      </c>
      <c r="D1898" s="49" t="s">
        <v>3898</v>
      </c>
      <c r="E1898" s="49">
        <v>4</v>
      </c>
      <c r="F1898" s="49">
        <v>8</v>
      </c>
      <c r="G1898" s="49" t="s">
        <v>3250</v>
      </c>
      <c r="H1898" s="52" t="s">
        <v>288</v>
      </c>
      <c r="I1898" s="50"/>
      <c r="J1898" s="50"/>
      <c r="K1898" s="90"/>
      <c r="L1898" s="51">
        <v>391</v>
      </c>
      <c r="M1898" s="51">
        <v>345</v>
      </c>
      <c r="N1898" s="82">
        <f>IF('1'!$H$10="-",L1898,L1898)</f>
        <v>391</v>
      </c>
      <c r="O1898" s="82">
        <f>IF(Z1898="только сц",0,IF('1'!$H$10="-",M1898,IF('1'!$H$10="в кассу предприятия",M1898,IF('1'!$H$10="ИП Водакова Т.Ю.",M1898*1.075,"-"))))</f>
        <v>0</v>
      </c>
      <c r="P1898" s="86">
        <v>3</v>
      </c>
      <c r="Q1898" s="47"/>
      <c r="R1898" s="91">
        <f t="shared" si="29"/>
        <v>0</v>
      </c>
      <c r="S1898" s="91" t="str">
        <f>IF('1'!$H$10="-","-      ₽",IF(Z1898="только сц",IF(Q1898&lt;=AA1898,Q1898,AA1898),IF(Q1898&lt;=AB1898,0,IF(Q1898-R1898&lt;=AA1898,Q1898-R1898,AA1898))))</f>
        <v>-      ₽</v>
      </c>
      <c r="T1898" s="92" t="str">
        <f>IF('1'!$H$10="-","-      ₽",IF(AND(SUM($W$10:$W$6357)&gt;=200000,AC1898&lt;&gt;"без скидки"),IF(R1898&gt;=100,O1898*0.95*0.95*R1898,O1898*R1898*0.95),IF(SUM($V$10:$V$6357)&gt;=57000,IF(AND(R1898&gt;=100,AC1898&lt;&gt;"без скидки"),O1898*0.95*R1898,O1898*R1898),N1898*R1898)))</f>
        <v>-      ₽</v>
      </c>
      <c r="U1898" s="92" t="str">
        <f>IF('1'!$H$10="-","-      ₽",S1898*N1898)</f>
        <v>-      ₽</v>
      </c>
      <c r="V1898" s="93" t="str">
        <f>IF('1'!$H$10="-","-      ₽",R1898*N1898)</f>
        <v>-      ₽</v>
      </c>
      <c r="W1898" s="93" t="str">
        <f>IF('1'!$H$10="-","-      ₽",R1898*O1898)</f>
        <v>-      ₽</v>
      </c>
      <c r="X1898" s="65" t="s">
        <v>4548</v>
      </c>
      <c r="Y1898" s="66" t="str">
        <f>IF(OR(Q1898="",'1'!$H$10="-"),"-      %",IF(Z1898="только сц",0,IF(SUM($V$685:$V$6357)&gt;=57000,(W1898-T1898)/W1898,0)))</f>
        <v>-      %</v>
      </c>
      <c r="Z1898" s="83" t="s">
        <v>5582</v>
      </c>
      <c r="AA1898" s="51">
        <v>3</v>
      </c>
      <c r="AB1898" s="51">
        <v>0</v>
      </c>
      <c r="AC1898" s="63" t="s">
        <v>375</v>
      </c>
      <c r="AD1898" s="94" t="str">
        <f>IF(OR(Q1898="",'1'!$H$10="-"),"",IF(Q1898&gt;R1898+S1898,"заказано больше наличия",""))</f>
        <v/>
      </c>
    </row>
    <row r="1899" spans="1:30" s="48" customFormat="1">
      <c r="A1899" s="2"/>
      <c r="B1899" s="57" t="s">
        <v>1823</v>
      </c>
      <c r="C1899" s="49" t="s">
        <v>924</v>
      </c>
      <c r="D1899" s="49" t="s">
        <v>925</v>
      </c>
      <c r="E1899" s="49">
        <v>4</v>
      </c>
      <c r="F1899" s="49">
        <v>8</v>
      </c>
      <c r="G1899" s="49" t="s">
        <v>3251</v>
      </c>
      <c r="H1899" s="52" t="s">
        <v>288</v>
      </c>
      <c r="I1899" s="50"/>
      <c r="J1899" s="50"/>
      <c r="K1899" s="90"/>
      <c r="L1899" s="51">
        <v>391</v>
      </c>
      <c r="M1899" s="51">
        <v>345</v>
      </c>
      <c r="N1899" s="82">
        <f>IF('1'!$H$10="-",L1899,L1899)</f>
        <v>391</v>
      </c>
      <c r="O1899" s="82">
        <f>IF(Z1899="только сц",0,IF('1'!$H$10="-",M1899,IF('1'!$H$10="в кассу предприятия",M1899,IF('1'!$H$10="ИП Водакова Т.Ю.",M1899*1.075,"-"))))</f>
        <v>345</v>
      </c>
      <c r="P1899" s="86">
        <v>52</v>
      </c>
      <c r="Q1899" s="47"/>
      <c r="R1899" s="91">
        <f t="shared" si="29"/>
        <v>0</v>
      </c>
      <c r="S1899" s="91" t="str">
        <f>IF('1'!$H$10="-","-      ₽",IF(Z1899="только сц",IF(Q1899&lt;=AA1899,Q1899,AA1899),IF(Q1899&lt;=AB1899,0,IF(Q1899-R1899&lt;=AA1899,Q1899-R1899,AA1899))))</f>
        <v>-      ₽</v>
      </c>
      <c r="T1899" s="92" t="str">
        <f>IF('1'!$H$10="-","-      ₽",IF(AND(SUM($W$10:$W$6357)&gt;=200000,AC1899&lt;&gt;"без скидки"),IF(R1899&gt;=100,O1899*0.95*0.95*R1899,O1899*R1899*0.95),IF(SUM($V$10:$V$6357)&gt;=57000,IF(AND(R1899&gt;=100,AC1899&lt;&gt;"без скидки"),O1899*0.95*R1899,O1899*R1899),N1899*R1899)))</f>
        <v>-      ₽</v>
      </c>
      <c r="U1899" s="92" t="str">
        <f>IF('1'!$H$10="-","-      ₽",S1899*N1899)</f>
        <v>-      ₽</v>
      </c>
      <c r="V1899" s="93" t="str">
        <f>IF('1'!$H$10="-","-      ₽",R1899*N1899)</f>
        <v>-      ₽</v>
      </c>
      <c r="W1899" s="93" t="str">
        <f>IF('1'!$H$10="-","-      ₽",R1899*O1899)</f>
        <v>-      ₽</v>
      </c>
      <c r="X1899" s="65" t="s">
        <v>4548</v>
      </c>
      <c r="Y1899" s="66" t="str">
        <f>IF(OR(Q1899="",'1'!$H$10="-"),"-      %",IF(Z1899="только сц",0,IF(SUM($V$685:$V$6357)&gt;=57000,(W1899-T1899)/W1899,0)))</f>
        <v>-      %</v>
      </c>
      <c r="Z1899" s="83" t="s">
        <v>375</v>
      </c>
      <c r="AA1899" s="51">
        <v>16</v>
      </c>
      <c r="AB1899" s="51">
        <v>36</v>
      </c>
      <c r="AC1899" s="63" t="s">
        <v>375</v>
      </c>
      <c r="AD1899" s="94" t="str">
        <f>IF(OR(Q1899="",'1'!$H$10="-"),"",IF(Q1899&gt;R1899+S1899,"заказано больше наличия",""))</f>
        <v/>
      </c>
    </row>
    <row r="1900" spans="1:30" s="48" customFormat="1">
      <c r="A1900" s="2"/>
      <c r="B1900" s="57" t="s">
        <v>951</v>
      </c>
      <c r="C1900" s="49" t="s">
        <v>924</v>
      </c>
      <c r="D1900" s="49" t="s">
        <v>925</v>
      </c>
      <c r="E1900" s="49">
        <v>4</v>
      </c>
      <c r="F1900" s="49">
        <v>8</v>
      </c>
      <c r="G1900" s="49" t="s">
        <v>952</v>
      </c>
      <c r="H1900" s="52" t="s">
        <v>288</v>
      </c>
      <c r="I1900" s="50"/>
      <c r="J1900" s="50"/>
      <c r="K1900" s="90"/>
      <c r="L1900" s="51">
        <v>334</v>
      </c>
      <c r="M1900" s="51">
        <v>295</v>
      </c>
      <c r="N1900" s="82">
        <f>IF('1'!$H$10="-",L1900,L1900)</f>
        <v>334</v>
      </c>
      <c r="O1900" s="82">
        <f>IF(Z1900="только сц",0,IF('1'!$H$10="-",M1900,IF('1'!$H$10="в кассу предприятия",M1900,IF('1'!$H$10="ИП Водакова Т.Ю.",M1900*1.075,"-"))))</f>
        <v>295</v>
      </c>
      <c r="P1900" s="86">
        <v>74</v>
      </c>
      <c r="Q1900" s="47"/>
      <c r="R1900" s="91">
        <f t="shared" si="29"/>
        <v>0</v>
      </c>
      <c r="S1900" s="91" t="str">
        <f>IF('1'!$H$10="-","-      ₽",IF(Z1900="только сц",IF(Q1900&lt;=AA1900,Q1900,AA1900),IF(Q1900&lt;=AB1900,0,IF(Q1900-R1900&lt;=AA1900,Q1900-R1900,AA1900))))</f>
        <v>-      ₽</v>
      </c>
      <c r="T1900" s="92" t="str">
        <f>IF('1'!$H$10="-","-      ₽",IF(AND(SUM($W$10:$W$6357)&gt;=200000,AC1900&lt;&gt;"без скидки"),IF(R1900&gt;=100,O1900*0.95*0.95*R1900,O1900*R1900*0.95),IF(SUM($V$10:$V$6357)&gt;=57000,IF(AND(R1900&gt;=100,AC1900&lt;&gt;"без скидки"),O1900*0.95*R1900,O1900*R1900),N1900*R1900)))</f>
        <v>-      ₽</v>
      </c>
      <c r="U1900" s="92" t="str">
        <f>IF('1'!$H$10="-","-      ₽",S1900*N1900)</f>
        <v>-      ₽</v>
      </c>
      <c r="V1900" s="93" t="str">
        <f>IF('1'!$H$10="-","-      ₽",R1900*N1900)</f>
        <v>-      ₽</v>
      </c>
      <c r="W1900" s="93" t="str">
        <f>IF('1'!$H$10="-","-      ₽",R1900*O1900)</f>
        <v>-      ₽</v>
      </c>
      <c r="X1900" s="65" t="s">
        <v>4548</v>
      </c>
      <c r="Y1900" s="66" t="str">
        <f>IF(OR(Q1900="",'1'!$H$10="-"),"-      %",IF(Z1900="только сц",0,IF(SUM($V$685:$V$6357)&gt;=57000,(W1900-T1900)/W1900,0)))</f>
        <v>-      %</v>
      </c>
      <c r="Z1900" s="83" t="s">
        <v>375</v>
      </c>
      <c r="AA1900" s="51">
        <v>21</v>
      </c>
      <c r="AB1900" s="51">
        <v>53</v>
      </c>
      <c r="AC1900" s="63" t="s">
        <v>375</v>
      </c>
      <c r="AD1900" s="94" t="str">
        <f>IF(OR(Q1900="",'1'!$H$10="-"),"",IF(Q1900&gt;R1900+S1900,"заказано больше наличия",""))</f>
        <v/>
      </c>
    </row>
    <row r="1901" spans="1:30" s="48" customFormat="1">
      <c r="A1901" s="2"/>
      <c r="B1901" s="57" t="s">
        <v>1824</v>
      </c>
      <c r="C1901" s="49" t="s">
        <v>924</v>
      </c>
      <c r="D1901" s="49" t="s">
        <v>925</v>
      </c>
      <c r="E1901" s="49">
        <v>4</v>
      </c>
      <c r="F1901" s="49">
        <v>8</v>
      </c>
      <c r="G1901" s="49" t="s">
        <v>3252</v>
      </c>
      <c r="H1901" s="52" t="s">
        <v>288</v>
      </c>
      <c r="I1901" s="50"/>
      <c r="J1901" s="50"/>
      <c r="K1901" s="90"/>
      <c r="L1901" s="51">
        <v>464</v>
      </c>
      <c r="M1901" s="51">
        <v>409</v>
      </c>
      <c r="N1901" s="82">
        <f>IF('1'!$H$10="-",L1901,L1901)</f>
        <v>464</v>
      </c>
      <c r="O1901" s="82">
        <f>IF(Z1901="только сц",0,IF('1'!$H$10="-",M1901,IF('1'!$H$10="в кассу предприятия",M1901,IF('1'!$H$10="ИП Водакова Т.Ю.",M1901*1.075,"-"))))</f>
        <v>409</v>
      </c>
      <c r="P1901" s="86">
        <v>13</v>
      </c>
      <c r="Q1901" s="47"/>
      <c r="R1901" s="91">
        <f t="shared" si="29"/>
        <v>0</v>
      </c>
      <c r="S1901" s="91" t="str">
        <f>IF('1'!$H$10="-","-      ₽",IF(Z1901="только сц",IF(Q1901&lt;=AA1901,Q1901,AA1901),IF(Q1901&lt;=AB1901,0,IF(Q1901-R1901&lt;=AA1901,Q1901-R1901,AA1901))))</f>
        <v>-      ₽</v>
      </c>
      <c r="T1901" s="92" t="str">
        <f>IF('1'!$H$10="-","-      ₽",IF(AND(SUM($W$10:$W$6357)&gt;=200000,AC1901&lt;&gt;"без скидки"),IF(R1901&gt;=100,O1901*0.95*0.95*R1901,O1901*R1901*0.95),IF(SUM($V$10:$V$6357)&gt;=57000,IF(AND(R1901&gt;=100,AC1901&lt;&gt;"без скидки"),O1901*0.95*R1901,O1901*R1901),N1901*R1901)))</f>
        <v>-      ₽</v>
      </c>
      <c r="U1901" s="92" t="str">
        <f>IF('1'!$H$10="-","-      ₽",S1901*N1901)</f>
        <v>-      ₽</v>
      </c>
      <c r="V1901" s="93" t="str">
        <f>IF('1'!$H$10="-","-      ₽",R1901*N1901)</f>
        <v>-      ₽</v>
      </c>
      <c r="W1901" s="93" t="str">
        <f>IF('1'!$H$10="-","-      ₽",R1901*O1901)</f>
        <v>-      ₽</v>
      </c>
      <c r="X1901" s="65" t="s">
        <v>4548</v>
      </c>
      <c r="Y1901" s="66" t="str">
        <f>IF(OR(Q1901="",'1'!$H$10="-"),"-      %",IF(Z1901="только сц",0,IF(SUM($V$685:$V$6357)&gt;=57000,(W1901-T1901)/W1901,0)))</f>
        <v>-      %</v>
      </c>
      <c r="Z1901" s="83" t="s">
        <v>375</v>
      </c>
      <c r="AA1901" s="51">
        <v>0</v>
      </c>
      <c r="AB1901" s="51">
        <v>13</v>
      </c>
      <c r="AC1901" s="63" t="s">
        <v>375</v>
      </c>
      <c r="AD1901" s="94" t="str">
        <f>IF(OR(Q1901="",'1'!$H$10="-"),"",IF(Q1901&gt;R1901+S1901,"заказано больше наличия",""))</f>
        <v/>
      </c>
    </row>
    <row r="1902" spans="1:30" s="48" customFormat="1">
      <c r="A1902" s="2"/>
      <c r="B1902" s="57" t="s">
        <v>1825</v>
      </c>
      <c r="C1902" s="49" t="s">
        <v>924</v>
      </c>
      <c r="D1902" s="49" t="s">
        <v>925</v>
      </c>
      <c r="E1902" s="49">
        <v>4</v>
      </c>
      <c r="F1902" s="49">
        <v>8</v>
      </c>
      <c r="G1902" s="49" t="s">
        <v>3253</v>
      </c>
      <c r="H1902" s="52" t="s">
        <v>288</v>
      </c>
      <c r="I1902" s="50"/>
      <c r="J1902" s="50"/>
      <c r="K1902" s="90"/>
      <c r="L1902" s="51">
        <v>266</v>
      </c>
      <c r="M1902" s="51">
        <v>235</v>
      </c>
      <c r="N1902" s="82">
        <f>IF('1'!$H$10="-",L1902,L1902)</f>
        <v>266</v>
      </c>
      <c r="O1902" s="82">
        <f>IF(Z1902="только сц",0,IF('1'!$H$10="-",M1902,IF('1'!$H$10="в кассу предприятия",M1902,IF('1'!$H$10="ИП Водакова Т.Ю.",M1902*1.075,"-"))))</f>
        <v>235</v>
      </c>
      <c r="P1902" s="86">
        <v>20</v>
      </c>
      <c r="Q1902" s="47"/>
      <c r="R1902" s="91">
        <f t="shared" si="29"/>
        <v>0</v>
      </c>
      <c r="S1902" s="91" t="str">
        <f>IF('1'!$H$10="-","-      ₽",IF(Z1902="только сц",IF(Q1902&lt;=AA1902,Q1902,AA1902),IF(Q1902&lt;=AB1902,0,IF(Q1902-R1902&lt;=AA1902,Q1902-R1902,AA1902))))</f>
        <v>-      ₽</v>
      </c>
      <c r="T1902" s="92" t="str">
        <f>IF('1'!$H$10="-","-      ₽",IF(AND(SUM($W$10:$W$6357)&gt;=200000,AC1902&lt;&gt;"без скидки"),IF(R1902&gt;=100,O1902*0.95*0.95*R1902,O1902*R1902*0.95),IF(SUM($V$10:$V$6357)&gt;=57000,IF(AND(R1902&gt;=100,AC1902&lt;&gt;"без скидки"),O1902*0.95*R1902,O1902*R1902),N1902*R1902)))</f>
        <v>-      ₽</v>
      </c>
      <c r="U1902" s="92" t="str">
        <f>IF('1'!$H$10="-","-      ₽",S1902*N1902)</f>
        <v>-      ₽</v>
      </c>
      <c r="V1902" s="93" t="str">
        <f>IF('1'!$H$10="-","-      ₽",R1902*N1902)</f>
        <v>-      ₽</v>
      </c>
      <c r="W1902" s="93" t="str">
        <f>IF('1'!$H$10="-","-      ₽",R1902*O1902)</f>
        <v>-      ₽</v>
      </c>
      <c r="X1902" s="65" t="s">
        <v>4548</v>
      </c>
      <c r="Y1902" s="66" t="str">
        <f>IF(OR(Q1902="",'1'!$H$10="-"),"-      %",IF(Z1902="только сц",0,IF(SUM($V$685:$V$6357)&gt;=57000,(W1902-T1902)/W1902,0)))</f>
        <v>-      %</v>
      </c>
      <c r="Z1902" s="83" t="s">
        <v>375</v>
      </c>
      <c r="AA1902" s="51">
        <v>6</v>
      </c>
      <c r="AB1902" s="51">
        <v>14</v>
      </c>
      <c r="AC1902" s="63" t="s">
        <v>375</v>
      </c>
      <c r="AD1902" s="94" t="str">
        <f>IF(OR(Q1902="",'1'!$H$10="-"),"",IF(Q1902&gt;R1902+S1902,"заказано больше наличия",""))</f>
        <v/>
      </c>
    </row>
    <row r="1903" spans="1:30" s="48" customFormat="1">
      <c r="A1903" s="2"/>
      <c r="B1903" s="57" t="s">
        <v>953</v>
      </c>
      <c r="C1903" s="49" t="s">
        <v>924</v>
      </c>
      <c r="D1903" s="49" t="s">
        <v>925</v>
      </c>
      <c r="E1903" s="49">
        <v>4</v>
      </c>
      <c r="F1903" s="49">
        <v>8</v>
      </c>
      <c r="G1903" s="49" t="s">
        <v>954</v>
      </c>
      <c r="H1903" s="52" t="s">
        <v>288</v>
      </c>
      <c r="I1903" s="50"/>
      <c r="J1903" s="50"/>
      <c r="K1903" s="90"/>
      <c r="L1903" s="51">
        <v>266</v>
      </c>
      <c r="M1903" s="51">
        <v>235</v>
      </c>
      <c r="N1903" s="82">
        <f>IF('1'!$H$10="-",L1903,L1903)</f>
        <v>266</v>
      </c>
      <c r="O1903" s="82">
        <f>IF(Z1903="только сц",0,IF('1'!$H$10="-",M1903,IF('1'!$H$10="в кассу предприятия",M1903,IF('1'!$H$10="ИП Водакова Т.Ю.",M1903*1.075,"-"))))</f>
        <v>235</v>
      </c>
      <c r="P1903" s="86">
        <v>25</v>
      </c>
      <c r="Q1903" s="47"/>
      <c r="R1903" s="91">
        <f t="shared" ref="R1903:R1966" si="30">IF(Q1903&lt;=AB1903,Q1903,AB1903)</f>
        <v>0</v>
      </c>
      <c r="S1903" s="91" t="str">
        <f>IF('1'!$H$10="-","-      ₽",IF(Z1903="только сц",IF(Q1903&lt;=AA1903,Q1903,AA1903),IF(Q1903&lt;=AB1903,0,IF(Q1903-R1903&lt;=AA1903,Q1903-R1903,AA1903))))</f>
        <v>-      ₽</v>
      </c>
      <c r="T1903" s="92" t="str">
        <f>IF('1'!$H$10="-","-      ₽",IF(AND(SUM($W$10:$W$6357)&gt;=200000,AC1903&lt;&gt;"без скидки"),IF(R1903&gt;=100,O1903*0.95*0.95*R1903,O1903*R1903*0.95),IF(SUM($V$10:$V$6357)&gt;=57000,IF(AND(R1903&gt;=100,AC1903&lt;&gt;"без скидки"),O1903*0.95*R1903,O1903*R1903),N1903*R1903)))</f>
        <v>-      ₽</v>
      </c>
      <c r="U1903" s="92" t="str">
        <f>IF('1'!$H$10="-","-      ₽",S1903*N1903)</f>
        <v>-      ₽</v>
      </c>
      <c r="V1903" s="93" t="str">
        <f>IF('1'!$H$10="-","-      ₽",R1903*N1903)</f>
        <v>-      ₽</v>
      </c>
      <c r="W1903" s="93" t="str">
        <f>IF('1'!$H$10="-","-      ₽",R1903*O1903)</f>
        <v>-      ₽</v>
      </c>
      <c r="X1903" s="65" t="s">
        <v>4548</v>
      </c>
      <c r="Y1903" s="66" t="str">
        <f>IF(OR(Q1903="",'1'!$H$10="-"),"-      %",IF(Z1903="только сц",0,IF(SUM($V$685:$V$6357)&gt;=57000,(W1903-T1903)/W1903,0)))</f>
        <v>-      %</v>
      </c>
      <c r="Z1903" s="83" t="s">
        <v>375</v>
      </c>
      <c r="AA1903" s="51">
        <v>10</v>
      </c>
      <c r="AB1903" s="51">
        <v>15</v>
      </c>
      <c r="AC1903" s="63" t="s">
        <v>375</v>
      </c>
      <c r="AD1903" s="94" t="str">
        <f>IF(OR(Q1903="",'1'!$H$10="-"),"",IF(Q1903&gt;R1903+S1903,"заказано больше наличия",""))</f>
        <v/>
      </c>
    </row>
    <row r="1904" spans="1:30" s="48" customFormat="1">
      <c r="A1904" s="2"/>
      <c r="B1904" s="57" t="s">
        <v>1826</v>
      </c>
      <c r="C1904" s="49" t="s">
        <v>924</v>
      </c>
      <c r="D1904" s="49" t="s">
        <v>925</v>
      </c>
      <c r="E1904" s="49">
        <v>4</v>
      </c>
      <c r="F1904" s="49">
        <v>8</v>
      </c>
      <c r="G1904" s="49" t="s">
        <v>3254</v>
      </c>
      <c r="H1904" s="52" t="s">
        <v>288</v>
      </c>
      <c r="I1904" s="50"/>
      <c r="J1904" s="50"/>
      <c r="K1904" s="90"/>
      <c r="L1904" s="51">
        <v>312</v>
      </c>
      <c r="M1904" s="51">
        <v>275</v>
      </c>
      <c r="N1904" s="82">
        <f>IF('1'!$H$10="-",L1904,L1904)</f>
        <v>312</v>
      </c>
      <c r="O1904" s="82">
        <f>IF(Z1904="только сц",0,IF('1'!$H$10="-",M1904,IF('1'!$H$10="в кассу предприятия",M1904,IF('1'!$H$10="ИП Водакова Т.Ю.",M1904*1.075,"-"))))</f>
        <v>275</v>
      </c>
      <c r="P1904" s="86">
        <v>34</v>
      </c>
      <c r="Q1904" s="47"/>
      <c r="R1904" s="91">
        <f t="shared" si="30"/>
        <v>0</v>
      </c>
      <c r="S1904" s="91" t="str">
        <f>IF('1'!$H$10="-","-      ₽",IF(Z1904="только сц",IF(Q1904&lt;=AA1904,Q1904,AA1904),IF(Q1904&lt;=AB1904,0,IF(Q1904-R1904&lt;=AA1904,Q1904-R1904,AA1904))))</f>
        <v>-      ₽</v>
      </c>
      <c r="T1904" s="92" t="str">
        <f>IF('1'!$H$10="-","-      ₽",IF(AND(SUM($W$10:$W$6357)&gt;=200000,AC1904&lt;&gt;"без скидки"),IF(R1904&gt;=100,O1904*0.95*0.95*R1904,O1904*R1904*0.95),IF(SUM($V$10:$V$6357)&gt;=57000,IF(AND(R1904&gt;=100,AC1904&lt;&gt;"без скидки"),O1904*0.95*R1904,O1904*R1904),N1904*R1904)))</f>
        <v>-      ₽</v>
      </c>
      <c r="U1904" s="92" t="str">
        <f>IF('1'!$H$10="-","-      ₽",S1904*N1904)</f>
        <v>-      ₽</v>
      </c>
      <c r="V1904" s="93" t="str">
        <f>IF('1'!$H$10="-","-      ₽",R1904*N1904)</f>
        <v>-      ₽</v>
      </c>
      <c r="W1904" s="93" t="str">
        <f>IF('1'!$H$10="-","-      ₽",R1904*O1904)</f>
        <v>-      ₽</v>
      </c>
      <c r="X1904" s="65" t="s">
        <v>4548</v>
      </c>
      <c r="Y1904" s="66" t="str">
        <f>IF(OR(Q1904="",'1'!$H$10="-"),"-      %",IF(Z1904="только сц",0,IF(SUM($V$685:$V$6357)&gt;=57000,(W1904-T1904)/W1904,0)))</f>
        <v>-      %</v>
      </c>
      <c r="Z1904" s="83" t="s">
        <v>375</v>
      </c>
      <c r="AA1904" s="51">
        <v>9</v>
      </c>
      <c r="AB1904" s="51">
        <v>25</v>
      </c>
      <c r="AC1904" s="63" t="s">
        <v>375</v>
      </c>
      <c r="AD1904" s="94" t="str">
        <f>IF(OR(Q1904="",'1'!$H$10="-"),"",IF(Q1904&gt;R1904+S1904,"заказано больше наличия",""))</f>
        <v/>
      </c>
    </row>
    <row r="1905" spans="1:30" s="48" customFormat="1">
      <c r="A1905" s="2"/>
      <c r="B1905" s="57" t="s">
        <v>1827</v>
      </c>
      <c r="C1905" s="49" t="s">
        <v>3897</v>
      </c>
      <c r="D1905" s="49" t="s">
        <v>3898</v>
      </c>
      <c r="E1905" s="49">
        <v>4</v>
      </c>
      <c r="F1905" s="49">
        <v>8</v>
      </c>
      <c r="G1905" s="49" t="s">
        <v>3255</v>
      </c>
      <c r="H1905" s="52" t="s">
        <v>288</v>
      </c>
      <c r="I1905" s="50"/>
      <c r="J1905" s="50"/>
      <c r="K1905" s="90"/>
      <c r="L1905" s="51">
        <v>312</v>
      </c>
      <c r="M1905" s="51">
        <v>275</v>
      </c>
      <c r="N1905" s="82">
        <f>IF('1'!$H$10="-",L1905,L1905)</f>
        <v>312</v>
      </c>
      <c r="O1905" s="82">
        <f>IF(Z1905="только сц",0,IF('1'!$H$10="-",M1905,IF('1'!$H$10="в кассу предприятия",M1905,IF('1'!$H$10="ИП Водакова Т.Ю.",M1905*1.075,"-"))))</f>
        <v>275</v>
      </c>
      <c r="P1905" s="86">
        <v>12</v>
      </c>
      <c r="Q1905" s="47"/>
      <c r="R1905" s="91">
        <f t="shared" si="30"/>
        <v>0</v>
      </c>
      <c r="S1905" s="91" t="str">
        <f>IF('1'!$H$10="-","-      ₽",IF(Z1905="только сц",IF(Q1905&lt;=AA1905,Q1905,AA1905),IF(Q1905&lt;=AB1905,0,IF(Q1905-R1905&lt;=AA1905,Q1905-R1905,AA1905))))</f>
        <v>-      ₽</v>
      </c>
      <c r="T1905" s="92" t="str">
        <f>IF('1'!$H$10="-","-      ₽",IF(AND(SUM($W$10:$W$6357)&gt;=200000,AC1905&lt;&gt;"без скидки"),IF(R1905&gt;=100,O1905*0.95*0.95*R1905,O1905*R1905*0.95),IF(SUM($V$10:$V$6357)&gt;=57000,IF(AND(R1905&gt;=100,AC1905&lt;&gt;"без скидки"),O1905*0.95*R1905,O1905*R1905),N1905*R1905)))</f>
        <v>-      ₽</v>
      </c>
      <c r="U1905" s="92" t="str">
        <f>IF('1'!$H$10="-","-      ₽",S1905*N1905)</f>
        <v>-      ₽</v>
      </c>
      <c r="V1905" s="93" t="str">
        <f>IF('1'!$H$10="-","-      ₽",R1905*N1905)</f>
        <v>-      ₽</v>
      </c>
      <c r="W1905" s="93" t="str">
        <f>IF('1'!$H$10="-","-      ₽",R1905*O1905)</f>
        <v>-      ₽</v>
      </c>
      <c r="X1905" s="65" t="s">
        <v>4548</v>
      </c>
      <c r="Y1905" s="66" t="str">
        <f>IF(OR(Q1905="",'1'!$H$10="-"),"-      %",IF(Z1905="только сц",0,IF(SUM($V$685:$V$6357)&gt;=57000,(W1905-T1905)/W1905,0)))</f>
        <v>-      %</v>
      </c>
      <c r="Z1905" s="83" t="s">
        <v>375</v>
      </c>
      <c r="AA1905" s="51">
        <v>8</v>
      </c>
      <c r="AB1905" s="51">
        <v>4</v>
      </c>
      <c r="AC1905" s="63" t="s">
        <v>375</v>
      </c>
      <c r="AD1905" s="94" t="str">
        <f>IF(OR(Q1905="",'1'!$H$10="-"),"",IF(Q1905&gt;R1905+S1905,"заказано больше наличия",""))</f>
        <v/>
      </c>
    </row>
    <row r="1906" spans="1:30" s="48" customFormat="1">
      <c r="A1906" s="2"/>
      <c r="B1906" s="57" t="s">
        <v>1828</v>
      </c>
      <c r="C1906" s="49" t="s">
        <v>3897</v>
      </c>
      <c r="D1906" s="49" t="s">
        <v>3898</v>
      </c>
      <c r="E1906" s="49">
        <v>4</v>
      </c>
      <c r="F1906" s="49">
        <v>8</v>
      </c>
      <c r="G1906" s="49" t="s">
        <v>3256</v>
      </c>
      <c r="H1906" s="52" t="s">
        <v>288</v>
      </c>
      <c r="I1906" s="50"/>
      <c r="J1906" s="50"/>
      <c r="K1906" s="90"/>
      <c r="L1906" s="51">
        <v>266</v>
      </c>
      <c r="M1906" s="51">
        <v>235</v>
      </c>
      <c r="N1906" s="82">
        <f>IF('1'!$H$10="-",L1906,L1906)</f>
        <v>266</v>
      </c>
      <c r="O1906" s="82">
        <f>IF(Z1906="только сц",0,IF('1'!$H$10="-",M1906,IF('1'!$H$10="в кассу предприятия",M1906,IF('1'!$H$10="ИП Водакова Т.Ю.",M1906*1.075,"-"))))</f>
        <v>0</v>
      </c>
      <c r="P1906" s="86">
        <v>5</v>
      </c>
      <c r="Q1906" s="47"/>
      <c r="R1906" s="91">
        <f t="shared" si="30"/>
        <v>0</v>
      </c>
      <c r="S1906" s="91" t="str">
        <f>IF('1'!$H$10="-","-      ₽",IF(Z1906="только сц",IF(Q1906&lt;=AA1906,Q1906,AA1906),IF(Q1906&lt;=AB1906,0,IF(Q1906-R1906&lt;=AA1906,Q1906-R1906,AA1906))))</f>
        <v>-      ₽</v>
      </c>
      <c r="T1906" s="92" t="str">
        <f>IF('1'!$H$10="-","-      ₽",IF(AND(SUM($W$10:$W$6357)&gt;=200000,AC1906&lt;&gt;"без скидки"),IF(R1906&gt;=100,O1906*0.95*0.95*R1906,O1906*R1906*0.95),IF(SUM($V$10:$V$6357)&gt;=57000,IF(AND(R1906&gt;=100,AC1906&lt;&gt;"без скидки"),O1906*0.95*R1906,O1906*R1906),N1906*R1906)))</f>
        <v>-      ₽</v>
      </c>
      <c r="U1906" s="92" t="str">
        <f>IF('1'!$H$10="-","-      ₽",S1906*N1906)</f>
        <v>-      ₽</v>
      </c>
      <c r="V1906" s="93" t="str">
        <f>IF('1'!$H$10="-","-      ₽",R1906*N1906)</f>
        <v>-      ₽</v>
      </c>
      <c r="W1906" s="93" t="str">
        <f>IF('1'!$H$10="-","-      ₽",R1906*O1906)</f>
        <v>-      ₽</v>
      </c>
      <c r="X1906" s="65" t="s">
        <v>4548</v>
      </c>
      <c r="Y1906" s="66" t="str">
        <f>IF(OR(Q1906="",'1'!$H$10="-"),"-      %",IF(Z1906="только сц",0,IF(SUM($V$685:$V$6357)&gt;=57000,(W1906-T1906)/W1906,0)))</f>
        <v>-      %</v>
      </c>
      <c r="Z1906" s="83" t="s">
        <v>5582</v>
      </c>
      <c r="AA1906" s="51">
        <v>5</v>
      </c>
      <c r="AB1906" s="51">
        <v>0</v>
      </c>
      <c r="AC1906" s="63" t="s">
        <v>375</v>
      </c>
      <c r="AD1906" s="94" t="str">
        <f>IF(OR(Q1906="",'1'!$H$10="-"),"",IF(Q1906&gt;R1906+S1906,"заказано больше наличия",""))</f>
        <v/>
      </c>
    </row>
    <row r="1907" spans="1:30" s="48" customFormat="1">
      <c r="A1907" s="2"/>
      <c r="B1907" s="57" t="s">
        <v>1829</v>
      </c>
      <c r="C1907" s="49" t="s">
        <v>3897</v>
      </c>
      <c r="D1907" s="49" t="s">
        <v>3898</v>
      </c>
      <c r="E1907" s="49">
        <v>4</v>
      </c>
      <c r="F1907" s="49">
        <v>8</v>
      </c>
      <c r="G1907" s="49" t="s">
        <v>3257</v>
      </c>
      <c r="H1907" s="52" t="s">
        <v>288</v>
      </c>
      <c r="I1907" s="50"/>
      <c r="J1907" s="50"/>
      <c r="K1907" s="90"/>
      <c r="L1907" s="51">
        <v>391</v>
      </c>
      <c r="M1907" s="51">
        <v>345</v>
      </c>
      <c r="N1907" s="82">
        <f>IF('1'!$H$10="-",L1907,L1907)</f>
        <v>391</v>
      </c>
      <c r="O1907" s="82">
        <f>IF(Z1907="только сц",0,IF('1'!$H$10="-",M1907,IF('1'!$H$10="в кассу предприятия",M1907,IF('1'!$H$10="ИП Водакова Т.Ю.",M1907*1.075,"-"))))</f>
        <v>0</v>
      </c>
      <c r="P1907" s="86">
        <v>10</v>
      </c>
      <c r="Q1907" s="47"/>
      <c r="R1907" s="91">
        <f t="shared" si="30"/>
        <v>0</v>
      </c>
      <c r="S1907" s="91" t="str">
        <f>IF('1'!$H$10="-","-      ₽",IF(Z1907="только сц",IF(Q1907&lt;=AA1907,Q1907,AA1907),IF(Q1907&lt;=AB1907,0,IF(Q1907-R1907&lt;=AA1907,Q1907-R1907,AA1907))))</f>
        <v>-      ₽</v>
      </c>
      <c r="T1907" s="92" t="str">
        <f>IF('1'!$H$10="-","-      ₽",IF(AND(SUM($W$10:$W$6357)&gt;=200000,AC1907&lt;&gt;"без скидки"),IF(R1907&gt;=100,O1907*0.95*0.95*R1907,O1907*R1907*0.95),IF(SUM($V$10:$V$6357)&gt;=57000,IF(AND(R1907&gt;=100,AC1907&lt;&gt;"без скидки"),O1907*0.95*R1907,O1907*R1907),N1907*R1907)))</f>
        <v>-      ₽</v>
      </c>
      <c r="U1907" s="92" t="str">
        <f>IF('1'!$H$10="-","-      ₽",S1907*N1907)</f>
        <v>-      ₽</v>
      </c>
      <c r="V1907" s="93" t="str">
        <f>IF('1'!$H$10="-","-      ₽",R1907*N1907)</f>
        <v>-      ₽</v>
      </c>
      <c r="W1907" s="93" t="str">
        <f>IF('1'!$H$10="-","-      ₽",R1907*O1907)</f>
        <v>-      ₽</v>
      </c>
      <c r="X1907" s="65" t="s">
        <v>4548</v>
      </c>
      <c r="Y1907" s="66" t="str">
        <f>IF(OR(Q1907="",'1'!$H$10="-"),"-      %",IF(Z1907="только сц",0,IF(SUM($V$685:$V$6357)&gt;=57000,(W1907-T1907)/W1907,0)))</f>
        <v>-      %</v>
      </c>
      <c r="Z1907" s="83" t="s">
        <v>5582</v>
      </c>
      <c r="AA1907" s="51">
        <v>10</v>
      </c>
      <c r="AB1907" s="51">
        <v>0</v>
      </c>
      <c r="AC1907" s="63" t="s">
        <v>375</v>
      </c>
      <c r="AD1907" s="94" t="str">
        <f>IF(OR(Q1907="",'1'!$H$10="-"),"",IF(Q1907&gt;R1907+S1907,"заказано больше наличия",""))</f>
        <v/>
      </c>
    </row>
    <row r="1908" spans="1:30" s="48" customFormat="1">
      <c r="A1908" s="2"/>
      <c r="B1908" s="57" t="s">
        <v>1830</v>
      </c>
      <c r="C1908" s="49" t="s">
        <v>3897</v>
      </c>
      <c r="D1908" s="49" t="s">
        <v>3898</v>
      </c>
      <c r="E1908" s="49">
        <v>4</v>
      </c>
      <c r="F1908" s="49">
        <v>8</v>
      </c>
      <c r="G1908" s="49" t="s">
        <v>3258</v>
      </c>
      <c r="H1908" s="52" t="s">
        <v>288</v>
      </c>
      <c r="I1908" s="50"/>
      <c r="J1908" s="50"/>
      <c r="K1908" s="90"/>
      <c r="L1908" s="51">
        <v>266</v>
      </c>
      <c r="M1908" s="51">
        <v>235</v>
      </c>
      <c r="N1908" s="82">
        <f>IF('1'!$H$10="-",L1908,L1908)</f>
        <v>266</v>
      </c>
      <c r="O1908" s="82">
        <f>IF(Z1908="только сц",0,IF('1'!$H$10="-",M1908,IF('1'!$H$10="в кассу предприятия",M1908,IF('1'!$H$10="ИП Водакова Т.Ю.",M1908*1.075,"-"))))</f>
        <v>0</v>
      </c>
      <c r="P1908" s="86">
        <v>8</v>
      </c>
      <c r="Q1908" s="47"/>
      <c r="R1908" s="91">
        <f t="shared" si="30"/>
        <v>0</v>
      </c>
      <c r="S1908" s="91" t="str">
        <f>IF('1'!$H$10="-","-      ₽",IF(Z1908="только сц",IF(Q1908&lt;=AA1908,Q1908,AA1908),IF(Q1908&lt;=AB1908,0,IF(Q1908-R1908&lt;=AA1908,Q1908-R1908,AA1908))))</f>
        <v>-      ₽</v>
      </c>
      <c r="T1908" s="92" t="str">
        <f>IF('1'!$H$10="-","-      ₽",IF(AND(SUM($W$10:$W$6357)&gt;=200000,AC1908&lt;&gt;"без скидки"),IF(R1908&gt;=100,O1908*0.95*0.95*R1908,O1908*R1908*0.95),IF(SUM($V$10:$V$6357)&gt;=57000,IF(AND(R1908&gt;=100,AC1908&lt;&gt;"без скидки"),O1908*0.95*R1908,O1908*R1908),N1908*R1908)))</f>
        <v>-      ₽</v>
      </c>
      <c r="U1908" s="92" t="str">
        <f>IF('1'!$H$10="-","-      ₽",S1908*N1908)</f>
        <v>-      ₽</v>
      </c>
      <c r="V1908" s="93" t="str">
        <f>IF('1'!$H$10="-","-      ₽",R1908*N1908)</f>
        <v>-      ₽</v>
      </c>
      <c r="W1908" s="93" t="str">
        <f>IF('1'!$H$10="-","-      ₽",R1908*O1908)</f>
        <v>-      ₽</v>
      </c>
      <c r="X1908" s="65" t="s">
        <v>4548</v>
      </c>
      <c r="Y1908" s="66" t="str">
        <f>IF(OR(Q1908="",'1'!$H$10="-"),"-      %",IF(Z1908="только сц",0,IF(SUM($V$685:$V$6357)&gt;=57000,(W1908-T1908)/W1908,0)))</f>
        <v>-      %</v>
      </c>
      <c r="Z1908" s="83" t="s">
        <v>5582</v>
      </c>
      <c r="AA1908" s="51">
        <v>8</v>
      </c>
      <c r="AB1908" s="51">
        <v>0</v>
      </c>
      <c r="AC1908" s="63" t="s">
        <v>375</v>
      </c>
      <c r="AD1908" s="94" t="str">
        <f>IF(OR(Q1908="",'1'!$H$10="-"),"",IF(Q1908&gt;R1908+S1908,"заказано больше наличия",""))</f>
        <v/>
      </c>
    </row>
    <row r="1909" spans="1:30" s="48" customFormat="1">
      <c r="A1909" s="2"/>
      <c r="B1909" s="57" t="s">
        <v>1831</v>
      </c>
      <c r="C1909" s="49" t="s">
        <v>3897</v>
      </c>
      <c r="D1909" s="49" t="s">
        <v>3898</v>
      </c>
      <c r="E1909" s="49">
        <v>4</v>
      </c>
      <c r="F1909" s="49">
        <v>8</v>
      </c>
      <c r="G1909" s="49" t="s">
        <v>3259</v>
      </c>
      <c r="H1909" s="52" t="s">
        <v>288</v>
      </c>
      <c r="I1909" s="50"/>
      <c r="J1909" s="50"/>
      <c r="K1909" s="90"/>
      <c r="L1909" s="51">
        <v>312</v>
      </c>
      <c r="M1909" s="51">
        <v>275</v>
      </c>
      <c r="N1909" s="82">
        <f>IF('1'!$H$10="-",L1909,L1909)</f>
        <v>312</v>
      </c>
      <c r="O1909" s="82">
        <f>IF(Z1909="только сц",0,IF('1'!$H$10="-",M1909,IF('1'!$H$10="в кассу предприятия",M1909,IF('1'!$H$10="ИП Водакова Т.Ю.",M1909*1.075,"-"))))</f>
        <v>0</v>
      </c>
      <c r="P1909" s="86">
        <v>2</v>
      </c>
      <c r="Q1909" s="47"/>
      <c r="R1909" s="91">
        <f t="shared" si="30"/>
        <v>0</v>
      </c>
      <c r="S1909" s="91" t="str">
        <f>IF('1'!$H$10="-","-      ₽",IF(Z1909="только сц",IF(Q1909&lt;=AA1909,Q1909,AA1909),IF(Q1909&lt;=AB1909,0,IF(Q1909-R1909&lt;=AA1909,Q1909-R1909,AA1909))))</f>
        <v>-      ₽</v>
      </c>
      <c r="T1909" s="92" t="str">
        <f>IF('1'!$H$10="-","-      ₽",IF(AND(SUM($W$10:$W$6357)&gt;=200000,AC1909&lt;&gt;"без скидки"),IF(R1909&gt;=100,O1909*0.95*0.95*R1909,O1909*R1909*0.95),IF(SUM($V$10:$V$6357)&gt;=57000,IF(AND(R1909&gt;=100,AC1909&lt;&gt;"без скидки"),O1909*0.95*R1909,O1909*R1909),N1909*R1909)))</f>
        <v>-      ₽</v>
      </c>
      <c r="U1909" s="92" t="str">
        <f>IF('1'!$H$10="-","-      ₽",S1909*N1909)</f>
        <v>-      ₽</v>
      </c>
      <c r="V1909" s="93" t="str">
        <f>IF('1'!$H$10="-","-      ₽",R1909*N1909)</f>
        <v>-      ₽</v>
      </c>
      <c r="W1909" s="93" t="str">
        <f>IF('1'!$H$10="-","-      ₽",R1909*O1909)</f>
        <v>-      ₽</v>
      </c>
      <c r="X1909" s="65" t="s">
        <v>4548</v>
      </c>
      <c r="Y1909" s="66" t="str">
        <f>IF(OR(Q1909="",'1'!$H$10="-"),"-      %",IF(Z1909="только сц",0,IF(SUM($V$685:$V$6357)&gt;=57000,(W1909-T1909)/W1909,0)))</f>
        <v>-      %</v>
      </c>
      <c r="Z1909" s="83" t="s">
        <v>5582</v>
      </c>
      <c r="AA1909" s="51">
        <v>2</v>
      </c>
      <c r="AB1909" s="51">
        <v>0</v>
      </c>
      <c r="AC1909" s="63" t="s">
        <v>375</v>
      </c>
      <c r="AD1909" s="94" t="str">
        <f>IF(OR(Q1909="",'1'!$H$10="-"),"",IF(Q1909&gt;R1909+S1909,"заказано больше наличия",""))</f>
        <v/>
      </c>
    </row>
    <row r="1910" spans="1:30" s="48" customFormat="1">
      <c r="A1910" s="2"/>
      <c r="B1910" s="57" t="s">
        <v>1832</v>
      </c>
      <c r="C1910" s="49" t="s">
        <v>3897</v>
      </c>
      <c r="D1910" s="49" t="s">
        <v>3898</v>
      </c>
      <c r="E1910" s="49">
        <v>4</v>
      </c>
      <c r="F1910" s="49">
        <v>11</v>
      </c>
      <c r="G1910" s="49" t="s">
        <v>3260</v>
      </c>
      <c r="H1910" s="52" t="s">
        <v>52</v>
      </c>
      <c r="I1910" s="50"/>
      <c r="J1910" s="50"/>
      <c r="K1910" s="90"/>
      <c r="L1910" s="51">
        <v>464</v>
      </c>
      <c r="M1910" s="51">
        <v>409</v>
      </c>
      <c r="N1910" s="82">
        <f>IF('1'!$H$10="-",L1910,L1910)</f>
        <v>464</v>
      </c>
      <c r="O1910" s="82">
        <f>IF(Z1910="только сц",0,IF('1'!$H$10="-",M1910,IF('1'!$H$10="в кассу предприятия",M1910,IF('1'!$H$10="ИП Водакова Т.Ю.",M1910*1.075,"-"))))</f>
        <v>0</v>
      </c>
      <c r="P1910" s="86">
        <v>6</v>
      </c>
      <c r="Q1910" s="47"/>
      <c r="R1910" s="91">
        <f t="shared" si="30"/>
        <v>0</v>
      </c>
      <c r="S1910" s="91" t="str">
        <f>IF('1'!$H$10="-","-      ₽",IF(Z1910="только сц",IF(Q1910&lt;=AA1910,Q1910,AA1910),IF(Q1910&lt;=AB1910,0,IF(Q1910-R1910&lt;=AA1910,Q1910-R1910,AA1910))))</f>
        <v>-      ₽</v>
      </c>
      <c r="T1910" s="92" t="str">
        <f>IF('1'!$H$10="-","-      ₽",IF(AND(SUM($W$10:$W$6357)&gt;=200000,AC1910&lt;&gt;"без скидки"),IF(R1910&gt;=100,O1910*0.95*0.95*R1910,O1910*R1910*0.95),IF(SUM($V$10:$V$6357)&gt;=57000,IF(AND(R1910&gt;=100,AC1910&lt;&gt;"без скидки"),O1910*0.95*R1910,O1910*R1910),N1910*R1910)))</f>
        <v>-      ₽</v>
      </c>
      <c r="U1910" s="92" t="str">
        <f>IF('1'!$H$10="-","-      ₽",S1910*N1910)</f>
        <v>-      ₽</v>
      </c>
      <c r="V1910" s="93" t="str">
        <f>IF('1'!$H$10="-","-      ₽",R1910*N1910)</f>
        <v>-      ₽</v>
      </c>
      <c r="W1910" s="93" t="str">
        <f>IF('1'!$H$10="-","-      ₽",R1910*O1910)</f>
        <v>-      ₽</v>
      </c>
      <c r="X1910" s="65" t="s">
        <v>4548</v>
      </c>
      <c r="Y1910" s="66" t="str">
        <f>IF(OR(Q1910="",'1'!$H$10="-"),"-      %",IF(Z1910="только сц",0,IF(SUM($V$685:$V$6357)&gt;=57000,(W1910-T1910)/W1910,0)))</f>
        <v>-      %</v>
      </c>
      <c r="Z1910" s="83" t="s">
        <v>5582</v>
      </c>
      <c r="AA1910" s="51">
        <v>6</v>
      </c>
      <c r="AB1910" s="51">
        <v>0</v>
      </c>
      <c r="AC1910" s="63" t="s">
        <v>3975</v>
      </c>
      <c r="AD1910" s="94" t="str">
        <f>IF(OR(Q1910="",'1'!$H$10="-"),"",IF(Q1910&gt;R1910+S1910,"заказано больше наличия",""))</f>
        <v/>
      </c>
    </row>
    <row r="1911" spans="1:30" s="48" customFormat="1">
      <c r="A1911" s="2"/>
      <c r="B1911" s="57" t="s">
        <v>1833</v>
      </c>
      <c r="C1911" s="49" t="s">
        <v>924</v>
      </c>
      <c r="D1911" s="49" t="s">
        <v>925</v>
      </c>
      <c r="E1911" s="49">
        <v>4</v>
      </c>
      <c r="F1911" s="49">
        <v>8</v>
      </c>
      <c r="G1911" s="49" t="s">
        <v>3261</v>
      </c>
      <c r="H1911" s="52" t="s">
        <v>288</v>
      </c>
      <c r="I1911" s="50"/>
      <c r="J1911" s="50"/>
      <c r="K1911" s="90"/>
      <c r="L1911" s="51">
        <v>383</v>
      </c>
      <c r="M1911" s="51">
        <v>338</v>
      </c>
      <c r="N1911" s="82">
        <f>IF('1'!$H$10="-",L1911,L1911)</f>
        <v>383</v>
      </c>
      <c r="O1911" s="82">
        <f>IF(Z1911="только сц",0,IF('1'!$H$10="-",M1911,IF('1'!$H$10="в кассу предприятия",M1911,IF('1'!$H$10="ИП Водакова Т.Ю.",M1911*1.075,"-"))))</f>
        <v>338</v>
      </c>
      <c r="P1911" s="86">
        <v>24</v>
      </c>
      <c r="Q1911" s="47"/>
      <c r="R1911" s="91">
        <f t="shared" si="30"/>
        <v>0</v>
      </c>
      <c r="S1911" s="91" t="str">
        <f>IF('1'!$H$10="-","-      ₽",IF(Z1911="только сц",IF(Q1911&lt;=AA1911,Q1911,AA1911),IF(Q1911&lt;=AB1911,0,IF(Q1911-R1911&lt;=AA1911,Q1911-R1911,AA1911))))</f>
        <v>-      ₽</v>
      </c>
      <c r="T1911" s="92" t="str">
        <f>IF('1'!$H$10="-","-      ₽",IF(AND(SUM($W$10:$W$6357)&gt;=200000,AC1911&lt;&gt;"без скидки"),IF(R1911&gt;=100,O1911*0.95*0.95*R1911,O1911*R1911*0.95),IF(SUM($V$10:$V$6357)&gt;=57000,IF(AND(R1911&gt;=100,AC1911&lt;&gt;"без скидки"),O1911*0.95*R1911,O1911*R1911),N1911*R1911)))</f>
        <v>-      ₽</v>
      </c>
      <c r="U1911" s="92" t="str">
        <f>IF('1'!$H$10="-","-      ₽",S1911*N1911)</f>
        <v>-      ₽</v>
      </c>
      <c r="V1911" s="93" t="str">
        <f>IF('1'!$H$10="-","-      ₽",R1911*N1911)</f>
        <v>-      ₽</v>
      </c>
      <c r="W1911" s="93" t="str">
        <f>IF('1'!$H$10="-","-      ₽",R1911*O1911)</f>
        <v>-      ₽</v>
      </c>
      <c r="X1911" s="65" t="s">
        <v>4548</v>
      </c>
      <c r="Y1911" s="66" t="str">
        <f>IF(OR(Q1911="",'1'!$H$10="-"),"-      %",IF(Z1911="только сц",0,IF(SUM($V$685:$V$6357)&gt;=57000,(W1911-T1911)/W1911,0)))</f>
        <v>-      %</v>
      </c>
      <c r="Z1911" s="83" t="s">
        <v>375</v>
      </c>
      <c r="AA1911" s="51">
        <v>7</v>
      </c>
      <c r="AB1911" s="51">
        <v>17</v>
      </c>
      <c r="AC1911" s="63" t="s">
        <v>375</v>
      </c>
      <c r="AD1911" s="94" t="str">
        <f>IF(OR(Q1911="",'1'!$H$10="-"),"",IF(Q1911&gt;R1911+S1911,"заказано больше наличия",""))</f>
        <v/>
      </c>
    </row>
    <row r="1912" spans="1:30" s="48" customFormat="1">
      <c r="A1912" s="2"/>
      <c r="B1912" s="57" t="s">
        <v>955</v>
      </c>
      <c r="C1912" s="49" t="s">
        <v>924</v>
      </c>
      <c r="D1912" s="49" t="s">
        <v>925</v>
      </c>
      <c r="E1912" s="49">
        <v>4</v>
      </c>
      <c r="F1912" s="49">
        <v>8</v>
      </c>
      <c r="G1912" s="49" t="s">
        <v>956</v>
      </c>
      <c r="H1912" s="52" t="s">
        <v>288</v>
      </c>
      <c r="I1912" s="50"/>
      <c r="J1912" s="50"/>
      <c r="K1912" s="90"/>
      <c r="L1912" s="51">
        <v>266</v>
      </c>
      <c r="M1912" s="51">
        <v>235</v>
      </c>
      <c r="N1912" s="82">
        <f>IF('1'!$H$10="-",L1912,L1912)</f>
        <v>266</v>
      </c>
      <c r="O1912" s="82">
        <f>IF(Z1912="только сц",0,IF('1'!$H$10="-",M1912,IF('1'!$H$10="в кассу предприятия",M1912,IF('1'!$H$10="ИП Водакова Т.Ю.",M1912*1.075,"-"))))</f>
        <v>235</v>
      </c>
      <c r="P1912" s="86">
        <v>49</v>
      </c>
      <c r="Q1912" s="47"/>
      <c r="R1912" s="91">
        <f t="shared" si="30"/>
        <v>0</v>
      </c>
      <c r="S1912" s="91" t="str">
        <f>IF('1'!$H$10="-","-      ₽",IF(Z1912="только сц",IF(Q1912&lt;=AA1912,Q1912,AA1912),IF(Q1912&lt;=AB1912,0,IF(Q1912-R1912&lt;=AA1912,Q1912-R1912,AA1912))))</f>
        <v>-      ₽</v>
      </c>
      <c r="T1912" s="92" t="str">
        <f>IF('1'!$H$10="-","-      ₽",IF(AND(SUM($W$10:$W$6357)&gt;=200000,AC1912&lt;&gt;"без скидки"),IF(R1912&gt;=100,O1912*0.95*0.95*R1912,O1912*R1912*0.95),IF(SUM($V$10:$V$6357)&gt;=57000,IF(AND(R1912&gt;=100,AC1912&lt;&gt;"без скидки"),O1912*0.95*R1912,O1912*R1912),N1912*R1912)))</f>
        <v>-      ₽</v>
      </c>
      <c r="U1912" s="92" t="str">
        <f>IF('1'!$H$10="-","-      ₽",S1912*N1912)</f>
        <v>-      ₽</v>
      </c>
      <c r="V1912" s="93" t="str">
        <f>IF('1'!$H$10="-","-      ₽",R1912*N1912)</f>
        <v>-      ₽</v>
      </c>
      <c r="W1912" s="93" t="str">
        <f>IF('1'!$H$10="-","-      ₽",R1912*O1912)</f>
        <v>-      ₽</v>
      </c>
      <c r="X1912" s="65" t="s">
        <v>4548</v>
      </c>
      <c r="Y1912" s="66" t="str">
        <f>IF(OR(Q1912="",'1'!$H$10="-"),"-      %",IF(Z1912="только сц",0,IF(SUM($V$685:$V$6357)&gt;=57000,(W1912-T1912)/W1912,0)))</f>
        <v>-      %</v>
      </c>
      <c r="Z1912" s="83" t="s">
        <v>375</v>
      </c>
      <c r="AA1912" s="51">
        <v>10</v>
      </c>
      <c r="AB1912" s="51">
        <v>39</v>
      </c>
      <c r="AC1912" s="63" t="s">
        <v>375</v>
      </c>
      <c r="AD1912" s="94" t="str">
        <f>IF(OR(Q1912="",'1'!$H$10="-"),"",IF(Q1912&gt;R1912+S1912,"заказано больше наличия",""))</f>
        <v/>
      </c>
    </row>
    <row r="1913" spans="1:30" s="48" customFormat="1">
      <c r="A1913" s="2"/>
      <c r="B1913" s="57" t="s">
        <v>1834</v>
      </c>
      <c r="C1913" s="49" t="s">
        <v>924</v>
      </c>
      <c r="D1913" s="49" t="s">
        <v>925</v>
      </c>
      <c r="E1913" s="49">
        <v>4</v>
      </c>
      <c r="F1913" s="49">
        <v>8</v>
      </c>
      <c r="G1913" s="49" t="s">
        <v>3262</v>
      </c>
      <c r="H1913" s="52" t="s">
        <v>288</v>
      </c>
      <c r="I1913" s="50"/>
      <c r="J1913" s="50"/>
      <c r="K1913" s="90"/>
      <c r="L1913" s="51">
        <v>391</v>
      </c>
      <c r="M1913" s="51">
        <v>345</v>
      </c>
      <c r="N1913" s="82">
        <f>IF('1'!$H$10="-",L1913,L1913)</f>
        <v>391</v>
      </c>
      <c r="O1913" s="82">
        <f>IF(Z1913="только сц",0,IF('1'!$H$10="-",M1913,IF('1'!$H$10="в кассу предприятия",M1913,IF('1'!$H$10="ИП Водакова Т.Ю.",M1913*1.075,"-"))))</f>
        <v>345</v>
      </c>
      <c r="P1913" s="86">
        <v>20</v>
      </c>
      <c r="Q1913" s="47"/>
      <c r="R1913" s="91">
        <f t="shared" si="30"/>
        <v>0</v>
      </c>
      <c r="S1913" s="91" t="str">
        <f>IF('1'!$H$10="-","-      ₽",IF(Z1913="только сц",IF(Q1913&lt;=AA1913,Q1913,AA1913),IF(Q1913&lt;=AB1913,0,IF(Q1913-R1913&lt;=AA1913,Q1913-R1913,AA1913))))</f>
        <v>-      ₽</v>
      </c>
      <c r="T1913" s="92" t="str">
        <f>IF('1'!$H$10="-","-      ₽",IF(AND(SUM($W$10:$W$6357)&gt;=200000,AC1913&lt;&gt;"без скидки"),IF(R1913&gt;=100,O1913*0.95*0.95*R1913,O1913*R1913*0.95),IF(SUM($V$10:$V$6357)&gt;=57000,IF(AND(R1913&gt;=100,AC1913&lt;&gt;"без скидки"),O1913*0.95*R1913,O1913*R1913),N1913*R1913)))</f>
        <v>-      ₽</v>
      </c>
      <c r="U1913" s="92" t="str">
        <f>IF('1'!$H$10="-","-      ₽",S1913*N1913)</f>
        <v>-      ₽</v>
      </c>
      <c r="V1913" s="93" t="str">
        <f>IF('1'!$H$10="-","-      ₽",R1913*N1913)</f>
        <v>-      ₽</v>
      </c>
      <c r="W1913" s="93" t="str">
        <f>IF('1'!$H$10="-","-      ₽",R1913*O1913)</f>
        <v>-      ₽</v>
      </c>
      <c r="X1913" s="65" t="s">
        <v>4548</v>
      </c>
      <c r="Y1913" s="66" t="str">
        <f>IF(OR(Q1913="",'1'!$H$10="-"),"-      %",IF(Z1913="только сц",0,IF(SUM($V$685:$V$6357)&gt;=57000,(W1913-T1913)/W1913,0)))</f>
        <v>-      %</v>
      </c>
      <c r="Z1913" s="83" t="s">
        <v>375</v>
      </c>
      <c r="AA1913" s="51">
        <v>0</v>
      </c>
      <c r="AB1913" s="51">
        <v>20</v>
      </c>
      <c r="AC1913" s="63" t="s">
        <v>375</v>
      </c>
      <c r="AD1913" s="94" t="str">
        <f>IF(OR(Q1913="",'1'!$H$10="-"),"",IF(Q1913&gt;R1913+S1913,"заказано больше наличия",""))</f>
        <v/>
      </c>
    </row>
    <row r="1914" spans="1:30" s="48" customFormat="1">
      <c r="A1914" s="2"/>
      <c r="B1914" s="57" t="s">
        <v>1835</v>
      </c>
      <c r="C1914" s="49" t="s">
        <v>924</v>
      </c>
      <c r="D1914" s="49" t="s">
        <v>925</v>
      </c>
      <c r="E1914" s="49">
        <v>4</v>
      </c>
      <c r="F1914" s="49">
        <v>8</v>
      </c>
      <c r="G1914" s="49" t="s">
        <v>3263</v>
      </c>
      <c r="H1914" s="52" t="s">
        <v>288</v>
      </c>
      <c r="I1914" s="50"/>
      <c r="J1914" s="50"/>
      <c r="K1914" s="90"/>
      <c r="L1914" s="51">
        <v>266</v>
      </c>
      <c r="M1914" s="51">
        <v>235</v>
      </c>
      <c r="N1914" s="82">
        <f>IF('1'!$H$10="-",L1914,L1914)</f>
        <v>266</v>
      </c>
      <c r="O1914" s="82">
        <f>IF(Z1914="только сц",0,IF('1'!$H$10="-",M1914,IF('1'!$H$10="в кассу предприятия",M1914,IF('1'!$H$10="ИП Водакова Т.Ю.",M1914*1.075,"-"))))</f>
        <v>235</v>
      </c>
      <c r="P1914" s="86">
        <v>9</v>
      </c>
      <c r="Q1914" s="47"/>
      <c r="R1914" s="91">
        <f t="shared" si="30"/>
        <v>0</v>
      </c>
      <c r="S1914" s="91" t="str">
        <f>IF('1'!$H$10="-","-      ₽",IF(Z1914="только сц",IF(Q1914&lt;=AA1914,Q1914,AA1914),IF(Q1914&lt;=AB1914,0,IF(Q1914-R1914&lt;=AA1914,Q1914-R1914,AA1914))))</f>
        <v>-      ₽</v>
      </c>
      <c r="T1914" s="92" t="str">
        <f>IF('1'!$H$10="-","-      ₽",IF(AND(SUM($W$10:$W$6357)&gt;=200000,AC1914&lt;&gt;"без скидки"),IF(R1914&gt;=100,O1914*0.95*0.95*R1914,O1914*R1914*0.95),IF(SUM($V$10:$V$6357)&gt;=57000,IF(AND(R1914&gt;=100,AC1914&lt;&gt;"без скидки"),O1914*0.95*R1914,O1914*R1914),N1914*R1914)))</f>
        <v>-      ₽</v>
      </c>
      <c r="U1914" s="92" t="str">
        <f>IF('1'!$H$10="-","-      ₽",S1914*N1914)</f>
        <v>-      ₽</v>
      </c>
      <c r="V1914" s="93" t="str">
        <f>IF('1'!$H$10="-","-      ₽",R1914*N1914)</f>
        <v>-      ₽</v>
      </c>
      <c r="W1914" s="93" t="str">
        <f>IF('1'!$H$10="-","-      ₽",R1914*O1914)</f>
        <v>-      ₽</v>
      </c>
      <c r="X1914" s="65" t="s">
        <v>4548</v>
      </c>
      <c r="Y1914" s="66" t="str">
        <f>IF(OR(Q1914="",'1'!$H$10="-"),"-      %",IF(Z1914="только сц",0,IF(SUM($V$685:$V$6357)&gt;=57000,(W1914-T1914)/W1914,0)))</f>
        <v>-      %</v>
      </c>
      <c r="Z1914" s="83" t="s">
        <v>375</v>
      </c>
      <c r="AA1914" s="51">
        <v>0</v>
      </c>
      <c r="AB1914" s="51">
        <v>9</v>
      </c>
      <c r="AC1914" s="63" t="s">
        <v>375</v>
      </c>
      <c r="AD1914" s="94" t="str">
        <f>IF(OR(Q1914="",'1'!$H$10="-"),"",IF(Q1914&gt;R1914+S1914,"заказано больше наличия",""))</f>
        <v/>
      </c>
    </row>
    <row r="1915" spans="1:30" s="48" customFormat="1">
      <c r="A1915" s="2"/>
      <c r="B1915" s="57" t="s">
        <v>1836</v>
      </c>
      <c r="C1915" s="49" t="s">
        <v>3897</v>
      </c>
      <c r="D1915" s="49" t="s">
        <v>3898</v>
      </c>
      <c r="E1915" s="49">
        <v>4</v>
      </c>
      <c r="F1915" s="49">
        <v>8</v>
      </c>
      <c r="G1915" s="49" t="s">
        <v>3264</v>
      </c>
      <c r="H1915" s="52" t="s">
        <v>288</v>
      </c>
      <c r="I1915" s="50"/>
      <c r="J1915" s="50"/>
      <c r="K1915" s="90"/>
      <c r="L1915" s="51">
        <v>266</v>
      </c>
      <c r="M1915" s="51">
        <v>235</v>
      </c>
      <c r="N1915" s="82">
        <f>IF('1'!$H$10="-",L1915,L1915)</f>
        <v>266</v>
      </c>
      <c r="O1915" s="82">
        <f>IF(Z1915="только сц",0,IF('1'!$H$10="-",M1915,IF('1'!$H$10="в кассу предприятия",M1915,IF('1'!$H$10="ИП Водакова Т.Ю.",M1915*1.075,"-"))))</f>
        <v>0</v>
      </c>
      <c r="P1915" s="86">
        <v>3</v>
      </c>
      <c r="Q1915" s="47"/>
      <c r="R1915" s="91">
        <f t="shared" si="30"/>
        <v>0</v>
      </c>
      <c r="S1915" s="91" t="str">
        <f>IF('1'!$H$10="-","-      ₽",IF(Z1915="только сц",IF(Q1915&lt;=AA1915,Q1915,AA1915),IF(Q1915&lt;=AB1915,0,IF(Q1915-R1915&lt;=AA1915,Q1915-R1915,AA1915))))</f>
        <v>-      ₽</v>
      </c>
      <c r="T1915" s="92" t="str">
        <f>IF('1'!$H$10="-","-      ₽",IF(AND(SUM($W$10:$W$6357)&gt;=200000,AC1915&lt;&gt;"без скидки"),IF(R1915&gt;=100,O1915*0.95*0.95*R1915,O1915*R1915*0.95),IF(SUM($V$10:$V$6357)&gt;=57000,IF(AND(R1915&gt;=100,AC1915&lt;&gt;"без скидки"),O1915*0.95*R1915,O1915*R1915),N1915*R1915)))</f>
        <v>-      ₽</v>
      </c>
      <c r="U1915" s="92" t="str">
        <f>IF('1'!$H$10="-","-      ₽",S1915*N1915)</f>
        <v>-      ₽</v>
      </c>
      <c r="V1915" s="93" t="str">
        <f>IF('1'!$H$10="-","-      ₽",R1915*N1915)</f>
        <v>-      ₽</v>
      </c>
      <c r="W1915" s="93" t="str">
        <f>IF('1'!$H$10="-","-      ₽",R1915*O1915)</f>
        <v>-      ₽</v>
      </c>
      <c r="X1915" s="65" t="s">
        <v>4548</v>
      </c>
      <c r="Y1915" s="66" t="str">
        <f>IF(OR(Q1915="",'1'!$H$10="-"),"-      %",IF(Z1915="только сц",0,IF(SUM($V$685:$V$6357)&gt;=57000,(W1915-T1915)/W1915,0)))</f>
        <v>-      %</v>
      </c>
      <c r="Z1915" s="83" t="s">
        <v>5582</v>
      </c>
      <c r="AA1915" s="51">
        <v>3</v>
      </c>
      <c r="AB1915" s="51">
        <v>0</v>
      </c>
      <c r="AC1915" s="63" t="s">
        <v>375</v>
      </c>
      <c r="AD1915" s="94" t="str">
        <f>IF(OR(Q1915="",'1'!$H$10="-"),"",IF(Q1915&gt;R1915+S1915,"заказано больше наличия",""))</f>
        <v/>
      </c>
    </row>
    <row r="1916" spans="1:30" s="48" customFormat="1">
      <c r="A1916" s="2"/>
      <c r="B1916" s="57" t="s">
        <v>1837</v>
      </c>
      <c r="C1916" s="49" t="s">
        <v>3897</v>
      </c>
      <c r="D1916" s="49" t="s">
        <v>3898</v>
      </c>
      <c r="E1916" s="49">
        <v>4</v>
      </c>
      <c r="F1916" s="49">
        <v>8</v>
      </c>
      <c r="G1916" s="49" t="s">
        <v>3265</v>
      </c>
      <c r="H1916" s="52" t="s">
        <v>288</v>
      </c>
      <c r="I1916" s="50"/>
      <c r="J1916" s="50"/>
      <c r="K1916" s="90"/>
      <c r="L1916" s="51">
        <v>266</v>
      </c>
      <c r="M1916" s="51">
        <v>235</v>
      </c>
      <c r="N1916" s="82">
        <f>IF('1'!$H$10="-",L1916,L1916)</f>
        <v>266</v>
      </c>
      <c r="O1916" s="82">
        <f>IF(Z1916="только сц",0,IF('1'!$H$10="-",M1916,IF('1'!$H$10="в кассу предприятия",M1916,IF('1'!$H$10="ИП Водакова Т.Ю.",M1916*1.075,"-"))))</f>
        <v>0</v>
      </c>
      <c r="P1916" s="86">
        <v>3</v>
      </c>
      <c r="Q1916" s="47"/>
      <c r="R1916" s="91">
        <f t="shared" si="30"/>
        <v>0</v>
      </c>
      <c r="S1916" s="91" t="str">
        <f>IF('1'!$H$10="-","-      ₽",IF(Z1916="только сц",IF(Q1916&lt;=AA1916,Q1916,AA1916),IF(Q1916&lt;=AB1916,0,IF(Q1916-R1916&lt;=AA1916,Q1916-R1916,AA1916))))</f>
        <v>-      ₽</v>
      </c>
      <c r="T1916" s="92" t="str">
        <f>IF('1'!$H$10="-","-      ₽",IF(AND(SUM($W$10:$W$6357)&gt;=200000,AC1916&lt;&gt;"без скидки"),IF(R1916&gt;=100,O1916*0.95*0.95*R1916,O1916*R1916*0.95),IF(SUM($V$10:$V$6357)&gt;=57000,IF(AND(R1916&gt;=100,AC1916&lt;&gt;"без скидки"),O1916*0.95*R1916,O1916*R1916),N1916*R1916)))</f>
        <v>-      ₽</v>
      </c>
      <c r="U1916" s="92" t="str">
        <f>IF('1'!$H$10="-","-      ₽",S1916*N1916)</f>
        <v>-      ₽</v>
      </c>
      <c r="V1916" s="93" t="str">
        <f>IF('1'!$H$10="-","-      ₽",R1916*N1916)</f>
        <v>-      ₽</v>
      </c>
      <c r="W1916" s="93" t="str">
        <f>IF('1'!$H$10="-","-      ₽",R1916*O1916)</f>
        <v>-      ₽</v>
      </c>
      <c r="X1916" s="65" t="s">
        <v>4548</v>
      </c>
      <c r="Y1916" s="66" t="str">
        <f>IF(OR(Q1916="",'1'!$H$10="-"),"-      %",IF(Z1916="только сц",0,IF(SUM($V$685:$V$6357)&gt;=57000,(W1916-T1916)/W1916,0)))</f>
        <v>-      %</v>
      </c>
      <c r="Z1916" s="83" t="s">
        <v>5582</v>
      </c>
      <c r="AA1916" s="51">
        <v>3</v>
      </c>
      <c r="AB1916" s="51">
        <v>0</v>
      </c>
      <c r="AC1916" s="63" t="s">
        <v>375</v>
      </c>
      <c r="AD1916" s="94" t="str">
        <f>IF(OR(Q1916="",'1'!$H$10="-"),"",IF(Q1916&gt;R1916+S1916,"заказано больше наличия",""))</f>
        <v/>
      </c>
    </row>
    <row r="1917" spans="1:30" s="48" customFormat="1">
      <c r="A1917" s="2"/>
      <c r="B1917" s="57" t="s">
        <v>1838</v>
      </c>
      <c r="C1917" s="49" t="s">
        <v>3897</v>
      </c>
      <c r="D1917" s="49" t="s">
        <v>3898</v>
      </c>
      <c r="E1917" s="49">
        <v>4</v>
      </c>
      <c r="F1917" s="49">
        <v>8</v>
      </c>
      <c r="G1917" s="49" t="s">
        <v>3266</v>
      </c>
      <c r="H1917" s="52" t="s">
        <v>288</v>
      </c>
      <c r="I1917" s="50"/>
      <c r="J1917" s="50"/>
      <c r="K1917" s="90"/>
      <c r="L1917" s="51">
        <v>266</v>
      </c>
      <c r="M1917" s="51">
        <v>235</v>
      </c>
      <c r="N1917" s="82">
        <f>IF('1'!$H$10="-",L1917,L1917)</f>
        <v>266</v>
      </c>
      <c r="O1917" s="82">
        <f>IF(Z1917="только сц",0,IF('1'!$H$10="-",M1917,IF('1'!$H$10="в кассу предприятия",M1917,IF('1'!$H$10="ИП Водакова Т.Ю.",M1917*1.075,"-"))))</f>
        <v>0</v>
      </c>
      <c r="P1917" s="86">
        <v>1</v>
      </c>
      <c r="Q1917" s="47"/>
      <c r="R1917" s="91">
        <f t="shared" si="30"/>
        <v>0</v>
      </c>
      <c r="S1917" s="91" t="str">
        <f>IF('1'!$H$10="-","-      ₽",IF(Z1917="только сц",IF(Q1917&lt;=AA1917,Q1917,AA1917),IF(Q1917&lt;=AB1917,0,IF(Q1917-R1917&lt;=AA1917,Q1917-R1917,AA1917))))</f>
        <v>-      ₽</v>
      </c>
      <c r="T1917" s="92" t="str">
        <f>IF('1'!$H$10="-","-      ₽",IF(AND(SUM($W$10:$W$6357)&gt;=200000,AC1917&lt;&gt;"без скидки"),IF(R1917&gt;=100,O1917*0.95*0.95*R1917,O1917*R1917*0.95),IF(SUM($V$10:$V$6357)&gt;=57000,IF(AND(R1917&gt;=100,AC1917&lt;&gt;"без скидки"),O1917*0.95*R1917,O1917*R1917),N1917*R1917)))</f>
        <v>-      ₽</v>
      </c>
      <c r="U1917" s="92" t="str">
        <f>IF('1'!$H$10="-","-      ₽",S1917*N1917)</f>
        <v>-      ₽</v>
      </c>
      <c r="V1917" s="93" t="str">
        <f>IF('1'!$H$10="-","-      ₽",R1917*N1917)</f>
        <v>-      ₽</v>
      </c>
      <c r="W1917" s="93" t="str">
        <f>IF('1'!$H$10="-","-      ₽",R1917*O1917)</f>
        <v>-      ₽</v>
      </c>
      <c r="X1917" s="65" t="s">
        <v>4548</v>
      </c>
      <c r="Y1917" s="66" t="str">
        <f>IF(OR(Q1917="",'1'!$H$10="-"),"-      %",IF(Z1917="только сц",0,IF(SUM($V$685:$V$6357)&gt;=57000,(W1917-T1917)/W1917,0)))</f>
        <v>-      %</v>
      </c>
      <c r="Z1917" s="83" t="s">
        <v>5582</v>
      </c>
      <c r="AA1917" s="51">
        <v>1</v>
      </c>
      <c r="AB1917" s="51">
        <v>0</v>
      </c>
      <c r="AC1917" s="63" t="s">
        <v>375</v>
      </c>
      <c r="AD1917" s="94" t="str">
        <f>IF(OR(Q1917="",'1'!$H$10="-"),"",IF(Q1917&gt;R1917+S1917,"заказано больше наличия",""))</f>
        <v/>
      </c>
    </row>
    <row r="1918" spans="1:30" s="48" customFormat="1">
      <c r="A1918" s="2"/>
      <c r="B1918" s="57" t="s">
        <v>1839</v>
      </c>
      <c r="C1918" s="49" t="s">
        <v>3897</v>
      </c>
      <c r="D1918" s="49" t="s">
        <v>3898</v>
      </c>
      <c r="E1918" s="49">
        <v>4</v>
      </c>
      <c r="F1918" s="49">
        <v>8</v>
      </c>
      <c r="G1918" s="49" t="s">
        <v>3266</v>
      </c>
      <c r="H1918" s="52" t="s">
        <v>288</v>
      </c>
      <c r="I1918" s="50"/>
      <c r="J1918" s="50"/>
      <c r="K1918" s="90"/>
      <c r="L1918" s="51">
        <v>266</v>
      </c>
      <c r="M1918" s="51">
        <v>235</v>
      </c>
      <c r="N1918" s="82">
        <f>IF('1'!$H$10="-",L1918,L1918)</f>
        <v>266</v>
      </c>
      <c r="O1918" s="82">
        <f>IF(Z1918="только сц",0,IF('1'!$H$10="-",M1918,IF('1'!$H$10="в кассу предприятия",M1918,IF('1'!$H$10="ИП Водакова Т.Ю.",M1918*1.075,"-"))))</f>
        <v>0</v>
      </c>
      <c r="P1918" s="86">
        <v>1</v>
      </c>
      <c r="Q1918" s="47"/>
      <c r="R1918" s="91">
        <f t="shared" si="30"/>
        <v>0</v>
      </c>
      <c r="S1918" s="91" t="str">
        <f>IF('1'!$H$10="-","-      ₽",IF(Z1918="только сц",IF(Q1918&lt;=AA1918,Q1918,AA1918),IF(Q1918&lt;=AB1918,0,IF(Q1918-R1918&lt;=AA1918,Q1918-R1918,AA1918))))</f>
        <v>-      ₽</v>
      </c>
      <c r="T1918" s="92" t="str">
        <f>IF('1'!$H$10="-","-      ₽",IF(AND(SUM($W$10:$W$6357)&gt;=200000,AC1918&lt;&gt;"без скидки"),IF(R1918&gt;=100,O1918*0.95*0.95*R1918,O1918*R1918*0.95),IF(SUM($V$10:$V$6357)&gt;=57000,IF(AND(R1918&gt;=100,AC1918&lt;&gt;"без скидки"),O1918*0.95*R1918,O1918*R1918),N1918*R1918)))</f>
        <v>-      ₽</v>
      </c>
      <c r="U1918" s="92" t="str">
        <f>IF('1'!$H$10="-","-      ₽",S1918*N1918)</f>
        <v>-      ₽</v>
      </c>
      <c r="V1918" s="93" t="str">
        <f>IF('1'!$H$10="-","-      ₽",R1918*N1918)</f>
        <v>-      ₽</v>
      </c>
      <c r="W1918" s="93" t="str">
        <f>IF('1'!$H$10="-","-      ₽",R1918*O1918)</f>
        <v>-      ₽</v>
      </c>
      <c r="X1918" s="65" t="s">
        <v>4548</v>
      </c>
      <c r="Y1918" s="66" t="str">
        <f>IF(OR(Q1918="",'1'!$H$10="-"),"-      %",IF(Z1918="только сц",0,IF(SUM($V$685:$V$6357)&gt;=57000,(W1918-T1918)/W1918,0)))</f>
        <v>-      %</v>
      </c>
      <c r="Z1918" s="83" t="s">
        <v>5582</v>
      </c>
      <c r="AA1918" s="51">
        <v>1</v>
      </c>
      <c r="AB1918" s="51">
        <v>0</v>
      </c>
      <c r="AC1918" s="63" t="s">
        <v>375</v>
      </c>
      <c r="AD1918" s="94" t="str">
        <f>IF(OR(Q1918="",'1'!$H$10="-"),"",IF(Q1918&gt;R1918+S1918,"заказано больше наличия",""))</f>
        <v/>
      </c>
    </row>
    <row r="1919" spans="1:30" s="48" customFormat="1">
      <c r="A1919" s="2"/>
      <c r="B1919" s="57" t="s">
        <v>1840</v>
      </c>
      <c r="C1919" s="49" t="s">
        <v>924</v>
      </c>
      <c r="D1919" s="49" t="s">
        <v>925</v>
      </c>
      <c r="E1919" s="49">
        <v>4</v>
      </c>
      <c r="F1919" s="49">
        <v>8</v>
      </c>
      <c r="G1919" s="49" t="s">
        <v>3267</v>
      </c>
      <c r="H1919" s="52" t="s">
        <v>288</v>
      </c>
      <c r="I1919" s="50"/>
      <c r="J1919" s="50"/>
      <c r="K1919" s="90"/>
      <c r="L1919" s="51">
        <v>312</v>
      </c>
      <c r="M1919" s="51">
        <v>275</v>
      </c>
      <c r="N1919" s="82">
        <f>IF('1'!$H$10="-",L1919,L1919)</f>
        <v>312</v>
      </c>
      <c r="O1919" s="82">
        <f>IF(Z1919="только сц",0,IF('1'!$H$10="-",M1919,IF('1'!$H$10="в кассу предприятия",M1919,IF('1'!$H$10="ИП Водакова Т.Ю.",M1919*1.075,"-"))))</f>
        <v>275</v>
      </c>
      <c r="P1919" s="86">
        <v>35</v>
      </c>
      <c r="Q1919" s="47"/>
      <c r="R1919" s="91">
        <f t="shared" si="30"/>
        <v>0</v>
      </c>
      <c r="S1919" s="91" t="str">
        <f>IF('1'!$H$10="-","-      ₽",IF(Z1919="только сц",IF(Q1919&lt;=AA1919,Q1919,AA1919),IF(Q1919&lt;=AB1919,0,IF(Q1919-R1919&lt;=AA1919,Q1919-R1919,AA1919))))</f>
        <v>-      ₽</v>
      </c>
      <c r="T1919" s="92" t="str">
        <f>IF('1'!$H$10="-","-      ₽",IF(AND(SUM($W$10:$W$6357)&gt;=200000,AC1919&lt;&gt;"без скидки"),IF(R1919&gt;=100,O1919*0.95*0.95*R1919,O1919*R1919*0.95),IF(SUM($V$10:$V$6357)&gt;=57000,IF(AND(R1919&gt;=100,AC1919&lt;&gt;"без скидки"),O1919*0.95*R1919,O1919*R1919),N1919*R1919)))</f>
        <v>-      ₽</v>
      </c>
      <c r="U1919" s="92" t="str">
        <f>IF('1'!$H$10="-","-      ₽",S1919*N1919)</f>
        <v>-      ₽</v>
      </c>
      <c r="V1919" s="93" t="str">
        <f>IF('1'!$H$10="-","-      ₽",R1919*N1919)</f>
        <v>-      ₽</v>
      </c>
      <c r="W1919" s="93" t="str">
        <f>IF('1'!$H$10="-","-      ₽",R1919*O1919)</f>
        <v>-      ₽</v>
      </c>
      <c r="X1919" s="65" t="s">
        <v>4548</v>
      </c>
      <c r="Y1919" s="66" t="str">
        <f>IF(OR(Q1919="",'1'!$H$10="-"),"-      %",IF(Z1919="только сц",0,IF(SUM($V$685:$V$6357)&gt;=57000,(W1919-T1919)/W1919,0)))</f>
        <v>-      %</v>
      </c>
      <c r="Z1919" s="83" t="s">
        <v>375</v>
      </c>
      <c r="AA1919" s="51">
        <v>6</v>
      </c>
      <c r="AB1919" s="51">
        <v>29</v>
      </c>
      <c r="AC1919" s="63" t="s">
        <v>375</v>
      </c>
      <c r="AD1919" s="94" t="str">
        <f>IF(OR(Q1919="",'1'!$H$10="-"),"",IF(Q1919&gt;R1919+S1919,"заказано больше наличия",""))</f>
        <v/>
      </c>
    </row>
    <row r="1920" spans="1:30" s="48" customFormat="1">
      <c r="A1920" s="2"/>
      <c r="B1920" s="57" t="s">
        <v>957</v>
      </c>
      <c r="C1920" s="49" t="s">
        <v>924</v>
      </c>
      <c r="D1920" s="49" t="s">
        <v>925</v>
      </c>
      <c r="E1920" s="49">
        <v>4</v>
      </c>
      <c r="F1920" s="49">
        <v>8</v>
      </c>
      <c r="G1920" s="49" t="s">
        <v>958</v>
      </c>
      <c r="H1920" s="52" t="s">
        <v>288</v>
      </c>
      <c r="I1920" s="50"/>
      <c r="J1920" s="50"/>
      <c r="K1920" s="90"/>
      <c r="L1920" s="51">
        <v>464</v>
      </c>
      <c r="M1920" s="51">
        <v>409</v>
      </c>
      <c r="N1920" s="82">
        <f>IF('1'!$H$10="-",L1920,L1920)</f>
        <v>464</v>
      </c>
      <c r="O1920" s="82">
        <f>IF(Z1920="только сц",0,IF('1'!$H$10="-",M1920,IF('1'!$H$10="в кассу предприятия",M1920,IF('1'!$H$10="ИП Водакова Т.Ю.",M1920*1.075,"-"))))</f>
        <v>409</v>
      </c>
      <c r="P1920" s="86">
        <v>42</v>
      </c>
      <c r="Q1920" s="47"/>
      <c r="R1920" s="91">
        <f t="shared" si="30"/>
        <v>0</v>
      </c>
      <c r="S1920" s="91" t="str">
        <f>IF('1'!$H$10="-","-      ₽",IF(Z1920="только сц",IF(Q1920&lt;=AA1920,Q1920,AA1920),IF(Q1920&lt;=AB1920,0,IF(Q1920-R1920&lt;=AA1920,Q1920-R1920,AA1920))))</f>
        <v>-      ₽</v>
      </c>
      <c r="T1920" s="92" t="str">
        <f>IF('1'!$H$10="-","-      ₽",IF(AND(SUM($W$10:$W$6357)&gt;=200000,AC1920&lt;&gt;"без скидки"),IF(R1920&gt;=100,O1920*0.95*0.95*R1920,O1920*R1920*0.95),IF(SUM($V$10:$V$6357)&gt;=57000,IF(AND(R1920&gt;=100,AC1920&lt;&gt;"без скидки"),O1920*0.95*R1920,O1920*R1920),N1920*R1920)))</f>
        <v>-      ₽</v>
      </c>
      <c r="U1920" s="92" t="str">
        <f>IF('1'!$H$10="-","-      ₽",S1920*N1920)</f>
        <v>-      ₽</v>
      </c>
      <c r="V1920" s="93" t="str">
        <f>IF('1'!$H$10="-","-      ₽",R1920*N1920)</f>
        <v>-      ₽</v>
      </c>
      <c r="W1920" s="93" t="str">
        <f>IF('1'!$H$10="-","-      ₽",R1920*O1920)</f>
        <v>-      ₽</v>
      </c>
      <c r="X1920" s="65" t="s">
        <v>4548</v>
      </c>
      <c r="Y1920" s="66" t="str">
        <f>IF(OR(Q1920="",'1'!$H$10="-"),"-      %",IF(Z1920="только сц",0,IF(SUM($V$685:$V$6357)&gt;=57000,(W1920-T1920)/W1920,0)))</f>
        <v>-      %</v>
      </c>
      <c r="Z1920" s="83" t="s">
        <v>375</v>
      </c>
      <c r="AA1920" s="51">
        <v>7</v>
      </c>
      <c r="AB1920" s="51">
        <v>35</v>
      </c>
      <c r="AC1920" s="63" t="s">
        <v>375</v>
      </c>
      <c r="AD1920" s="94" t="str">
        <f>IF(OR(Q1920="",'1'!$H$10="-"),"",IF(Q1920&gt;R1920+S1920,"заказано больше наличия",""))</f>
        <v/>
      </c>
    </row>
    <row r="1921" spans="1:30" s="48" customFormat="1">
      <c r="A1921" s="2"/>
      <c r="B1921" s="57" t="s">
        <v>1841</v>
      </c>
      <c r="C1921" s="49" t="s">
        <v>924</v>
      </c>
      <c r="D1921" s="49" t="s">
        <v>925</v>
      </c>
      <c r="E1921" s="49">
        <v>4</v>
      </c>
      <c r="F1921" s="49">
        <v>8</v>
      </c>
      <c r="G1921" s="49" t="s">
        <v>3268</v>
      </c>
      <c r="H1921" s="52" t="s">
        <v>288</v>
      </c>
      <c r="I1921" s="50"/>
      <c r="J1921" s="50"/>
      <c r="K1921" s="90"/>
      <c r="L1921" s="51">
        <v>266</v>
      </c>
      <c r="M1921" s="51">
        <v>235</v>
      </c>
      <c r="N1921" s="82">
        <f>IF('1'!$H$10="-",L1921,L1921)</f>
        <v>266</v>
      </c>
      <c r="O1921" s="82">
        <f>IF(Z1921="только сц",0,IF('1'!$H$10="-",M1921,IF('1'!$H$10="в кассу предприятия",M1921,IF('1'!$H$10="ИП Водакова Т.Ю.",M1921*1.075,"-"))))</f>
        <v>235</v>
      </c>
      <c r="P1921" s="86">
        <v>6</v>
      </c>
      <c r="Q1921" s="47"/>
      <c r="R1921" s="91">
        <f t="shared" si="30"/>
        <v>0</v>
      </c>
      <c r="S1921" s="91" t="str">
        <f>IF('1'!$H$10="-","-      ₽",IF(Z1921="только сц",IF(Q1921&lt;=AA1921,Q1921,AA1921),IF(Q1921&lt;=AB1921,0,IF(Q1921-R1921&lt;=AA1921,Q1921-R1921,AA1921))))</f>
        <v>-      ₽</v>
      </c>
      <c r="T1921" s="92" t="str">
        <f>IF('1'!$H$10="-","-      ₽",IF(AND(SUM($W$10:$W$6357)&gt;=200000,AC1921&lt;&gt;"без скидки"),IF(R1921&gt;=100,O1921*0.95*0.95*R1921,O1921*R1921*0.95),IF(SUM($V$10:$V$6357)&gt;=57000,IF(AND(R1921&gt;=100,AC1921&lt;&gt;"без скидки"),O1921*0.95*R1921,O1921*R1921),N1921*R1921)))</f>
        <v>-      ₽</v>
      </c>
      <c r="U1921" s="92" t="str">
        <f>IF('1'!$H$10="-","-      ₽",S1921*N1921)</f>
        <v>-      ₽</v>
      </c>
      <c r="V1921" s="93" t="str">
        <f>IF('1'!$H$10="-","-      ₽",R1921*N1921)</f>
        <v>-      ₽</v>
      </c>
      <c r="W1921" s="93" t="str">
        <f>IF('1'!$H$10="-","-      ₽",R1921*O1921)</f>
        <v>-      ₽</v>
      </c>
      <c r="X1921" s="65" t="s">
        <v>4548</v>
      </c>
      <c r="Y1921" s="66" t="str">
        <f>IF(OR(Q1921="",'1'!$H$10="-"),"-      %",IF(Z1921="только сц",0,IF(SUM($V$685:$V$6357)&gt;=57000,(W1921-T1921)/W1921,0)))</f>
        <v>-      %</v>
      </c>
      <c r="Z1921" s="83" t="s">
        <v>375</v>
      </c>
      <c r="AA1921" s="51">
        <v>0</v>
      </c>
      <c r="AB1921" s="51">
        <v>6</v>
      </c>
      <c r="AC1921" s="63" t="s">
        <v>375</v>
      </c>
      <c r="AD1921" s="94" t="str">
        <f>IF(OR(Q1921="",'1'!$H$10="-"),"",IF(Q1921&gt;R1921+S1921,"заказано больше наличия",""))</f>
        <v/>
      </c>
    </row>
    <row r="1922" spans="1:30" s="48" customFormat="1">
      <c r="A1922" s="2"/>
      <c r="B1922" s="57" t="s">
        <v>1842</v>
      </c>
      <c r="C1922" s="49" t="s">
        <v>3897</v>
      </c>
      <c r="D1922" s="49" t="s">
        <v>3898</v>
      </c>
      <c r="E1922" s="49">
        <v>4</v>
      </c>
      <c r="F1922" s="49">
        <v>8</v>
      </c>
      <c r="G1922" s="49" t="s">
        <v>3269</v>
      </c>
      <c r="H1922" s="52" t="s">
        <v>288</v>
      </c>
      <c r="I1922" s="50"/>
      <c r="J1922" s="50"/>
      <c r="K1922" s="90"/>
      <c r="L1922" s="51">
        <v>266</v>
      </c>
      <c r="M1922" s="51">
        <v>235</v>
      </c>
      <c r="N1922" s="82">
        <f>IF('1'!$H$10="-",L1922,L1922)</f>
        <v>266</v>
      </c>
      <c r="O1922" s="82">
        <f>IF(Z1922="только сц",0,IF('1'!$H$10="-",M1922,IF('1'!$H$10="в кассу предприятия",M1922,IF('1'!$H$10="ИП Водакова Т.Ю.",M1922*1.075,"-"))))</f>
        <v>0</v>
      </c>
      <c r="P1922" s="86">
        <v>1</v>
      </c>
      <c r="Q1922" s="47"/>
      <c r="R1922" s="91">
        <f t="shared" si="30"/>
        <v>0</v>
      </c>
      <c r="S1922" s="91" t="str">
        <f>IF('1'!$H$10="-","-      ₽",IF(Z1922="только сц",IF(Q1922&lt;=AA1922,Q1922,AA1922),IF(Q1922&lt;=AB1922,0,IF(Q1922-R1922&lt;=AA1922,Q1922-R1922,AA1922))))</f>
        <v>-      ₽</v>
      </c>
      <c r="T1922" s="92" t="str">
        <f>IF('1'!$H$10="-","-      ₽",IF(AND(SUM($W$10:$W$6357)&gt;=200000,AC1922&lt;&gt;"без скидки"),IF(R1922&gt;=100,O1922*0.95*0.95*R1922,O1922*R1922*0.95),IF(SUM($V$10:$V$6357)&gt;=57000,IF(AND(R1922&gt;=100,AC1922&lt;&gt;"без скидки"),O1922*0.95*R1922,O1922*R1922),N1922*R1922)))</f>
        <v>-      ₽</v>
      </c>
      <c r="U1922" s="92" t="str">
        <f>IF('1'!$H$10="-","-      ₽",S1922*N1922)</f>
        <v>-      ₽</v>
      </c>
      <c r="V1922" s="93" t="str">
        <f>IF('1'!$H$10="-","-      ₽",R1922*N1922)</f>
        <v>-      ₽</v>
      </c>
      <c r="W1922" s="93" t="str">
        <f>IF('1'!$H$10="-","-      ₽",R1922*O1922)</f>
        <v>-      ₽</v>
      </c>
      <c r="X1922" s="65" t="s">
        <v>4548</v>
      </c>
      <c r="Y1922" s="66" t="str">
        <f>IF(OR(Q1922="",'1'!$H$10="-"),"-      %",IF(Z1922="только сц",0,IF(SUM($V$685:$V$6357)&gt;=57000,(W1922-T1922)/W1922,0)))</f>
        <v>-      %</v>
      </c>
      <c r="Z1922" s="83" t="s">
        <v>5582</v>
      </c>
      <c r="AA1922" s="51">
        <v>1</v>
      </c>
      <c r="AB1922" s="51">
        <v>0</v>
      </c>
      <c r="AC1922" s="63" t="s">
        <v>375</v>
      </c>
      <c r="AD1922" s="94" t="str">
        <f>IF(OR(Q1922="",'1'!$H$10="-"),"",IF(Q1922&gt;R1922+S1922,"заказано больше наличия",""))</f>
        <v/>
      </c>
    </row>
    <row r="1923" spans="1:30" s="48" customFormat="1">
      <c r="A1923" s="2"/>
      <c r="B1923" s="57" t="s">
        <v>1843</v>
      </c>
      <c r="C1923" s="49" t="s">
        <v>924</v>
      </c>
      <c r="D1923" s="49" t="s">
        <v>925</v>
      </c>
      <c r="E1923" s="49">
        <v>4</v>
      </c>
      <c r="F1923" s="49">
        <v>8</v>
      </c>
      <c r="G1923" s="49" t="s">
        <v>3270</v>
      </c>
      <c r="H1923" s="52" t="s">
        <v>288</v>
      </c>
      <c r="I1923" s="50"/>
      <c r="J1923" s="50"/>
      <c r="K1923" s="90"/>
      <c r="L1923" s="51">
        <v>391</v>
      </c>
      <c r="M1923" s="51">
        <v>345</v>
      </c>
      <c r="N1923" s="82">
        <f>IF('1'!$H$10="-",L1923,L1923)</f>
        <v>391</v>
      </c>
      <c r="O1923" s="82">
        <f>IF(Z1923="только сц",0,IF('1'!$H$10="-",M1923,IF('1'!$H$10="в кассу предприятия",M1923,IF('1'!$H$10="ИП Водакова Т.Ю.",M1923*1.075,"-"))))</f>
        <v>345</v>
      </c>
      <c r="P1923" s="86">
        <v>31</v>
      </c>
      <c r="Q1923" s="47"/>
      <c r="R1923" s="91">
        <f t="shared" si="30"/>
        <v>0</v>
      </c>
      <c r="S1923" s="91" t="str">
        <f>IF('1'!$H$10="-","-      ₽",IF(Z1923="только сц",IF(Q1923&lt;=AA1923,Q1923,AA1923),IF(Q1923&lt;=AB1923,0,IF(Q1923-R1923&lt;=AA1923,Q1923-R1923,AA1923))))</f>
        <v>-      ₽</v>
      </c>
      <c r="T1923" s="92" t="str">
        <f>IF('1'!$H$10="-","-      ₽",IF(AND(SUM($W$10:$W$6357)&gt;=200000,AC1923&lt;&gt;"без скидки"),IF(R1923&gt;=100,O1923*0.95*0.95*R1923,O1923*R1923*0.95),IF(SUM($V$10:$V$6357)&gt;=57000,IF(AND(R1923&gt;=100,AC1923&lt;&gt;"без скидки"),O1923*0.95*R1923,O1923*R1923),N1923*R1923)))</f>
        <v>-      ₽</v>
      </c>
      <c r="U1923" s="92" t="str">
        <f>IF('1'!$H$10="-","-      ₽",S1923*N1923)</f>
        <v>-      ₽</v>
      </c>
      <c r="V1923" s="93" t="str">
        <f>IF('1'!$H$10="-","-      ₽",R1923*N1923)</f>
        <v>-      ₽</v>
      </c>
      <c r="W1923" s="93" t="str">
        <f>IF('1'!$H$10="-","-      ₽",R1923*O1923)</f>
        <v>-      ₽</v>
      </c>
      <c r="X1923" s="65" t="s">
        <v>4548</v>
      </c>
      <c r="Y1923" s="66" t="str">
        <f>IF(OR(Q1923="",'1'!$H$10="-"),"-      %",IF(Z1923="только сц",0,IF(SUM($V$685:$V$6357)&gt;=57000,(W1923-T1923)/W1923,0)))</f>
        <v>-      %</v>
      </c>
      <c r="Z1923" s="83" t="s">
        <v>375</v>
      </c>
      <c r="AA1923" s="51">
        <v>9</v>
      </c>
      <c r="AB1923" s="51">
        <v>22</v>
      </c>
      <c r="AC1923" s="63" t="s">
        <v>375</v>
      </c>
      <c r="AD1923" s="94" t="str">
        <f>IF(OR(Q1923="",'1'!$H$10="-"),"",IF(Q1923&gt;R1923+S1923,"заказано больше наличия",""))</f>
        <v/>
      </c>
    </row>
    <row r="1924" spans="1:30" s="48" customFormat="1">
      <c r="A1924" s="2"/>
      <c r="B1924" s="57" t="s">
        <v>1844</v>
      </c>
      <c r="C1924" s="49" t="s">
        <v>924</v>
      </c>
      <c r="D1924" s="49" t="s">
        <v>925</v>
      </c>
      <c r="E1924" s="49">
        <v>4</v>
      </c>
      <c r="F1924" s="49">
        <v>8</v>
      </c>
      <c r="G1924" s="49" t="s">
        <v>3271</v>
      </c>
      <c r="H1924" s="52" t="s">
        <v>288</v>
      </c>
      <c r="I1924" s="50"/>
      <c r="J1924" s="50"/>
      <c r="K1924" s="90"/>
      <c r="L1924" s="51">
        <v>312</v>
      </c>
      <c r="M1924" s="51">
        <v>275</v>
      </c>
      <c r="N1924" s="82">
        <f>IF('1'!$H$10="-",L1924,L1924)</f>
        <v>312</v>
      </c>
      <c r="O1924" s="82">
        <f>IF(Z1924="только сц",0,IF('1'!$H$10="-",M1924,IF('1'!$H$10="в кассу предприятия",M1924,IF('1'!$H$10="ИП Водакова Т.Ю.",M1924*1.075,"-"))))</f>
        <v>275</v>
      </c>
      <c r="P1924" s="86">
        <v>23</v>
      </c>
      <c r="Q1924" s="47"/>
      <c r="R1924" s="91">
        <f t="shared" si="30"/>
        <v>0</v>
      </c>
      <c r="S1924" s="91" t="str">
        <f>IF('1'!$H$10="-","-      ₽",IF(Z1924="только сц",IF(Q1924&lt;=AA1924,Q1924,AA1924),IF(Q1924&lt;=AB1924,0,IF(Q1924-R1924&lt;=AA1924,Q1924-R1924,AA1924))))</f>
        <v>-      ₽</v>
      </c>
      <c r="T1924" s="92" t="str">
        <f>IF('1'!$H$10="-","-      ₽",IF(AND(SUM($W$10:$W$6357)&gt;=200000,AC1924&lt;&gt;"без скидки"),IF(R1924&gt;=100,O1924*0.95*0.95*R1924,O1924*R1924*0.95),IF(SUM($V$10:$V$6357)&gt;=57000,IF(AND(R1924&gt;=100,AC1924&lt;&gt;"без скидки"),O1924*0.95*R1924,O1924*R1924),N1924*R1924)))</f>
        <v>-      ₽</v>
      </c>
      <c r="U1924" s="92" t="str">
        <f>IF('1'!$H$10="-","-      ₽",S1924*N1924)</f>
        <v>-      ₽</v>
      </c>
      <c r="V1924" s="93" t="str">
        <f>IF('1'!$H$10="-","-      ₽",R1924*N1924)</f>
        <v>-      ₽</v>
      </c>
      <c r="W1924" s="93" t="str">
        <f>IF('1'!$H$10="-","-      ₽",R1924*O1924)</f>
        <v>-      ₽</v>
      </c>
      <c r="X1924" s="65" t="s">
        <v>4548</v>
      </c>
      <c r="Y1924" s="66" t="str">
        <f>IF(OR(Q1924="",'1'!$H$10="-"),"-      %",IF(Z1924="только сц",0,IF(SUM($V$685:$V$6357)&gt;=57000,(W1924-T1924)/W1924,0)))</f>
        <v>-      %</v>
      </c>
      <c r="Z1924" s="83" t="s">
        <v>375</v>
      </c>
      <c r="AA1924" s="51">
        <v>7</v>
      </c>
      <c r="AB1924" s="51">
        <v>16</v>
      </c>
      <c r="AC1924" s="63" t="s">
        <v>375</v>
      </c>
      <c r="AD1924" s="94" t="str">
        <f>IF(OR(Q1924="",'1'!$H$10="-"),"",IF(Q1924&gt;R1924+S1924,"заказано больше наличия",""))</f>
        <v/>
      </c>
    </row>
    <row r="1925" spans="1:30" s="48" customFormat="1">
      <c r="A1925" s="2"/>
      <c r="B1925" s="57" t="s">
        <v>1845</v>
      </c>
      <c r="C1925" s="49" t="s">
        <v>3897</v>
      </c>
      <c r="D1925" s="49" t="s">
        <v>3898</v>
      </c>
      <c r="E1925" s="49">
        <v>4</v>
      </c>
      <c r="F1925" s="49">
        <v>8</v>
      </c>
      <c r="G1925" s="49" t="s">
        <v>3272</v>
      </c>
      <c r="H1925" s="52" t="s">
        <v>288</v>
      </c>
      <c r="I1925" s="50"/>
      <c r="J1925" s="50"/>
      <c r="K1925" s="90"/>
      <c r="L1925" s="51">
        <v>312</v>
      </c>
      <c r="M1925" s="51">
        <v>275</v>
      </c>
      <c r="N1925" s="82">
        <f>IF('1'!$H$10="-",L1925,L1925)</f>
        <v>312</v>
      </c>
      <c r="O1925" s="82">
        <f>IF(Z1925="только сц",0,IF('1'!$H$10="-",M1925,IF('1'!$H$10="в кассу предприятия",M1925,IF('1'!$H$10="ИП Водакова Т.Ю.",M1925*1.075,"-"))))</f>
        <v>0</v>
      </c>
      <c r="P1925" s="86">
        <v>5</v>
      </c>
      <c r="Q1925" s="47"/>
      <c r="R1925" s="91">
        <f t="shared" si="30"/>
        <v>0</v>
      </c>
      <c r="S1925" s="91" t="str">
        <f>IF('1'!$H$10="-","-      ₽",IF(Z1925="только сц",IF(Q1925&lt;=AA1925,Q1925,AA1925),IF(Q1925&lt;=AB1925,0,IF(Q1925-R1925&lt;=AA1925,Q1925-R1925,AA1925))))</f>
        <v>-      ₽</v>
      </c>
      <c r="T1925" s="92" t="str">
        <f>IF('1'!$H$10="-","-      ₽",IF(AND(SUM($W$10:$W$6357)&gt;=200000,AC1925&lt;&gt;"без скидки"),IF(R1925&gt;=100,O1925*0.95*0.95*R1925,O1925*R1925*0.95),IF(SUM($V$10:$V$6357)&gt;=57000,IF(AND(R1925&gt;=100,AC1925&lt;&gt;"без скидки"),O1925*0.95*R1925,O1925*R1925),N1925*R1925)))</f>
        <v>-      ₽</v>
      </c>
      <c r="U1925" s="92" t="str">
        <f>IF('1'!$H$10="-","-      ₽",S1925*N1925)</f>
        <v>-      ₽</v>
      </c>
      <c r="V1925" s="93" t="str">
        <f>IF('1'!$H$10="-","-      ₽",R1925*N1925)</f>
        <v>-      ₽</v>
      </c>
      <c r="W1925" s="93" t="str">
        <f>IF('1'!$H$10="-","-      ₽",R1925*O1925)</f>
        <v>-      ₽</v>
      </c>
      <c r="X1925" s="65" t="s">
        <v>4548</v>
      </c>
      <c r="Y1925" s="66" t="str">
        <f>IF(OR(Q1925="",'1'!$H$10="-"),"-      %",IF(Z1925="только сц",0,IF(SUM($V$685:$V$6357)&gt;=57000,(W1925-T1925)/W1925,0)))</f>
        <v>-      %</v>
      </c>
      <c r="Z1925" s="83" t="s">
        <v>5582</v>
      </c>
      <c r="AA1925" s="51">
        <v>5</v>
      </c>
      <c r="AB1925" s="51">
        <v>0</v>
      </c>
      <c r="AC1925" s="63" t="s">
        <v>375</v>
      </c>
      <c r="AD1925" s="94" t="str">
        <f>IF(OR(Q1925="",'1'!$H$10="-"),"",IF(Q1925&gt;R1925+S1925,"заказано больше наличия",""))</f>
        <v/>
      </c>
    </row>
    <row r="1926" spans="1:30" s="48" customFormat="1">
      <c r="A1926" s="2"/>
      <c r="B1926" s="57" t="s">
        <v>1846</v>
      </c>
      <c r="C1926" s="49" t="s">
        <v>3897</v>
      </c>
      <c r="D1926" s="49" t="s">
        <v>3898</v>
      </c>
      <c r="E1926" s="49">
        <v>4</v>
      </c>
      <c r="F1926" s="49">
        <v>8</v>
      </c>
      <c r="G1926" s="49" t="s">
        <v>3273</v>
      </c>
      <c r="H1926" s="52" t="s">
        <v>288</v>
      </c>
      <c r="I1926" s="50"/>
      <c r="J1926" s="50"/>
      <c r="K1926" s="90"/>
      <c r="L1926" s="51">
        <v>312</v>
      </c>
      <c r="M1926" s="51">
        <v>275</v>
      </c>
      <c r="N1926" s="82">
        <f>IF('1'!$H$10="-",L1926,L1926)</f>
        <v>312</v>
      </c>
      <c r="O1926" s="82">
        <f>IF(Z1926="только сц",0,IF('1'!$H$10="-",M1926,IF('1'!$H$10="в кассу предприятия",M1926,IF('1'!$H$10="ИП Водакова Т.Ю.",M1926*1.075,"-"))))</f>
        <v>0</v>
      </c>
      <c r="P1926" s="86">
        <v>8</v>
      </c>
      <c r="Q1926" s="47"/>
      <c r="R1926" s="91">
        <f t="shared" si="30"/>
        <v>0</v>
      </c>
      <c r="S1926" s="91" t="str">
        <f>IF('1'!$H$10="-","-      ₽",IF(Z1926="только сц",IF(Q1926&lt;=AA1926,Q1926,AA1926),IF(Q1926&lt;=AB1926,0,IF(Q1926-R1926&lt;=AA1926,Q1926-R1926,AA1926))))</f>
        <v>-      ₽</v>
      </c>
      <c r="T1926" s="92" t="str">
        <f>IF('1'!$H$10="-","-      ₽",IF(AND(SUM($W$10:$W$6357)&gt;=200000,AC1926&lt;&gt;"без скидки"),IF(R1926&gt;=100,O1926*0.95*0.95*R1926,O1926*R1926*0.95),IF(SUM($V$10:$V$6357)&gt;=57000,IF(AND(R1926&gt;=100,AC1926&lt;&gt;"без скидки"),O1926*0.95*R1926,O1926*R1926),N1926*R1926)))</f>
        <v>-      ₽</v>
      </c>
      <c r="U1926" s="92" t="str">
        <f>IF('1'!$H$10="-","-      ₽",S1926*N1926)</f>
        <v>-      ₽</v>
      </c>
      <c r="V1926" s="93" t="str">
        <f>IF('1'!$H$10="-","-      ₽",R1926*N1926)</f>
        <v>-      ₽</v>
      </c>
      <c r="W1926" s="93" t="str">
        <f>IF('1'!$H$10="-","-      ₽",R1926*O1926)</f>
        <v>-      ₽</v>
      </c>
      <c r="X1926" s="65" t="s">
        <v>4548</v>
      </c>
      <c r="Y1926" s="66" t="str">
        <f>IF(OR(Q1926="",'1'!$H$10="-"),"-      %",IF(Z1926="только сц",0,IF(SUM($V$685:$V$6357)&gt;=57000,(W1926-T1926)/W1926,0)))</f>
        <v>-      %</v>
      </c>
      <c r="Z1926" s="83" t="s">
        <v>5582</v>
      </c>
      <c r="AA1926" s="51">
        <v>8</v>
      </c>
      <c r="AB1926" s="51">
        <v>0</v>
      </c>
      <c r="AC1926" s="63" t="s">
        <v>375</v>
      </c>
      <c r="AD1926" s="94" t="str">
        <f>IF(OR(Q1926="",'1'!$H$10="-"),"",IF(Q1926&gt;R1926+S1926,"заказано больше наличия",""))</f>
        <v/>
      </c>
    </row>
    <row r="1927" spans="1:30" s="48" customFormat="1">
      <c r="A1927" s="2"/>
      <c r="B1927" s="57" t="s">
        <v>1847</v>
      </c>
      <c r="C1927" s="49" t="s">
        <v>924</v>
      </c>
      <c r="D1927" s="49" t="s">
        <v>925</v>
      </c>
      <c r="E1927" s="49">
        <v>4</v>
      </c>
      <c r="F1927" s="49">
        <v>8</v>
      </c>
      <c r="G1927" s="49" t="s">
        <v>3274</v>
      </c>
      <c r="H1927" s="52" t="s">
        <v>288</v>
      </c>
      <c r="I1927" s="50"/>
      <c r="J1927" s="50"/>
      <c r="K1927" s="90"/>
      <c r="L1927" s="51">
        <v>312</v>
      </c>
      <c r="M1927" s="51">
        <v>275</v>
      </c>
      <c r="N1927" s="82">
        <f>IF('1'!$H$10="-",L1927,L1927)</f>
        <v>312</v>
      </c>
      <c r="O1927" s="82">
        <f>IF(Z1927="только сц",0,IF('1'!$H$10="-",M1927,IF('1'!$H$10="в кассу предприятия",M1927,IF('1'!$H$10="ИП Водакова Т.Ю.",M1927*1.075,"-"))))</f>
        <v>275</v>
      </c>
      <c r="P1927" s="86">
        <v>25</v>
      </c>
      <c r="Q1927" s="47"/>
      <c r="R1927" s="91">
        <f t="shared" si="30"/>
        <v>0</v>
      </c>
      <c r="S1927" s="91" t="str">
        <f>IF('1'!$H$10="-","-      ₽",IF(Z1927="только сц",IF(Q1927&lt;=AA1927,Q1927,AA1927),IF(Q1927&lt;=AB1927,0,IF(Q1927-R1927&lt;=AA1927,Q1927-R1927,AA1927))))</f>
        <v>-      ₽</v>
      </c>
      <c r="T1927" s="92" t="str">
        <f>IF('1'!$H$10="-","-      ₽",IF(AND(SUM($W$10:$W$6357)&gt;=200000,AC1927&lt;&gt;"без скидки"),IF(R1927&gt;=100,O1927*0.95*0.95*R1927,O1927*R1927*0.95),IF(SUM($V$10:$V$6357)&gt;=57000,IF(AND(R1927&gt;=100,AC1927&lt;&gt;"без скидки"),O1927*0.95*R1927,O1927*R1927),N1927*R1927)))</f>
        <v>-      ₽</v>
      </c>
      <c r="U1927" s="92" t="str">
        <f>IF('1'!$H$10="-","-      ₽",S1927*N1927)</f>
        <v>-      ₽</v>
      </c>
      <c r="V1927" s="93" t="str">
        <f>IF('1'!$H$10="-","-      ₽",R1927*N1927)</f>
        <v>-      ₽</v>
      </c>
      <c r="W1927" s="93" t="str">
        <f>IF('1'!$H$10="-","-      ₽",R1927*O1927)</f>
        <v>-      ₽</v>
      </c>
      <c r="X1927" s="65" t="s">
        <v>4548</v>
      </c>
      <c r="Y1927" s="66" t="str">
        <f>IF(OR(Q1927="",'1'!$H$10="-"),"-      %",IF(Z1927="только сц",0,IF(SUM($V$685:$V$6357)&gt;=57000,(W1927-T1927)/W1927,0)))</f>
        <v>-      %</v>
      </c>
      <c r="Z1927" s="83" t="s">
        <v>375</v>
      </c>
      <c r="AA1927" s="51">
        <v>11</v>
      </c>
      <c r="AB1927" s="51">
        <v>14</v>
      </c>
      <c r="AC1927" s="63" t="s">
        <v>375</v>
      </c>
      <c r="AD1927" s="94" t="str">
        <f>IF(OR(Q1927="",'1'!$H$10="-"),"",IF(Q1927&gt;R1927+S1927,"заказано больше наличия",""))</f>
        <v/>
      </c>
    </row>
    <row r="1928" spans="1:30" s="48" customFormat="1">
      <c r="A1928" s="2"/>
      <c r="B1928" s="57" t="s">
        <v>1848</v>
      </c>
      <c r="C1928" s="49" t="s">
        <v>3897</v>
      </c>
      <c r="D1928" s="49" t="s">
        <v>3898</v>
      </c>
      <c r="E1928" s="49">
        <v>4</v>
      </c>
      <c r="F1928" s="49">
        <v>8</v>
      </c>
      <c r="G1928" s="49" t="s">
        <v>3275</v>
      </c>
      <c r="H1928" s="52" t="s">
        <v>288</v>
      </c>
      <c r="I1928" s="50"/>
      <c r="J1928" s="50"/>
      <c r="K1928" s="90"/>
      <c r="L1928" s="51">
        <v>441</v>
      </c>
      <c r="M1928" s="51">
        <v>389</v>
      </c>
      <c r="N1928" s="82">
        <f>IF('1'!$H$10="-",L1928,L1928)</f>
        <v>441</v>
      </c>
      <c r="O1928" s="82">
        <f>IF(Z1928="только сц",0,IF('1'!$H$10="-",M1928,IF('1'!$H$10="в кассу предприятия",M1928,IF('1'!$H$10="ИП Водакова Т.Ю.",M1928*1.075,"-"))))</f>
        <v>0</v>
      </c>
      <c r="P1928" s="86">
        <v>2</v>
      </c>
      <c r="Q1928" s="47"/>
      <c r="R1928" s="91">
        <f t="shared" si="30"/>
        <v>0</v>
      </c>
      <c r="S1928" s="91" t="str">
        <f>IF('1'!$H$10="-","-      ₽",IF(Z1928="только сц",IF(Q1928&lt;=AA1928,Q1928,AA1928),IF(Q1928&lt;=AB1928,0,IF(Q1928-R1928&lt;=AA1928,Q1928-R1928,AA1928))))</f>
        <v>-      ₽</v>
      </c>
      <c r="T1928" s="92" t="str">
        <f>IF('1'!$H$10="-","-      ₽",IF(AND(SUM($W$10:$W$6357)&gt;=200000,AC1928&lt;&gt;"без скидки"),IF(R1928&gt;=100,O1928*0.95*0.95*R1928,O1928*R1928*0.95),IF(SUM($V$10:$V$6357)&gt;=57000,IF(AND(R1928&gt;=100,AC1928&lt;&gt;"без скидки"),O1928*0.95*R1928,O1928*R1928),N1928*R1928)))</f>
        <v>-      ₽</v>
      </c>
      <c r="U1928" s="92" t="str">
        <f>IF('1'!$H$10="-","-      ₽",S1928*N1928)</f>
        <v>-      ₽</v>
      </c>
      <c r="V1928" s="93" t="str">
        <f>IF('1'!$H$10="-","-      ₽",R1928*N1928)</f>
        <v>-      ₽</v>
      </c>
      <c r="W1928" s="93" t="str">
        <f>IF('1'!$H$10="-","-      ₽",R1928*O1928)</f>
        <v>-      ₽</v>
      </c>
      <c r="X1928" s="65" t="s">
        <v>4548</v>
      </c>
      <c r="Y1928" s="66" t="str">
        <f>IF(OR(Q1928="",'1'!$H$10="-"),"-      %",IF(Z1928="только сц",0,IF(SUM($V$685:$V$6357)&gt;=57000,(W1928-T1928)/W1928,0)))</f>
        <v>-      %</v>
      </c>
      <c r="Z1928" s="83" t="s">
        <v>5582</v>
      </c>
      <c r="AA1928" s="51">
        <v>2</v>
      </c>
      <c r="AB1928" s="51">
        <v>0</v>
      </c>
      <c r="AC1928" s="63" t="s">
        <v>375</v>
      </c>
      <c r="AD1928" s="94" t="str">
        <f>IF(OR(Q1928="",'1'!$H$10="-"),"",IF(Q1928&gt;R1928+S1928,"заказано больше наличия",""))</f>
        <v/>
      </c>
    </row>
    <row r="1929" spans="1:30" s="48" customFormat="1">
      <c r="A1929" s="2"/>
      <c r="B1929" s="57" t="s">
        <v>1849</v>
      </c>
      <c r="C1929" s="49" t="s">
        <v>3897</v>
      </c>
      <c r="D1929" s="49" t="s">
        <v>3898</v>
      </c>
      <c r="E1929" s="49">
        <v>4</v>
      </c>
      <c r="F1929" s="49">
        <v>8</v>
      </c>
      <c r="G1929" s="49" t="s">
        <v>3276</v>
      </c>
      <c r="H1929" s="52" t="s">
        <v>288</v>
      </c>
      <c r="I1929" s="50"/>
      <c r="J1929" s="50"/>
      <c r="K1929" s="90"/>
      <c r="L1929" s="51">
        <v>391</v>
      </c>
      <c r="M1929" s="51">
        <v>345</v>
      </c>
      <c r="N1929" s="82">
        <f>IF('1'!$H$10="-",L1929,L1929)</f>
        <v>391</v>
      </c>
      <c r="O1929" s="82">
        <f>IF(Z1929="только сц",0,IF('1'!$H$10="-",M1929,IF('1'!$H$10="в кассу предприятия",M1929,IF('1'!$H$10="ИП Водакова Т.Ю.",M1929*1.075,"-"))))</f>
        <v>0</v>
      </c>
      <c r="P1929" s="86">
        <v>4</v>
      </c>
      <c r="Q1929" s="47"/>
      <c r="R1929" s="91">
        <f t="shared" si="30"/>
        <v>0</v>
      </c>
      <c r="S1929" s="91" t="str">
        <f>IF('1'!$H$10="-","-      ₽",IF(Z1929="только сц",IF(Q1929&lt;=AA1929,Q1929,AA1929),IF(Q1929&lt;=AB1929,0,IF(Q1929-R1929&lt;=AA1929,Q1929-R1929,AA1929))))</f>
        <v>-      ₽</v>
      </c>
      <c r="T1929" s="92" t="str">
        <f>IF('1'!$H$10="-","-      ₽",IF(AND(SUM($W$10:$W$6357)&gt;=200000,AC1929&lt;&gt;"без скидки"),IF(R1929&gt;=100,O1929*0.95*0.95*R1929,O1929*R1929*0.95),IF(SUM($V$10:$V$6357)&gt;=57000,IF(AND(R1929&gt;=100,AC1929&lt;&gt;"без скидки"),O1929*0.95*R1929,O1929*R1929),N1929*R1929)))</f>
        <v>-      ₽</v>
      </c>
      <c r="U1929" s="92" t="str">
        <f>IF('1'!$H$10="-","-      ₽",S1929*N1929)</f>
        <v>-      ₽</v>
      </c>
      <c r="V1929" s="93" t="str">
        <f>IF('1'!$H$10="-","-      ₽",R1929*N1929)</f>
        <v>-      ₽</v>
      </c>
      <c r="W1929" s="93" t="str">
        <f>IF('1'!$H$10="-","-      ₽",R1929*O1929)</f>
        <v>-      ₽</v>
      </c>
      <c r="X1929" s="65" t="s">
        <v>4548</v>
      </c>
      <c r="Y1929" s="66" t="str">
        <f>IF(OR(Q1929="",'1'!$H$10="-"),"-      %",IF(Z1929="только сц",0,IF(SUM($V$685:$V$6357)&gt;=57000,(W1929-T1929)/W1929,0)))</f>
        <v>-      %</v>
      </c>
      <c r="Z1929" s="83" t="s">
        <v>5582</v>
      </c>
      <c r="AA1929" s="51">
        <v>4</v>
      </c>
      <c r="AB1929" s="51">
        <v>0</v>
      </c>
      <c r="AC1929" s="63" t="s">
        <v>375</v>
      </c>
      <c r="AD1929" s="94" t="str">
        <f>IF(OR(Q1929="",'1'!$H$10="-"),"",IF(Q1929&gt;R1929+S1929,"заказано больше наличия",""))</f>
        <v/>
      </c>
    </row>
    <row r="1930" spans="1:30" s="48" customFormat="1">
      <c r="A1930" s="2"/>
      <c r="B1930" s="57" t="s">
        <v>959</v>
      </c>
      <c r="C1930" s="49" t="s">
        <v>924</v>
      </c>
      <c r="D1930" s="49" t="s">
        <v>925</v>
      </c>
      <c r="E1930" s="49">
        <v>4</v>
      </c>
      <c r="F1930" s="49">
        <v>8</v>
      </c>
      <c r="G1930" s="49" t="s">
        <v>960</v>
      </c>
      <c r="H1930" s="52" t="s">
        <v>288</v>
      </c>
      <c r="I1930" s="50"/>
      <c r="J1930" s="50"/>
      <c r="K1930" s="90"/>
      <c r="L1930" s="51">
        <v>266</v>
      </c>
      <c r="M1930" s="51">
        <v>235</v>
      </c>
      <c r="N1930" s="82">
        <f>IF('1'!$H$10="-",L1930,L1930)</f>
        <v>266</v>
      </c>
      <c r="O1930" s="82">
        <f>IF(Z1930="только сц",0,IF('1'!$H$10="-",M1930,IF('1'!$H$10="в кассу предприятия",M1930,IF('1'!$H$10="ИП Водакова Т.Ю.",M1930*1.075,"-"))))</f>
        <v>235</v>
      </c>
      <c r="P1930" s="86">
        <v>49</v>
      </c>
      <c r="Q1930" s="47"/>
      <c r="R1930" s="91">
        <f t="shared" si="30"/>
        <v>0</v>
      </c>
      <c r="S1930" s="91" t="str">
        <f>IF('1'!$H$10="-","-      ₽",IF(Z1930="только сц",IF(Q1930&lt;=AA1930,Q1930,AA1930),IF(Q1930&lt;=AB1930,0,IF(Q1930-R1930&lt;=AA1930,Q1930-R1930,AA1930))))</f>
        <v>-      ₽</v>
      </c>
      <c r="T1930" s="92" t="str">
        <f>IF('1'!$H$10="-","-      ₽",IF(AND(SUM($W$10:$W$6357)&gt;=200000,AC1930&lt;&gt;"без скидки"),IF(R1930&gt;=100,O1930*0.95*0.95*R1930,O1930*R1930*0.95),IF(SUM($V$10:$V$6357)&gt;=57000,IF(AND(R1930&gt;=100,AC1930&lt;&gt;"без скидки"),O1930*0.95*R1930,O1930*R1930),N1930*R1930)))</f>
        <v>-      ₽</v>
      </c>
      <c r="U1930" s="92" t="str">
        <f>IF('1'!$H$10="-","-      ₽",S1930*N1930)</f>
        <v>-      ₽</v>
      </c>
      <c r="V1930" s="93" t="str">
        <f>IF('1'!$H$10="-","-      ₽",R1930*N1930)</f>
        <v>-      ₽</v>
      </c>
      <c r="W1930" s="93" t="str">
        <f>IF('1'!$H$10="-","-      ₽",R1930*O1930)</f>
        <v>-      ₽</v>
      </c>
      <c r="X1930" s="65" t="s">
        <v>4548</v>
      </c>
      <c r="Y1930" s="66" t="str">
        <f>IF(OR(Q1930="",'1'!$H$10="-"),"-      %",IF(Z1930="только сц",0,IF(SUM($V$685:$V$6357)&gt;=57000,(W1930-T1930)/W1930,0)))</f>
        <v>-      %</v>
      </c>
      <c r="Z1930" s="83" t="s">
        <v>375</v>
      </c>
      <c r="AA1930" s="51">
        <v>7</v>
      </c>
      <c r="AB1930" s="51">
        <v>42</v>
      </c>
      <c r="AC1930" s="63" t="s">
        <v>375</v>
      </c>
      <c r="AD1930" s="94" t="str">
        <f>IF(OR(Q1930="",'1'!$H$10="-"),"",IF(Q1930&gt;R1930+S1930,"заказано больше наличия",""))</f>
        <v/>
      </c>
    </row>
    <row r="1931" spans="1:30" s="48" customFormat="1">
      <c r="A1931" s="2"/>
      <c r="B1931" s="57" t="s">
        <v>1850</v>
      </c>
      <c r="C1931" s="49" t="s">
        <v>924</v>
      </c>
      <c r="D1931" s="49" t="s">
        <v>925</v>
      </c>
      <c r="E1931" s="49">
        <v>4</v>
      </c>
      <c r="F1931" s="49">
        <v>11</v>
      </c>
      <c r="G1931" s="49" t="s">
        <v>3277</v>
      </c>
      <c r="H1931" s="52" t="s">
        <v>52</v>
      </c>
      <c r="I1931" s="50"/>
      <c r="J1931" s="50"/>
      <c r="K1931" s="90"/>
      <c r="L1931" s="51">
        <v>266</v>
      </c>
      <c r="M1931" s="51">
        <v>235</v>
      </c>
      <c r="N1931" s="82">
        <f>IF('1'!$H$10="-",L1931,L1931)</f>
        <v>266</v>
      </c>
      <c r="O1931" s="82">
        <f>IF(Z1931="только сц",0,IF('1'!$H$10="-",M1931,IF('1'!$H$10="в кассу предприятия",M1931,IF('1'!$H$10="ИП Водакова Т.Ю.",M1931*1.075,"-"))))</f>
        <v>235</v>
      </c>
      <c r="P1931" s="86">
        <v>16</v>
      </c>
      <c r="Q1931" s="47"/>
      <c r="R1931" s="91">
        <f t="shared" si="30"/>
        <v>0</v>
      </c>
      <c r="S1931" s="91" t="str">
        <f>IF('1'!$H$10="-","-      ₽",IF(Z1931="только сц",IF(Q1931&lt;=AA1931,Q1931,AA1931),IF(Q1931&lt;=AB1931,0,IF(Q1931-R1931&lt;=AA1931,Q1931-R1931,AA1931))))</f>
        <v>-      ₽</v>
      </c>
      <c r="T1931" s="92" t="str">
        <f>IF('1'!$H$10="-","-      ₽",IF(AND(SUM($W$10:$W$6357)&gt;=200000,AC1931&lt;&gt;"без скидки"),IF(R1931&gt;=100,O1931*0.95*0.95*R1931,O1931*R1931*0.95),IF(SUM($V$10:$V$6357)&gt;=57000,IF(AND(R1931&gt;=100,AC1931&lt;&gt;"без скидки"),O1931*0.95*R1931,O1931*R1931),N1931*R1931)))</f>
        <v>-      ₽</v>
      </c>
      <c r="U1931" s="92" t="str">
        <f>IF('1'!$H$10="-","-      ₽",S1931*N1931)</f>
        <v>-      ₽</v>
      </c>
      <c r="V1931" s="93" t="str">
        <f>IF('1'!$H$10="-","-      ₽",R1931*N1931)</f>
        <v>-      ₽</v>
      </c>
      <c r="W1931" s="93" t="str">
        <f>IF('1'!$H$10="-","-      ₽",R1931*O1931)</f>
        <v>-      ₽</v>
      </c>
      <c r="X1931" s="65" t="s">
        <v>4548</v>
      </c>
      <c r="Y1931" s="66" t="str">
        <f>IF(OR(Q1931="",'1'!$H$10="-"),"-      %",IF(Z1931="только сц",0,IF(SUM($V$685:$V$6357)&gt;=57000,(W1931-T1931)/W1931,0)))</f>
        <v>-      %</v>
      </c>
      <c r="Z1931" s="83" t="s">
        <v>375</v>
      </c>
      <c r="AA1931" s="51">
        <v>0</v>
      </c>
      <c r="AB1931" s="51">
        <v>16</v>
      </c>
      <c r="AC1931" s="63" t="s">
        <v>375</v>
      </c>
      <c r="AD1931" s="94" t="str">
        <f>IF(OR(Q1931="",'1'!$H$10="-"),"",IF(Q1931&gt;R1931+S1931,"заказано больше наличия",""))</f>
        <v/>
      </c>
    </row>
    <row r="1932" spans="1:30" s="48" customFormat="1">
      <c r="A1932" s="2"/>
      <c r="B1932" s="57" t="s">
        <v>1851</v>
      </c>
      <c r="C1932" s="49" t="s">
        <v>3897</v>
      </c>
      <c r="D1932" s="49" t="s">
        <v>3898</v>
      </c>
      <c r="E1932" s="49">
        <v>4</v>
      </c>
      <c r="F1932" s="49">
        <v>8</v>
      </c>
      <c r="G1932" s="49" t="s">
        <v>3278</v>
      </c>
      <c r="H1932" s="52" t="s">
        <v>288</v>
      </c>
      <c r="I1932" s="50"/>
      <c r="J1932" s="50"/>
      <c r="K1932" s="90"/>
      <c r="L1932" s="51">
        <v>391</v>
      </c>
      <c r="M1932" s="51">
        <v>345</v>
      </c>
      <c r="N1932" s="82">
        <f>IF('1'!$H$10="-",L1932,L1932)</f>
        <v>391</v>
      </c>
      <c r="O1932" s="82">
        <f>IF(Z1932="только сц",0,IF('1'!$H$10="-",M1932,IF('1'!$H$10="в кассу предприятия",M1932,IF('1'!$H$10="ИП Водакова Т.Ю.",M1932*1.075,"-"))))</f>
        <v>0</v>
      </c>
      <c r="P1932" s="86">
        <v>6</v>
      </c>
      <c r="Q1932" s="47"/>
      <c r="R1932" s="91">
        <f t="shared" si="30"/>
        <v>0</v>
      </c>
      <c r="S1932" s="91" t="str">
        <f>IF('1'!$H$10="-","-      ₽",IF(Z1932="только сц",IF(Q1932&lt;=AA1932,Q1932,AA1932),IF(Q1932&lt;=AB1932,0,IF(Q1932-R1932&lt;=AA1932,Q1932-R1932,AA1932))))</f>
        <v>-      ₽</v>
      </c>
      <c r="T1932" s="92" t="str">
        <f>IF('1'!$H$10="-","-      ₽",IF(AND(SUM($W$10:$W$6357)&gt;=200000,AC1932&lt;&gt;"без скидки"),IF(R1932&gt;=100,O1932*0.95*0.95*R1932,O1932*R1932*0.95),IF(SUM($V$10:$V$6357)&gt;=57000,IF(AND(R1932&gt;=100,AC1932&lt;&gt;"без скидки"),O1932*0.95*R1932,O1932*R1932),N1932*R1932)))</f>
        <v>-      ₽</v>
      </c>
      <c r="U1932" s="92" t="str">
        <f>IF('1'!$H$10="-","-      ₽",S1932*N1932)</f>
        <v>-      ₽</v>
      </c>
      <c r="V1932" s="93" t="str">
        <f>IF('1'!$H$10="-","-      ₽",R1932*N1932)</f>
        <v>-      ₽</v>
      </c>
      <c r="W1932" s="93" t="str">
        <f>IF('1'!$H$10="-","-      ₽",R1932*O1932)</f>
        <v>-      ₽</v>
      </c>
      <c r="X1932" s="65" t="s">
        <v>4548</v>
      </c>
      <c r="Y1932" s="66" t="str">
        <f>IF(OR(Q1932="",'1'!$H$10="-"),"-      %",IF(Z1932="только сц",0,IF(SUM($V$685:$V$6357)&gt;=57000,(W1932-T1932)/W1932,0)))</f>
        <v>-      %</v>
      </c>
      <c r="Z1932" s="83" t="s">
        <v>5582</v>
      </c>
      <c r="AA1932" s="51">
        <v>6</v>
      </c>
      <c r="AB1932" s="51">
        <v>0</v>
      </c>
      <c r="AC1932" s="63" t="s">
        <v>375</v>
      </c>
      <c r="AD1932" s="94" t="str">
        <f>IF(OR(Q1932="",'1'!$H$10="-"),"",IF(Q1932&gt;R1932+S1932,"заказано больше наличия",""))</f>
        <v/>
      </c>
    </row>
    <row r="1933" spans="1:30" s="48" customFormat="1">
      <c r="A1933" s="2"/>
      <c r="B1933" s="57" t="s">
        <v>1852</v>
      </c>
      <c r="C1933" s="49" t="s">
        <v>924</v>
      </c>
      <c r="D1933" s="49" t="s">
        <v>925</v>
      </c>
      <c r="E1933" s="49">
        <v>4</v>
      </c>
      <c r="F1933" s="49">
        <v>8</v>
      </c>
      <c r="G1933" s="49" t="s">
        <v>3279</v>
      </c>
      <c r="H1933" s="52" t="s">
        <v>288</v>
      </c>
      <c r="I1933" s="50"/>
      <c r="J1933" s="50"/>
      <c r="K1933" s="90"/>
      <c r="L1933" s="51">
        <v>312</v>
      </c>
      <c r="M1933" s="51">
        <v>275</v>
      </c>
      <c r="N1933" s="82">
        <f>IF('1'!$H$10="-",L1933,L1933)</f>
        <v>312</v>
      </c>
      <c r="O1933" s="82">
        <f>IF(Z1933="только сц",0,IF('1'!$H$10="-",M1933,IF('1'!$H$10="в кассу предприятия",M1933,IF('1'!$H$10="ИП Водакова Т.Ю.",M1933*1.075,"-"))))</f>
        <v>275</v>
      </c>
      <c r="P1933" s="86">
        <v>15</v>
      </c>
      <c r="Q1933" s="47"/>
      <c r="R1933" s="91">
        <f t="shared" si="30"/>
        <v>0</v>
      </c>
      <c r="S1933" s="91" t="str">
        <f>IF('1'!$H$10="-","-      ₽",IF(Z1933="только сц",IF(Q1933&lt;=AA1933,Q1933,AA1933),IF(Q1933&lt;=AB1933,0,IF(Q1933-R1933&lt;=AA1933,Q1933-R1933,AA1933))))</f>
        <v>-      ₽</v>
      </c>
      <c r="T1933" s="92" t="str">
        <f>IF('1'!$H$10="-","-      ₽",IF(AND(SUM($W$10:$W$6357)&gt;=200000,AC1933&lt;&gt;"без скидки"),IF(R1933&gt;=100,O1933*0.95*0.95*R1933,O1933*R1933*0.95),IF(SUM($V$10:$V$6357)&gt;=57000,IF(AND(R1933&gt;=100,AC1933&lt;&gt;"без скидки"),O1933*0.95*R1933,O1933*R1933),N1933*R1933)))</f>
        <v>-      ₽</v>
      </c>
      <c r="U1933" s="92" t="str">
        <f>IF('1'!$H$10="-","-      ₽",S1933*N1933)</f>
        <v>-      ₽</v>
      </c>
      <c r="V1933" s="93" t="str">
        <f>IF('1'!$H$10="-","-      ₽",R1933*N1933)</f>
        <v>-      ₽</v>
      </c>
      <c r="W1933" s="93" t="str">
        <f>IF('1'!$H$10="-","-      ₽",R1933*O1933)</f>
        <v>-      ₽</v>
      </c>
      <c r="X1933" s="65" t="s">
        <v>4548</v>
      </c>
      <c r="Y1933" s="66" t="str">
        <f>IF(OR(Q1933="",'1'!$H$10="-"),"-      %",IF(Z1933="только сц",0,IF(SUM($V$685:$V$6357)&gt;=57000,(W1933-T1933)/W1933,0)))</f>
        <v>-      %</v>
      </c>
      <c r="Z1933" s="83" t="s">
        <v>375</v>
      </c>
      <c r="AA1933" s="51">
        <v>0</v>
      </c>
      <c r="AB1933" s="51">
        <v>15</v>
      </c>
      <c r="AC1933" s="63" t="s">
        <v>3975</v>
      </c>
      <c r="AD1933" s="94" t="str">
        <f>IF(OR(Q1933="",'1'!$H$10="-"),"",IF(Q1933&gt;R1933+S1933,"заказано больше наличия",""))</f>
        <v/>
      </c>
    </row>
    <row r="1934" spans="1:30" s="48" customFormat="1">
      <c r="A1934" s="2"/>
      <c r="B1934" s="57" t="s">
        <v>1853</v>
      </c>
      <c r="C1934" s="49" t="s">
        <v>924</v>
      </c>
      <c r="D1934" s="49" t="s">
        <v>925</v>
      </c>
      <c r="E1934" s="49">
        <v>4</v>
      </c>
      <c r="F1934" s="49">
        <v>8</v>
      </c>
      <c r="G1934" s="49" t="s">
        <v>3280</v>
      </c>
      <c r="H1934" s="52" t="s">
        <v>288</v>
      </c>
      <c r="I1934" s="50"/>
      <c r="J1934" s="50"/>
      <c r="K1934" s="90"/>
      <c r="L1934" s="51">
        <v>312</v>
      </c>
      <c r="M1934" s="51">
        <v>275</v>
      </c>
      <c r="N1934" s="82">
        <f>IF('1'!$H$10="-",L1934,L1934)</f>
        <v>312</v>
      </c>
      <c r="O1934" s="82">
        <f>IF(Z1934="только сц",0,IF('1'!$H$10="-",M1934,IF('1'!$H$10="в кассу предприятия",M1934,IF('1'!$H$10="ИП Водакова Т.Ю.",M1934*1.075,"-"))))</f>
        <v>0</v>
      </c>
      <c r="P1934" s="86">
        <v>2</v>
      </c>
      <c r="Q1934" s="47"/>
      <c r="R1934" s="91">
        <f t="shared" si="30"/>
        <v>0</v>
      </c>
      <c r="S1934" s="91" t="str">
        <f>IF('1'!$H$10="-","-      ₽",IF(Z1934="только сц",IF(Q1934&lt;=AA1934,Q1934,AA1934),IF(Q1934&lt;=AB1934,0,IF(Q1934-R1934&lt;=AA1934,Q1934-R1934,AA1934))))</f>
        <v>-      ₽</v>
      </c>
      <c r="T1934" s="92" t="str">
        <f>IF('1'!$H$10="-","-      ₽",IF(AND(SUM($W$10:$W$6357)&gt;=200000,AC1934&lt;&gt;"без скидки"),IF(R1934&gt;=100,O1934*0.95*0.95*R1934,O1934*R1934*0.95),IF(SUM($V$10:$V$6357)&gt;=57000,IF(AND(R1934&gt;=100,AC1934&lt;&gt;"без скидки"),O1934*0.95*R1934,O1934*R1934),N1934*R1934)))</f>
        <v>-      ₽</v>
      </c>
      <c r="U1934" s="92" t="str">
        <f>IF('1'!$H$10="-","-      ₽",S1934*N1934)</f>
        <v>-      ₽</v>
      </c>
      <c r="V1934" s="93" t="str">
        <f>IF('1'!$H$10="-","-      ₽",R1934*N1934)</f>
        <v>-      ₽</v>
      </c>
      <c r="W1934" s="93" t="str">
        <f>IF('1'!$H$10="-","-      ₽",R1934*O1934)</f>
        <v>-      ₽</v>
      </c>
      <c r="X1934" s="65" t="s">
        <v>4548</v>
      </c>
      <c r="Y1934" s="66" t="str">
        <f>IF(OR(Q1934="",'1'!$H$10="-"),"-      %",IF(Z1934="только сц",0,IF(SUM($V$685:$V$6357)&gt;=57000,(W1934-T1934)/W1934,0)))</f>
        <v>-      %</v>
      </c>
      <c r="Z1934" s="83" t="s">
        <v>5582</v>
      </c>
      <c r="AA1934" s="51">
        <v>2</v>
      </c>
      <c r="AB1934" s="51">
        <v>0</v>
      </c>
      <c r="AC1934" s="63" t="s">
        <v>375</v>
      </c>
      <c r="AD1934" s="94" t="str">
        <f>IF(OR(Q1934="",'1'!$H$10="-"),"",IF(Q1934&gt;R1934+S1934,"заказано больше наличия",""))</f>
        <v/>
      </c>
    </row>
    <row r="1935" spans="1:30" s="48" customFormat="1">
      <c r="A1935" s="2"/>
      <c r="B1935" s="57" t="s">
        <v>1854</v>
      </c>
      <c r="C1935" s="49" t="s">
        <v>924</v>
      </c>
      <c r="D1935" s="49" t="s">
        <v>925</v>
      </c>
      <c r="E1935" s="49">
        <v>4</v>
      </c>
      <c r="F1935" s="49">
        <v>8</v>
      </c>
      <c r="G1935" s="49" t="s">
        <v>3281</v>
      </c>
      <c r="H1935" s="52" t="s">
        <v>288</v>
      </c>
      <c r="I1935" s="50"/>
      <c r="J1935" s="50"/>
      <c r="K1935" s="90"/>
      <c r="L1935" s="51">
        <v>312</v>
      </c>
      <c r="M1935" s="51">
        <v>275</v>
      </c>
      <c r="N1935" s="82">
        <f>IF('1'!$H$10="-",L1935,L1935)</f>
        <v>312</v>
      </c>
      <c r="O1935" s="82">
        <f>IF(Z1935="только сц",0,IF('1'!$H$10="-",M1935,IF('1'!$H$10="в кассу предприятия",M1935,IF('1'!$H$10="ИП Водакова Т.Ю.",M1935*1.075,"-"))))</f>
        <v>275</v>
      </c>
      <c r="P1935" s="86">
        <v>34</v>
      </c>
      <c r="Q1935" s="47"/>
      <c r="R1935" s="91">
        <f t="shared" si="30"/>
        <v>0</v>
      </c>
      <c r="S1935" s="91" t="str">
        <f>IF('1'!$H$10="-","-      ₽",IF(Z1935="только сц",IF(Q1935&lt;=AA1935,Q1935,AA1935),IF(Q1935&lt;=AB1935,0,IF(Q1935-R1935&lt;=AA1935,Q1935-R1935,AA1935))))</f>
        <v>-      ₽</v>
      </c>
      <c r="T1935" s="92" t="str">
        <f>IF('1'!$H$10="-","-      ₽",IF(AND(SUM($W$10:$W$6357)&gt;=200000,AC1935&lt;&gt;"без скидки"),IF(R1935&gt;=100,O1935*0.95*0.95*R1935,O1935*R1935*0.95),IF(SUM($V$10:$V$6357)&gt;=57000,IF(AND(R1935&gt;=100,AC1935&lt;&gt;"без скидки"),O1935*0.95*R1935,O1935*R1935),N1935*R1935)))</f>
        <v>-      ₽</v>
      </c>
      <c r="U1935" s="92" t="str">
        <f>IF('1'!$H$10="-","-      ₽",S1935*N1935)</f>
        <v>-      ₽</v>
      </c>
      <c r="V1935" s="93" t="str">
        <f>IF('1'!$H$10="-","-      ₽",R1935*N1935)</f>
        <v>-      ₽</v>
      </c>
      <c r="W1935" s="93" t="str">
        <f>IF('1'!$H$10="-","-      ₽",R1935*O1935)</f>
        <v>-      ₽</v>
      </c>
      <c r="X1935" s="65" t="s">
        <v>4548</v>
      </c>
      <c r="Y1935" s="66" t="str">
        <f>IF(OR(Q1935="",'1'!$H$10="-"),"-      %",IF(Z1935="только сц",0,IF(SUM($V$685:$V$6357)&gt;=57000,(W1935-T1935)/W1935,0)))</f>
        <v>-      %</v>
      </c>
      <c r="Z1935" s="83" t="s">
        <v>375</v>
      </c>
      <c r="AA1935" s="51">
        <v>9</v>
      </c>
      <c r="AB1935" s="51">
        <v>25</v>
      </c>
      <c r="AC1935" s="63" t="s">
        <v>375</v>
      </c>
      <c r="AD1935" s="94" t="str">
        <f>IF(OR(Q1935="",'1'!$H$10="-"),"",IF(Q1935&gt;R1935+S1935,"заказано больше наличия",""))</f>
        <v/>
      </c>
    </row>
    <row r="1936" spans="1:30" s="48" customFormat="1">
      <c r="A1936" s="2"/>
      <c r="B1936" s="57" t="s">
        <v>1855</v>
      </c>
      <c r="C1936" s="49" t="s">
        <v>924</v>
      </c>
      <c r="D1936" s="49" t="s">
        <v>925</v>
      </c>
      <c r="E1936" s="49">
        <v>4</v>
      </c>
      <c r="F1936" s="49">
        <v>8</v>
      </c>
      <c r="G1936" s="49" t="s">
        <v>3282</v>
      </c>
      <c r="H1936" s="52" t="s">
        <v>288</v>
      </c>
      <c r="I1936" s="50"/>
      <c r="J1936" s="50"/>
      <c r="K1936" s="90"/>
      <c r="L1936" s="51">
        <v>312</v>
      </c>
      <c r="M1936" s="51">
        <v>275</v>
      </c>
      <c r="N1936" s="82">
        <f>IF('1'!$H$10="-",L1936,L1936)</f>
        <v>312</v>
      </c>
      <c r="O1936" s="82">
        <f>IF(Z1936="только сц",0,IF('1'!$H$10="-",M1936,IF('1'!$H$10="в кассу предприятия",M1936,IF('1'!$H$10="ИП Водакова Т.Ю.",M1936*1.075,"-"))))</f>
        <v>275</v>
      </c>
      <c r="P1936" s="86">
        <v>15</v>
      </c>
      <c r="Q1936" s="47"/>
      <c r="R1936" s="91">
        <f t="shared" si="30"/>
        <v>0</v>
      </c>
      <c r="S1936" s="91" t="str">
        <f>IF('1'!$H$10="-","-      ₽",IF(Z1936="только сц",IF(Q1936&lt;=AA1936,Q1936,AA1936),IF(Q1936&lt;=AB1936,0,IF(Q1936-R1936&lt;=AA1936,Q1936-R1936,AA1936))))</f>
        <v>-      ₽</v>
      </c>
      <c r="T1936" s="92" t="str">
        <f>IF('1'!$H$10="-","-      ₽",IF(AND(SUM($W$10:$W$6357)&gt;=200000,AC1936&lt;&gt;"без скидки"),IF(R1936&gt;=100,O1936*0.95*0.95*R1936,O1936*R1936*0.95),IF(SUM($V$10:$V$6357)&gt;=57000,IF(AND(R1936&gt;=100,AC1936&lt;&gt;"без скидки"),O1936*0.95*R1936,O1936*R1936),N1936*R1936)))</f>
        <v>-      ₽</v>
      </c>
      <c r="U1936" s="92" t="str">
        <f>IF('1'!$H$10="-","-      ₽",S1936*N1936)</f>
        <v>-      ₽</v>
      </c>
      <c r="V1936" s="93" t="str">
        <f>IF('1'!$H$10="-","-      ₽",R1936*N1936)</f>
        <v>-      ₽</v>
      </c>
      <c r="W1936" s="93" t="str">
        <f>IF('1'!$H$10="-","-      ₽",R1936*O1936)</f>
        <v>-      ₽</v>
      </c>
      <c r="X1936" s="65" t="s">
        <v>4548</v>
      </c>
      <c r="Y1936" s="66" t="str">
        <f>IF(OR(Q1936="",'1'!$H$10="-"),"-      %",IF(Z1936="только сц",0,IF(SUM($V$685:$V$6357)&gt;=57000,(W1936-T1936)/W1936,0)))</f>
        <v>-      %</v>
      </c>
      <c r="Z1936" s="83" t="s">
        <v>375</v>
      </c>
      <c r="AA1936" s="51">
        <v>0</v>
      </c>
      <c r="AB1936" s="51">
        <v>15</v>
      </c>
      <c r="AC1936" s="63" t="s">
        <v>375</v>
      </c>
      <c r="AD1936" s="94" t="str">
        <f>IF(OR(Q1936="",'1'!$H$10="-"),"",IF(Q1936&gt;R1936+S1936,"заказано больше наличия",""))</f>
        <v/>
      </c>
    </row>
    <row r="1937" spans="1:30" s="48" customFormat="1">
      <c r="A1937" s="2"/>
      <c r="B1937" s="57" t="s">
        <v>1856</v>
      </c>
      <c r="C1937" s="49" t="s">
        <v>3897</v>
      </c>
      <c r="D1937" s="49" t="s">
        <v>3898</v>
      </c>
      <c r="E1937" s="49">
        <v>4</v>
      </c>
      <c r="F1937" s="49">
        <v>8</v>
      </c>
      <c r="G1937" s="49" t="s">
        <v>3283</v>
      </c>
      <c r="H1937" s="52" t="s">
        <v>288</v>
      </c>
      <c r="I1937" s="50"/>
      <c r="J1937" s="50"/>
      <c r="K1937" s="90"/>
      <c r="L1937" s="51">
        <v>391</v>
      </c>
      <c r="M1937" s="51">
        <v>345</v>
      </c>
      <c r="N1937" s="82">
        <f>IF('1'!$H$10="-",L1937,L1937)</f>
        <v>391</v>
      </c>
      <c r="O1937" s="82">
        <f>IF(Z1937="только сц",0,IF('1'!$H$10="-",M1937,IF('1'!$H$10="в кассу предприятия",M1937,IF('1'!$H$10="ИП Водакова Т.Ю.",M1937*1.075,"-"))))</f>
        <v>0</v>
      </c>
      <c r="P1937" s="86">
        <v>6</v>
      </c>
      <c r="Q1937" s="47"/>
      <c r="R1937" s="91">
        <f t="shared" si="30"/>
        <v>0</v>
      </c>
      <c r="S1937" s="91" t="str">
        <f>IF('1'!$H$10="-","-      ₽",IF(Z1937="только сц",IF(Q1937&lt;=AA1937,Q1937,AA1937),IF(Q1937&lt;=AB1937,0,IF(Q1937-R1937&lt;=AA1937,Q1937-R1937,AA1937))))</f>
        <v>-      ₽</v>
      </c>
      <c r="T1937" s="92" t="str">
        <f>IF('1'!$H$10="-","-      ₽",IF(AND(SUM($W$10:$W$6357)&gt;=200000,AC1937&lt;&gt;"без скидки"),IF(R1937&gt;=100,O1937*0.95*0.95*R1937,O1937*R1937*0.95),IF(SUM($V$10:$V$6357)&gt;=57000,IF(AND(R1937&gt;=100,AC1937&lt;&gt;"без скидки"),O1937*0.95*R1937,O1937*R1937),N1937*R1937)))</f>
        <v>-      ₽</v>
      </c>
      <c r="U1937" s="92" t="str">
        <f>IF('1'!$H$10="-","-      ₽",S1937*N1937)</f>
        <v>-      ₽</v>
      </c>
      <c r="V1937" s="93" t="str">
        <f>IF('1'!$H$10="-","-      ₽",R1937*N1937)</f>
        <v>-      ₽</v>
      </c>
      <c r="W1937" s="93" t="str">
        <f>IF('1'!$H$10="-","-      ₽",R1937*O1937)</f>
        <v>-      ₽</v>
      </c>
      <c r="X1937" s="65" t="s">
        <v>4548</v>
      </c>
      <c r="Y1937" s="66" t="str">
        <f>IF(OR(Q1937="",'1'!$H$10="-"),"-      %",IF(Z1937="только сц",0,IF(SUM($V$685:$V$6357)&gt;=57000,(W1937-T1937)/W1937,0)))</f>
        <v>-      %</v>
      </c>
      <c r="Z1937" s="83" t="s">
        <v>5582</v>
      </c>
      <c r="AA1937" s="51">
        <v>6</v>
      </c>
      <c r="AB1937" s="51">
        <v>0</v>
      </c>
      <c r="AC1937" s="63" t="s">
        <v>375</v>
      </c>
      <c r="AD1937" s="94" t="str">
        <f>IF(OR(Q1937="",'1'!$H$10="-"),"",IF(Q1937&gt;R1937+S1937,"заказано больше наличия",""))</f>
        <v/>
      </c>
    </row>
    <row r="1938" spans="1:30" s="48" customFormat="1">
      <c r="A1938" s="2"/>
      <c r="B1938" s="57" t="s">
        <v>1857</v>
      </c>
      <c r="C1938" s="49" t="s">
        <v>924</v>
      </c>
      <c r="D1938" s="49" t="s">
        <v>925</v>
      </c>
      <c r="E1938" s="49">
        <v>4</v>
      </c>
      <c r="F1938" s="49">
        <v>11</v>
      </c>
      <c r="G1938" s="49" t="s">
        <v>3283</v>
      </c>
      <c r="H1938" s="52" t="s">
        <v>52</v>
      </c>
      <c r="I1938" s="50"/>
      <c r="J1938" s="50"/>
      <c r="K1938" s="90"/>
      <c r="L1938" s="51">
        <v>391</v>
      </c>
      <c r="M1938" s="51">
        <v>345</v>
      </c>
      <c r="N1938" s="82">
        <f>IF('1'!$H$10="-",L1938,L1938)</f>
        <v>391</v>
      </c>
      <c r="O1938" s="82">
        <f>IF(Z1938="только сц",0,IF('1'!$H$10="-",M1938,IF('1'!$H$10="в кассу предприятия",M1938,IF('1'!$H$10="ИП Водакова Т.Ю.",M1938*1.075,"-"))))</f>
        <v>345</v>
      </c>
      <c r="P1938" s="86">
        <v>12</v>
      </c>
      <c r="Q1938" s="47"/>
      <c r="R1938" s="91">
        <f t="shared" si="30"/>
        <v>0</v>
      </c>
      <c r="S1938" s="91" t="str">
        <f>IF('1'!$H$10="-","-      ₽",IF(Z1938="только сц",IF(Q1938&lt;=AA1938,Q1938,AA1938),IF(Q1938&lt;=AB1938,0,IF(Q1938-R1938&lt;=AA1938,Q1938-R1938,AA1938))))</f>
        <v>-      ₽</v>
      </c>
      <c r="T1938" s="92" t="str">
        <f>IF('1'!$H$10="-","-      ₽",IF(AND(SUM($W$10:$W$6357)&gt;=200000,AC1938&lt;&gt;"без скидки"),IF(R1938&gt;=100,O1938*0.95*0.95*R1938,O1938*R1938*0.95),IF(SUM($V$10:$V$6357)&gt;=57000,IF(AND(R1938&gt;=100,AC1938&lt;&gt;"без скидки"),O1938*0.95*R1938,O1938*R1938),N1938*R1938)))</f>
        <v>-      ₽</v>
      </c>
      <c r="U1938" s="92" t="str">
        <f>IF('1'!$H$10="-","-      ₽",S1938*N1938)</f>
        <v>-      ₽</v>
      </c>
      <c r="V1938" s="93" t="str">
        <f>IF('1'!$H$10="-","-      ₽",R1938*N1938)</f>
        <v>-      ₽</v>
      </c>
      <c r="W1938" s="93" t="str">
        <f>IF('1'!$H$10="-","-      ₽",R1938*O1938)</f>
        <v>-      ₽</v>
      </c>
      <c r="X1938" s="65" t="s">
        <v>4548</v>
      </c>
      <c r="Y1938" s="66" t="str">
        <f>IF(OR(Q1938="",'1'!$H$10="-"),"-      %",IF(Z1938="только сц",0,IF(SUM($V$685:$V$6357)&gt;=57000,(W1938-T1938)/W1938,0)))</f>
        <v>-      %</v>
      </c>
      <c r="Z1938" s="83" t="s">
        <v>375</v>
      </c>
      <c r="AA1938" s="51">
        <v>1</v>
      </c>
      <c r="AB1938" s="51">
        <v>11</v>
      </c>
      <c r="AC1938" s="63" t="s">
        <v>375</v>
      </c>
      <c r="AD1938" s="94" t="str">
        <f>IF(OR(Q1938="",'1'!$H$10="-"),"",IF(Q1938&gt;R1938+S1938,"заказано больше наличия",""))</f>
        <v/>
      </c>
    </row>
    <row r="1939" spans="1:30" s="48" customFormat="1">
      <c r="A1939" s="2"/>
      <c r="B1939" s="57" t="s">
        <v>1858</v>
      </c>
      <c r="C1939" s="49" t="s">
        <v>924</v>
      </c>
      <c r="D1939" s="49" t="s">
        <v>925</v>
      </c>
      <c r="E1939" s="49">
        <v>4</v>
      </c>
      <c r="F1939" s="49">
        <v>8</v>
      </c>
      <c r="G1939" s="49" t="s">
        <v>3284</v>
      </c>
      <c r="H1939" s="52" t="s">
        <v>288</v>
      </c>
      <c r="I1939" s="50"/>
      <c r="J1939" s="50"/>
      <c r="K1939" s="90"/>
      <c r="L1939" s="51">
        <v>266</v>
      </c>
      <c r="M1939" s="51">
        <v>235</v>
      </c>
      <c r="N1939" s="82">
        <f>IF('1'!$H$10="-",L1939,L1939)</f>
        <v>266</v>
      </c>
      <c r="O1939" s="82">
        <f>IF(Z1939="только сц",0,IF('1'!$H$10="-",M1939,IF('1'!$H$10="в кассу предприятия",M1939,IF('1'!$H$10="ИП Водакова Т.Ю.",M1939*1.075,"-"))))</f>
        <v>235</v>
      </c>
      <c r="P1939" s="86">
        <v>24</v>
      </c>
      <c r="Q1939" s="47"/>
      <c r="R1939" s="91">
        <f t="shared" si="30"/>
        <v>0</v>
      </c>
      <c r="S1939" s="91" t="str">
        <f>IF('1'!$H$10="-","-      ₽",IF(Z1939="только сц",IF(Q1939&lt;=AA1939,Q1939,AA1939),IF(Q1939&lt;=AB1939,0,IF(Q1939-R1939&lt;=AA1939,Q1939-R1939,AA1939))))</f>
        <v>-      ₽</v>
      </c>
      <c r="T1939" s="92" t="str">
        <f>IF('1'!$H$10="-","-      ₽",IF(AND(SUM($W$10:$W$6357)&gt;=200000,AC1939&lt;&gt;"без скидки"),IF(R1939&gt;=100,O1939*0.95*0.95*R1939,O1939*R1939*0.95),IF(SUM($V$10:$V$6357)&gt;=57000,IF(AND(R1939&gt;=100,AC1939&lt;&gt;"без скидки"),O1939*0.95*R1939,O1939*R1939),N1939*R1939)))</f>
        <v>-      ₽</v>
      </c>
      <c r="U1939" s="92" t="str">
        <f>IF('1'!$H$10="-","-      ₽",S1939*N1939)</f>
        <v>-      ₽</v>
      </c>
      <c r="V1939" s="93" t="str">
        <f>IF('1'!$H$10="-","-      ₽",R1939*N1939)</f>
        <v>-      ₽</v>
      </c>
      <c r="W1939" s="93" t="str">
        <f>IF('1'!$H$10="-","-      ₽",R1939*O1939)</f>
        <v>-      ₽</v>
      </c>
      <c r="X1939" s="65" t="s">
        <v>4548</v>
      </c>
      <c r="Y1939" s="66" t="str">
        <f>IF(OR(Q1939="",'1'!$H$10="-"),"-      %",IF(Z1939="только сц",0,IF(SUM($V$685:$V$6357)&gt;=57000,(W1939-T1939)/W1939,0)))</f>
        <v>-      %</v>
      </c>
      <c r="Z1939" s="83" t="s">
        <v>375</v>
      </c>
      <c r="AA1939" s="51">
        <v>0</v>
      </c>
      <c r="AB1939" s="51">
        <v>24</v>
      </c>
      <c r="AC1939" s="63" t="s">
        <v>375</v>
      </c>
      <c r="AD1939" s="94" t="str">
        <f>IF(OR(Q1939="",'1'!$H$10="-"),"",IF(Q1939&gt;R1939+S1939,"заказано больше наличия",""))</f>
        <v/>
      </c>
    </row>
    <row r="1940" spans="1:30" s="48" customFormat="1">
      <c r="A1940" s="2"/>
      <c r="B1940" s="57" t="s">
        <v>1859</v>
      </c>
      <c r="C1940" s="49" t="s">
        <v>3897</v>
      </c>
      <c r="D1940" s="49" t="s">
        <v>3898</v>
      </c>
      <c r="E1940" s="49">
        <v>4</v>
      </c>
      <c r="F1940" s="49">
        <v>11</v>
      </c>
      <c r="G1940" s="49" t="s">
        <v>3285</v>
      </c>
      <c r="H1940" s="52" t="s">
        <v>52</v>
      </c>
      <c r="I1940" s="50"/>
      <c r="J1940" s="50"/>
      <c r="K1940" s="90"/>
      <c r="L1940" s="51">
        <v>266</v>
      </c>
      <c r="M1940" s="51">
        <v>235</v>
      </c>
      <c r="N1940" s="82">
        <f>IF('1'!$H$10="-",L1940,L1940)</f>
        <v>266</v>
      </c>
      <c r="O1940" s="82">
        <f>IF(Z1940="только сц",0,IF('1'!$H$10="-",M1940,IF('1'!$H$10="в кассу предприятия",M1940,IF('1'!$H$10="ИП Водакова Т.Ю.",M1940*1.075,"-"))))</f>
        <v>0</v>
      </c>
      <c r="P1940" s="86">
        <v>11</v>
      </c>
      <c r="Q1940" s="47"/>
      <c r="R1940" s="91">
        <f t="shared" si="30"/>
        <v>0</v>
      </c>
      <c r="S1940" s="91" t="str">
        <f>IF('1'!$H$10="-","-      ₽",IF(Z1940="только сц",IF(Q1940&lt;=AA1940,Q1940,AA1940),IF(Q1940&lt;=AB1940,0,IF(Q1940-R1940&lt;=AA1940,Q1940-R1940,AA1940))))</f>
        <v>-      ₽</v>
      </c>
      <c r="T1940" s="92" t="str">
        <f>IF('1'!$H$10="-","-      ₽",IF(AND(SUM($W$10:$W$6357)&gt;=200000,AC1940&lt;&gt;"без скидки"),IF(R1940&gt;=100,O1940*0.95*0.95*R1940,O1940*R1940*0.95),IF(SUM($V$10:$V$6357)&gt;=57000,IF(AND(R1940&gt;=100,AC1940&lt;&gt;"без скидки"),O1940*0.95*R1940,O1940*R1940),N1940*R1940)))</f>
        <v>-      ₽</v>
      </c>
      <c r="U1940" s="92" t="str">
        <f>IF('1'!$H$10="-","-      ₽",S1940*N1940)</f>
        <v>-      ₽</v>
      </c>
      <c r="V1940" s="93" t="str">
        <f>IF('1'!$H$10="-","-      ₽",R1940*N1940)</f>
        <v>-      ₽</v>
      </c>
      <c r="W1940" s="93" t="str">
        <f>IF('1'!$H$10="-","-      ₽",R1940*O1940)</f>
        <v>-      ₽</v>
      </c>
      <c r="X1940" s="65" t="s">
        <v>4548</v>
      </c>
      <c r="Y1940" s="66" t="str">
        <f>IF(OR(Q1940="",'1'!$H$10="-"),"-      %",IF(Z1940="только сц",0,IF(SUM($V$685:$V$6357)&gt;=57000,(W1940-T1940)/W1940,0)))</f>
        <v>-      %</v>
      </c>
      <c r="Z1940" s="83" t="s">
        <v>5582</v>
      </c>
      <c r="AA1940" s="51">
        <v>11</v>
      </c>
      <c r="AB1940" s="51">
        <v>0</v>
      </c>
      <c r="AC1940" s="63" t="s">
        <v>375</v>
      </c>
      <c r="AD1940" s="94" t="str">
        <f>IF(OR(Q1940="",'1'!$H$10="-"),"",IF(Q1940&gt;R1940+S1940,"заказано больше наличия",""))</f>
        <v/>
      </c>
    </row>
    <row r="1941" spans="1:30" s="48" customFormat="1">
      <c r="A1941" s="2"/>
      <c r="B1941" s="57" t="s">
        <v>1860</v>
      </c>
      <c r="C1941" s="49" t="s">
        <v>924</v>
      </c>
      <c r="D1941" s="49" t="s">
        <v>925</v>
      </c>
      <c r="E1941" s="49">
        <v>4</v>
      </c>
      <c r="F1941" s="49">
        <v>8</v>
      </c>
      <c r="G1941" s="49" t="s">
        <v>3286</v>
      </c>
      <c r="H1941" s="52" t="s">
        <v>288</v>
      </c>
      <c r="I1941" s="50"/>
      <c r="J1941" s="50"/>
      <c r="K1941" s="90"/>
      <c r="L1941" s="51">
        <v>312</v>
      </c>
      <c r="M1941" s="51">
        <v>275</v>
      </c>
      <c r="N1941" s="82">
        <f>IF('1'!$H$10="-",L1941,L1941)</f>
        <v>312</v>
      </c>
      <c r="O1941" s="82">
        <f>IF(Z1941="только сц",0,IF('1'!$H$10="-",M1941,IF('1'!$H$10="в кассу предприятия",M1941,IF('1'!$H$10="ИП Водакова Т.Ю.",M1941*1.075,"-"))))</f>
        <v>275</v>
      </c>
      <c r="P1941" s="86">
        <v>20</v>
      </c>
      <c r="Q1941" s="47"/>
      <c r="R1941" s="91">
        <f t="shared" si="30"/>
        <v>0</v>
      </c>
      <c r="S1941" s="91" t="str">
        <f>IF('1'!$H$10="-","-      ₽",IF(Z1941="только сц",IF(Q1941&lt;=AA1941,Q1941,AA1941),IF(Q1941&lt;=AB1941,0,IF(Q1941-R1941&lt;=AA1941,Q1941-R1941,AA1941))))</f>
        <v>-      ₽</v>
      </c>
      <c r="T1941" s="92" t="str">
        <f>IF('1'!$H$10="-","-      ₽",IF(AND(SUM($W$10:$W$6357)&gt;=200000,AC1941&lt;&gt;"без скидки"),IF(R1941&gt;=100,O1941*0.95*0.95*R1941,O1941*R1941*0.95),IF(SUM($V$10:$V$6357)&gt;=57000,IF(AND(R1941&gt;=100,AC1941&lt;&gt;"без скидки"),O1941*0.95*R1941,O1941*R1941),N1941*R1941)))</f>
        <v>-      ₽</v>
      </c>
      <c r="U1941" s="92" t="str">
        <f>IF('1'!$H$10="-","-      ₽",S1941*N1941)</f>
        <v>-      ₽</v>
      </c>
      <c r="V1941" s="93" t="str">
        <f>IF('1'!$H$10="-","-      ₽",R1941*N1941)</f>
        <v>-      ₽</v>
      </c>
      <c r="W1941" s="93" t="str">
        <f>IF('1'!$H$10="-","-      ₽",R1941*O1941)</f>
        <v>-      ₽</v>
      </c>
      <c r="X1941" s="65" t="s">
        <v>4548</v>
      </c>
      <c r="Y1941" s="66" t="str">
        <f>IF(OR(Q1941="",'1'!$H$10="-"),"-      %",IF(Z1941="только сц",0,IF(SUM($V$685:$V$6357)&gt;=57000,(W1941-T1941)/W1941,0)))</f>
        <v>-      %</v>
      </c>
      <c r="Z1941" s="83" t="s">
        <v>375</v>
      </c>
      <c r="AA1941" s="51">
        <v>16</v>
      </c>
      <c r="AB1941" s="51">
        <v>4</v>
      </c>
      <c r="AC1941" s="63" t="s">
        <v>375</v>
      </c>
      <c r="AD1941" s="94" t="str">
        <f>IF(OR(Q1941="",'1'!$H$10="-"),"",IF(Q1941&gt;R1941+S1941,"заказано больше наличия",""))</f>
        <v/>
      </c>
    </row>
    <row r="1942" spans="1:30" s="48" customFormat="1">
      <c r="A1942" s="2"/>
      <c r="B1942" s="57" t="s">
        <v>1861</v>
      </c>
      <c r="C1942" s="49" t="s">
        <v>3897</v>
      </c>
      <c r="D1942" s="49" t="s">
        <v>3898</v>
      </c>
      <c r="E1942" s="49">
        <v>4</v>
      </c>
      <c r="F1942" s="49">
        <v>8</v>
      </c>
      <c r="G1942" s="49" t="s">
        <v>3287</v>
      </c>
      <c r="H1942" s="52" t="s">
        <v>288</v>
      </c>
      <c r="I1942" s="50"/>
      <c r="J1942" s="50"/>
      <c r="K1942" s="90"/>
      <c r="L1942" s="51">
        <v>464</v>
      </c>
      <c r="M1942" s="51">
        <v>409</v>
      </c>
      <c r="N1942" s="82">
        <f>IF('1'!$H$10="-",L1942,L1942)</f>
        <v>464</v>
      </c>
      <c r="O1942" s="82">
        <f>IF(Z1942="только сц",0,IF('1'!$H$10="-",M1942,IF('1'!$H$10="в кассу предприятия",M1942,IF('1'!$H$10="ИП Водакова Т.Ю.",M1942*1.075,"-"))))</f>
        <v>0</v>
      </c>
      <c r="P1942" s="86">
        <v>5</v>
      </c>
      <c r="Q1942" s="47"/>
      <c r="R1942" s="91">
        <f t="shared" si="30"/>
        <v>0</v>
      </c>
      <c r="S1942" s="91" t="str">
        <f>IF('1'!$H$10="-","-      ₽",IF(Z1942="только сц",IF(Q1942&lt;=AA1942,Q1942,AA1942),IF(Q1942&lt;=AB1942,0,IF(Q1942-R1942&lt;=AA1942,Q1942-R1942,AA1942))))</f>
        <v>-      ₽</v>
      </c>
      <c r="T1942" s="92" t="str">
        <f>IF('1'!$H$10="-","-      ₽",IF(AND(SUM($W$10:$W$6357)&gt;=200000,AC1942&lt;&gt;"без скидки"),IF(R1942&gt;=100,O1942*0.95*0.95*R1942,O1942*R1942*0.95),IF(SUM($V$10:$V$6357)&gt;=57000,IF(AND(R1942&gt;=100,AC1942&lt;&gt;"без скидки"),O1942*0.95*R1942,O1942*R1942),N1942*R1942)))</f>
        <v>-      ₽</v>
      </c>
      <c r="U1942" s="92" t="str">
        <f>IF('1'!$H$10="-","-      ₽",S1942*N1942)</f>
        <v>-      ₽</v>
      </c>
      <c r="V1942" s="93" t="str">
        <f>IF('1'!$H$10="-","-      ₽",R1942*N1942)</f>
        <v>-      ₽</v>
      </c>
      <c r="W1942" s="93" t="str">
        <f>IF('1'!$H$10="-","-      ₽",R1942*O1942)</f>
        <v>-      ₽</v>
      </c>
      <c r="X1942" s="65" t="s">
        <v>4548</v>
      </c>
      <c r="Y1942" s="66" t="str">
        <f>IF(OR(Q1942="",'1'!$H$10="-"),"-      %",IF(Z1942="только сц",0,IF(SUM($V$685:$V$6357)&gt;=57000,(W1942-T1942)/W1942,0)))</f>
        <v>-      %</v>
      </c>
      <c r="Z1942" s="83" t="s">
        <v>5582</v>
      </c>
      <c r="AA1942" s="51">
        <v>5</v>
      </c>
      <c r="AB1942" s="51">
        <v>0</v>
      </c>
      <c r="AC1942" s="63" t="s">
        <v>375</v>
      </c>
      <c r="AD1942" s="94" t="str">
        <f>IF(OR(Q1942="",'1'!$H$10="-"),"",IF(Q1942&gt;R1942+S1942,"заказано больше наличия",""))</f>
        <v/>
      </c>
    </row>
    <row r="1943" spans="1:30" s="48" customFormat="1">
      <c r="A1943" s="2"/>
      <c r="B1943" s="57" t="s">
        <v>1862</v>
      </c>
      <c r="C1943" s="49" t="s">
        <v>924</v>
      </c>
      <c r="D1943" s="49" t="s">
        <v>925</v>
      </c>
      <c r="E1943" s="49">
        <v>4</v>
      </c>
      <c r="F1943" s="49">
        <v>8</v>
      </c>
      <c r="G1943" s="49" t="s">
        <v>3288</v>
      </c>
      <c r="H1943" s="52" t="s">
        <v>288</v>
      </c>
      <c r="I1943" s="50"/>
      <c r="J1943" s="50"/>
      <c r="K1943" s="90"/>
      <c r="L1943" s="51">
        <v>266</v>
      </c>
      <c r="M1943" s="51">
        <v>235</v>
      </c>
      <c r="N1943" s="82">
        <f>IF('1'!$H$10="-",L1943,L1943)</f>
        <v>266</v>
      </c>
      <c r="O1943" s="82">
        <f>IF(Z1943="только сц",0,IF('1'!$H$10="-",M1943,IF('1'!$H$10="в кассу предприятия",M1943,IF('1'!$H$10="ИП Водакова Т.Ю.",M1943*1.075,"-"))))</f>
        <v>235</v>
      </c>
      <c r="P1943" s="86">
        <v>18</v>
      </c>
      <c r="Q1943" s="47"/>
      <c r="R1943" s="91">
        <f t="shared" si="30"/>
        <v>0</v>
      </c>
      <c r="S1943" s="91" t="str">
        <f>IF('1'!$H$10="-","-      ₽",IF(Z1943="только сц",IF(Q1943&lt;=AA1943,Q1943,AA1943),IF(Q1943&lt;=AB1943,0,IF(Q1943-R1943&lt;=AA1943,Q1943-R1943,AA1943))))</f>
        <v>-      ₽</v>
      </c>
      <c r="T1943" s="92" t="str">
        <f>IF('1'!$H$10="-","-      ₽",IF(AND(SUM($W$10:$W$6357)&gt;=200000,AC1943&lt;&gt;"без скидки"),IF(R1943&gt;=100,O1943*0.95*0.95*R1943,O1943*R1943*0.95),IF(SUM($V$10:$V$6357)&gt;=57000,IF(AND(R1943&gt;=100,AC1943&lt;&gt;"без скидки"),O1943*0.95*R1943,O1943*R1943),N1943*R1943)))</f>
        <v>-      ₽</v>
      </c>
      <c r="U1943" s="92" t="str">
        <f>IF('1'!$H$10="-","-      ₽",S1943*N1943)</f>
        <v>-      ₽</v>
      </c>
      <c r="V1943" s="93" t="str">
        <f>IF('1'!$H$10="-","-      ₽",R1943*N1943)</f>
        <v>-      ₽</v>
      </c>
      <c r="W1943" s="93" t="str">
        <f>IF('1'!$H$10="-","-      ₽",R1943*O1943)</f>
        <v>-      ₽</v>
      </c>
      <c r="X1943" s="65" t="s">
        <v>4548</v>
      </c>
      <c r="Y1943" s="66" t="str">
        <f>IF(OR(Q1943="",'1'!$H$10="-"),"-      %",IF(Z1943="только сц",0,IF(SUM($V$685:$V$6357)&gt;=57000,(W1943-T1943)/W1943,0)))</f>
        <v>-      %</v>
      </c>
      <c r="Z1943" s="83" t="s">
        <v>375</v>
      </c>
      <c r="AA1943" s="51">
        <v>3</v>
      </c>
      <c r="AB1943" s="51">
        <v>15</v>
      </c>
      <c r="AC1943" s="63" t="s">
        <v>375</v>
      </c>
      <c r="AD1943" s="94" t="str">
        <f>IF(OR(Q1943="",'1'!$H$10="-"),"",IF(Q1943&gt;R1943+S1943,"заказано больше наличия",""))</f>
        <v/>
      </c>
    </row>
    <row r="1944" spans="1:30" s="48" customFormat="1">
      <c r="A1944" s="2"/>
      <c r="B1944" s="57" t="s">
        <v>1863</v>
      </c>
      <c r="C1944" s="49" t="s">
        <v>924</v>
      </c>
      <c r="D1944" s="49" t="s">
        <v>925</v>
      </c>
      <c r="E1944" s="49">
        <v>4</v>
      </c>
      <c r="F1944" s="49">
        <v>8</v>
      </c>
      <c r="G1944" s="49" t="s">
        <v>3289</v>
      </c>
      <c r="H1944" s="52" t="s">
        <v>288</v>
      </c>
      <c r="I1944" s="50"/>
      <c r="J1944" s="50"/>
      <c r="K1944" s="90"/>
      <c r="L1944" s="51">
        <v>391</v>
      </c>
      <c r="M1944" s="51">
        <v>345</v>
      </c>
      <c r="N1944" s="82">
        <f>IF('1'!$H$10="-",L1944,L1944)</f>
        <v>391</v>
      </c>
      <c r="O1944" s="82">
        <f>IF(Z1944="только сц",0,IF('1'!$H$10="-",M1944,IF('1'!$H$10="в кассу предприятия",M1944,IF('1'!$H$10="ИП Водакова Т.Ю.",M1944*1.075,"-"))))</f>
        <v>345</v>
      </c>
      <c r="P1944" s="86">
        <v>5</v>
      </c>
      <c r="Q1944" s="47"/>
      <c r="R1944" s="91">
        <f t="shared" si="30"/>
        <v>0</v>
      </c>
      <c r="S1944" s="91" t="str">
        <f>IF('1'!$H$10="-","-      ₽",IF(Z1944="только сц",IF(Q1944&lt;=AA1944,Q1944,AA1944),IF(Q1944&lt;=AB1944,0,IF(Q1944-R1944&lt;=AA1944,Q1944-R1944,AA1944))))</f>
        <v>-      ₽</v>
      </c>
      <c r="T1944" s="92" t="str">
        <f>IF('1'!$H$10="-","-      ₽",IF(AND(SUM($W$10:$W$6357)&gt;=200000,AC1944&lt;&gt;"без скидки"),IF(R1944&gt;=100,O1944*0.95*0.95*R1944,O1944*R1944*0.95),IF(SUM($V$10:$V$6357)&gt;=57000,IF(AND(R1944&gt;=100,AC1944&lt;&gt;"без скидки"),O1944*0.95*R1944,O1944*R1944),N1944*R1944)))</f>
        <v>-      ₽</v>
      </c>
      <c r="U1944" s="92" t="str">
        <f>IF('1'!$H$10="-","-      ₽",S1944*N1944)</f>
        <v>-      ₽</v>
      </c>
      <c r="V1944" s="93" t="str">
        <f>IF('1'!$H$10="-","-      ₽",R1944*N1944)</f>
        <v>-      ₽</v>
      </c>
      <c r="W1944" s="93" t="str">
        <f>IF('1'!$H$10="-","-      ₽",R1944*O1944)</f>
        <v>-      ₽</v>
      </c>
      <c r="X1944" s="65" t="s">
        <v>4548</v>
      </c>
      <c r="Y1944" s="66" t="str">
        <f>IF(OR(Q1944="",'1'!$H$10="-"),"-      %",IF(Z1944="только сц",0,IF(SUM($V$685:$V$6357)&gt;=57000,(W1944-T1944)/W1944,0)))</f>
        <v>-      %</v>
      </c>
      <c r="Z1944" s="83" t="s">
        <v>375</v>
      </c>
      <c r="AA1944" s="51">
        <v>2</v>
      </c>
      <c r="AB1944" s="51">
        <v>3</v>
      </c>
      <c r="AC1944" s="63" t="s">
        <v>375</v>
      </c>
      <c r="AD1944" s="94" t="str">
        <f>IF(OR(Q1944="",'1'!$H$10="-"),"",IF(Q1944&gt;R1944+S1944,"заказано больше наличия",""))</f>
        <v/>
      </c>
    </row>
    <row r="1945" spans="1:30" s="48" customFormat="1">
      <c r="A1945" s="2"/>
      <c r="B1945" s="57" t="s">
        <v>1864</v>
      </c>
      <c r="C1945" s="49" t="s">
        <v>924</v>
      </c>
      <c r="D1945" s="49" t="s">
        <v>925</v>
      </c>
      <c r="E1945" s="49">
        <v>4</v>
      </c>
      <c r="F1945" s="49">
        <v>8</v>
      </c>
      <c r="G1945" s="49" t="s">
        <v>3290</v>
      </c>
      <c r="H1945" s="52" t="s">
        <v>288</v>
      </c>
      <c r="I1945" s="50"/>
      <c r="J1945" s="50"/>
      <c r="K1945" s="90"/>
      <c r="L1945" s="51">
        <v>312</v>
      </c>
      <c r="M1945" s="51">
        <v>275</v>
      </c>
      <c r="N1945" s="82">
        <f>IF('1'!$H$10="-",L1945,L1945)</f>
        <v>312</v>
      </c>
      <c r="O1945" s="82">
        <f>IF(Z1945="только сц",0,IF('1'!$H$10="-",M1945,IF('1'!$H$10="в кассу предприятия",M1945,IF('1'!$H$10="ИП Водакова Т.Ю.",M1945*1.075,"-"))))</f>
        <v>0</v>
      </c>
      <c r="P1945" s="86">
        <v>6</v>
      </c>
      <c r="Q1945" s="47"/>
      <c r="R1945" s="91">
        <f t="shared" si="30"/>
        <v>0</v>
      </c>
      <c r="S1945" s="91" t="str">
        <f>IF('1'!$H$10="-","-      ₽",IF(Z1945="только сц",IF(Q1945&lt;=AA1945,Q1945,AA1945),IF(Q1945&lt;=AB1945,0,IF(Q1945-R1945&lt;=AA1945,Q1945-R1945,AA1945))))</f>
        <v>-      ₽</v>
      </c>
      <c r="T1945" s="92" t="str">
        <f>IF('1'!$H$10="-","-      ₽",IF(AND(SUM($W$10:$W$6357)&gt;=200000,AC1945&lt;&gt;"без скидки"),IF(R1945&gt;=100,O1945*0.95*0.95*R1945,O1945*R1945*0.95),IF(SUM($V$10:$V$6357)&gt;=57000,IF(AND(R1945&gt;=100,AC1945&lt;&gt;"без скидки"),O1945*0.95*R1945,O1945*R1945),N1945*R1945)))</f>
        <v>-      ₽</v>
      </c>
      <c r="U1945" s="92" t="str">
        <f>IF('1'!$H$10="-","-      ₽",S1945*N1945)</f>
        <v>-      ₽</v>
      </c>
      <c r="V1945" s="93" t="str">
        <f>IF('1'!$H$10="-","-      ₽",R1945*N1945)</f>
        <v>-      ₽</v>
      </c>
      <c r="W1945" s="93" t="str">
        <f>IF('1'!$H$10="-","-      ₽",R1945*O1945)</f>
        <v>-      ₽</v>
      </c>
      <c r="X1945" s="65" t="s">
        <v>4548</v>
      </c>
      <c r="Y1945" s="66" t="str">
        <f>IF(OR(Q1945="",'1'!$H$10="-"),"-      %",IF(Z1945="только сц",0,IF(SUM($V$685:$V$6357)&gt;=57000,(W1945-T1945)/W1945,0)))</f>
        <v>-      %</v>
      </c>
      <c r="Z1945" s="83" t="s">
        <v>5582</v>
      </c>
      <c r="AA1945" s="51">
        <v>6</v>
      </c>
      <c r="AB1945" s="51">
        <v>0</v>
      </c>
      <c r="AC1945" s="63" t="s">
        <v>375</v>
      </c>
      <c r="AD1945" s="94" t="str">
        <f>IF(OR(Q1945="",'1'!$H$10="-"),"",IF(Q1945&gt;R1945+S1945,"заказано больше наличия",""))</f>
        <v/>
      </c>
    </row>
    <row r="1946" spans="1:30" s="48" customFormat="1">
      <c r="A1946" s="2"/>
      <c r="B1946" s="57" t="s">
        <v>961</v>
      </c>
      <c r="C1946" s="49" t="s">
        <v>924</v>
      </c>
      <c r="D1946" s="49" t="s">
        <v>925</v>
      </c>
      <c r="E1946" s="49">
        <v>4</v>
      </c>
      <c r="F1946" s="49">
        <v>8</v>
      </c>
      <c r="G1946" s="49" t="s">
        <v>962</v>
      </c>
      <c r="H1946" s="52" t="s">
        <v>288</v>
      </c>
      <c r="I1946" s="50"/>
      <c r="J1946" s="50"/>
      <c r="K1946" s="90"/>
      <c r="L1946" s="51">
        <v>312</v>
      </c>
      <c r="M1946" s="51">
        <v>275</v>
      </c>
      <c r="N1946" s="82">
        <f>IF('1'!$H$10="-",L1946,L1946)</f>
        <v>312</v>
      </c>
      <c r="O1946" s="82">
        <f>IF(Z1946="только сц",0,IF('1'!$H$10="-",M1946,IF('1'!$H$10="в кассу предприятия",M1946,IF('1'!$H$10="ИП Водакова Т.Ю.",M1946*1.075,"-"))))</f>
        <v>275</v>
      </c>
      <c r="P1946" s="86">
        <v>47</v>
      </c>
      <c r="Q1946" s="47"/>
      <c r="R1946" s="91">
        <f t="shared" si="30"/>
        <v>0</v>
      </c>
      <c r="S1946" s="91" t="str">
        <f>IF('1'!$H$10="-","-      ₽",IF(Z1946="только сц",IF(Q1946&lt;=AA1946,Q1946,AA1946),IF(Q1946&lt;=AB1946,0,IF(Q1946-R1946&lt;=AA1946,Q1946-R1946,AA1946))))</f>
        <v>-      ₽</v>
      </c>
      <c r="T1946" s="92" t="str">
        <f>IF('1'!$H$10="-","-      ₽",IF(AND(SUM($W$10:$W$6357)&gt;=200000,AC1946&lt;&gt;"без скидки"),IF(R1946&gt;=100,O1946*0.95*0.95*R1946,O1946*R1946*0.95),IF(SUM($V$10:$V$6357)&gt;=57000,IF(AND(R1946&gt;=100,AC1946&lt;&gt;"без скидки"),O1946*0.95*R1946,O1946*R1946),N1946*R1946)))</f>
        <v>-      ₽</v>
      </c>
      <c r="U1946" s="92" t="str">
        <f>IF('1'!$H$10="-","-      ₽",S1946*N1946)</f>
        <v>-      ₽</v>
      </c>
      <c r="V1946" s="93" t="str">
        <f>IF('1'!$H$10="-","-      ₽",R1946*N1946)</f>
        <v>-      ₽</v>
      </c>
      <c r="W1946" s="93" t="str">
        <f>IF('1'!$H$10="-","-      ₽",R1946*O1946)</f>
        <v>-      ₽</v>
      </c>
      <c r="X1946" s="65" t="s">
        <v>4548</v>
      </c>
      <c r="Y1946" s="66" t="str">
        <f>IF(OR(Q1946="",'1'!$H$10="-"),"-      %",IF(Z1946="только сц",0,IF(SUM($V$685:$V$6357)&gt;=57000,(W1946-T1946)/W1946,0)))</f>
        <v>-      %</v>
      </c>
      <c r="Z1946" s="83" t="s">
        <v>375</v>
      </c>
      <c r="AA1946" s="51">
        <v>13</v>
      </c>
      <c r="AB1946" s="51">
        <v>34</v>
      </c>
      <c r="AC1946" s="63" t="s">
        <v>375</v>
      </c>
      <c r="AD1946" s="94" t="str">
        <f>IF(OR(Q1946="",'1'!$H$10="-"),"",IF(Q1946&gt;R1946+S1946,"заказано больше наличия",""))</f>
        <v/>
      </c>
    </row>
    <row r="1947" spans="1:30" s="48" customFormat="1">
      <c r="A1947" s="2"/>
      <c r="B1947" s="57" t="s">
        <v>1865</v>
      </c>
      <c r="C1947" s="49" t="s">
        <v>924</v>
      </c>
      <c r="D1947" s="49" t="s">
        <v>925</v>
      </c>
      <c r="E1947" s="49">
        <v>4</v>
      </c>
      <c r="F1947" s="49">
        <v>8</v>
      </c>
      <c r="G1947" s="49" t="s">
        <v>3291</v>
      </c>
      <c r="H1947" s="52" t="s">
        <v>288</v>
      </c>
      <c r="I1947" s="50"/>
      <c r="J1947" s="50"/>
      <c r="K1947" s="90"/>
      <c r="L1947" s="51">
        <v>266</v>
      </c>
      <c r="M1947" s="51">
        <v>235</v>
      </c>
      <c r="N1947" s="82">
        <f>IF('1'!$H$10="-",L1947,L1947)</f>
        <v>266</v>
      </c>
      <c r="O1947" s="82">
        <f>IF(Z1947="только сц",0,IF('1'!$H$10="-",M1947,IF('1'!$H$10="в кассу предприятия",M1947,IF('1'!$H$10="ИП Водакова Т.Ю.",M1947*1.075,"-"))))</f>
        <v>235</v>
      </c>
      <c r="P1947" s="86">
        <v>35</v>
      </c>
      <c r="Q1947" s="47"/>
      <c r="R1947" s="91">
        <f t="shared" si="30"/>
        <v>0</v>
      </c>
      <c r="S1947" s="91" t="str">
        <f>IF('1'!$H$10="-","-      ₽",IF(Z1947="только сц",IF(Q1947&lt;=AA1947,Q1947,AA1947),IF(Q1947&lt;=AB1947,0,IF(Q1947-R1947&lt;=AA1947,Q1947-R1947,AA1947))))</f>
        <v>-      ₽</v>
      </c>
      <c r="T1947" s="92" t="str">
        <f>IF('1'!$H$10="-","-      ₽",IF(AND(SUM($W$10:$W$6357)&gt;=200000,AC1947&lt;&gt;"без скидки"),IF(R1947&gt;=100,O1947*0.95*0.95*R1947,O1947*R1947*0.95),IF(SUM($V$10:$V$6357)&gt;=57000,IF(AND(R1947&gt;=100,AC1947&lt;&gt;"без скидки"),O1947*0.95*R1947,O1947*R1947),N1947*R1947)))</f>
        <v>-      ₽</v>
      </c>
      <c r="U1947" s="92" t="str">
        <f>IF('1'!$H$10="-","-      ₽",S1947*N1947)</f>
        <v>-      ₽</v>
      </c>
      <c r="V1947" s="93" t="str">
        <f>IF('1'!$H$10="-","-      ₽",R1947*N1947)</f>
        <v>-      ₽</v>
      </c>
      <c r="W1947" s="93" t="str">
        <f>IF('1'!$H$10="-","-      ₽",R1947*O1947)</f>
        <v>-      ₽</v>
      </c>
      <c r="X1947" s="65" t="s">
        <v>4548</v>
      </c>
      <c r="Y1947" s="66" t="str">
        <f>IF(OR(Q1947="",'1'!$H$10="-"),"-      %",IF(Z1947="только сц",0,IF(SUM($V$685:$V$6357)&gt;=57000,(W1947-T1947)/W1947,0)))</f>
        <v>-      %</v>
      </c>
      <c r="Z1947" s="83" t="s">
        <v>375</v>
      </c>
      <c r="AA1947" s="51">
        <v>10</v>
      </c>
      <c r="AB1947" s="51">
        <v>25</v>
      </c>
      <c r="AC1947" s="63" t="s">
        <v>375</v>
      </c>
      <c r="AD1947" s="94" t="str">
        <f>IF(OR(Q1947="",'1'!$H$10="-"),"",IF(Q1947&gt;R1947+S1947,"заказано больше наличия",""))</f>
        <v/>
      </c>
    </row>
    <row r="1948" spans="1:30" s="48" customFormat="1">
      <c r="A1948" s="2"/>
      <c r="B1948" s="57" t="s">
        <v>1866</v>
      </c>
      <c r="C1948" s="49" t="s">
        <v>924</v>
      </c>
      <c r="D1948" s="49" t="s">
        <v>925</v>
      </c>
      <c r="E1948" s="49">
        <v>4</v>
      </c>
      <c r="F1948" s="49">
        <v>8</v>
      </c>
      <c r="G1948" s="49" t="s">
        <v>3292</v>
      </c>
      <c r="H1948" s="52" t="s">
        <v>288</v>
      </c>
      <c r="I1948" s="50"/>
      <c r="J1948" s="50"/>
      <c r="K1948" s="90"/>
      <c r="L1948" s="51">
        <v>391</v>
      </c>
      <c r="M1948" s="51">
        <v>345</v>
      </c>
      <c r="N1948" s="82">
        <f>IF('1'!$H$10="-",L1948,L1948)</f>
        <v>391</v>
      </c>
      <c r="O1948" s="82">
        <f>IF(Z1948="только сц",0,IF('1'!$H$10="-",M1948,IF('1'!$H$10="в кассу предприятия",M1948,IF('1'!$H$10="ИП Водакова Т.Ю.",M1948*1.075,"-"))))</f>
        <v>345</v>
      </c>
      <c r="P1948" s="86">
        <v>26</v>
      </c>
      <c r="Q1948" s="47"/>
      <c r="R1948" s="91">
        <f t="shared" si="30"/>
        <v>0</v>
      </c>
      <c r="S1948" s="91" t="str">
        <f>IF('1'!$H$10="-","-      ₽",IF(Z1948="только сц",IF(Q1948&lt;=AA1948,Q1948,AA1948),IF(Q1948&lt;=AB1948,0,IF(Q1948-R1948&lt;=AA1948,Q1948-R1948,AA1948))))</f>
        <v>-      ₽</v>
      </c>
      <c r="T1948" s="92" t="str">
        <f>IF('1'!$H$10="-","-      ₽",IF(AND(SUM($W$10:$W$6357)&gt;=200000,AC1948&lt;&gt;"без скидки"),IF(R1948&gt;=100,O1948*0.95*0.95*R1948,O1948*R1948*0.95),IF(SUM($V$10:$V$6357)&gt;=57000,IF(AND(R1948&gt;=100,AC1948&lt;&gt;"без скидки"),O1948*0.95*R1948,O1948*R1948),N1948*R1948)))</f>
        <v>-      ₽</v>
      </c>
      <c r="U1948" s="92" t="str">
        <f>IF('1'!$H$10="-","-      ₽",S1948*N1948)</f>
        <v>-      ₽</v>
      </c>
      <c r="V1948" s="93" t="str">
        <f>IF('1'!$H$10="-","-      ₽",R1948*N1948)</f>
        <v>-      ₽</v>
      </c>
      <c r="W1948" s="93" t="str">
        <f>IF('1'!$H$10="-","-      ₽",R1948*O1948)</f>
        <v>-      ₽</v>
      </c>
      <c r="X1948" s="65" t="s">
        <v>4548</v>
      </c>
      <c r="Y1948" s="66" t="str">
        <f>IF(OR(Q1948="",'1'!$H$10="-"),"-      %",IF(Z1948="только сц",0,IF(SUM($V$685:$V$6357)&gt;=57000,(W1948-T1948)/W1948,0)))</f>
        <v>-      %</v>
      </c>
      <c r="Z1948" s="83" t="s">
        <v>375</v>
      </c>
      <c r="AA1948" s="51">
        <v>5</v>
      </c>
      <c r="AB1948" s="51">
        <v>21</v>
      </c>
      <c r="AC1948" s="63" t="s">
        <v>375</v>
      </c>
      <c r="AD1948" s="94" t="str">
        <f>IF(OR(Q1948="",'1'!$H$10="-"),"",IF(Q1948&gt;R1948+S1948,"заказано больше наличия",""))</f>
        <v/>
      </c>
    </row>
    <row r="1949" spans="1:30" s="48" customFormat="1">
      <c r="A1949" s="2"/>
      <c r="B1949" s="57" t="s">
        <v>1867</v>
      </c>
      <c r="C1949" s="49" t="s">
        <v>3897</v>
      </c>
      <c r="D1949" s="49" t="s">
        <v>3898</v>
      </c>
      <c r="E1949" s="49">
        <v>4</v>
      </c>
      <c r="F1949" s="49">
        <v>11</v>
      </c>
      <c r="G1949" s="49" t="s">
        <v>3293</v>
      </c>
      <c r="H1949" s="52" t="s">
        <v>52</v>
      </c>
      <c r="I1949" s="50"/>
      <c r="J1949" s="50"/>
      <c r="K1949" s="90"/>
      <c r="L1949" s="51">
        <v>266</v>
      </c>
      <c r="M1949" s="51">
        <v>235</v>
      </c>
      <c r="N1949" s="82">
        <f>IF('1'!$H$10="-",L1949,L1949)</f>
        <v>266</v>
      </c>
      <c r="O1949" s="82">
        <f>IF(Z1949="только сц",0,IF('1'!$H$10="-",M1949,IF('1'!$H$10="в кассу предприятия",M1949,IF('1'!$H$10="ИП Водакова Т.Ю.",M1949*1.075,"-"))))</f>
        <v>0</v>
      </c>
      <c r="P1949" s="86">
        <v>1</v>
      </c>
      <c r="Q1949" s="47"/>
      <c r="R1949" s="91">
        <f t="shared" si="30"/>
        <v>0</v>
      </c>
      <c r="S1949" s="91" t="str">
        <f>IF('1'!$H$10="-","-      ₽",IF(Z1949="только сц",IF(Q1949&lt;=AA1949,Q1949,AA1949),IF(Q1949&lt;=AB1949,0,IF(Q1949-R1949&lt;=AA1949,Q1949-R1949,AA1949))))</f>
        <v>-      ₽</v>
      </c>
      <c r="T1949" s="92" t="str">
        <f>IF('1'!$H$10="-","-      ₽",IF(AND(SUM($W$10:$W$6357)&gt;=200000,AC1949&lt;&gt;"без скидки"),IF(R1949&gt;=100,O1949*0.95*0.95*R1949,O1949*R1949*0.95),IF(SUM($V$10:$V$6357)&gt;=57000,IF(AND(R1949&gt;=100,AC1949&lt;&gt;"без скидки"),O1949*0.95*R1949,O1949*R1949),N1949*R1949)))</f>
        <v>-      ₽</v>
      </c>
      <c r="U1949" s="92" t="str">
        <f>IF('1'!$H$10="-","-      ₽",S1949*N1949)</f>
        <v>-      ₽</v>
      </c>
      <c r="V1949" s="93" t="str">
        <f>IF('1'!$H$10="-","-      ₽",R1949*N1949)</f>
        <v>-      ₽</v>
      </c>
      <c r="W1949" s="93" t="str">
        <f>IF('1'!$H$10="-","-      ₽",R1949*O1949)</f>
        <v>-      ₽</v>
      </c>
      <c r="X1949" s="65" t="s">
        <v>4548</v>
      </c>
      <c r="Y1949" s="66" t="str">
        <f>IF(OR(Q1949="",'1'!$H$10="-"),"-      %",IF(Z1949="только сц",0,IF(SUM($V$685:$V$6357)&gt;=57000,(W1949-T1949)/W1949,0)))</f>
        <v>-      %</v>
      </c>
      <c r="Z1949" s="83" t="s">
        <v>5582</v>
      </c>
      <c r="AA1949" s="51">
        <v>1</v>
      </c>
      <c r="AB1949" s="51">
        <v>0</v>
      </c>
      <c r="AC1949" s="63" t="s">
        <v>3975</v>
      </c>
      <c r="AD1949" s="94" t="str">
        <f>IF(OR(Q1949="",'1'!$H$10="-"),"",IF(Q1949&gt;R1949+S1949,"заказано больше наличия",""))</f>
        <v/>
      </c>
    </row>
    <row r="1950" spans="1:30" s="48" customFormat="1">
      <c r="A1950" s="2"/>
      <c r="B1950" s="57" t="s">
        <v>1868</v>
      </c>
      <c r="C1950" s="49" t="s">
        <v>3897</v>
      </c>
      <c r="D1950" s="49" t="s">
        <v>3898</v>
      </c>
      <c r="E1950" s="49">
        <v>4</v>
      </c>
      <c r="F1950" s="49">
        <v>11</v>
      </c>
      <c r="G1950" s="49" t="s">
        <v>3294</v>
      </c>
      <c r="H1950" s="52" t="s">
        <v>52</v>
      </c>
      <c r="I1950" s="50"/>
      <c r="J1950" s="50"/>
      <c r="K1950" s="90"/>
      <c r="L1950" s="51">
        <v>464</v>
      </c>
      <c r="M1950" s="51">
        <v>409</v>
      </c>
      <c r="N1950" s="82">
        <f>IF('1'!$H$10="-",L1950,L1950)</f>
        <v>464</v>
      </c>
      <c r="O1950" s="82">
        <f>IF(Z1950="только сц",0,IF('1'!$H$10="-",M1950,IF('1'!$H$10="в кассу предприятия",M1950,IF('1'!$H$10="ИП Водакова Т.Ю.",M1950*1.075,"-"))))</f>
        <v>0</v>
      </c>
      <c r="P1950" s="86">
        <v>8</v>
      </c>
      <c r="Q1950" s="47"/>
      <c r="R1950" s="91">
        <f t="shared" si="30"/>
        <v>0</v>
      </c>
      <c r="S1950" s="91" t="str">
        <f>IF('1'!$H$10="-","-      ₽",IF(Z1950="только сц",IF(Q1950&lt;=AA1950,Q1950,AA1950),IF(Q1950&lt;=AB1950,0,IF(Q1950-R1950&lt;=AA1950,Q1950-R1950,AA1950))))</f>
        <v>-      ₽</v>
      </c>
      <c r="T1950" s="92" t="str">
        <f>IF('1'!$H$10="-","-      ₽",IF(AND(SUM($W$10:$W$6357)&gt;=200000,AC1950&lt;&gt;"без скидки"),IF(R1950&gt;=100,O1950*0.95*0.95*R1950,O1950*R1950*0.95),IF(SUM($V$10:$V$6357)&gt;=57000,IF(AND(R1950&gt;=100,AC1950&lt;&gt;"без скидки"),O1950*0.95*R1950,O1950*R1950),N1950*R1950)))</f>
        <v>-      ₽</v>
      </c>
      <c r="U1950" s="92" t="str">
        <f>IF('1'!$H$10="-","-      ₽",S1950*N1950)</f>
        <v>-      ₽</v>
      </c>
      <c r="V1950" s="93" t="str">
        <f>IF('1'!$H$10="-","-      ₽",R1950*N1950)</f>
        <v>-      ₽</v>
      </c>
      <c r="W1950" s="93" t="str">
        <f>IF('1'!$H$10="-","-      ₽",R1950*O1950)</f>
        <v>-      ₽</v>
      </c>
      <c r="X1950" s="65" t="s">
        <v>4548</v>
      </c>
      <c r="Y1950" s="66" t="str">
        <f>IF(OR(Q1950="",'1'!$H$10="-"),"-      %",IF(Z1950="только сц",0,IF(SUM($V$685:$V$6357)&gt;=57000,(W1950-T1950)/W1950,0)))</f>
        <v>-      %</v>
      </c>
      <c r="Z1950" s="83" t="s">
        <v>5582</v>
      </c>
      <c r="AA1950" s="51">
        <v>8</v>
      </c>
      <c r="AB1950" s="51">
        <v>0</v>
      </c>
      <c r="AC1950" s="63" t="s">
        <v>375</v>
      </c>
      <c r="AD1950" s="94" t="str">
        <f>IF(OR(Q1950="",'1'!$H$10="-"),"",IF(Q1950&gt;R1950+S1950,"заказано больше наличия",""))</f>
        <v/>
      </c>
    </row>
    <row r="1951" spans="1:30" s="48" customFormat="1">
      <c r="A1951" s="2"/>
      <c r="B1951" s="57" t="s">
        <v>1869</v>
      </c>
      <c r="C1951" s="49" t="s">
        <v>924</v>
      </c>
      <c r="D1951" s="49" t="s">
        <v>925</v>
      </c>
      <c r="E1951" s="49">
        <v>4</v>
      </c>
      <c r="F1951" s="49">
        <v>8</v>
      </c>
      <c r="G1951" s="49" t="s">
        <v>3295</v>
      </c>
      <c r="H1951" s="52" t="s">
        <v>288</v>
      </c>
      <c r="I1951" s="50"/>
      <c r="J1951" s="50"/>
      <c r="K1951" s="90"/>
      <c r="L1951" s="51">
        <v>312</v>
      </c>
      <c r="M1951" s="51">
        <v>275</v>
      </c>
      <c r="N1951" s="82">
        <f>IF('1'!$H$10="-",L1951,L1951)</f>
        <v>312</v>
      </c>
      <c r="O1951" s="82">
        <f>IF(Z1951="только сц",0,IF('1'!$H$10="-",M1951,IF('1'!$H$10="в кассу предприятия",M1951,IF('1'!$H$10="ИП Водакова Т.Ю.",M1951*1.075,"-"))))</f>
        <v>275</v>
      </c>
      <c r="P1951" s="86">
        <v>33</v>
      </c>
      <c r="Q1951" s="47"/>
      <c r="R1951" s="91">
        <f t="shared" si="30"/>
        <v>0</v>
      </c>
      <c r="S1951" s="91" t="str">
        <f>IF('1'!$H$10="-","-      ₽",IF(Z1951="только сц",IF(Q1951&lt;=AA1951,Q1951,AA1951),IF(Q1951&lt;=AB1951,0,IF(Q1951-R1951&lt;=AA1951,Q1951-R1951,AA1951))))</f>
        <v>-      ₽</v>
      </c>
      <c r="T1951" s="92" t="str">
        <f>IF('1'!$H$10="-","-      ₽",IF(AND(SUM($W$10:$W$6357)&gt;=200000,AC1951&lt;&gt;"без скидки"),IF(R1951&gt;=100,O1951*0.95*0.95*R1951,O1951*R1951*0.95),IF(SUM($V$10:$V$6357)&gt;=57000,IF(AND(R1951&gt;=100,AC1951&lt;&gt;"без скидки"),O1951*0.95*R1951,O1951*R1951),N1951*R1951)))</f>
        <v>-      ₽</v>
      </c>
      <c r="U1951" s="92" t="str">
        <f>IF('1'!$H$10="-","-      ₽",S1951*N1951)</f>
        <v>-      ₽</v>
      </c>
      <c r="V1951" s="93" t="str">
        <f>IF('1'!$H$10="-","-      ₽",R1951*N1951)</f>
        <v>-      ₽</v>
      </c>
      <c r="W1951" s="93" t="str">
        <f>IF('1'!$H$10="-","-      ₽",R1951*O1951)</f>
        <v>-      ₽</v>
      </c>
      <c r="X1951" s="65" t="s">
        <v>4548</v>
      </c>
      <c r="Y1951" s="66" t="str">
        <f>IF(OR(Q1951="",'1'!$H$10="-"),"-      %",IF(Z1951="только сц",0,IF(SUM($V$685:$V$6357)&gt;=57000,(W1951-T1951)/W1951,0)))</f>
        <v>-      %</v>
      </c>
      <c r="Z1951" s="83" t="s">
        <v>375</v>
      </c>
      <c r="AA1951" s="51">
        <v>5</v>
      </c>
      <c r="AB1951" s="51">
        <v>28</v>
      </c>
      <c r="AC1951" s="63" t="s">
        <v>375</v>
      </c>
      <c r="AD1951" s="94" t="str">
        <f>IF(OR(Q1951="",'1'!$H$10="-"),"",IF(Q1951&gt;R1951+S1951,"заказано больше наличия",""))</f>
        <v/>
      </c>
    </row>
    <row r="1952" spans="1:30" s="48" customFormat="1">
      <c r="A1952" s="2"/>
      <c r="B1952" s="57" t="s">
        <v>1870</v>
      </c>
      <c r="C1952" s="49" t="s">
        <v>924</v>
      </c>
      <c r="D1952" s="49" t="s">
        <v>925</v>
      </c>
      <c r="E1952" s="49">
        <v>4</v>
      </c>
      <c r="F1952" s="49">
        <v>8</v>
      </c>
      <c r="G1952" s="49" t="s">
        <v>3296</v>
      </c>
      <c r="H1952" s="52" t="s">
        <v>288</v>
      </c>
      <c r="I1952" s="50"/>
      <c r="J1952" s="50"/>
      <c r="K1952" s="90"/>
      <c r="L1952" s="51">
        <v>391</v>
      </c>
      <c r="M1952" s="51">
        <v>345</v>
      </c>
      <c r="N1952" s="82">
        <f>IF('1'!$H$10="-",L1952,L1952)</f>
        <v>391</v>
      </c>
      <c r="O1952" s="82">
        <f>IF(Z1952="только сц",0,IF('1'!$H$10="-",M1952,IF('1'!$H$10="в кассу предприятия",M1952,IF('1'!$H$10="ИП Водакова Т.Ю.",M1952*1.075,"-"))))</f>
        <v>345</v>
      </c>
      <c r="P1952" s="86">
        <v>25</v>
      </c>
      <c r="Q1952" s="47"/>
      <c r="R1952" s="91">
        <f t="shared" si="30"/>
        <v>0</v>
      </c>
      <c r="S1952" s="91" t="str">
        <f>IF('1'!$H$10="-","-      ₽",IF(Z1952="только сц",IF(Q1952&lt;=AA1952,Q1952,AA1952),IF(Q1952&lt;=AB1952,0,IF(Q1952-R1952&lt;=AA1952,Q1952-R1952,AA1952))))</f>
        <v>-      ₽</v>
      </c>
      <c r="T1952" s="92" t="str">
        <f>IF('1'!$H$10="-","-      ₽",IF(AND(SUM($W$10:$W$6357)&gt;=200000,AC1952&lt;&gt;"без скидки"),IF(R1952&gt;=100,O1952*0.95*0.95*R1952,O1952*R1952*0.95),IF(SUM($V$10:$V$6357)&gt;=57000,IF(AND(R1952&gt;=100,AC1952&lt;&gt;"без скидки"),O1952*0.95*R1952,O1952*R1952),N1952*R1952)))</f>
        <v>-      ₽</v>
      </c>
      <c r="U1952" s="92" t="str">
        <f>IF('1'!$H$10="-","-      ₽",S1952*N1952)</f>
        <v>-      ₽</v>
      </c>
      <c r="V1952" s="93" t="str">
        <f>IF('1'!$H$10="-","-      ₽",R1952*N1952)</f>
        <v>-      ₽</v>
      </c>
      <c r="W1952" s="93" t="str">
        <f>IF('1'!$H$10="-","-      ₽",R1952*O1952)</f>
        <v>-      ₽</v>
      </c>
      <c r="X1952" s="65" t="s">
        <v>4548</v>
      </c>
      <c r="Y1952" s="66" t="str">
        <f>IF(OR(Q1952="",'1'!$H$10="-"),"-      %",IF(Z1952="только сц",0,IF(SUM($V$685:$V$6357)&gt;=57000,(W1952-T1952)/W1952,0)))</f>
        <v>-      %</v>
      </c>
      <c r="Z1952" s="83" t="s">
        <v>375</v>
      </c>
      <c r="AA1952" s="51">
        <v>0</v>
      </c>
      <c r="AB1952" s="51">
        <v>25</v>
      </c>
      <c r="AC1952" s="63" t="s">
        <v>375</v>
      </c>
      <c r="AD1952" s="94" t="str">
        <f>IF(OR(Q1952="",'1'!$H$10="-"),"",IF(Q1952&gt;R1952+S1952,"заказано больше наличия",""))</f>
        <v/>
      </c>
    </row>
    <row r="1953" spans="1:30" s="48" customFormat="1">
      <c r="A1953" s="2"/>
      <c r="B1953" s="57" t="s">
        <v>1871</v>
      </c>
      <c r="C1953" s="49" t="s">
        <v>3897</v>
      </c>
      <c r="D1953" s="49" t="s">
        <v>3898</v>
      </c>
      <c r="E1953" s="49">
        <v>4</v>
      </c>
      <c r="F1953" s="49">
        <v>8</v>
      </c>
      <c r="G1953" s="49" t="s">
        <v>3297</v>
      </c>
      <c r="H1953" s="52" t="s">
        <v>288</v>
      </c>
      <c r="I1953" s="50"/>
      <c r="J1953" s="50"/>
      <c r="K1953" s="90"/>
      <c r="L1953" s="51">
        <v>441</v>
      </c>
      <c r="M1953" s="51">
        <v>389</v>
      </c>
      <c r="N1953" s="82">
        <f>IF('1'!$H$10="-",L1953,L1953)</f>
        <v>441</v>
      </c>
      <c r="O1953" s="82">
        <f>IF(Z1953="только сц",0,IF('1'!$H$10="-",M1953,IF('1'!$H$10="в кассу предприятия",M1953,IF('1'!$H$10="ИП Водакова Т.Ю.",M1953*1.075,"-"))))</f>
        <v>0</v>
      </c>
      <c r="P1953" s="86">
        <v>4</v>
      </c>
      <c r="Q1953" s="47"/>
      <c r="R1953" s="91">
        <f t="shared" si="30"/>
        <v>0</v>
      </c>
      <c r="S1953" s="91" t="str">
        <f>IF('1'!$H$10="-","-      ₽",IF(Z1953="только сц",IF(Q1953&lt;=AA1953,Q1953,AA1953),IF(Q1953&lt;=AB1953,0,IF(Q1953-R1953&lt;=AA1953,Q1953-R1953,AA1953))))</f>
        <v>-      ₽</v>
      </c>
      <c r="T1953" s="92" t="str">
        <f>IF('1'!$H$10="-","-      ₽",IF(AND(SUM($W$10:$W$6357)&gt;=200000,AC1953&lt;&gt;"без скидки"),IF(R1953&gt;=100,O1953*0.95*0.95*R1953,O1953*R1953*0.95),IF(SUM($V$10:$V$6357)&gt;=57000,IF(AND(R1953&gt;=100,AC1953&lt;&gt;"без скидки"),O1953*0.95*R1953,O1953*R1953),N1953*R1953)))</f>
        <v>-      ₽</v>
      </c>
      <c r="U1953" s="92" t="str">
        <f>IF('1'!$H$10="-","-      ₽",S1953*N1953)</f>
        <v>-      ₽</v>
      </c>
      <c r="V1953" s="93" t="str">
        <f>IF('1'!$H$10="-","-      ₽",R1953*N1953)</f>
        <v>-      ₽</v>
      </c>
      <c r="W1953" s="93" t="str">
        <f>IF('1'!$H$10="-","-      ₽",R1953*O1953)</f>
        <v>-      ₽</v>
      </c>
      <c r="X1953" s="65" t="s">
        <v>4548</v>
      </c>
      <c r="Y1953" s="66" t="str">
        <f>IF(OR(Q1953="",'1'!$H$10="-"),"-      %",IF(Z1953="только сц",0,IF(SUM($V$685:$V$6357)&gt;=57000,(W1953-T1953)/W1953,0)))</f>
        <v>-      %</v>
      </c>
      <c r="Z1953" s="83" t="s">
        <v>5582</v>
      </c>
      <c r="AA1953" s="51">
        <v>4</v>
      </c>
      <c r="AB1953" s="51">
        <v>0</v>
      </c>
      <c r="AC1953" s="63" t="s">
        <v>375</v>
      </c>
      <c r="AD1953" s="94" t="str">
        <f>IF(OR(Q1953="",'1'!$H$10="-"),"",IF(Q1953&gt;R1953+S1953,"заказано больше наличия",""))</f>
        <v/>
      </c>
    </row>
    <row r="1954" spans="1:30" s="48" customFormat="1">
      <c r="A1954" s="2"/>
      <c r="B1954" s="57" t="s">
        <v>1872</v>
      </c>
      <c r="C1954" s="49" t="s">
        <v>924</v>
      </c>
      <c r="D1954" s="49" t="s">
        <v>925</v>
      </c>
      <c r="E1954" s="49">
        <v>4</v>
      </c>
      <c r="F1954" s="49">
        <v>8</v>
      </c>
      <c r="G1954" s="49" t="s">
        <v>3298</v>
      </c>
      <c r="H1954" s="52" t="s">
        <v>288</v>
      </c>
      <c r="I1954" s="50"/>
      <c r="J1954" s="50"/>
      <c r="K1954" s="90"/>
      <c r="L1954" s="51">
        <v>266</v>
      </c>
      <c r="M1954" s="51">
        <v>235</v>
      </c>
      <c r="N1954" s="82">
        <f>IF('1'!$H$10="-",L1954,L1954)</f>
        <v>266</v>
      </c>
      <c r="O1954" s="82">
        <f>IF(Z1954="только сц",0,IF('1'!$H$10="-",M1954,IF('1'!$H$10="в кассу предприятия",M1954,IF('1'!$H$10="ИП Водакова Т.Ю.",M1954*1.075,"-"))))</f>
        <v>235</v>
      </c>
      <c r="P1954" s="86">
        <v>4</v>
      </c>
      <c r="Q1954" s="47"/>
      <c r="R1954" s="91">
        <f t="shared" si="30"/>
        <v>0</v>
      </c>
      <c r="S1954" s="91" t="str">
        <f>IF('1'!$H$10="-","-      ₽",IF(Z1954="только сц",IF(Q1954&lt;=AA1954,Q1954,AA1954),IF(Q1954&lt;=AB1954,0,IF(Q1954-R1954&lt;=AA1954,Q1954-R1954,AA1954))))</f>
        <v>-      ₽</v>
      </c>
      <c r="T1954" s="92" t="str">
        <f>IF('1'!$H$10="-","-      ₽",IF(AND(SUM($W$10:$W$6357)&gt;=200000,AC1954&lt;&gt;"без скидки"),IF(R1954&gt;=100,O1954*0.95*0.95*R1954,O1954*R1954*0.95),IF(SUM($V$10:$V$6357)&gt;=57000,IF(AND(R1954&gt;=100,AC1954&lt;&gt;"без скидки"),O1954*0.95*R1954,O1954*R1954),N1954*R1954)))</f>
        <v>-      ₽</v>
      </c>
      <c r="U1954" s="92" t="str">
        <f>IF('1'!$H$10="-","-      ₽",S1954*N1954)</f>
        <v>-      ₽</v>
      </c>
      <c r="V1954" s="93" t="str">
        <f>IF('1'!$H$10="-","-      ₽",R1954*N1954)</f>
        <v>-      ₽</v>
      </c>
      <c r="W1954" s="93" t="str">
        <f>IF('1'!$H$10="-","-      ₽",R1954*O1954)</f>
        <v>-      ₽</v>
      </c>
      <c r="X1954" s="65" t="s">
        <v>4548</v>
      </c>
      <c r="Y1954" s="66" t="str">
        <f>IF(OR(Q1954="",'1'!$H$10="-"),"-      %",IF(Z1954="только сц",0,IF(SUM($V$685:$V$6357)&gt;=57000,(W1954-T1954)/W1954,0)))</f>
        <v>-      %</v>
      </c>
      <c r="Z1954" s="83" t="s">
        <v>375</v>
      </c>
      <c r="AA1954" s="51">
        <v>0</v>
      </c>
      <c r="AB1954" s="51">
        <v>4</v>
      </c>
      <c r="AC1954" s="63" t="s">
        <v>375</v>
      </c>
      <c r="AD1954" s="94" t="str">
        <f>IF(OR(Q1954="",'1'!$H$10="-"),"",IF(Q1954&gt;R1954+S1954,"заказано больше наличия",""))</f>
        <v/>
      </c>
    </row>
    <row r="1955" spans="1:30" s="48" customFormat="1">
      <c r="A1955" s="2"/>
      <c r="B1955" s="57" t="s">
        <v>1873</v>
      </c>
      <c r="C1955" s="49" t="s">
        <v>924</v>
      </c>
      <c r="D1955" s="49" t="s">
        <v>925</v>
      </c>
      <c r="E1955" s="49">
        <v>4</v>
      </c>
      <c r="F1955" s="49">
        <v>8</v>
      </c>
      <c r="G1955" s="49" t="s">
        <v>3299</v>
      </c>
      <c r="H1955" s="52" t="s">
        <v>288</v>
      </c>
      <c r="I1955" s="50"/>
      <c r="J1955" s="50"/>
      <c r="K1955" s="90"/>
      <c r="L1955" s="51">
        <v>312</v>
      </c>
      <c r="M1955" s="51">
        <v>275</v>
      </c>
      <c r="N1955" s="82">
        <f>IF('1'!$H$10="-",L1955,L1955)</f>
        <v>312</v>
      </c>
      <c r="O1955" s="82">
        <f>IF(Z1955="только сц",0,IF('1'!$H$10="-",M1955,IF('1'!$H$10="в кассу предприятия",M1955,IF('1'!$H$10="ИП Водакова Т.Ю.",M1955*1.075,"-"))))</f>
        <v>275</v>
      </c>
      <c r="P1955" s="86">
        <v>14</v>
      </c>
      <c r="Q1955" s="47"/>
      <c r="R1955" s="91">
        <f t="shared" si="30"/>
        <v>0</v>
      </c>
      <c r="S1955" s="91" t="str">
        <f>IF('1'!$H$10="-","-      ₽",IF(Z1955="только сц",IF(Q1955&lt;=AA1955,Q1955,AA1955),IF(Q1955&lt;=AB1955,0,IF(Q1955-R1955&lt;=AA1955,Q1955-R1955,AA1955))))</f>
        <v>-      ₽</v>
      </c>
      <c r="T1955" s="92" t="str">
        <f>IF('1'!$H$10="-","-      ₽",IF(AND(SUM($W$10:$W$6357)&gt;=200000,AC1955&lt;&gt;"без скидки"),IF(R1955&gt;=100,O1955*0.95*0.95*R1955,O1955*R1955*0.95),IF(SUM($V$10:$V$6357)&gt;=57000,IF(AND(R1955&gt;=100,AC1955&lt;&gt;"без скидки"),O1955*0.95*R1955,O1955*R1955),N1955*R1955)))</f>
        <v>-      ₽</v>
      </c>
      <c r="U1955" s="92" t="str">
        <f>IF('1'!$H$10="-","-      ₽",S1955*N1955)</f>
        <v>-      ₽</v>
      </c>
      <c r="V1955" s="93" t="str">
        <f>IF('1'!$H$10="-","-      ₽",R1955*N1955)</f>
        <v>-      ₽</v>
      </c>
      <c r="W1955" s="93" t="str">
        <f>IF('1'!$H$10="-","-      ₽",R1955*O1955)</f>
        <v>-      ₽</v>
      </c>
      <c r="X1955" s="65" t="s">
        <v>4548</v>
      </c>
      <c r="Y1955" s="66" t="str">
        <f>IF(OR(Q1955="",'1'!$H$10="-"),"-      %",IF(Z1955="только сц",0,IF(SUM($V$685:$V$6357)&gt;=57000,(W1955-T1955)/W1955,0)))</f>
        <v>-      %</v>
      </c>
      <c r="Z1955" s="83" t="s">
        <v>375</v>
      </c>
      <c r="AA1955" s="51">
        <v>0</v>
      </c>
      <c r="AB1955" s="51">
        <v>14</v>
      </c>
      <c r="AC1955" s="63" t="s">
        <v>375</v>
      </c>
      <c r="AD1955" s="94" t="str">
        <f>IF(OR(Q1955="",'1'!$H$10="-"),"",IF(Q1955&gt;R1955+S1955,"заказано больше наличия",""))</f>
        <v/>
      </c>
    </row>
    <row r="1956" spans="1:30" s="48" customFormat="1">
      <c r="A1956" s="2"/>
      <c r="B1956" s="57" t="s">
        <v>1874</v>
      </c>
      <c r="C1956" s="49" t="s">
        <v>924</v>
      </c>
      <c r="D1956" s="49" t="s">
        <v>925</v>
      </c>
      <c r="E1956" s="49">
        <v>4</v>
      </c>
      <c r="F1956" s="49">
        <v>8</v>
      </c>
      <c r="G1956" s="49" t="s">
        <v>3300</v>
      </c>
      <c r="H1956" s="52" t="s">
        <v>288</v>
      </c>
      <c r="I1956" s="50"/>
      <c r="J1956" s="50"/>
      <c r="K1956" s="90"/>
      <c r="L1956" s="51">
        <v>391</v>
      </c>
      <c r="M1956" s="51">
        <v>345</v>
      </c>
      <c r="N1956" s="82">
        <f>IF('1'!$H$10="-",L1956,L1956)</f>
        <v>391</v>
      </c>
      <c r="O1956" s="82">
        <f>IF(Z1956="только сц",0,IF('1'!$H$10="-",M1956,IF('1'!$H$10="в кассу предприятия",M1956,IF('1'!$H$10="ИП Водакова Т.Ю.",M1956*1.075,"-"))))</f>
        <v>345</v>
      </c>
      <c r="P1956" s="86">
        <v>14</v>
      </c>
      <c r="Q1956" s="47"/>
      <c r="R1956" s="91">
        <f t="shared" si="30"/>
        <v>0</v>
      </c>
      <c r="S1956" s="91" t="str">
        <f>IF('1'!$H$10="-","-      ₽",IF(Z1956="только сц",IF(Q1956&lt;=AA1956,Q1956,AA1956),IF(Q1956&lt;=AB1956,0,IF(Q1956-R1956&lt;=AA1956,Q1956-R1956,AA1956))))</f>
        <v>-      ₽</v>
      </c>
      <c r="T1956" s="92" t="str">
        <f>IF('1'!$H$10="-","-      ₽",IF(AND(SUM($W$10:$W$6357)&gt;=200000,AC1956&lt;&gt;"без скидки"),IF(R1956&gt;=100,O1956*0.95*0.95*R1956,O1956*R1956*0.95),IF(SUM($V$10:$V$6357)&gt;=57000,IF(AND(R1956&gt;=100,AC1956&lt;&gt;"без скидки"),O1956*0.95*R1956,O1956*R1956),N1956*R1956)))</f>
        <v>-      ₽</v>
      </c>
      <c r="U1956" s="92" t="str">
        <f>IF('1'!$H$10="-","-      ₽",S1956*N1956)</f>
        <v>-      ₽</v>
      </c>
      <c r="V1956" s="93" t="str">
        <f>IF('1'!$H$10="-","-      ₽",R1956*N1956)</f>
        <v>-      ₽</v>
      </c>
      <c r="W1956" s="93" t="str">
        <f>IF('1'!$H$10="-","-      ₽",R1956*O1956)</f>
        <v>-      ₽</v>
      </c>
      <c r="X1956" s="65" t="s">
        <v>4548</v>
      </c>
      <c r="Y1956" s="66" t="str">
        <f>IF(OR(Q1956="",'1'!$H$10="-"),"-      %",IF(Z1956="только сц",0,IF(SUM($V$685:$V$6357)&gt;=57000,(W1956-T1956)/W1956,0)))</f>
        <v>-      %</v>
      </c>
      <c r="Z1956" s="83" t="s">
        <v>375</v>
      </c>
      <c r="AA1956" s="51">
        <v>7</v>
      </c>
      <c r="AB1956" s="51">
        <v>7</v>
      </c>
      <c r="AC1956" s="63" t="s">
        <v>375</v>
      </c>
      <c r="AD1956" s="94" t="str">
        <f>IF(OR(Q1956="",'1'!$H$10="-"),"",IF(Q1956&gt;R1956+S1956,"заказано больше наличия",""))</f>
        <v/>
      </c>
    </row>
    <row r="1957" spans="1:30" s="48" customFormat="1">
      <c r="A1957" s="2"/>
      <c r="B1957" s="57" t="s">
        <v>1875</v>
      </c>
      <c r="C1957" s="49" t="s">
        <v>3897</v>
      </c>
      <c r="D1957" s="49" t="s">
        <v>3898</v>
      </c>
      <c r="E1957" s="49">
        <v>4</v>
      </c>
      <c r="F1957" s="49">
        <v>8</v>
      </c>
      <c r="G1957" s="49" t="s">
        <v>3301</v>
      </c>
      <c r="H1957" s="52" t="s">
        <v>288</v>
      </c>
      <c r="I1957" s="50"/>
      <c r="J1957" s="50"/>
      <c r="K1957" s="90"/>
      <c r="L1957" s="51">
        <v>464</v>
      </c>
      <c r="M1957" s="51">
        <v>409</v>
      </c>
      <c r="N1957" s="82">
        <f>IF('1'!$H$10="-",L1957,L1957)</f>
        <v>464</v>
      </c>
      <c r="O1957" s="82">
        <f>IF(Z1957="только сц",0,IF('1'!$H$10="-",M1957,IF('1'!$H$10="в кассу предприятия",M1957,IF('1'!$H$10="ИП Водакова Т.Ю.",M1957*1.075,"-"))))</f>
        <v>0</v>
      </c>
      <c r="P1957" s="86">
        <v>4</v>
      </c>
      <c r="Q1957" s="47"/>
      <c r="R1957" s="91">
        <f t="shared" si="30"/>
        <v>0</v>
      </c>
      <c r="S1957" s="91" t="str">
        <f>IF('1'!$H$10="-","-      ₽",IF(Z1957="только сц",IF(Q1957&lt;=AA1957,Q1957,AA1957),IF(Q1957&lt;=AB1957,0,IF(Q1957-R1957&lt;=AA1957,Q1957-R1957,AA1957))))</f>
        <v>-      ₽</v>
      </c>
      <c r="T1957" s="92" t="str">
        <f>IF('1'!$H$10="-","-      ₽",IF(AND(SUM($W$10:$W$6357)&gt;=200000,AC1957&lt;&gt;"без скидки"),IF(R1957&gt;=100,O1957*0.95*0.95*R1957,O1957*R1957*0.95),IF(SUM($V$10:$V$6357)&gt;=57000,IF(AND(R1957&gt;=100,AC1957&lt;&gt;"без скидки"),O1957*0.95*R1957,O1957*R1957),N1957*R1957)))</f>
        <v>-      ₽</v>
      </c>
      <c r="U1957" s="92" t="str">
        <f>IF('1'!$H$10="-","-      ₽",S1957*N1957)</f>
        <v>-      ₽</v>
      </c>
      <c r="V1957" s="93" t="str">
        <f>IF('1'!$H$10="-","-      ₽",R1957*N1957)</f>
        <v>-      ₽</v>
      </c>
      <c r="W1957" s="93" t="str">
        <f>IF('1'!$H$10="-","-      ₽",R1957*O1957)</f>
        <v>-      ₽</v>
      </c>
      <c r="X1957" s="65" t="s">
        <v>4548</v>
      </c>
      <c r="Y1957" s="66" t="str">
        <f>IF(OR(Q1957="",'1'!$H$10="-"),"-      %",IF(Z1957="только сц",0,IF(SUM($V$685:$V$6357)&gt;=57000,(W1957-T1957)/W1957,0)))</f>
        <v>-      %</v>
      </c>
      <c r="Z1957" s="83" t="s">
        <v>5582</v>
      </c>
      <c r="AA1957" s="51">
        <v>4</v>
      </c>
      <c r="AB1957" s="51">
        <v>0</v>
      </c>
      <c r="AC1957" s="63" t="s">
        <v>375</v>
      </c>
      <c r="AD1957" s="94" t="str">
        <f>IF(OR(Q1957="",'1'!$H$10="-"),"",IF(Q1957&gt;R1957+S1957,"заказано больше наличия",""))</f>
        <v/>
      </c>
    </row>
    <row r="1958" spans="1:30" s="48" customFormat="1">
      <c r="A1958" s="2"/>
      <c r="B1958" s="57" t="s">
        <v>1876</v>
      </c>
      <c r="C1958" s="49" t="s">
        <v>924</v>
      </c>
      <c r="D1958" s="49" t="s">
        <v>925</v>
      </c>
      <c r="E1958" s="49">
        <v>4</v>
      </c>
      <c r="F1958" s="49">
        <v>8</v>
      </c>
      <c r="G1958" s="49" t="s">
        <v>3302</v>
      </c>
      <c r="H1958" s="52" t="s">
        <v>288</v>
      </c>
      <c r="I1958" s="50"/>
      <c r="J1958" s="50"/>
      <c r="K1958" s="90"/>
      <c r="L1958" s="51">
        <v>312</v>
      </c>
      <c r="M1958" s="51">
        <v>275</v>
      </c>
      <c r="N1958" s="82">
        <f>IF('1'!$H$10="-",L1958,L1958)</f>
        <v>312</v>
      </c>
      <c r="O1958" s="82">
        <f>IF(Z1958="только сц",0,IF('1'!$H$10="-",M1958,IF('1'!$H$10="в кассу предприятия",M1958,IF('1'!$H$10="ИП Водакова Т.Ю.",M1958*1.075,"-"))))</f>
        <v>275</v>
      </c>
      <c r="P1958" s="86">
        <v>14</v>
      </c>
      <c r="Q1958" s="47"/>
      <c r="R1958" s="91">
        <f t="shared" si="30"/>
        <v>0</v>
      </c>
      <c r="S1958" s="91" t="str">
        <f>IF('1'!$H$10="-","-      ₽",IF(Z1958="только сц",IF(Q1958&lt;=AA1958,Q1958,AA1958),IF(Q1958&lt;=AB1958,0,IF(Q1958-R1958&lt;=AA1958,Q1958-R1958,AA1958))))</f>
        <v>-      ₽</v>
      </c>
      <c r="T1958" s="92" t="str">
        <f>IF('1'!$H$10="-","-      ₽",IF(AND(SUM($W$10:$W$6357)&gt;=200000,AC1958&lt;&gt;"без скидки"),IF(R1958&gt;=100,O1958*0.95*0.95*R1958,O1958*R1958*0.95),IF(SUM($V$10:$V$6357)&gt;=57000,IF(AND(R1958&gt;=100,AC1958&lt;&gt;"без скидки"),O1958*0.95*R1958,O1958*R1958),N1958*R1958)))</f>
        <v>-      ₽</v>
      </c>
      <c r="U1958" s="92" t="str">
        <f>IF('1'!$H$10="-","-      ₽",S1958*N1958)</f>
        <v>-      ₽</v>
      </c>
      <c r="V1958" s="93" t="str">
        <f>IF('1'!$H$10="-","-      ₽",R1958*N1958)</f>
        <v>-      ₽</v>
      </c>
      <c r="W1958" s="93" t="str">
        <f>IF('1'!$H$10="-","-      ₽",R1958*O1958)</f>
        <v>-      ₽</v>
      </c>
      <c r="X1958" s="65" t="s">
        <v>4548</v>
      </c>
      <c r="Y1958" s="66" t="str">
        <f>IF(OR(Q1958="",'1'!$H$10="-"),"-      %",IF(Z1958="только сц",0,IF(SUM($V$685:$V$6357)&gt;=57000,(W1958-T1958)/W1958,0)))</f>
        <v>-      %</v>
      </c>
      <c r="Z1958" s="83" t="s">
        <v>375</v>
      </c>
      <c r="AA1958" s="51">
        <v>0</v>
      </c>
      <c r="AB1958" s="51">
        <v>14</v>
      </c>
      <c r="AC1958" s="63" t="s">
        <v>375</v>
      </c>
      <c r="AD1958" s="94" t="str">
        <f>IF(OR(Q1958="",'1'!$H$10="-"),"",IF(Q1958&gt;R1958+S1958,"заказано больше наличия",""))</f>
        <v/>
      </c>
    </row>
    <row r="1959" spans="1:30" s="48" customFormat="1">
      <c r="A1959" s="2"/>
      <c r="B1959" s="57" t="s">
        <v>1877</v>
      </c>
      <c r="C1959" s="49" t="s">
        <v>3897</v>
      </c>
      <c r="D1959" s="49" t="s">
        <v>3898</v>
      </c>
      <c r="E1959" s="49">
        <v>4</v>
      </c>
      <c r="F1959" s="49">
        <v>8</v>
      </c>
      <c r="G1959" s="49" t="s">
        <v>3303</v>
      </c>
      <c r="H1959" s="52" t="s">
        <v>288</v>
      </c>
      <c r="I1959" s="50"/>
      <c r="J1959" s="50"/>
      <c r="K1959" s="90"/>
      <c r="L1959" s="51">
        <v>464</v>
      </c>
      <c r="M1959" s="51">
        <v>409</v>
      </c>
      <c r="N1959" s="82">
        <f>IF('1'!$H$10="-",L1959,L1959)</f>
        <v>464</v>
      </c>
      <c r="O1959" s="82">
        <f>IF(Z1959="только сц",0,IF('1'!$H$10="-",M1959,IF('1'!$H$10="в кассу предприятия",M1959,IF('1'!$H$10="ИП Водакова Т.Ю.",M1959*1.075,"-"))))</f>
        <v>0</v>
      </c>
      <c r="P1959" s="86">
        <v>3</v>
      </c>
      <c r="Q1959" s="47"/>
      <c r="R1959" s="91">
        <f t="shared" si="30"/>
        <v>0</v>
      </c>
      <c r="S1959" s="91" t="str">
        <f>IF('1'!$H$10="-","-      ₽",IF(Z1959="только сц",IF(Q1959&lt;=AA1959,Q1959,AA1959),IF(Q1959&lt;=AB1959,0,IF(Q1959-R1959&lt;=AA1959,Q1959-R1959,AA1959))))</f>
        <v>-      ₽</v>
      </c>
      <c r="T1959" s="92" t="str">
        <f>IF('1'!$H$10="-","-      ₽",IF(AND(SUM($W$10:$W$6357)&gt;=200000,AC1959&lt;&gt;"без скидки"),IF(R1959&gt;=100,O1959*0.95*0.95*R1959,O1959*R1959*0.95),IF(SUM($V$10:$V$6357)&gt;=57000,IF(AND(R1959&gt;=100,AC1959&lt;&gt;"без скидки"),O1959*0.95*R1959,O1959*R1959),N1959*R1959)))</f>
        <v>-      ₽</v>
      </c>
      <c r="U1959" s="92" t="str">
        <f>IF('1'!$H$10="-","-      ₽",S1959*N1959)</f>
        <v>-      ₽</v>
      </c>
      <c r="V1959" s="93" t="str">
        <f>IF('1'!$H$10="-","-      ₽",R1959*N1959)</f>
        <v>-      ₽</v>
      </c>
      <c r="W1959" s="93" t="str">
        <f>IF('1'!$H$10="-","-      ₽",R1959*O1959)</f>
        <v>-      ₽</v>
      </c>
      <c r="X1959" s="65" t="s">
        <v>4548</v>
      </c>
      <c r="Y1959" s="66" t="str">
        <f>IF(OR(Q1959="",'1'!$H$10="-"),"-      %",IF(Z1959="только сц",0,IF(SUM($V$685:$V$6357)&gt;=57000,(W1959-T1959)/W1959,0)))</f>
        <v>-      %</v>
      </c>
      <c r="Z1959" s="83" t="s">
        <v>5582</v>
      </c>
      <c r="AA1959" s="51">
        <v>3</v>
      </c>
      <c r="AB1959" s="51">
        <v>0</v>
      </c>
      <c r="AC1959" s="63" t="s">
        <v>375</v>
      </c>
      <c r="AD1959" s="94" t="str">
        <f>IF(OR(Q1959="",'1'!$H$10="-"),"",IF(Q1959&gt;R1959+S1959,"заказано больше наличия",""))</f>
        <v/>
      </c>
    </row>
    <row r="1960" spans="1:30" s="48" customFormat="1">
      <c r="A1960" s="2"/>
      <c r="B1960" s="57" t="s">
        <v>1878</v>
      </c>
      <c r="C1960" s="49" t="s">
        <v>3897</v>
      </c>
      <c r="D1960" s="49" t="s">
        <v>3898</v>
      </c>
      <c r="E1960" s="49">
        <v>4</v>
      </c>
      <c r="F1960" s="49">
        <v>8</v>
      </c>
      <c r="G1960" s="49" t="s">
        <v>3304</v>
      </c>
      <c r="H1960" s="52" t="s">
        <v>288</v>
      </c>
      <c r="I1960" s="50"/>
      <c r="J1960" s="50"/>
      <c r="K1960" s="90"/>
      <c r="L1960" s="51">
        <v>391</v>
      </c>
      <c r="M1960" s="51">
        <v>345</v>
      </c>
      <c r="N1960" s="82">
        <f>IF('1'!$H$10="-",L1960,L1960)</f>
        <v>391</v>
      </c>
      <c r="O1960" s="82">
        <f>IF(Z1960="только сц",0,IF('1'!$H$10="-",M1960,IF('1'!$H$10="в кассу предприятия",M1960,IF('1'!$H$10="ИП Водакова Т.Ю.",M1960*1.075,"-"))))</f>
        <v>0</v>
      </c>
      <c r="P1960" s="86">
        <v>7</v>
      </c>
      <c r="Q1960" s="47"/>
      <c r="R1960" s="91">
        <f t="shared" si="30"/>
        <v>0</v>
      </c>
      <c r="S1960" s="91" t="str">
        <f>IF('1'!$H$10="-","-      ₽",IF(Z1960="только сц",IF(Q1960&lt;=AA1960,Q1960,AA1960),IF(Q1960&lt;=AB1960,0,IF(Q1960-R1960&lt;=AA1960,Q1960-R1960,AA1960))))</f>
        <v>-      ₽</v>
      </c>
      <c r="T1960" s="92" t="str">
        <f>IF('1'!$H$10="-","-      ₽",IF(AND(SUM($W$10:$W$6357)&gt;=200000,AC1960&lt;&gt;"без скидки"),IF(R1960&gt;=100,O1960*0.95*0.95*R1960,O1960*R1960*0.95),IF(SUM($V$10:$V$6357)&gt;=57000,IF(AND(R1960&gt;=100,AC1960&lt;&gt;"без скидки"),O1960*0.95*R1960,O1960*R1960),N1960*R1960)))</f>
        <v>-      ₽</v>
      </c>
      <c r="U1960" s="92" t="str">
        <f>IF('1'!$H$10="-","-      ₽",S1960*N1960)</f>
        <v>-      ₽</v>
      </c>
      <c r="V1960" s="93" t="str">
        <f>IF('1'!$H$10="-","-      ₽",R1960*N1960)</f>
        <v>-      ₽</v>
      </c>
      <c r="W1960" s="93" t="str">
        <f>IF('1'!$H$10="-","-      ₽",R1960*O1960)</f>
        <v>-      ₽</v>
      </c>
      <c r="X1960" s="65" t="s">
        <v>4548</v>
      </c>
      <c r="Y1960" s="66" t="str">
        <f>IF(OR(Q1960="",'1'!$H$10="-"),"-      %",IF(Z1960="только сц",0,IF(SUM($V$685:$V$6357)&gt;=57000,(W1960-T1960)/W1960,0)))</f>
        <v>-      %</v>
      </c>
      <c r="Z1960" s="83" t="s">
        <v>5582</v>
      </c>
      <c r="AA1960" s="51">
        <v>7</v>
      </c>
      <c r="AB1960" s="51">
        <v>0</v>
      </c>
      <c r="AC1960" s="63" t="s">
        <v>375</v>
      </c>
      <c r="AD1960" s="94" t="str">
        <f>IF(OR(Q1960="",'1'!$H$10="-"),"",IF(Q1960&gt;R1960+S1960,"заказано больше наличия",""))</f>
        <v/>
      </c>
    </row>
    <row r="1961" spans="1:30" s="48" customFormat="1">
      <c r="A1961" s="2"/>
      <c r="B1961" s="57" t="s">
        <v>1879</v>
      </c>
      <c r="C1961" s="49" t="s">
        <v>3897</v>
      </c>
      <c r="D1961" s="49" t="s">
        <v>3898</v>
      </c>
      <c r="E1961" s="49">
        <v>4</v>
      </c>
      <c r="F1961" s="49">
        <v>8</v>
      </c>
      <c r="G1961" s="49" t="s">
        <v>3305</v>
      </c>
      <c r="H1961" s="52" t="s">
        <v>288</v>
      </c>
      <c r="I1961" s="50"/>
      <c r="J1961" s="50"/>
      <c r="K1961" s="90"/>
      <c r="L1961" s="51">
        <v>198</v>
      </c>
      <c r="M1961" s="51">
        <v>175</v>
      </c>
      <c r="N1961" s="82">
        <f>IF('1'!$H$10="-",L1961,L1961)</f>
        <v>198</v>
      </c>
      <c r="O1961" s="82">
        <f>IF(Z1961="только сц",0,IF('1'!$H$10="-",M1961,IF('1'!$H$10="в кассу предприятия",M1961,IF('1'!$H$10="ИП Водакова Т.Ю.",M1961*1.075,"-"))))</f>
        <v>175</v>
      </c>
      <c r="P1961" s="86">
        <v>38</v>
      </c>
      <c r="Q1961" s="47"/>
      <c r="R1961" s="91">
        <f t="shared" si="30"/>
        <v>0</v>
      </c>
      <c r="S1961" s="91" t="str">
        <f>IF('1'!$H$10="-","-      ₽",IF(Z1961="только сц",IF(Q1961&lt;=AA1961,Q1961,AA1961),IF(Q1961&lt;=AB1961,0,IF(Q1961-R1961&lt;=AA1961,Q1961-R1961,AA1961))))</f>
        <v>-      ₽</v>
      </c>
      <c r="T1961" s="92" t="str">
        <f>IF('1'!$H$10="-","-      ₽",IF(AND(SUM($W$10:$W$6357)&gt;=200000,AC1961&lt;&gt;"без скидки"),IF(R1961&gt;=100,O1961*0.95*0.95*R1961,O1961*R1961*0.95),IF(SUM($V$10:$V$6357)&gt;=57000,IF(AND(R1961&gt;=100,AC1961&lt;&gt;"без скидки"),O1961*0.95*R1961,O1961*R1961),N1961*R1961)))</f>
        <v>-      ₽</v>
      </c>
      <c r="U1961" s="92" t="str">
        <f>IF('1'!$H$10="-","-      ₽",S1961*N1961)</f>
        <v>-      ₽</v>
      </c>
      <c r="V1961" s="93" t="str">
        <f>IF('1'!$H$10="-","-      ₽",R1961*N1961)</f>
        <v>-      ₽</v>
      </c>
      <c r="W1961" s="93" t="str">
        <f>IF('1'!$H$10="-","-      ₽",R1961*O1961)</f>
        <v>-      ₽</v>
      </c>
      <c r="X1961" s="65" t="s">
        <v>4548</v>
      </c>
      <c r="Y1961" s="66" t="str">
        <f>IF(OR(Q1961="",'1'!$H$10="-"),"-      %",IF(Z1961="только сц",0,IF(SUM($V$685:$V$6357)&gt;=57000,(W1961-T1961)/W1961,0)))</f>
        <v>-      %</v>
      </c>
      <c r="Z1961" s="83" t="s">
        <v>375</v>
      </c>
      <c r="AA1961" s="51">
        <v>7</v>
      </c>
      <c r="AB1961" s="51">
        <v>31</v>
      </c>
      <c r="AC1961" s="63" t="s">
        <v>375</v>
      </c>
      <c r="AD1961" s="94" t="str">
        <f>IF(OR(Q1961="",'1'!$H$10="-"),"",IF(Q1961&gt;R1961+S1961,"заказано больше наличия",""))</f>
        <v/>
      </c>
    </row>
    <row r="1962" spans="1:30" s="48" customFormat="1">
      <c r="A1962" s="2"/>
      <c r="B1962" s="57" t="s">
        <v>963</v>
      </c>
      <c r="C1962" s="49" t="s">
        <v>924</v>
      </c>
      <c r="D1962" s="49" t="s">
        <v>925</v>
      </c>
      <c r="E1962" s="49">
        <v>4</v>
      </c>
      <c r="F1962" s="49">
        <v>8</v>
      </c>
      <c r="G1962" s="49" t="s">
        <v>964</v>
      </c>
      <c r="H1962" s="52" t="s">
        <v>288</v>
      </c>
      <c r="I1962" s="50"/>
      <c r="J1962" s="50"/>
      <c r="K1962" s="90"/>
      <c r="L1962" s="51">
        <v>312</v>
      </c>
      <c r="M1962" s="51">
        <v>275</v>
      </c>
      <c r="N1962" s="82">
        <f>IF('1'!$H$10="-",L1962,L1962)</f>
        <v>312</v>
      </c>
      <c r="O1962" s="82">
        <f>IF(Z1962="только сц",0,IF('1'!$H$10="-",M1962,IF('1'!$H$10="в кассу предприятия",M1962,IF('1'!$H$10="ИП Водакова Т.Ю.",M1962*1.075,"-"))))</f>
        <v>275</v>
      </c>
      <c r="P1962" s="86">
        <v>24</v>
      </c>
      <c r="Q1962" s="47"/>
      <c r="R1962" s="91">
        <f t="shared" si="30"/>
        <v>0</v>
      </c>
      <c r="S1962" s="91" t="str">
        <f>IF('1'!$H$10="-","-      ₽",IF(Z1962="только сц",IF(Q1962&lt;=AA1962,Q1962,AA1962),IF(Q1962&lt;=AB1962,0,IF(Q1962-R1962&lt;=AA1962,Q1962-R1962,AA1962))))</f>
        <v>-      ₽</v>
      </c>
      <c r="T1962" s="92" t="str">
        <f>IF('1'!$H$10="-","-      ₽",IF(AND(SUM($W$10:$W$6357)&gt;=200000,AC1962&lt;&gt;"без скидки"),IF(R1962&gt;=100,O1962*0.95*0.95*R1962,O1962*R1962*0.95),IF(SUM($V$10:$V$6357)&gt;=57000,IF(AND(R1962&gt;=100,AC1962&lt;&gt;"без скидки"),O1962*0.95*R1962,O1962*R1962),N1962*R1962)))</f>
        <v>-      ₽</v>
      </c>
      <c r="U1962" s="92" t="str">
        <f>IF('1'!$H$10="-","-      ₽",S1962*N1962)</f>
        <v>-      ₽</v>
      </c>
      <c r="V1962" s="93" t="str">
        <f>IF('1'!$H$10="-","-      ₽",R1962*N1962)</f>
        <v>-      ₽</v>
      </c>
      <c r="W1962" s="93" t="str">
        <f>IF('1'!$H$10="-","-      ₽",R1962*O1962)</f>
        <v>-      ₽</v>
      </c>
      <c r="X1962" s="65" t="s">
        <v>4548</v>
      </c>
      <c r="Y1962" s="66" t="str">
        <f>IF(OR(Q1962="",'1'!$H$10="-"),"-      %",IF(Z1962="только сц",0,IF(SUM($V$685:$V$6357)&gt;=57000,(W1962-T1962)/W1962,0)))</f>
        <v>-      %</v>
      </c>
      <c r="Z1962" s="83" t="s">
        <v>375</v>
      </c>
      <c r="AA1962" s="51">
        <v>10</v>
      </c>
      <c r="AB1962" s="51">
        <v>14</v>
      </c>
      <c r="AC1962" s="63" t="s">
        <v>375</v>
      </c>
      <c r="AD1962" s="94" t="str">
        <f>IF(OR(Q1962="",'1'!$H$10="-"),"",IF(Q1962&gt;R1962+S1962,"заказано больше наличия",""))</f>
        <v/>
      </c>
    </row>
    <row r="1963" spans="1:30" s="48" customFormat="1">
      <c r="A1963" s="2"/>
      <c r="B1963" s="57" t="s">
        <v>1880</v>
      </c>
      <c r="C1963" s="49" t="s">
        <v>924</v>
      </c>
      <c r="D1963" s="49" t="s">
        <v>925</v>
      </c>
      <c r="E1963" s="49">
        <v>4</v>
      </c>
      <c r="F1963" s="49">
        <v>8</v>
      </c>
      <c r="G1963" s="49" t="s">
        <v>3306</v>
      </c>
      <c r="H1963" s="52" t="s">
        <v>288</v>
      </c>
      <c r="I1963" s="50"/>
      <c r="J1963" s="50"/>
      <c r="K1963" s="90"/>
      <c r="L1963" s="51">
        <v>312</v>
      </c>
      <c r="M1963" s="51">
        <v>275</v>
      </c>
      <c r="N1963" s="82">
        <f>IF('1'!$H$10="-",L1963,L1963)</f>
        <v>312</v>
      </c>
      <c r="O1963" s="82">
        <f>IF(Z1963="только сц",0,IF('1'!$H$10="-",M1963,IF('1'!$H$10="в кассу предприятия",M1963,IF('1'!$H$10="ИП Водакова Т.Ю.",M1963*1.075,"-"))))</f>
        <v>275</v>
      </c>
      <c r="P1963" s="86">
        <v>34</v>
      </c>
      <c r="Q1963" s="47"/>
      <c r="R1963" s="91">
        <f t="shared" si="30"/>
        <v>0</v>
      </c>
      <c r="S1963" s="91" t="str">
        <f>IF('1'!$H$10="-","-      ₽",IF(Z1963="только сц",IF(Q1963&lt;=AA1963,Q1963,AA1963),IF(Q1963&lt;=AB1963,0,IF(Q1963-R1963&lt;=AA1963,Q1963-R1963,AA1963))))</f>
        <v>-      ₽</v>
      </c>
      <c r="T1963" s="92" t="str">
        <f>IF('1'!$H$10="-","-      ₽",IF(AND(SUM($W$10:$W$6357)&gt;=200000,AC1963&lt;&gt;"без скидки"),IF(R1963&gt;=100,O1963*0.95*0.95*R1963,O1963*R1963*0.95),IF(SUM($V$10:$V$6357)&gt;=57000,IF(AND(R1963&gt;=100,AC1963&lt;&gt;"без скидки"),O1963*0.95*R1963,O1963*R1963),N1963*R1963)))</f>
        <v>-      ₽</v>
      </c>
      <c r="U1963" s="92" t="str">
        <f>IF('1'!$H$10="-","-      ₽",S1963*N1963)</f>
        <v>-      ₽</v>
      </c>
      <c r="V1963" s="93" t="str">
        <f>IF('1'!$H$10="-","-      ₽",R1963*N1963)</f>
        <v>-      ₽</v>
      </c>
      <c r="W1963" s="93" t="str">
        <f>IF('1'!$H$10="-","-      ₽",R1963*O1963)</f>
        <v>-      ₽</v>
      </c>
      <c r="X1963" s="65" t="s">
        <v>4548</v>
      </c>
      <c r="Y1963" s="66" t="str">
        <f>IF(OR(Q1963="",'1'!$H$10="-"),"-      %",IF(Z1963="только сц",0,IF(SUM($V$685:$V$6357)&gt;=57000,(W1963-T1963)/W1963,0)))</f>
        <v>-      %</v>
      </c>
      <c r="Z1963" s="83" t="s">
        <v>375</v>
      </c>
      <c r="AA1963" s="51">
        <v>20</v>
      </c>
      <c r="AB1963" s="51">
        <v>14</v>
      </c>
      <c r="AC1963" s="63" t="s">
        <v>375</v>
      </c>
      <c r="AD1963" s="94" t="str">
        <f>IF(OR(Q1963="",'1'!$H$10="-"),"",IF(Q1963&gt;R1963+S1963,"заказано больше наличия",""))</f>
        <v/>
      </c>
    </row>
    <row r="1964" spans="1:30" s="48" customFormat="1">
      <c r="A1964" s="2"/>
      <c r="B1964" s="57" t="s">
        <v>965</v>
      </c>
      <c r="C1964" s="49" t="s">
        <v>924</v>
      </c>
      <c r="D1964" s="49" t="s">
        <v>925</v>
      </c>
      <c r="E1964" s="49">
        <v>4</v>
      </c>
      <c r="F1964" s="49">
        <v>8</v>
      </c>
      <c r="G1964" s="49" t="s">
        <v>966</v>
      </c>
      <c r="H1964" s="52" t="s">
        <v>288</v>
      </c>
      <c r="I1964" s="50"/>
      <c r="J1964" s="50"/>
      <c r="K1964" s="90"/>
      <c r="L1964" s="51">
        <v>312</v>
      </c>
      <c r="M1964" s="51">
        <v>275</v>
      </c>
      <c r="N1964" s="82">
        <f>IF('1'!$H$10="-",L1964,L1964)</f>
        <v>312</v>
      </c>
      <c r="O1964" s="82">
        <f>IF(Z1964="только сц",0,IF('1'!$H$10="-",M1964,IF('1'!$H$10="в кассу предприятия",M1964,IF('1'!$H$10="ИП Водакова Т.Ю.",M1964*1.075,"-"))))</f>
        <v>275</v>
      </c>
      <c r="P1964" s="86">
        <v>32</v>
      </c>
      <c r="Q1964" s="47"/>
      <c r="R1964" s="91">
        <f t="shared" si="30"/>
        <v>0</v>
      </c>
      <c r="S1964" s="91" t="str">
        <f>IF('1'!$H$10="-","-      ₽",IF(Z1964="только сц",IF(Q1964&lt;=AA1964,Q1964,AA1964),IF(Q1964&lt;=AB1964,0,IF(Q1964-R1964&lt;=AA1964,Q1964-R1964,AA1964))))</f>
        <v>-      ₽</v>
      </c>
      <c r="T1964" s="92" t="str">
        <f>IF('1'!$H$10="-","-      ₽",IF(AND(SUM($W$10:$W$6357)&gt;=200000,AC1964&lt;&gt;"без скидки"),IF(R1964&gt;=100,O1964*0.95*0.95*R1964,O1964*R1964*0.95),IF(SUM($V$10:$V$6357)&gt;=57000,IF(AND(R1964&gt;=100,AC1964&lt;&gt;"без скидки"),O1964*0.95*R1964,O1964*R1964),N1964*R1964)))</f>
        <v>-      ₽</v>
      </c>
      <c r="U1964" s="92" t="str">
        <f>IF('1'!$H$10="-","-      ₽",S1964*N1964)</f>
        <v>-      ₽</v>
      </c>
      <c r="V1964" s="93" t="str">
        <f>IF('1'!$H$10="-","-      ₽",R1964*N1964)</f>
        <v>-      ₽</v>
      </c>
      <c r="W1964" s="93" t="str">
        <f>IF('1'!$H$10="-","-      ₽",R1964*O1964)</f>
        <v>-      ₽</v>
      </c>
      <c r="X1964" s="65" t="s">
        <v>4548</v>
      </c>
      <c r="Y1964" s="66" t="str">
        <f>IF(OR(Q1964="",'1'!$H$10="-"),"-      %",IF(Z1964="только сц",0,IF(SUM($V$685:$V$6357)&gt;=57000,(W1964-T1964)/W1964,0)))</f>
        <v>-      %</v>
      </c>
      <c r="Z1964" s="83" t="s">
        <v>375</v>
      </c>
      <c r="AA1964" s="51">
        <v>2</v>
      </c>
      <c r="AB1964" s="51">
        <v>30</v>
      </c>
      <c r="AC1964" s="63" t="s">
        <v>375</v>
      </c>
      <c r="AD1964" s="94" t="str">
        <f>IF(OR(Q1964="",'1'!$H$10="-"),"",IF(Q1964&gt;R1964+S1964,"заказано больше наличия",""))</f>
        <v/>
      </c>
    </row>
    <row r="1965" spans="1:30" s="48" customFormat="1">
      <c r="A1965" s="2"/>
      <c r="B1965" s="57" t="s">
        <v>1881</v>
      </c>
      <c r="C1965" s="49" t="s">
        <v>924</v>
      </c>
      <c r="D1965" s="49" t="s">
        <v>925</v>
      </c>
      <c r="E1965" s="49">
        <v>4</v>
      </c>
      <c r="F1965" s="49">
        <v>11</v>
      </c>
      <c r="G1965" s="49" t="s">
        <v>3307</v>
      </c>
      <c r="H1965" s="52" t="s">
        <v>52</v>
      </c>
      <c r="I1965" s="50"/>
      <c r="J1965" s="50"/>
      <c r="K1965" s="90"/>
      <c r="L1965" s="51">
        <v>266</v>
      </c>
      <c r="M1965" s="51">
        <v>235</v>
      </c>
      <c r="N1965" s="82">
        <f>IF('1'!$H$10="-",L1965,L1965)</f>
        <v>266</v>
      </c>
      <c r="O1965" s="82">
        <f>IF(Z1965="только сц",0,IF('1'!$H$10="-",M1965,IF('1'!$H$10="в кассу предприятия",M1965,IF('1'!$H$10="ИП Водакова Т.Ю.",M1965*1.075,"-"))))</f>
        <v>235</v>
      </c>
      <c r="P1965" s="86">
        <v>20</v>
      </c>
      <c r="Q1965" s="47"/>
      <c r="R1965" s="91">
        <f t="shared" si="30"/>
        <v>0</v>
      </c>
      <c r="S1965" s="91" t="str">
        <f>IF('1'!$H$10="-","-      ₽",IF(Z1965="только сц",IF(Q1965&lt;=AA1965,Q1965,AA1965),IF(Q1965&lt;=AB1965,0,IF(Q1965-R1965&lt;=AA1965,Q1965-R1965,AA1965))))</f>
        <v>-      ₽</v>
      </c>
      <c r="T1965" s="92" t="str">
        <f>IF('1'!$H$10="-","-      ₽",IF(AND(SUM($W$10:$W$6357)&gt;=200000,AC1965&lt;&gt;"без скидки"),IF(R1965&gt;=100,O1965*0.95*0.95*R1965,O1965*R1965*0.95),IF(SUM($V$10:$V$6357)&gt;=57000,IF(AND(R1965&gt;=100,AC1965&lt;&gt;"без скидки"),O1965*0.95*R1965,O1965*R1965),N1965*R1965)))</f>
        <v>-      ₽</v>
      </c>
      <c r="U1965" s="92" t="str">
        <f>IF('1'!$H$10="-","-      ₽",S1965*N1965)</f>
        <v>-      ₽</v>
      </c>
      <c r="V1965" s="93" t="str">
        <f>IF('1'!$H$10="-","-      ₽",R1965*N1965)</f>
        <v>-      ₽</v>
      </c>
      <c r="W1965" s="93" t="str">
        <f>IF('1'!$H$10="-","-      ₽",R1965*O1965)</f>
        <v>-      ₽</v>
      </c>
      <c r="X1965" s="65" t="s">
        <v>4548</v>
      </c>
      <c r="Y1965" s="66" t="str">
        <f>IF(OR(Q1965="",'1'!$H$10="-"),"-      %",IF(Z1965="только сц",0,IF(SUM($V$685:$V$6357)&gt;=57000,(W1965-T1965)/W1965,0)))</f>
        <v>-      %</v>
      </c>
      <c r="Z1965" s="83" t="s">
        <v>375</v>
      </c>
      <c r="AA1965" s="51">
        <v>0</v>
      </c>
      <c r="AB1965" s="51">
        <v>20</v>
      </c>
      <c r="AC1965" s="63" t="s">
        <v>375</v>
      </c>
      <c r="AD1965" s="94" t="str">
        <f>IF(OR(Q1965="",'1'!$H$10="-"),"",IF(Q1965&gt;R1965+S1965,"заказано больше наличия",""))</f>
        <v/>
      </c>
    </row>
    <row r="1966" spans="1:30" s="48" customFormat="1">
      <c r="A1966" s="2"/>
      <c r="B1966" s="57" t="s">
        <v>967</v>
      </c>
      <c r="C1966" s="49" t="s">
        <v>924</v>
      </c>
      <c r="D1966" s="49" t="s">
        <v>925</v>
      </c>
      <c r="E1966" s="49">
        <v>4</v>
      </c>
      <c r="F1966" s="49">
        <v>8</v>
      </c>
      <c r="G1966" s="49" t="s">
        <v>968</v>
      </c>
      <c r="H1966" s="52" t="s">
        <v>288</v>
      </c>
      <c r="I1966" s="50"/>
      <c r="J1966" s="50"/>
      <c r="K1966" s="90"/>
      <c r="L1966" s="51">
        <v>312</v>
      </c>
      <c r="M1966" s="51">
        <v>275</v>
      </c>
      <c r="N1966" s="82">
        <f>IF('1'!$H$10="-",L1966,L1966)</f>
        <v>312</v>
      </c>
      <c r="O1966" s="82">
        <f>IF(Z1966="только сц",0,IF('1'!$H$10="-",M1966,IF('1'!$H$10="в кассу предприятия",M1966,IF('1'!$H$10="ИП Водакова Т.Ю.",M1966*1.075,"-"))))</f>
        <v>275</v>
      </c>
      <c r="P1966" s="86">
        <v>50</v>
      </c>
      <c r="Q1966" s="47"/>
      <c r="R1966" s="91">
        <f t="shared" si="30"/>
        <v>0</v>
      </c>
      <c r="S1966" s="91" t="str">
        <f>IF('1'!$H$10="-","-      ₽",IF(Z1966="только сц",IF(Q1966&lt;=AA1966,Q1966,AA1966),IF(Q1966&lt;=AB1966,0,IF(Q1966-R1966&lt;=AA1966,Q1966-R1966,AA1966))))</f>
        <v>-      ₽</v>
      </c>
      <c r="T1966" s="92" t="str">
        <f>IF('1'!$H$10="-","-      ₽",IF(AND(SUM($W$10:$W$6357)&gt;=200000,AC1966&lt;&gt;"без скидки"),IF(R1966&gt;=100,O1966*0.95*0.95*R1966,O1966*R1966*0.95),IF(SUM($V$10:$V$6357)&gt;=57000,IF(AND(R1966&gt;=100,AC1966&lt;&gt;"без скидки"),O1966*0.95*R1966,O1966*R1966),N1966*R1966)))</f>
        <v>-      ₽</v>
      </c>
      <c r="U1966" s="92" t="str">
        <f>IF('1'!$H$10="-","-      ₽",S1966*N1966)</f>
        <v>-      ₽</v>
      </c>
      <c r="V1966" s="93" t="str">
        <f>IF('1'!$H$10="-","-      ₽",R1966*N1966)</f>
        <v>-      ₽</v>
      </c>
      <c r="W1966" s="93" t="str">
        <f>IF('1'!$H$10="-","-      ₽",R1966*O1966)</f>
        <v>-      ₽</v>
      </c>
      <c r="X1966" s="65" t="s">
        <v>4548</v>
      </c>
      <c r="Y1966" s="66" t="str">
        <f>IF(OR(Q1966="",'1'!$H$10="-"),"-      %",IF(Z1966="только сц",0,IF(SUM($V$685:$V$6357)&gt;=57000,(W1966-T1966)/W1966,0)))</f>
        <v>-      %</v>
      </c>
      <c r="Z1966" s="83" t="s">
        <v>375</v>
      </c>
      <c r="AA1966" s="51">
        <v>9</v>
      </c>
      <c r="AB1966" s="51">
        <v>41</v>
      </c>
      <c r="AC1966" s="63" t="s">
        <v>375</v>
      </c>
      <c r="AD1966" s="94" t="str">
        <f>IF(OR(Q1966="",'1'!$H$10="-"),"",IF(Q1966&gt;R1966+S1966,"заказано больше наличия",""))</f>
        <v/>
      </c>
    </row>
    <row r="1967" spans="1:30" s="48" customFormat="1">
      <c r="A1967" s="2"/>
      <c r="B1967" s="57" t="s">
        <v>1882</v>
      </c>
      <c r="C1967" s="49" t="s">
        <v>924</v>
      </c>
      <c r="D1967" s="49" t="s">
        <v>925</v>
      </c>
      <c r="E1967" s="49">
        <v>4</v>
      </c>
      <c r="F1967" s="49">
        <v>8</v>
      </c>
      <c r="G1967" s="49" t="s">
        <v>3308</v>
      </c>
      <c r="H1967" s="52" t="s">
        <v>288</v>
      </c>
      <c r="I1967" s="50"/>
      <c r="J1967" s="50"/>
      <c r="K1967" s="90"/>
      <c r="L1967" s="51">
        <v>312</v>
      </c>
      <c r="M1967" s="51">
        <v>275</v>
      </c>
      <c r="N1967" s="82">
        <f>IF('1'!$H$10="-",L1967,L1967)</f>
        <v>312</v>
      </c>
      <c r="O1967" s="82">
        <f>IF(Z1967="только сц",0,IF('1'!$H$10="-",M1967,IF('1'!$H$10="в кассу предприятия",M1967,IF('1'!$H$10="ИП Водакова Т.Ю.",M1967*1.075,"-"))))</f>
        <v>275</v>
      </c>
      <c r="P1967" s="86">
        <v>12</v>
      </c>
      <c r="Q1967" s="47"/>
      <c r="R1967" s="91">
        <f t="shared" ref="R1967:R2030" si="31">IF(Q1967&lt;=AB1967,Q1967,AB1967)</f>
        <v>0</v>
      </c>
      <c r="S1967" s="91" t="str">
        <f>IF('1'!$H$10="-","-      ₽",IF(Z1967="только сц",IF(Q1967&lt;=AA1967,Q1967,AA1967),IF(Q1967&lt;=AB1967,0,IF(Q1967-R1967&lt;=AA1967,Q1967-R1967,AA1967))))</f>
        <v>-      ₽</v>
      </c>
      <c r="T1967" s="92" t="str">
        <f>IF('1'!$H$10="-","-      ₽",IF(AND(SUM($W$10:$W$6357)&gt;=200000,AC1967&lt;&gt;"без скидки"),IF(R1967&gt;=100,O1967*0.95*0.95*R1967,O1967*R1967*0.95),IF(SUM($V$10:$V$6357)&gt;=57000,IF(AND(R1967&gt;=100,AC1967&lt;&gt;"без скидки"),O1967*0.95*R1967,O1967*R1967),N1967*R1967)))</f>
        <v>-      ₽</v>
      </c>
      <c r="U1967" s="92" t="str">
        <f>IF('1'!$H$10="-","-      ₽",S1967*N1967)</f>
        <v>-      ₽</v>
      </c>
      <c r="V1967" s="93" t="str">
        <f>IF('1'!$H$10="-","-      ₽",R1967*N1967)</f>
        <v>-      ₽</v>
      </c>
      <c r="W1967" s="93" t="str">
        <f>IF('1'!$H$10="-","-      ₽",R1967*O1967)</f>
        <v>-      ₽</v>
      </c>
      <c r="X1967" s="65" t="s">
        <v>4548</v>
      </c>
      <c r="Y1967" s="66" t="str">
        <f>IF(OR(Q1967="",'1'!$H$10="-"),"-      %",IF(Z1967="только сц",0,IF(SUM($V$685:$V$6357)&gt;=57000,(W1967-T1967)/W1967,0)))</f>
        <v>-      %</v>
      </c>
      <c r="Z1967" s="83" t="s">
        <v>375</v>
      </c>
      <c r="AA1967" s="51">
        <v>1</v>
      </c>
      <c r="AB1967" s="51">
        <v>11</v>
      </c>
      <c r="AC1967" s="63" t="s">
        <v>375</v>
      </c>
      <c r="AD1967" s="94" t="str">
        <f>IF(OR(Q1967="",'1'!$H$10="-"),"",IF(Q1967&gt;R1967+S1967,"заказано больше наличия",""))</f>
        <v/>
      </c>
    </row>
    <row r="1968" spans="1:30" s="48" customFormat="1">
      <c r="A1968" s="2"/>
      <c r="B1968" s="57" t="s">
        <v>1883</v>
      </c>
      <c r="C1968" s="49" t="s">
        <v>3897</v>
      </c>
      <c r="D1968" s="49" t="s">
        <v>3898</v>
      </c>
      <c r="E1968" s="49">
        <v>4</v>
      </c>
      <c r="F1968" s="49">
        <v>8</v>
      </c>
      <c r="G1968" s="49" t="s">
        <v>3309</v>
      </c>
      <c r="H1968" s="52" t="s">
        <v>288</v>
      </c>
      <c r="I1968" s="50"/>
      <c r="J1968" s="50"/>
      <c r="K1968" s="90"/>
      <c r="L1968" s="51">
        <v>391</v>
      </c>
      <c r="M1968" s="51">
        <v>345</v>
      </c>
      <c r="N1968" s="82">
        <f>IF('1'!$H$10="-",L1968,L1968)</f>
        <v>391</v>
      </c>
      <c r="O1968" s="82">
        <f>IF(Z1968="только сц",0,IF('1'!$H$10="-",M1968,IF('1'!$H$10="в кассу предприятия",M1968,IF('1'!$H$10="ИП Водакова Т.Ю.",M1968*1.075,"-"))))</f>
        <v>0</v>
      </c>
      <c r="P1968" s="86">
        <v>4</v>
      </c>
      <c r="Q1968" s="47"/>
      <c r="R1968" s="91">
        <f t="shared" si="31"/>
        <v>0</v>
      </c>
      <c r="S1968" s="91" t="str">
        <f>IF('1'!$H$10="-","-      ₽",IF(Z1968="только сц",IF(Q1968&lt;=AA1968,Q1968,AA1968),IF(Q1968&lt;=AB1968,0,IF(Q1968-R1968&lt;=AA1968,Q1968-R1968,AA1968))))</f>
        <v>-      ₽</v>
      </c>
      <c r="T1968" s="92" t="str">
        <f>IF('1'!$H$10="-","-      ₽",IF(AND(SUM($W$10:$W$6357)&gt;=200000,AC1968&lt;&gt;"без скидки"),IF(R1968&gt;=100,O1968*0.95*0.95*R1968,O1968*R1968*0.95),IF(SUM($V$10:$V$6357)&gt;=57000,IF(AND(R1968&gt;=100,AC1968&lt;&gt;"без скидки"),O1968*0.95*R1968,O1968*R1968),N1968*R1968)))</f>
        <v>-      ₽</v>
      </c>
      <c r="U1968" s="92" t="str">
        <f>IF('1'!$H$10="-","-      ₽",S1968*N1968)</f>
        <v>-      ₽</v>
      </c>
      <c r="V1968" s="93" t="str">
        <f>IF('1'!$H$10="-","-      ₽",R1968*N1968)</f>
        <v>-      ₽</v>
      </c>
      <c r="W1968" s="93" t="str">
        <f>IF('1'!$H$10="-","-      ₽",R1968*O1968)</f>
        <v>-      ₽</v>
      </c>
      <c r="X1968" s="65" t="s">
        <v>4548</v>
      </c>
      <c r="Y1968" s="66" t="str">
        <f>IF(OR(Q1968="",'1'!$H$10="-"),"-      %",IF(Z1968="только сц",0,IF(SUM($V$685:$V$6357)&gt;=57000,(W1968-T1968)/W1968,0)))</f>
        <v>-      %</v>
      </c>
      <c r="Z1968" s="83" t="s">
        <v>5582</v>
      </c>
      <c r="AA1968" s="51">
        <v>4</v>
      </c>
      <c r="AB1968" s="51">
        <v>0</v>
      </c>
      <c r="AC1968" s="63" t="s">
        <v>3975</v>
      </c>
      <c r="AD1968" s="94" t="str">
        <f>IF(OR(Q1968="",'1'!$H$10="-"),"",IF(Q1968&gt;R1968+S1968,"заказано больше наличия",""))</f>
        <v/>
      </c>
    </row>
    <row r="1969" spans="1:30" s="48" customFormat="1">
      <c r="A1969" s="2"/>
      <c r="B1969" s="57" t="s">
        <v>1884</v>
      </c>
      <c r="C1969" s="49" t="s">
        <v>924</v>
      </c>
      <c r="D1969" s="49" t="s">
        <v>925</v>
      </c>
      <c r="E1969" s="49">
        <v>4</v>
      </c>
      <c r="F1969" s="49">
        <v>11</v>
      </c>
      <c r="G1969" s="49" t="s">
        <v>3310</v>
      </c>
      <c r="H1969" s="52" t="s">
        <v>52</v>
      </c>
      <c r="I1969" s="50"/>
      <c r="J1969" s="50"/>
      <c r="K1969" s="90"/>
      <c r="L1969" s="51">
        <v>391</v>
      </c>
      <c r="M1969" s="51">
        <v>345</v>
      </c>
      <c r="N1969" s="82">
        <f>IF('1'!$H$10="-",L1969,L1969)</f>
        <v>391</v>
      </c>
      <c r="O1969" s="82">
        <f>IF(Z1969="только сц",0,IF('1'!$H$10="-",M1969,IF('1'!$H$10="в кассу предприятия",M1969,IF('1'!$H$10="ИП Водакова Т.Ю.",M1969*1.075,"-"))))</f>
        <v>345</v>
      </c>
      <c r="P1969" s="86">
        <v>10</v>
      </c>
      <c r="Q1969" s="47"/>
      <c r="R1969" s="91">
        <f t="shared" si="31"/>
        <v>0</v>
      </c>
      <c r="S1969" s="91" t="str">
        <f>IF('1'!$H$10="-","-      ₽",IF(Z1969="только сц",IF(Q1969&lt;=AA1969,Q1969,AA1969),IF(Q1969&lt;=AB1969,0,IF(Q1969-R1969&lt;=AA1969,Q1969-R1969,AA1969))))</f>
        <v>-      ₽</v>
      </c>
      <c r="T1969" s="92" t="str">
        <f>IF('1'!$H$10="-","-      ₽",IF(AND(SUM($W$10:$W$6357)&gt;=200000,AC1969&lt;&gt;"без скидки"),IF(R1969&gt;=100,O1969*0.95*0.95*R1969,O1969*R1969*0.95),IF(SUM($V$10:$V$6357)&gt;=57000,IF(AND(R1969&gt;=100,AC1969&lt;&gt;"без скидки"),O1969*0.95*R1969,O1969*R1969),N1969*R1969)))</f>
        <v>-      ₽</v>
      </c>
      <c r="U1969" s="92" t="str">
        <f>IF('1'!$H$10="-","-      ₽",S1969*N1969)</f>
        <v>-      ₽</v>
      </c>
      <c r="V1969" s="93" t="str">
        <f>IF('1'!$H$10="-","-      ₽",R1969*N1969)</f>
        <v>-      ₽</v>
      </c>
      <c r="W1969" s="93" t="str">
        <f>IF('1'!$H$10="-","-      ₽",R1969*O1969)</f>
        <v>-      ₽</v>
      </c>
      <c r="X1969" s="65" t="s">
        <v>4548</v>
      </c>
      <c r="Y1969" s="66" t="str">
        <f>IF(OR(Q1969="",'1'!$H$10="-"),"-      %",IF(Z1969="только сц",0,IF(SUM($V$685:$V$6357)&gt;=57000,(W1969-T1969)/W1969,0)))</f>
        <v>-      %</v>
      </c>
      <c r="Z1969" s="83" t="s">
        <v>375</v>
      </c>
      <c r="AA1969" s="51">
        <v>0</v>
      </c>
      <c r="AB1969" s="51">
        <v>10</v>
      </c>
      <c r="AC1969" s="63" t="s">
        <v>3975</v>
      </c>
      <c r="AD1969" s="94" t="str">
        <f>IF(OR(Q1969="",'1'!$H$10="-"),"",IF(Q1969&gt;R1969+S1969,"заказано больше наличия",""))</f>
        <v/>
      </c>
    </row>
    <row r="1970" spans="1:30" s="48" customFormat="1">
      <c r="A1970" s="2"/>
      <c r="B1970" s="57" t="s">
        <v>1885</v>
      </c>
      <c r="C1970" s="49" t="s">
        <v>924</v>
      </c>
      <c r="D1970" s="49" t="s">
        <v>925</v>
      </c>
      <c r="E1970" s="49">
        <v>4</v>
      </c>
      <c r="F1970" s="49">
        <v>11</v>
      </c>
      <c r="G1970" s="49" t="s">
        <v>3311</v>
      </c>
      <c r="H1970" s="52" t="s">
        <v>52</v>
      </c>
      <c r="I1970" s="50"/>
      <c r="J1970" s="50"/>
      <c r="K1970" s="90"/>
      <c r="L1970" s="51">
        <v>407</v>
      </c>
      <c r="M1970" s="51">
        <v>359</v>
      </c>
      <c r="N1970" s="82">
        <f>IF('1'!$H$10="-",L1970,L1970)</f>
        <v>407</v>
      </c>
      <c r="O1970" s="82">
        <f>IF(Z1970="только сц",0,IF('1'!$H$10="-",M1970,IF('1'!$H$10="в кассу предприятия",M1970,IF('1'!$H$10="ИП Водакова Т.Ю.",M1970*1.075,"-"))))</f>
        <v>359</v>
      </c>
      <c r="P1970" s="86">
        <v>1</v>
      </c>
      <c r="Q1970" s="47"/>
      <c r="R1970" s="91">
        <f t="shared" si="31"/>
        <v>0</v>
      </c>
      <c r="S1970" s="91" t="str">
        <f>IF('1'!$H$10="-","-      ₽",IF(Z1970="только сц",IF(Q1970&lt;=AA1970,Q1970,AA1970),IF(Q1970&lt;=AB1970,0,IF(Q1970-R1970&lt;=AA1970,Q1970-R1970,AA1970))))</f>
        <v>-      ₽</v>
      </c>
      <c r="T1970" s="92" t="str">
        <f>IF('1'!$H$10="-","-      ₽",IF(AND(SUM($W$10:$W$6357)&gt;=200000,AC1970&lt;&gt;"без скидки"),IF(R1970&gt;=100,O1970*0.95*0.95*R1970,O1970*R1970*0.95),IF(SUM($V$10:$V$6357)&gt;=57000,IF(AND(R1970&gt;=100,AC1970&lt;&gt;"без скидки"),O1970*0.95*R1970,O1970*R1970),N1970*R1970)))</f>
        <v>-      ₽</v>
      </c>
      <c r="U1970" s="92" t="str">
        <f>IF('1'!$H$10="-","-      ₽",S1970*N1970)</f>
        <v>-      ₽</v>
      </c>
      <c r="V1970" s="93" t="str">
        <f>IF('1'!$H$10="-","-      ₽",R1970*N1970)</f>
        <v>-      ₽</v>
      </c>
      <c r="W1970" s="93" t="str">
        <f>IF('1'!$H$10="-","-      ₽",R1970*O1970)</f>
        <v>-      ₽</v>
      </c>
      <c r="X1970" s="65" t="s">
        <v>4548</v>
      </c>
      <c r="Y1970" s="66" t="str">
        <f>IF(OR(Q1970="",'1'!$H$10="-"),"-      %",IF(Z1970="только сц",0,IF(SUM($V$685:$V$6357)&gt;=57000,(W1970-T1970)/W1970,0)))</f>
        <v>-      %</v>
      </c>
      <c r="Z1970" s="83" t="s">
        <v>375</v>
      </c>
      <c r="AA1970" s="51">
        <v>0</v>
      </c>
      <c r="AB1970" s="51">
        <v>1</v>
      </c>
      <c r="AC1970" s="63" t="s">
        <v>375</v>
      </c>
      <c r="AD1970" s="94" t="str">
        <f>IF(OR(Q1970="",'1'!$H$10="-"),"",IF(Q1970&gt;R1970+S1970,"заказано больше наличия",""))</f>
        <v/>
      </c>
    </row>
    <row r="1971" spans="1:30" s="48" customFormat="1">
      <c r="A1971" s="2"/>
      <c r="B1971" s="57" t="s">
        <v>1886</v>
      </c>
      <c r="C1971" s="49" t="s">
        <v>924</v>
      </c>
      <c r="D1971" s="49" t="s">
        <v>925</v>
      </c>
      <c r="E1971" s="49">
        <v>4</v>
      </c>
      <c r="F1971" s="49">
        <v>8</v>
      </c>
      <c r="G1971" s="49" t="s">
        <v>3312</v>
      </c>
      <c r="H1971" s="52" t="s">
        <v>288</v>
      </c>
      <c r="I1971" s="50"/>
      <c r="J1971" s="50"/>
      <c r="K1971" s="90"/>
      <c r="L1971" s="51">
        <v>391</v>
      </c>
      <c r="M1971" s="51">
        <v>345</v>
      </c>
      <c r="N1971" s="82">
        <f>IF('1'!$H$10="-",L1971,L1971)</f>
        <v>391</v>
      </c>
      <c r="O1971" s="82">
        <f>IF(Z1971="только сц",0,IF('1'!$H$10="-",M1971,IF('1'!$H$10="в кассу предприятия",M1971,IF('1'!$H$10="ИП Водакова Т.Ю.",M1971*1.075,"-"))))</f>
        <v>345</v>
      </c>
      <c r="P1971" s="86">
        <v>9</v>
      </c>
      <c r="Q1971" s="47"/>
      <c r="R1971" s="91">
        <f t="shared" si="31"/>
        <v>0</v>
      </c>
      <c r="S1971" s="91" t="str">
        <f>IF('1'!$H$10="-","-      ₽",IF(Z1971="только сц",IF(Q1971&lt;=AA1971,Q1971,AA1971),IF(Q1971&lt;=AB1971,0,IF(Q1971-R1971&lt;=AA1971,Q1971-R1971,AA1971))))</f>
        <v>-      ₽</v>
      </c>
      <c r="T1971" s="92" t="str">
        <f>IF('1'!$H$10="-","-      ₽",IF(AND(SUM($W$10:$W$6357)&gt;=200000,AC1971&lt;&gt;"без скидки"),IF(R1971&gt;=100,O1971*0.95*0.95*R1971,O1971*R1971*0.95),IF(SUM($V$10:$V$6357)&gt;=57000,IF(AND(R1971&gt;=100,AC1971&lt;&gt;"без скидки"),O1971*0.95*R1971,O1971*R1971),N1971*R1971)))</f>
        <v>-      ₽</v>
      </c>
      <c r="U1971" s="92" t="str">
        <f>IF('1'!$H$10="-","-      ₽",S1971*N1971)</f>
        <v>-      ₽</v>
      </c>
      <c r="V1971" s="93" t="str">
        <f>IF('1'!$H$10="-","-      ₽",R1971*N1971)</f>
        <v>-      ₽</v>
      </c>
      <c r="W1971" s="93" t="str">
        <f>IF('1'!$H$10="-","-      ₽",R1971*O1971)</f>
        <v>-      ₽</v>
      </c>
      <c r="X1971" s="65" t="s">
        <v>4548</v>
      </c>
      <c r="Y1971" s="66" t="str">
        <f>IF(OR(Q1971="",'1'!$H$10="-"),"-      %",IF(Z1971="только сц",0,IF(SUM($V$685:$V$6357)&gt;=57000,(W1971-T1971)/W1971,0)))</f>
        <v>-      %</v>
      </c>
      <c r="Z1971" s="83" t="s">
        <v>375</v>
      </c>
      <c r="AA1971" s="51">
        <v>3</v>
      </c>
      <c r="AB1971" s="51">
        <v>6</v>
      </c>
      <c r="AC1971" s="63" t="s">
        <v>375</v>
      </c>
      <c r="AD1971" s="94" t="str">
        <f>IF(OR(Q1971="",'1'!$H$10="-"),"",IF(Q1971&gt;R1971+S1971,"заказано больше наличия",""))</f>
        <v/>
      </c>
    </row>
    <row r="1972" spans="1:30" s="48" customFormat="1">
      <c r="A1972" s="2"/>
      <c r="B1972" s="57" t="s">
        <v>1887</v>
      </c>
      <c r="C1972" s="49" t="s">
        <v>3897</v>
      </c>
      <c r="D1972" s="49" t="s">
        <v>3898</v>
      </c>
      <c r="E1972" s="49">
        <v>4</v>
      </c>
      <c r="F1972" s="49">
        <v>8</v>
      </c>
      <c r="G1972" s="49" t="s">
        <v>3313</v>
      </c>
      <c r="H1972" s="52" t="s">
        <v>288</v>
      </c>
      <c r="I1972" s="50"/>
      <c r="J1972" s="50"/>
      <c r="K1972" s="90"/>
      <c r="L1972" s="51">
        <v>391</v>
      </c>
      <c r="M1972" s="51">
        <v>345</v>
      </c>
      <c r="N1972" s="82">
        <f>IF('1'!$H$10="-",L1972,L1972)</f>
        <v>391</v>
      </c>
      <c r="O1972" s="82">
        <f>IF(Z1972="только сц",0,IF('1'!$H$10="-",M1972,IF('1'!$H$10="в кассу предприятия",M1972,IF('1'!$H$10="ИП Водакова Т.Ю.",M1972*1.075,"-"))))</f>
        <v>0</v>
      </c>
      <c r="P1972" s="86">
        <v>3</v>
      </c>
      <c r="Q1972" s="47"/>
      <c r="R1972" s="91">
        <f t="shared" si="31"/>
        <v>0</v>
      </c>
      <c r="S1972" s="91" t="str">
        <f>IF('1'!$H$10="-","-      ₽",IF(Z1972="только сц",IF(Q1972&lt;=AA1972,Q1972,AA1972),IF(Q1972&lt;=AB1972,0,IF(Q1972-R1972&lt;=AA1972,Q1972-R1972,AA1972))))</f>
        <v>-      ₽</v>
      </c>
      <c r="T1972" s="92" t="str">
        <f>IF('1'!$H$10="-","-      ₽",IF(AND(SUM($W$10:$W$6357)&gt;=200000,AC1972&lt;&gt;"без скидки"),IF(R1972&gt;=100,O1972*0.95*0.95*R1972,O1972*R1972*0.95),IF(SUM($V$10:$V$6357)&gt;=57000,IF(AND(R1972&gt;=100,AC1972&lt;&gt;"без скидки"),O1972*0.95*R1972,O1972*R1972),N1972*R1972)))</f>
        <v>-      ₽</v>
      </c>
      <c r="U1972" s="92" t="str">
        <f>IF('1'!$H$10="-","-      ₽",S1972*N1972)</f>
        <v>-      ₽</v>
      </c>
      <c r="V1972" s="93" t="str">
        <f>IF('1'!$H$10="-","-      ₽",R1972*N1972)</f>
        <v>-      ₽</v>
      </c>
      <c r="W1972" s="93" t="str">
        <f>IF('1'!$H$10="-","-      ₽",R1972*O1972)</f>
        <v>-      ₽</v>
      </c>
      <c r="X1972" s="65" t="s">
        <v>4548</v>
      </c>
      <c r="Y1972" s="66" t="str">
        <f>IF(OR(Q1972="",'1'!$H$10="-"),"-      %",IF(Z1972="только сц",0,IF(SUM($V$685:$V$6357)&gt;=57000,(W1972-T1972)/W1972,0)))</f>
        <v>-      %</v>
      </c>
      <c r="Z1972" s="83" t="s">
        <v>5582</v>
      </c>
      <c r="AA1972" s="51">
        <v>3</v>
      </c>
      <c r="AB1972" s="51">
        <v>0</v>
      </c>
      <c r="AC1972" s="63" t="s">
        <v>375</v>
      </c>
      <c r="AD1972" s="94" t="str">
        <f>IF(OR(Q1972="",'1'!$H$10="-"),"",IF(Q1972&gt;R1972+S1972,"заказано больше наличия",""))</f>
        <v/>
      </c>
    </row>
    <row r="1973" spans="1:30" s="48" customFormat="1">
      <c r="A1973" s="2"/>
      <c r="B1973" s="57" t="s">
        <v>1888</v>
      </c>
      <c r="C1973" s="49" t="s">
        <v>924</v>
      </c>
      <c r="D1973" s="49" t="s">
        <v>925</v>
      </c>
      <c r="E1973" s="49">
        <v>4</v>
      </c>
      <c r="F1973" s="49">
        <v>8</v>
      </c>
      <c r="G1973" s="49" t="s">
        <v>3314</v>
      </c>
      <c r="H1973" s="52" t="s">
        <v>288</v>
      </c>
      <c r="I1973" s="50"/>
      <c r="J1973" s="50"/>
      <c r="K1973" s="90"/>
      <c r="L1973" s="51">
        <v>312</v>
      </c>
      <c r="M1973" s="51">
        <v>275</v>
      </c>
      <c r="N1973" s="82">
        <f>IF('1'!$H$10="-",L1973,L1973)</f>
        <v>312</v>
      </c>
      <c r="O1973" s="82">
        <f>IF(Z1973="только сц",0,IF('1'!$H$10="-",M1973,IF('1'!$H$10="в кассу предприятия",M1973,IF('1'!$H$10="ИП Водакова Т.Ю.",M1973*1.075,"-"))))</f>
        <v>275</v>
      </c>
      <c r="P1973" s="86">
        <v>22</v>
      </c>
      <c r="Q1973" s="47"/>
      <c r="R1973" s="91">
        <f t="shared" si="31"/>
        <v>0</v>
      </c>
      <c r="S1973" s="91" t="str">
        <f>IF('1'!$H$10="-","-      ₽",IF(Z1973="только сц",IF(Q1973&lt;=AA1973,Q1973,AA1973),IF(Q1973&lt;=AB1973,0,IF(Q1973-R1973&lt;=AA1973,Q1973-R1973,AA1973))))</f>
        <v>-      ₽</v>
      </c>
      <c r="T1973" s="92" t="str">
        <f>IF('1'!$H$10="-","-      ₽",IF(AND(SUM($W$10:$W$6357)&gt;=200000,AC1973&lt;&gt;"без скидки"),IF(R1973&gt;=100,O1973*0.95*0.95*R1973,O1973*R1973*0.95),IF(SUM($V$10:$V$6357)&gt;=57000,IF(AND(R1973&gt;=100,AC1973&lt;&gt;"без скидки"),O1973*0.95*R1973,O1973*R1973),N1973*R1973)))</f>
        <v>-      ₽</v>
      </c>
      <c r="U1973" s="92" t="str">
        <f>IF('1'!$H$10="-","-      ₽",S1973*N1973)</f>
        <v>-      ₽</v>
      </c>
      <c r="V1973" s="93" t="str">
        <f>IF('1'!$H$10="-","-      ₽",R1973*N1973)</f>
        <v>-      ₽</v>
      </c>
      <c r="W1973" s="93" t="str">
        <f>IF('1'!$H$10="-","-      ₽",R1973*O1973)</f>
        <v>-      ₽</v>
      </c>
      <c r="X1973" s="65" t="s">
        <v>4548</v>
      </c>
      <c r="Y1973" s="66" t="str">
        <f>IF(OR(Q1973="",'1'!$H$10="-"),"-      %",IF(Z1973="только сц",0,IF(SUM($V$685:$V$6357)&gt;=57000,(W1973-T1973)/W1973,0)))</f>
        <v>-      %</v>
      </c>
      <c r="Z1973" s="83" t="s">
        <v>375</v>
      </c>
      <c r="AA1973" s="51">
        <v>2</v>
      </c>
      <c r="AB1973" s="51">
        <v>20</v>
      </c>
      <c r="AC1973" s="63" t="s">
        <v>375</v>
      </c>
      <c r="AD1973" s="94" t="str">
        <f>IF(OR(Q1973="",'1'!$H$10="-"),"",IF(Q1973&gt;R1973+S1973,"заказано больше наличия",""))</f>
        <v/>
      </c>
    </row>
    <row r="1974" spans="1:30" s="48" customFormat="1">
      <c r="A1974" s="2"/>
      <c r="B1974" s="57" t="s">
        <v>1889</v>
      </c>
      <c r="C1974" s="49" t="s">
        <v>924</v>
      </c>
      <c r="D1974" s="49" t="s">
        <v>925</v>
      </c>
      <c r="E1974" s="49">
        <v>4</v>
      </c>
      <c r="F1974" s="49">
        <v>8</v>
      </c>
      <c r="G1974" s="49" t="s">
        <v>3315</v>
      </c>
      <c r="H1974" s="52" t="s">
        <v>288</v>
      </c>
      <c r="I1974" s="50"/>
      <c r="J1974" s="50"/>
      <c r="K1974" s="90"/>
      <c r="L1974" s="51">
        <v>312</v>
      </c>
      <c r="M1974" s="51">
        <v>275</v>
      </c>
      <c r="N1974" s="82">
        <f>IF('1'!$H$10="-",L1974,L1974)</f>
        <v>312</v>
      </c>
      <c r="O1974" s="82">
        <f>IF(Z1974="только сц",0,IF('1'!$H$10="-",M1974,IF('1'!$H$10="в кассу предприятия",M1974,IF('1'!$H$10="ИП Водакова Т.Ю.",M1974*1.075,"-"))))</f>
        <v>275</v>
      </c>
      <c r="P1974" s="86">
        <v>16</v>
      </c>
      <c r="Q1974" s="47"/>
      <c r="R1974" s="91">
        <f t="shared" si="31"/>
        <v>0</v>
      </c>
      <c r="S1974" s="91" t="str">
        <f>IF('1'!$H$10="-","-      ₽",IF(Z1974="только сц",IF(Q1974&lt;=AA1974,Q1974,AA1974),IF(Q1974&lt;=AB1974,0,IF(Q1974-R1974&lt;=AA1974,Q1974-R1974,AA1974))))</f>
        <v>-      ₽</v>
      </c>
      <c r="T1974" s="92" t="str">
        <f>IF('1'!$H$10="-","-      ₽",IF(AND(SUM($W$10:$W$6357)&gt;=200000,AC1974&lt;&gt;"без скидки"),IF(R1974&gt;=100,O1974*0.95*0.95*R1974,O1974*R1974*0.95),IF(SUM($V$10:$V$6357)&gt;=57000,IF(AND(R1974&gt;=100,AC1974&lt;&gt;"без скидки"),O1974*0.95*R1974,O1974*R1974),N1974*R1974)))</f>
        <v>-      ₽</v>
      </c>
      <c r="U1974" s="92" t="str">
        <f>IF('1'!$H$10="-","-      ₽",S1974*N1974)</f>
        <v>-      ₽</v>
      </c>
      <c r="V1974" s="93" t="str">
        <f>IF('1'!$H$10="-","-      ₽",R1974*N1974)</f>
        <v>-      ₽</v>
      </c>
      <c r="W1974" s="93" t="str">
        <f>IF('1'!$H$10="-","-      ₽",R1974*O1974)</f>
        <v>-      ₽</v>
      </c>
      <c r="X1974" s="65" t="s">
        <v>4548</v>
      </c>
      <c r="Y1974" s="66" t="str">
        <f>IF(OR(Q1974="",'1'!$H$10="-"),"-      %",IF(Z1974="только сц",0,IF(SUM($V$685:$V$6357)&gt;=57000,(W1974-T1974)/W1974,0)))</f>
        <v>-      %</v>
      </c>
      <c r="Z1974" s="83" t="s">
        <v>375</v>
      </c>
      <c r="AA1974" s="51">
        <v>5</v>
      </c>
      <c r="AB1974" s="51">
        <v>11</v>
      </c>
      <c r="AC1974" s="63" t="s">
        <v>375</v>
      </c>
      <c r="AD1974" s="94" t="str">
        <f>IF(OR(Q1974="",'1'!$H$10="-"),"",IF(Q1974&gt;R1974+S1974,"заказано больше наличия",""))</f>
        <v/>
      </c>
    </row>
    <row r="1975" spans="1:30" s="48" customFormat="1">
      <c r="A1975" s="2"/>
      <c r="B1975" s="57" t="s">
        <v>1890</v>
      </c>
      <c r="C1975" s="49" t="s">
        <v>924</v>
      </c>
      <c r="D1975" s="49" t="s">
        <v>925</v>
      </c>
      <c r="E1975" s="49">
        <v>4</v>
      </c>
      <c r="F1975" s="49">
        <v>8</v>
      </c>
      <c r="G1975" s="49" t="s">
        <v>3316</v>
      </c>
      <c r="H1975" s="52" t="s">
        <v>288</v>
      </c>
      <c r="I1975" s="50"/>
      <c r="J1975" s="50"/>
      <c r="K1975" s="90"/>
      <c r="L1975" s="51">
        <v>407</v>
      </c>
      <c r="M1975" s="51">
        <v>359</v>
      </c>
      <c r="N1975" s="82">
        <f>IF('1'!$H$10="-",L1975,L1975)</f>
        <v>407</v>
      </c>
      <c r="O1975" s="82">
        <f>IF(Z1975="только сц",0,IF('1'!$H$10="-",M1975,IF('1'!$H$10="в кассу предприятия",M1975,IF('1'!$H$10="ИП Водакова Т.Ю.",M1975*1.075,"-"))))</f>
        <v>359</v>
      </c>
      <c r="P1975" s="86">
        <v>21</v>
      </c>
      <c r="Q1975" s="47"/>
      <c r="R1975" s="91">
        <f t="shared" si="31"/>
        <v>0</v>
      </c>
      <c r="S1975" s="91" t="str">
        <f>IF('1'!$H$10="-","-      ₽",IF(Z1975="только сц",IF(Q1975&lt;=AA1975,Q1975,AA1975),IF(Q1975&lt;=AB1975,0,IF(Q1975-R1975&lt;=AA1975,Q1975-R1975,AA1975))))</f>
        <v>-      ₽</v>
      </c>
      <c r="T1975" s="92" t="str">
        <f>IF('1'!$H$10="-","-      ₽",IF(AND(SUM($W$10:$W$6357)&gt;=200000,AC1975&lt;&gt;"без скидки"),IF(R1975&gt;=100,O1975*0.95*0.95*R1975,O1975*R1975*0.95),IF(SUM($V$10:$V$6357)&gt;=57000,IF(AND(R1975&gt;=100,AC1975&lt;&gt;"без скидки"),O1975*0.95*R1975,O1975*R1975),N1975*R1975)))</f>
        <v>-      ₽</v>
      </c>
      <c r="U1975" s="92" t="str">
        <f>IF('1'!$H$10="-","-      ₽",S1975*N1975)</f>
        <v>-      ₽</v>
      </c>
      <c r="V1975" s="93" t="str">
        <f>IF('1'!$H$10="-","-      ₽",R1975*N1975)</f>
        <v>-      ₽</v>
      </c>
      <c r="W1975" s="93" t="str">
        <f>IF('1'!$H$10="-","-      ₽",R1975*O1975)</f>
        <v>-      ₽</v>
      </c>
      <c r="X1975" s="65" t="s">
        <v>4548</v>
      </c>
      <c r="Y1975" s="66" t="str">
        <f>IF(OR(Q1975="",'1'!$H$10="-"),"-      %",IF(Z1975="только сц",0,IF(SUM($V$685:$V$6357)&gt;=57000,(W1975-T1975)/W1975,0)))</f>
        <v>-      %</v>
      </c>
      <c r="Z1975" s="83" t="s">
        <v>375</v>
      </c>
      <c r="AA1975" s="51">
        <v>4</v>
      </c>
      <c r="AB1975" s="51">
        <v>17</v>
      </c>
      <c r="AC1975" s="63" t="s">
        <v>375</v>
      </c>
      <c r="AD1975" s="94" t="str">
        <f>IF(OR(Q1975="",'1'!$H$10="-"),"",IF(Q1975&gt;R1975+S1975,"заказано больше наличия",""))</f>
        <v/>
      </c>
    </row>
    <row r="1976" spans="1:30" s="48" customFormat="1">
      <c r="A1976" s="2"/>
      <c r="B1976" s="57" t="s">
        <v>1891</v>
      </c>
      <c r="C1976" s="49" t="s">
        <v>924</v>
      </c>
      <c r="D1976" s="49" t="s">
        <v>925</v>
      </c>
      <c r="E1976" s="49">
        <v>4</v>
      </c>
      <c r="F1976" s="49">
        <v>11</v>
      </c>
      <c r="G1976" s="49" t="s">
        <v>3317</v>
      </c>
      <c r="H1976" s="52" t="s">
        <v>52</v>
      </c>
      <c r="I1976" s="50"/>
      <c r="J1976" s="50"/>
      <c r="K1976" s="90"/>
      <c r="L1976" s="51">
        <v>266</v>
      </c>
      <c r="M1976" s="51">
        <v>235</v>
      </c>
      <c r="N1976" s="82">
        <f>IF('1'!$H$10="-",L1976,L1976)</f>
        <v>266</v>
      </c>
      <c r="O1976" s="82">
        <f>IF(Z1976="только сц",0,IF('1'!$H$10="-",M1976,IF('1'!$H$10="в кассу предприятия",M1976,IF('1'!$H$10="ИП Водакова Т.Ю.",M1976*1.075,"-"))))</f>
        <v>235</v>
      </c>
      <c r="P1976" s="86">
        <v>6</v>
      </c>
      <c r="Q1976" s="47"/>
      <c r="R1976" s="91">
        <f t="shared" si="31"/>
        <v>0</v>
      </c>
      <c r="S1976" s="91" t="str">
        <f>IF('1'!$H$10="-","-      ₽",IF(Z1976="только сц",IF(Q1976&lt;=AA1976,Q1976,AA1976),IF(Q1976&lt;=AB1976,0,IF(Q1976-R1976&lt;=AA1976,Q1976-R1976,AA1976))))</f>
        <v>-      ₽</v>
      </c>
      <c r="T1976" s="92" t="str">
        <f>IF('1'!$H$10="-","-      ₽",IF(AND(SUM($W$10:$W$6357)&gt;=200000,AC1976&lt;&gt;"без скидки"),IF(R1976&gt;=100,O1976*0.95*0.95*R1976,O1976*R1976*0.95),IF(SUM($V$10:$V$6357)&gt;=57000,IF(AND(R1976&gt;=100,AC1976&lt;&gt;"без скидки"),O1976*0.95*R1976,O1976*R1976),N1976*R1976)))</f>
        <v>-      ₽</v>
      </c>
      <c r="U1976" s="92" t="str">
        <f>IF('1'!$H$10="-","-      ₽",S1976*N1976)</f>
        <v>-      ₽</v>
      </c>
      <c r="V1976" s="93" t="str">
        <f>IF('1'!$H$10="-","-      ₽",R1976*N1976)</f>
        <v>-      ₽</v>
      </c>
      <c r="W1976" s="93" t="str">
        <f>IF('1'!$H$10="-","-      ₽",R1976*O1976)</f>
        <v>-      ₽</v>
      </c>
      <c r="X1976" s="65" t="s">
        <v>4548</v>
      </c>
      <c r="Y1976" s="66" t="str">
        <f>IF(OR(Q1976="",'1'!$H$10="-"),"-      %",IF(Z1976="только сц",0,IF(SUM($V$685:$V$6357)&gt;=57000,(W1976-T1976)/W1976,0)))</f>
        <v>-      %</v>
      </c>
      <c r="Z1976" s="83" t="s">
        <v>375</v>
      </c>
      <c r="AA1976" s="51">
        <v>0</v>
      </c>
      <c r="AB1976" s="51">
        <v>6</v>
      </c>
      <c r="AC1976" s="63" t="s">
        <v>3975</v>
      </c>
      <c r="AD1976" s="94" t="str">
        <f>IF(OR(Q1976="",'1'!$H$10="-"),"",IF(Q1976&gt;R1976+S1976,"заказано больше наличия",""))</f>
        <v/>
      </c>
    </row>
    <row r="1977" spans="1:30" s="48" customFormat="1">
      <c r="A1977" s="2"/>
      <c r="B1977" s="57" t="s">
        <v>1892</v>
      </c>
      <c r="C1977" s="49" t="s">
        <v>924</v>
      </c>
      <c r="D1977" s="49" t="s">
        <v>925</v>
      </c>
      <c r="E1977" s="49">
        <v>4</v>
      </c>
      <c r="F1977" s="49">
        <v>8</v>
      </c>
      <c r="G1977" s="49" t="s">
        <v>3318</v>
      </c>
      <c r="H1977" s="52" t="s">
        <v>288</v>
      </c>
      <c r="I1977" s="50"/>
      <c r="J1977" s="50"/>
      <c r="K1977" s="90"/>
      <c r="L1977" s="51">
        <v>312</v>
      </c>
      <c r="M1977" s="51">
        <v>275</v>
      </c>
      <c r="N1977" s="82">
        <f>IF('1'!$H$10="-",L1977,L1977)</f>
        <v>312</v>
      </c>
      <c r="O1977" s="82">
        <f>IF(Z1977="только сц",0,IF('1'!$H$10="-",M1977,IF('1'!$H$10="в кассу предприятия",M1977,IF('1'!$H$10="ИП Водакова Т.Ю.",M1977*1.075,"-"))))</f>
        <v>275</v>
      </c>
      <c r="P1977" s="86">
        <v>12</v>
      </c>
      <c r="Q1977" s="47"/>
      <c r="R1977" s="91">
        <f t="shared" si="31"/>
        <v>0</v>
      </c>
      <c r="S1977" s="91" t="str">
        <f>IF('1'!$H$10="-","-      ₽",IF(Z1977="только сц",IF(Q1977&lt;=AA1977,Q1977,AA1977),IF(Q1977&lt;=AB1977,0,IF(Q1977-R1977&lt;=AA1977,Q1977-R1977,AA1977))))</f>
        <v>-      ₽</v>
      </c>
      <c r="T1977" s="92" t="str">
        <f>IF('1'!$H$10="-","-      ₽",IF(AND(SUM($W$10:$W$6357)&gt;=200000,AC1977&lt;&gt;"без скидки"),IF(R1977&gt;=100,O1977*0.95*0.95*R1977,O1977*R1977*0.95),IF(SUM($V$10:$V$6357)&gt;=57000,IF(AND(R1977&gt;=100,AC1977&lt;&gt;"без скидки"),O1977*0.95*R1977,O1977*R1977),N1977*R1977)))</f>
        <v>-      ₽</v>
      </c>
      <c r="U1977" s="92" t="str">
        <f>IF('1'!$H$10="-","-      ₽",S1977*N1977)</f>
        <v>-      ₽</v>
      </c>
      <c r="V1977" s="93" t="str">
        <f>IF('1'!$H$10="-","-      ₽",R1977*N1977)</f>
        <v>-      ₽</v>
      </c>
      <c r="W1977" s="93" t="str">
        <f>IF('1'!$H$10="-","-      ₽",R1977*O1977)</f>
        <v>-      ₽</v>
      </c>
      <c r="X1977" s="65" t="s">
        <v>4548</v>
      </c>
      <c r="Y1977" s="66" t="str">
        <f>IF(OR(Q1977="",'1'!$H$10="-"),"-      %",IF(Z1977="только сц",0,IF(SUM($V$685:$V$6357)&gt;=57000,(W1977-T1977)/W1977,0)))</f>
        <v>-      %</v>
      </c>
      <c r="Z1977" s="83" t="s">
        <v>375</v>
      </c>
      <c r="AA1977" s="51">
        <v>0</v>
      </c>
      <c r="AB1977" s="51">
        <v>12</v>
      </c>
      <c r="AC1977" s="63" t="s">
        <v>375</v>
      </c>
      <c r="AD1977" s="94" t="str">
        <f>IF(OR(Q1977="",'1'!$H$10="-"),"",IF(Q1977&gt;R1977+S1977,"заказано больше наличия",""))</f>
        <v/>
      </c>
    </row>
    <row r="1978" spans="1:30" s="48" customFormat="1">
      <c r="A1978" s="2"/>
      <c r="B1978" s="57" t="s">
        <v>1893</v>
      </c>
      <c r="C1978" s="49" t="s">
        <v>924</v>
      </c>
      <c r="D1978" s="49" t="s">
        <v>925</v>
      </c>
      <c r="E1978" s="49">
        <v>4</v>
      </c>
      <c r="F1978" s="49">
        <v>8</v>
      </c>
      <c r="G1978" s="49" t="s">
        <v>3319</v>
      </c>
      <c r="H1978" s="52" t="s">
        <v>288</v>
      </c>
      <c r="I1978" s="50"/>
      <c r="J1978" s="50"/>
      <c r="K1978" s="90"/>
      <c r="L1978" s="51">
        <v>464</v>
      </c>
      <c r="M1978" s="51">
        <v>409</v>
      </c>
      <c r="N1978" s="82">
        <f>IF('1'!$H$10="-",L1978,L1978)</f>
        <v>464</v>
      </c>
      <c r="O1978" s="82">
        <f>IF(Z1978="только сц",0,IF('1'!$H$10="-",M1978,IF('1'!$H$10="в кассу предприятия",M1978,IF('1'!$H$10="ИП Водакова Т.Ю.",M1978*1.075,"-"))))</f>
        <v>409</v>
      </c>
      <c r="P1978" s="86">
        <v>22</v>
      </c>
      <c r="Q1978" s="47"/>
      <c r="R1978" s="91">
        <f t="shared" si="31"/>
        <v>0</v>
      </c>
      <c r="S1978" s="91" t="str">
        <f>IF('1'!$H$10="-","-      ₽",IF(Z1978="только сц",IF(Q1978&lt;=AA1978,Q1978,AA1978),IF(Q1978&lt;=AB1978,0,IF(Q1978-R1978&lt;=AA1978,Q1978-R1978,AA1978))))</f>
        <v>-      ₽</v>
      </c>
      <c r="T1978" s="92" t="str">
        <f>IF('1'!$H$10="-","-      ₽",IF(AND(SUM($W$10:$W$6357)&gt;=200000,AC1978&lt;&gt;"без скидки"),IF(R1978&gt;=100,O1978*0.95*0.95*R1978,O1978*R1978*0.95),IF(SUM($V$10:$V$6357)&gt;=57000,IF(AND(R1978&gt;=100,AC1978&lt;&gt;"без скидки"),O1978*0.95*R1978,O1978*R1978),N1978*R1978)))</f>
        <v>-      ₽</v>
      </c>
      <c r="U1978" s="92" t="str">
        <f>IF('1'!$H$10="-","-      ₽",S1978*N1978)</f>
        <v>-      ₽</v>
      </c>
      <c r="V1978" s="93" t="str">
        <f>IF('1'!$H$10="-","-      ₽",R1978*N1978)</f>
        <v>-      ₽</v>
      </c>
      <c r="W1978" s="93" t="str">
        <f>IF('1'!$H$10="-","-      ₽",R1978*O1978)</f>
        <v>-      ₽</v>
      </c>
      <c r="X1978" s="65" t="s">
        <v>4548</v>
      </c>
      <c r="Y1978" s="66" t="str">
        <f>IF(OR(Q1978="",'1'!$H$10="-"),"-      %",IF(Z1978="только сц",0,IF(SUM($V$685:$V$6357)&gt;=57000,(W1978-T1978)/W1978,0)))</f>
        <v>-      %</v>
      </c>
      <c r="Z1978" s="83" t="s">
        <v>375</v>
      </c>
      <c r="AA1978" s="51">
        <v>1</v>
      </c>
      <c r="AB1978" s="51">
        <v>21</v>
      </c>
      <c r="AC1978" s="63" t="s">
        <v>375</v>
      </c>
      <c r="AD1978" s="94" t="str">
        <f>IF(OR(Q1978="",'1'!$H$10="-"),"",IF(Q1978&gt;R1978+S1978,"заказано больше наличия",""))</f>
        <v/>
      </c>
    </row>
    <row r="1979" spans="1:30" s="48" customFormat="1">
      <c r="A1979" s="2"/>
      <c r="B1979" s="57" t="s">
        <v>1894</v>
      </c>
      <c r="C1979" s="49" t="s">
        <v>924</v>
      </c>
      <c r="D1979" s="49" t="s">
        <v>925</v>
      </c>
      <c r="E1979" s="49">
        <v>4</v>
      </c>
      <c r="F1979" s="49">
        <v>8</v>
      </c>
      <c r="G1979" s="49" t="s">
        <v>3320</v>
      </c>
      <c r="H1979" s="52" t="s">
        <v>288</v>
      </c>
      <c r="I1979" s="50"/>
      <c r="J1979" s="50"/>
      <c r="K1979" s="90"/>
      <c r="L1979" s="51">
        <v>391</v>
      </c>
      <c r="M1979" s="51">
        <v>345</v>
      </c>
      <c r="N1979" s="82">
        <f>IF('1'!$H$10="-",L1979,L1979)</f>
        <v>391</v>
      </c>
      <c r="O1979" s="82">
        <f>IF(Z1979="только сц",0,IF('1'!$H$10="-",M1979,IF('1'!$H$10="в кассу предприятия",M1979,IF('1'!$H$10="ИП Водакова Т.Ю.",M1979*1.075,"-"))))</f>
        <v>0</v>
      </c>
      <c r="P1979" s="86">
        <v>6</v>
      </c>
      <c r="Q1979" s="47"/>
      <c r="R1979" s="91">
        <f t="shared" si="31"/>
        <v>0</v>
      </c>
      <c r="S1979" s="91" t="str">
        <f>IF('1'!$H$10="-","-      ₽",IF(Z1979="только сц",IF(Q1979&lt;=AA1979,Q1979,AA1979),IF(Q1979&lt;=AB1979,0,IF(Q1979-R1979&lt;=AA1979,Q1979-R1979,AA1979))))</f>
        <v>-      ₽</v>
      </c>
      <c r="T1979" s="92" t="str">
        <f>IF('1'!$H$10="-","-      ₽",IF(AND(SUM($W$10:$W$6357)&gt;=200000,AC1979&lt;&gt;"без скидки"),IF(R1979&gt;=100,O1979*0.95*0.95*R1979,O1979*R1979*0.95),IF(SUM($V$10:$V$6357)&gt;=57000,IF(AND(R1979&gt;=100,AC1979&lt;&gt;"без скидки"),O1979*0.95*R1979,O1979*R1979),N1979*R1979)))</f>
        <v>-      ₽</v>
      </c>
      <c r="U1979" s="92" t="str">
        <f>IF('1'!$H$10="-","-      ₽",S1979*N1979)</f>
        <v>-      ₽</v>
      </c>
      <c r="V1979" s="93" t="str">
        <f>IF('1'!$H$10="-","-      ₽",R1979*N1979)</f>
        <v>-      ₽</v>
      </c>
      <c r="W1979" s="93" t="str">
        <f>IF('1'!$H$10="-","-      ₽",R1979*O1979)</f>
        <v>-      ₽</v>
      </c>
      <c r="X1979" s="65" t="s">
        <v>4548</v>
      </c>
      <c r="Y1979" s="66" t="str">
        <f>IF(OR(Q1979="",'1'!$H$10="-"),"-      %",IF(Z1979="только сц",0,IF(SUM($V$685:$V$6357)&gt;=57000,(W1979-T1979)/W1979,0)))</f>
        <v>-      %</v>
      </c>
      <c r="Z1979" s="83" t="s">
        <v>5582</v>
      </c>
      <c r="AA1979" s="51">
        <v>6</v>
      </c>
      <c r="AB1979" s="51">
        <v>0</v>
      </c>
      <c r="AC1979" s="63" t="s">
        <v>375</v>
      </c>
      <c r="AD1979" s="94" t="str">
        <f>IF(OR(Q1979="",'1'!$H$10="-"),"",IF(Q1979&gt;R1979+S1979,"заказано больше наличия",""))</f>
        <v/>
      </c>
    </row>
    <row r="1980" spans="1:30" s="48" customFormat="1">
      <c r="A1980" s="2"/>
      <c r="B1980" s="57" t="s">
        <v>1895</v>
      </c>
      <c r="C1980" s="49" t="s">
        <v>924</v>
      </c>
      <c r="D1980" s="49" t="s">
        <v>925</v>
      </c>
      <c r="E1980" s="49">
        <v>4</v>
      </c>
      <c r="F1980" s="49">
        <v>8</v>
      </c>
      <c r="G1980" s="49" t="s">
        <v>3321</v>
      </c>
      <c r="H1980" s="52" t="s">
        <v>288</v>
      </c>
      <c r="I1980" s="50"/>
      <c r="J1980" s="50"/>
      <c r="K1980" s="90"/>
      <c r="L1980" s="51">
        <v>391</v>
      </c>
      <c r="M1980" s="51">
        <v>345</v>
      </c>
      <c r="N1980" s="82">
        <f>IF('1'!$H$10="-",L1980,L1980)</f>
        <v>391</v>
      </c>
      <c r="O1980" s="82">
        <f>IF(Z1980="только сц",0,IF('1'!$H$10="-",M1980,IF('1'!$H$10="в кассу предприятия",M1980,IF('1'!$H$10="ИП Водакова Т.Ю.",M1980*1.075,"-"))))</f>
        <v>345</v>
      </c>
      <c r="P1980" s="86">
        <v>14</v>
      </c>
      <c r="Q1980" s="47"/>
      <c r="R1980" s="91">
        <f t="shared" si="31"/>
        <v>0</v>
      </c>
      <c r="S1980" s="91" t="str">
        <f>IF('1'!$H$10="-","-      ₽",IF(Z1980="только сц",IF(Q1980&lt;=AA1980,Q1980,AA1980),IF(Q1980&lt;=AB1980,0,IF(Q1980-R1980&lt;=AA1980,Q1980-R1980,AA1980))))</f>
        <v>-      ₽</v>
      </c>
      <c r="T1980" s="92" t="str">
        <f>IF('1'!$H$10="-","-      ₽",IF(AND(SUM($W$10:$W$6357)&gt;=200000,AC1980&lt;&gt;"без скидки"),IF(R1980&gt;=100,O1980*0.95*0.95*R1980,O1980*R1980*0.95),IF(SUM($V$10:$V$6357)&gt;=57000,IF(AND(R1980&gt;=100,AC1980&lt;&gt;"без скидки"),O1980*0.95*R1980,O1980*R1980),N1980*R1980)))</f>
        <v>-      ₽</v>
      </c>
      <c r="U1980" s="92" t="str">
        <f>IF('1'!$H$10="-","-      ₽",S1980*N1980)</f>
        <v>-      ₽</v>
      </c>
      <c r="V1980" s="93" t="str">
        <f>IF('1'!$H$10="-","-      ₽",R1980*N1980)</f>
        <v>-      ₽</v>
      </c>
      <c r="W1980" s="93" t="str">
        <f>IF('1'!$H$10="-","-      ₽",R1980*O1980)</f>
        <v>-      ₽</v>
      </c>
      <c r="X1980" s="65" t="s">
        <v>4548</v>
      </c>
      <c r="Y1980" s="66" t="str">
        <f>IF(OR(Q1980="",'1'!$H$10="-"),"-      %",IF(Z1980="только сц",0,IF(SUM($V$685:$V$6357)&gt;=57000,(W1980-T1980)/W1980,0)))</f>
        <v>-      %</v>
      </c>
      <c r="Z1980" s="83" t="s">
        <v>375</v>
      </c>
      <c r="AA1980" s="51">
        <v>1</v>
      </c>
      <c r="AB1980" s="51">
        <v>13</v>
      </c>
      <c r="AC1980" s="63" t="s">
        <v>375</v>
      </c>
      <c r="AD1980" s="94" t="str">
        <f>IF(OR(Q1980="",'1'!$H$10="-"),"",IF(Q1980&gt;R1980+S1980,"заказано больше наличия",""))</f>
        <v/>
      </c>
    </row>
    <row r="1981" spans="1:30" s="48" customFormat="1">
      <c r="A1981" s="2"/>
      <c r="B1981" s="57" t="s">
        <v>1896</v>
      </c>
      <c r="C1981" s="49" t="s">
        <v>3897</v>
      </c>
      <c r="D1981" s="49" t="s">
        <v>3898</v>
      </c>
      <c r="E1981" s="49">
        <v>4</v>
      </c>
      <c r="F1981" s="49">
        <v>11</v>
      </c>
      <c r="G1981" s="49"/>
      <c r="H1981" s="52" t="s">
        <v>52</v>
      </c>
      <c r="I1981" s="50"/>
      <c r="J1981" s="50"/>
      <c r="K1981" s="90"/>
      <c r="L1981" s="51">
        <v>198</v>
      </c>
      <c r="M1981" s="51">
        <v>175</v>
      </c>
      <c r="N1981" s="82">
        <f>IF('1'!$H$10="-",L1981,L1981)</f>
        <v>198</v>
      </c>
      <c r="O1981" s="82">
        <f>IF(Z1981="только сц",0,IF('1'!$H$10="-",M1981,IF('1'!$H$10="в кассу предприятия",M1981,IF('1'!$H$10="ИП Водакова Т.Ю.",M1981*1.075,"-"))))</f>
        <v>0</v>
      </c>
      <c r="P1981" s="86">
        <v>1</v>
      </c>
      <c r="Q1981" s="47"/>
      <c r="R1981" s="91">
        <f t="shared" si="31"/>
        <v>0</v>
      </c>
      <c r="S1981" s="91" t="str">
        <f>IF('1'!$H$10="-","-      ₽",IF(Z1981="только сц",IF(Q1981&lt;=AA1981,Q1981,AA1981),IF(Q1981&lt;=AB1981,0,IF(Q1981-R1981&lt;=AA1981,Q1981-R1981,AA1981))))</f>
        <v>-      ₽</v>
      </c>
      <c r="T1981" s="92" t="str">
        <f>IF('1'!$H$10="-","-      ₽",IF(AND(SUM($W$10:$W$6357)&gt;=200000,AC1981&lt;&gt;"без скидки"),IF(R1981&gt;=100,O1981*0.95*0.95*R1981,O1981*R1981*0.95),IF(SUM($V$10:$V$6357)&gt;=57000,IF(AND(R1981&gt;=100,AC1981&lt;&gt;"без скидки"),O1981*0.95*R1981,O1981*R1981),N1981*R1981)))</f>
        <v>-      ₽</v>
      </c>
      <c r="U1981" s="92" t="str">
        <f>IF('1'!$H$10="-","-      ₽",S1981*N1981)</f>
        <v>-      ₽</v>
      </c>
      <c r="V1981" s="93" t="str">
        <f>IF('1'!$H$10="-","-      ₽",R1981*N1981)</f>
        <v>-      ₽</v>
      </c>
      <c r="W1981" s="93" t="str">
        <f>IF('1'!$H$10="-","-      ₽",R1981*O1981)</f>
        <v>-      ₽</v>
      </c>
      <c r="X1981" s="65" t="s">
        <v>4548</v>
      </c>
      <c r="Y1981" s="66" t="str">
        <f>IF(OR(Q1981="",'1'!$H$10="-"),"-      %",IF(Z1981="только сц",0,IF(SUM($V$685:$V$6357)&gt;=57000,(W1981-T1981)/W1981,0)))</f>
        <v>-      %</v>
      </c>
      <c r="Z1981" s="83" t="s">
        <v>5582</v>
      </c>
      <c r="AA1981" s="51">
        <v>1</v>
      </c>
      <c r="AB1981" s="51">
        <v>0</v>
      </c>
      <c r="AC1981" s="63" t="s">
        <v>375</v>
      </c>
      <c r="AD1981" s="94" t="str">
        <f>IF(OR(Q1981="",'1'!$H$10="-"),"",IF(Q1981&gt;R1981+S1981,"заказано больше наличия",""))</f>
        <v/>
      </c>
    </row>
    <row r="1982" spans="1:30" s="48" customFormat="1">
      <c r="A1982" s="2"/>
      <c r="B1982" s="57" t="s">
        <v>5283</v>
      </c>
      <c r="C1982" s="49" t="s">
        <v>4120</v>
      </c>
      <c r="D1982" s="49" t="s">
        <v>4121</v>
      </c>
      <c r="E1982" s="49">
        <v>4</v>
      </c>
      <c r="F1982" s="49">
        <v>1</v>
      </c>
      <c r="G1982" s="49" t="s">
        <v>4138</v>
      </c>
      <c r="H1982" s="52" t="s">
        <v>75</v>
      </c>
      <c r="I1982" s="50"/>
      <c r="J1982" s="50"/>
      <c r="K1982" s="90"/>
      <c r="L1982" s="51">
        <v>221</v>
      </c>
      <c r="M1982" s="51">
        <v>195</v>
      </c>
      <c r="N1982" s="82">
        <f>IF('1'!$H$10="-",L1982,L1982)</f>
        <v>221</v>
      </c>
      <c r="O1982" s="82">
        <f>IF(Z1982="только сц",0,IF('1'!$H$10="-",M1982,IF('1'!$H$10="в кассу предприятия",M1982,IF('1'!$H$10="ИП Водакова Т.Ю.",M1982*1.075,"-"))))</f>
        <v>195</v>
      </c>
      <c r="P1982" s="86">
        <v>40</v>
      </c>
      <c r="Q1982" s="47"/>
      <c r="R1982" s="91">
        <f t="shared" si="31"/>
        <v>0</v>
      </c>
      <c r="S1982" s="91" t="str">
        <f>IF('1'!$H$10="-","-      ₽",IF(Z1982="только сц",IF(Q1982&lt;=AA1982,Q1982,AA1982),IF(Q1982&lt;=AB1982,0,IF(Q1982-R1982&lt;=AA1982,Q1982-R1982,AA1982))))</f>
        <v>-      ₽</v>
      </c>
      <c r="T1982" s="92" t="str">
        <f>IF('1'!$H$10="-","-      ₽",IF(AND(SUM($W$10:$W$6357)&gt;=200000,AC1982&lt;&gt;"без скидки"),IF(R1982&gt;=100,O1982*0.95*0.95*R1982,O1982*R1982*0.95),IF(SUM($V$10:$V$6357)&gt;=57000,IF(AND(R1982&gt;=100,AC1982&lt;&gt;"без скидки"),O1982*0.95*R1982,O1982*R1982),N1982*R1982)))</f>
        <v>-      ₽</v>
      </c>
      <c r="U1982" s="92" t="str">
        <f>IF('1'!$H$10="-","-      ₽",S1982*N1982)</f>
        <v>-      ₽</v>
      </c>
      <c r="V1982" s="93" t="str">
        <f>IF('1'!$H$10="-","-      ₽",R1982*N1982)</f>
        <v>-      ₽</v>
      </c>
      <c r="W1982" s="93" t="str">
        <f>IF('1'!$H$10="-","-      ₽",R1982*O1982)</f>
        <v>-      ₽</v>
      </c>
      <c r="X1982" s="65" t="s">
        <v>4991</v>
      </c>
      <c r="Y1982" s="66" t="str">
        <f>IF(OR(Q1982="",'1'!$H$10="-"),"-      %",IF(Z1982="только сц",0,IF(SUM($V$685:$V$6357)&gt;=57000,(W1982-T1982)/W1982,0)))</f>
        <v>-      %</v>
      </c>
      <c r="Z1982" s="83" t="s">
        <v>375</v>
      </c>
      <c r="AA1982" s="51">
        <v>0</v>
      </c>
      <c r="AB1982" s="51">
        <v>40</v>
      </c>
      <c r="AC1982" s="63" t="s">
        <v>375</v>
      </c>
      <c r="AD1982" s="94" t="str">
        <f>IF(OR(Q1982="",'1'!$H$10="-"),"",IF(Q1982&gt;R1982+S1982,"заказано больше наличия",""))</f>
        <v/>
      </c>
    </row>
    <row r="1983" spans="1:30" s="48" customFormat="1">
      <c r="A1983" s="2"/>
      <c r="B1983" s="57" t="s">
        <v>4083</v>
      </c>
      <c r="C1983" s="49" t="s">
        <v>4120</v>
      </c>
      <c r="D1983" s="49" t="s">
        <v>4121</v>
      </c>
      <c r="E1983" s="49">
        <v>4</v>
      </c>
      <c r="F1983" s="49">
        <v>8</v>
      </c>
      <c r="G1983" s="49" t="s">
        <v>4138</v>
      </c>
      <c r="H1983" s="52" t="s">
        <v>288</v>
      </c>
      <c r="I1983" s="50"/>
      <c r="J1983" s="50"/>
      <c r="K1983" s="90"/>
      <c r="L1983" s="51">
        <v>255</v>
      </c>
      <c r="M1983" s="51">
        <v>225</v>
      </c>
      <c r="N1983" s="82">
        <f>IF('1'!$H$10="-",L1983,L1983)</f>
        <v>255</v>
      </c>
      <c r="O1983" s="82">
        <f>IF(Z1983="только сц",0,IF('1'!$H$10="-",M1983,IF('1'!$H$10="в кассу предприятия",M1983,IF('1'!$H$10="ИП Водакова Т.Ю.",M1983*1.075,"-"))))</f>
        <v>225</v>
      </c>
      <c r="P1983" s="86">
        <v>39</v>
      </c>
      <c r="Q1983" s="47"/>
      <c r="R1983" s="91">
        <f t="shared" si="31"/>
        <v>0</v>
      </c>
      <c r="S1983" s="91" t="str">
        <f>IF('1'!$H$10="-","-      ₽",IF(Z1983="только сц",IF(Q1983&lt;=AA1983,Q1983,AA1983),IF(Q1983&lt;=AB1983,0,IF(Q1983-R1983&lt;=AA1983,Q1983-R1983,AA1983))))</f>
        <v>-      ₽</v>
      </c>
      <c r="T1983" s="92" t="str">
        <f>IF('1'!$H$10="-","-      ₽",IF(AND(SUM($W$10:$W$6357)&gt;=200000,AC1983&lt;&gt;"без скидки"),IF(R1983&gt;=100,O1983*0.95*0.95*R1983,O1983*R1983*0.95),IF(SUM($V$10:$V$6357)&gt;=57000,IF(AND(R1983&gt;=100,AC1983&lt;&gt;"без скидки"),O1983*0.95*R1983,O1983*R1983),N1983*R1983)))</f>
        <v>-      ₽</v>
      </c>
      <c r="U1983" s="92" t="str">
        <f>IF('1'!$H$10="-","-      ₽",S1983*N1983)</f>
        <v>-      ₽</v>
      </c>
      <c r="V1983" s="93" t="str">
        <f>IF('1'!$H$10="-","-      ₽",R1983*N1983)</f>
        <v>-      ₽</v>
      </c>
      <c r="W1983" s="93" t="str">
        <f>IF('1'!$H$10="-","-      ₽",R1983*O1983)</f>
        <v>-      ₽</v>
      </c>
      <c r="X1983" s="65" t="s">
        <v>4548</v>
      </c>
      <c r="Y1983" s="66" t="str">
        <f>IF(OR(Q1983="",'1'!$H$10="-"),"-      %",IF(Z1983="только сц",0,IF(SUM($V$685:$V$6357)&gt;=57000,(W1983-T1983)/W1983,0)))</f>
        <v>-      %</v>
      </c>
      <c r="Z1983" s="83" t="s">
        <v>375</v>
      </c>
      <c r="AA1983" s="51">
        <v>0</v>
      </c>
      <c r="AB1983" s="51">
        <v>39</v>
      </c>
      <c r="AC1983" s="63" t="s">
        <v>375</v>
      </c>
      <c r="AD1983" s="94" t="str">
        <f>IF(OR(Q1983="",'1'!$H$10="-"),"",IF(Q1983&gt;R1983+S1983,"заказано больше наличия",""))</f>
        <v/>
      </c>
    </row>
    <row r="1984" spans="1:30" s="48" customFormat="1">
      <c r="A1984" s="2"/>
      <c r="B1984" s="57" t="s">
        <v>1897</v>
      </c>
      <c r="C1984" s="49" t="s">
        <v>970</v>
      </c>
      <c r="D1984" s="49" t="s">
        <v>971</v>
      </c>
      <c r="E1984" s="49">
        <v>4</v>
      </c>
      <c r="F1984" s="49">
        <v>8</v>
      </c>
      <c r="G1984" s="49" t="s">
        <v>1056</v>
      </c>
      <c r="H1984" s="52" t="s">
        <v>288</v>
      </c>
      <c r="I1984" s="50"/>
      <c r="J1984" s="50"/>
      <c r="K1984" s="90"/>
      <c r="L1984" s="51">
        <v>221</v>
      </c>
      <c r="M1984" s="51">
        <v>195</v>
      </c>
      <c r="N1984" s="82">
        <f>IF('1'!$H$10="-",L1984,L1984)</f>
        <v>221</v>
      </c>
      <c r="O1984" s="82">
        <f>IF(Z1984="только сц",0,IF('1'!$H$10="-",M1984,IF('1'!$H$10="в кассу предприятия",M1984,IF('1'!$H$10="ИП Водакова Т.Ю.",M1984*1.075,"-"))))</f>
        <v>0</v>
      </c>
      <c r="P1984" s="86">
        <v>8</v>
      </c>
      <c r="Q1984" s="47"/>
      <c r="R1984" s="91">
        <f t="shared" si="31"/>
        <v>0</v>
      </c>
      <c r="S1984" s="91" t="str">
        <f>IF('1'!$H$10="-","-      ₽",IF(Z1984="только сц",IF(Q1984&lt;=AA1984,Q1984,AA1984),IF(Q1984&lt;=AB1984,0,IF(Q1984-R1984&lt;=AA1984,Q1984-R1984,AA1984))))</f>
        <v>-      ₽</v>
      </c>
      <c r="T1984" s="92" t="str">
        <f>IF('1'!$H$10="-","-      ₽",IF(AND(SUM($W$10:$W$6357)&gt;=200000,AC1984&lt;&gt;"без скидки"),IF(R1984&gt;=100,O1984*0.95*0.95*R1984,O1984*R1984*0.95),IF(SUM($V$10:$V$6357)&gt;=57000,IF(AND(R1984&gt;=100,AC1984&lt;&gt;"без скидки"),O1984*0.95*R1984,O1984*R1984),N1984*R1984)))</f>
        <v>-      ₽</v>
      </c>
      <c r="U1984" s="92" t="str">
        <f>IF('1'!$H$10="-","-      ₽",S1984*N1984)</f>
        <v>-      ₽</v>
      </c>
      <c r="V1984" s="93" t="str">
        <f>IF('1'!$H$10="-","-      ₽",R1984*N1984)</f>
        <v>-      ₽</v>
      </c>
      <c r="W1984" s="93" t="str">
        <f>IF('1'!$H$10="-","-      ₽",R1984*O1984)</f>
        <v>-      ₽</v>
      </c>
      <c r="X1984" s="65" t="s">
        <v>4548</v>
      </c>
      <c r="Y1984" s="66" t="str">
        <f>IF(OR(Q1984="",'1'!$H$10="-"),"-      %",IF(Z1984="только сц",0,IF(SUM($V$685:$V$6357)&gt;=57000,(W1984-T1984)/W1984,0)))</f>
        <v>-      %</v>
      </c>
      <c r="Z1984" s="83" t="s">
        <v>5582</v>
      </c>
      <c r="AA1984" s="51">
        <v>8</v>
      </c>
      <c r="AB1984" s="51">
        <v>0</v>
      </c>
      <c r="AC1984" s="63" t="s">
        <v>375</v>
      </c>
      <c r="AD1984" s="94" t="str">
        <f>IF(OR(Q1984="",'1'!$H$10="-"),"",IF(Q1984&gt;R1984+S1984,"заказано больше наличия",""))</f>
        <v/>
      </c>
    </row>
    <row r="1985" spans="1:30" s="48" customFormat="1">
      <c r="A1985" s="2"/>
      <c r="B1985" s="57" t="s">
        <v>969</v>
      </c>
      <c r="C1985" s="49" t="s">
        <v>970</v>
      </c>
      <c r="D1985" s="49" t="s">
        <v>971</v>
      </c>
      <c r="E1985" s="49">
        <v>4</v>
      </c>
      <c r="F1985" s="49">
        <v>8</v>
      </c>
      <c r="G1985" s="49" t="s">
        <v>972</v>
      </c>
      <c r="H1985" s="52" t="s">
        <v>288</v>
      </c>
      <c r="I1985" s="50"/>
      <c r="J1985" s="50"/>
      <c r="K1985" s="90"/>
      <c r="L1985" s="51">
        <v>221</v>
      </c>
      <c r="M1985" s="51">
        <v>195</v>
      </c>
      <c r="N1985" s="82">
        <f>IF('1'!$H$10="-",L1985,L1985)</f>
        <v>221</v>
      </c>
      <c r="O1985" s="82">
        <f>IF(Z1985="только сц",0,IF('1'!$H$10="-",M1985,IF('1'!$H$10="в кассу предприятия",M1985,IF('1'!$H$10="ИП Водакова Т.Ю.",M1985*1.075,"-"))))</f>
        <v>195</v>
      </c>
      <c r="P1985" s="86" t="s">
        <v>5583</v>
      </c>
      <c r="Q1985" s="47"/>
      <c r="R1985" s="91">
        <f t="shared" si="31"/>
        <v>0</v>
      </c>
      <c r="S1985" s="91" t="str">
        <f>IF('1'!$H$10="-","-      ₽",IF(Z1985="только сц",IF(Q1985&lt;=AA1985,Q1985,AA1985),IF(Q1985&lt;=AB1985,0,IF(Q1985-R1985&lt;=AA1985,Q1985-R1985,AA1985))))</f>
        <v>-      ₽</v>
      </c>
      <c r="T1985" s="92" t="str">
        <f>IF('1'!$H$10="-","-      ₽",IF(AND(SUM($W$10:$W$6357)&gt;=200000,AC1985&lt;&gt;"без скидки"),IF(R1985&gt;=100,O1985*0.95*0.95*R1985,O1985*R1985*0.95),IF(SUM($V$10:$V$6357)&gt;=57000,IF(AND(R1985&gt;=100,AC1985&lt;&gt;"без скидки"),O1985*0.95*R1985,O1985*R1985),N1985*R1985)))</f>
        <v>-      ₽</v>
      </c>
      <c r="U1985" s="92" t="str">
        <f>IF('1'!$H$10="-","-      ₽",S1985*N1985)</f>
        <v>-      ₽</v>
      </c>
      <c r="V1985" s="93" t="str">
        <f>IF('1'!$H$10="-","-      ₽",R1985*N1985)</f>
        <v>-      ₽</v>
      </c>
      <c r="W1985" s="93" t="str">
        <f>IF('1'!$H$10="-","-      ₽",R1985*O1985)</f>
        <v>-      ₽</v>
      </c>
      <c r="X1985" s="65" t="s">
        <v>4548</v>
      </c>
      <c r="Y1985" s="66" t="str">
        <f>IF(OR(Q1985="",'1'!$H$10="-"),"-      %",IF(Z1985="только сц",0,IF(SUM($V$685:$V$6357)&gt;=57000,(W1985-T1985)/W1985,0)))</f>
        <v>-      %</v>
      </c>
      <c r="Z1985" s="83" t="s">
        <v>375</v>
      </c>
      <c r="AA1985" s="51">
        <v>24</v>
      </c>
      <c r="AB1985" s="51">
        <v>136</v>
      </c>
      <c r="AC1985" s="63" t="s">
        <v>3975</v>
      </c>
      <c r="AD1985" s="94" t="str">
        <f>IF(OR(Q1985="",'1'!$H$10="-"),"",IF(Q1985&gt;R1985+S1985,"заказано больше наличия",""))</f>
        <v/>
      </c>
    </row>
    <row r="1986" spans="1:30" s="48" customFormat="1">
      <c r="A1986" s="2"/>
      <c r="B1986" s="57" t="s">
        <v>1898</v>
      </c>
      <c r="C1986" s="49" t="s">
        <v>3899</v>
      </c>
      <c r="D1986" s="49" t="s">
        <v>971</v>
      </c>
      <c r="E1986" s="49">
        <v>4</v>
      </c>
      <c r="F1986" s="49">
        <v>10</v>
      </c>
      <c r="G1986" s="49" t="s">
        <v>972</v>
      </c>
      <c r="H1986" s="52" t="s">
        <v>768</v>
      </c>
      <c r="I1986" s="50"/>
      <c r="J1986" s="50"/>
      <c r="K1986" s="90"/>
      <c r="L1986" s="51">
        <v>221</v>
      </c>
      <c r="M1986" s="51">
        <v>195</v>
      </c>
      <c r="N1986" s="82">
        <f>IF('1'!$H$10="-",L1986,L1986)</f>
        <v>221</v>
      </c>
      <c r="O1986" s="82">
        <f>IF(Z1986="только сц",0,IF('1'!$H$10="-",M1986,IF('1'!$H$10="в кассу предприятия",M1986,IF('1'!$H$10="ИП Водакова Т.Ю.",M1986*1.075,"-"))))</f>
        <v>0</v>
      </c>
      <c r="P1986" s="86">
        <v>18</v>
      </c>
      <c r="Q1986" s="47"/>
      <c r="R1986" s="91">
        <f t="shared" si="31"/>
        <v>0</v>
      </c>
      <c r="S1986" s="91" t="str">
        <f>IF('1'!$H$10="-","-      ₽",IF(Z1986="только сц",IF(Q1986&lt;=AA1986,Q1986,AA1986),IF(Q1986&lt;=AB1986,0,IF(Q1986-R1986&lt;=AA1986,Q1986-R1986,AA1986))))</f>
        <v>-      ₽</v>
      </c>
      <c r="T1986" s="92" t="str">
        <f>IF('1'!$H$10="-","-      ₽",IF(AND(SUM($W$10:$W$6357)&gt;=200000,AC1986&lt;&gt;"без скидки"),IF(R1986&gt;=100,O1986*0.95*0.95*R1986,O1986*R1986*0.95),IF(SUM($V$10:$V$6357)&gt;=57000,IF(AND(R1986&gt;=100,AC1986&lt;&gt;"без скидки"),O1986*0.95*R1986,O1986*R1986),N1986*R1986)))</f>
        <v>-      ₽</v>
      </c>
      <c r="U1986" s="92" t="str">
        <f>IF('1'!$H$10="-","-      ₽",S1986*N1986)</f>
        <v>-      ₽</v>
      </c>
      <c r="V1986" s="93" t="str">
        <f>IF('1'!$H$10="-","-      ₽",R1986*N1986)</f>
        <v>-      ₽</v>
      </c>
      <c r="W1986" s="93" t="str">
        <f>IF('1'!$H$10="-","-      ₽",R1986*O1986)</f>
        <v>-      ₽</v>
      </c>
      <c r="X1986" s="65" t="s">
        <v>4548</v>
      </c>
      <c r="Y1986" s="66" t="str">
        <f>IF(OR(Q1986="",'1'!$H$10="-"),"-      %",IF(Z1986="только сц",0,IF(SUM($V$685:$V$6357)&gt;=57000,(W1986-T1986)/W1986,0)))</f>
        <v>-      %</v>
      </c>
      <c r="Z1986" s="83" t="s">
        <v>5582</v>
      </c>
      <c r="AA1986" s="51">
        <v>18</v>
      </c>
      <c r="AB1986" s="51">
        <v>0</v>
      </c>
      <c r="AC1986" s="63" t="s">
        <v>375</v>
      </c>
      <c r="AD1986" s="94" t="str">
        <f>IF(OR(Q1986="",'1'!$H$10="-"),"",IF(Q1986&gt;R1986+S1986,"заказано больше наличия",""))</f>
        <v/>
      </c>
    </row>
    <row r="1987" spans="1:30" s="48" customFormat="1">
      <c r="A1987" s="2"/>
      <c r="B1987" s="57" t="s">
        <v>1899</v>
      </c>
      <c r="C1987" s="49" t="s">
        <v>2650</v>
      </c>
      <c r="D1987" s="49" t="s">
        <v>2651</v>
      </c>
      <c r="E1987" s="49">
        <v>4</v>
      </c>
      <c r="F1987" s="49">
        <v>11</v>
      </c>
      <c r="G1987" s="49"/>
      <c r="H1987" s="52" t="s">
        <v>52</v>
      </c>
      <c r="I1987" s="50"/>
      <c r="J1987" s="50"/>
      <c r="K1987" s="90"/>
      <c r="L1987" s="51">
        <v>210</v>
      </c>
      <c r="M1987" s="51">
        <v>185</v>
      </c>
      <c r="N1987" s="82">
        <f>IF('1'!$H$10="-",L1987,L1987)</f>
        <v>210</v>
      </c>
      <c r="O1987" s="82">
        <f>IF(Z1987="только сц",0,IF('1'!$H$10="-",M1987,IF('1'!$H$10="в кассу предприятия",M1987,IF('1'!$H$10="ИП Водакова Т.Ю.",M1987*1.075,"-"))))</f>
        <v>185</v>
      </c>
      <c r="P1987" s="86">
        <v>6</v>
      </c>
      <c r="Q1987" s="47"/>
      <c r="R1987" s="91">
        <f t="shared" si="31"/>
        <v>0</v>
      </c>
      <c r="S1987" s="91" t="str">
        <f>IF('1'!$H$10="-","-      ₽",IF(Z1987="только сц",IF(Q1987&lt;=AA1987,Q1987,AA1987),IF(Q1987&lt;=AB1987,0,IF(Q1987-R1987&lt;=AA1987,Q1987-R1987,AA1987))))</f>
        <v>-      ₽</v>
      </c>
      <c r="T1987" s="92" t="str">
        <f>IF('1'!$H$10="-","-      ₽",IF(AND(SUM($W$10:$W$6357)&gt;=200000,AC1987&lt;&gt;"без скидки"),IF(R1987&gt;=100,O1987*0.95*0.95*R1987,O1987*R1987*0.95),IF(SUM($V$10:$V$6357)&gt;=57000,IF(AND(R1987&gt;=100,AC1987&lt;&gt;"без скидки"),O1987*0.95*R1987,O1987*R1987),N1987*R1987)))</f>
        <v>-      ₽</v>
      </c>
      <c r="U1987" s="92" t="str">
        <f>IF('1'!$H$10="-","-      ₽",S1987*N1987)</f>
        <v>-      ₽</v>
      </c>
      <c r="V1987" s="93" t="str">
        <f>IF('1'!$H$10="-","-      ₽",R1987*N1987)</f>
        <v>-      ₽</v>
      </c>
      <c r="W1987" s="93" t="str">
        <f>IF('1'!$H$10="-","-      ₽",R1987*O1987)</f>
        <v>-      ₽</v>
      </c>
      <c r="X1987" s="65" t="s">
        <v>4548</v>
      </c>
      <c r="Y1987" s="66" t="str">
        <f>IF(OR(Q1987="",'1'!$H$10="-"),"-      %",IF(Z1987="только сц",0,IF(SUM($V$685:$V$6357)&gt;=57000,(W1987-T1987)/W1987,0)))</f>
        <v>-      %</v>
      </c>
      <c r="Z1987" s="83" t="s">
        <v>375</v>
      </c>
      <c r="AA1987" s="51">
        <v>0</v>
      </c>
      <c r="AB1987" s="51">
        <v>6</v>
      </c>
      <c r="AC1987" s="63" t="s">
        <v>375</v>
      </c>
      <c r="AD1987" s="94" t="str">
        <f>IF(OR(Q1987="",'1'!$H$10="-"),"",IF(Q1987&gt;R1987+S1987,"заказано больше наличия",""))</f>
        <v/>
      </c>
    </row>
    <row r="1988" spans="1:30" s="48" customFormat="1">
      <c r="A1988" s="2"/>
      <c r="B1988" s="57" t="s">
        <v>1900</v>
      </c>
      <c r="C1988" s="49" t="s">
        <v>974</v>
      </c>
      <c r="D1988" s="49" t="s">
        <v>975</v>
      </c>
      <c r="E1988" s="49">
        <v>4</v>
      </c>
      <c r="F1988" s="49">
        <v>8</v>
      </c>
      <c r="G1988" s="49" t="s">
        <v>976</v>
      </c>
      <c r="H1988" s="52" t="s">
        <v>288</v>
      </c>
      <c r="I1988" s="50"/>
      <c r="J1988" s="50"/>
      <c r="K1988" s="90"/>
      <c r="L1988" s="51">
        <v>176</v>
      </c>
      <c r="M1988" s="51">
        <v>155</v>
      </c>
      <c r="N1988" s="82">
        <f>IF('1'!$H$10="-",L1988,L1988)</f>
        <v>176</v>
      </c>
      <c r="O1988" s="82">
        <f>IF(Z1988="только сц",0,IF('1'!$H$10="-",M1988,IF('1'!$H$10="в кассу предприятия",M1988,IF('1'!$H$10="ИП Водакова Т.Ю.",M1988*1.075,"-"))))</f>
        <v>155</v>
      </c>
      <c r="P1988" s="86">
        <v>5</v>
      </c>
      <c r="Q1988" s="47"/>
      <c r="R1988" s="91">
        <f t="shared" si="31"/>
        <v>0</v>
      </c>
      <c r="S1988" s="91" t="str">
        <f>IF('1'!$H$10="-","-      ₽",IF(Z1988="только сц",IF(Q1988&lt;=AA1988,Q1988,AA1988),IF(Q1988&lt;=AB1988,0,IF(Q1988-R1988&lt;=AA1988,Q1988-R1988,AA1988))))</f>
        <v>-      ₽</v>
      </c>
      <c r="T1988" s="92" t="str">
        <f>IF('1'!$H$10="-","-      ₽",IF(AND(SUM($W$10:$W$6357)&gt;=200000,AC1988&lt;&gt;"без скидки"),IF(R1988&gt;=100,O1988*0.95*0.95*R1988,O1988*R1988*0.95),IF(SUM($V$10:$V$6357)&gt;=57000,IF(AND(R1988&gt;=100,AC1988&lt;&gt;"без скидки"),O1988*0.95*R1988,O1988*R1988),N1988*R1988)))</f>
        <v>-      ₽</v>
      </c>
      <c r="U1988" s="92" t="str">
        <f>IF('1'!$H$10="-","-      ₽",S1988*N1988)</f>
        <v>-      ₽</v>
      </c>
      <c r="V1988" s="93" t="str">
        <f>IF('1'!$H$10="-","-      ₽",R1988*N1988)</f>
        <v>-      ₽</v>
      </c>
      <c r="W1988" s="93" t="str">
        <f>IF('1'!$H$10="-","-      ₽",R1988*O1988)</f>
        <v>-      ₽</v>
      </c>
      <c r="X1988" s="65" t="s">
        <v>4548</v>
      </c>
      <c r="Y1988" s="66" t="str">
        <f>IF(OR(Q1988="",'1'!$H$10="-"),"-      %",IF(Z1988="только сц",0,IF(SUM($V$685:$V$6357)&gt;=57000,(W1988-T1988)/W1988,0)))</f>
        <v>-      %</v>
      </c>
      <c r="Z1988" s="83" t="s">
        <v>375</v>
      </c>
      <c r="AA1988" s="51">
        <v>0</v>
      </c>
      <c r="AB1988" s="51">
        <v>5</v>
      </c>
      <c r="AC1988" s="63" t="s">
        <v>375</v>
      </c>
      <c r="AD1988" s="94" t="str">
        <f>IF(OR(Q1988="",'1'!$H$10="-"),"",IF(Q1988&gt;R1988+S1988,"заказано больше наличия",""))</f>
        <v/>
      </c>
    </row>
    <row r="1989" spans="1:30" s="48" customFormat="1">
      <c r="A1989" s="2"/>
      <c r="B1989" s="57" t="s">
        <v>973</v>
      </c>
      <c r="C1989" s="49" t="s">
        <v>974</v>
      </c>
      <c r="D1989" s="49" t="s">
        <v>975</v>
      </c>
      <c r="E1989" s="49">
        <v>4</v>
      </c>
      <c r="F1989" s="49">
        <v>11</v>
      </c>
      <c r="G1989" s="49" t="s">
        <v>976</v>
      </c>
      <c r="H1989" s="52" t="s">
        <v>52</v>
      </c>
      <c r="I1989" s="50"/>
      <c r="J1989" s="50"/>
      <c r="K1989" s="90"/>
      <c r="L1989" s="51">
        <v>192</v>
      </c>
      <c r="M1989" s="51">
        <v>169</v>
      </c>
      <c r="N1989" s="82">
        <f>IF('1'!$H$10="-",L1989,L1989)</f>
        <v>192</v>
      </c>
      <c r="O1989" s="82">
        <f>IF(Z1989="только сц",0,IF('1'!$H$10="-",M1989,IF('1'!$H$10="в кассу предприятия",M1989,IF('1'!$H$10="ИП Водакова Т.Ю.",M1989*1.075,"-"))))</f>
        <v>169</v>
      </c>
      <c r="P1989" s="86">
        <v>25</v>
      </c>
      <c r="Q1989" s="47"/>
      <c r="R1989" s="91">
        <f t="shared" si="31"/>
        <v>0</v>
      </c>
      <c r="S1989" s="91" t="str">
        <f>IF('1'!$H$10="-","-      ₽",IF(Z1989="только сц",IF(Q1989&lt;=AA1989,Q1989,AA1989),IF(Q1989&lt;=AB1989,0,IF(Q1989-R1989&lt;=AA1989,Q1989-R1989,AA1989))))</f>
        <v>-      ₽</v>
      </c>
      <c r="T1989" s="92" t="str">
        <f>IF('1'!$H$10="-","-      ₽",IF(AND(SUM($W$10:$W$6357)&gt;=200000,AC1989&lt;&gt;"без скидки"),IF(R1989&gt;=100,O1989*0.95*0.95*R1989,O1989*R1989*0.95),IF(SUM($V$10:$V$6357)&gt;=57000,IF(AND(R1989&gt;=100,AC1989&lt;&gt;"без скидки"),O1989*0.95*R1989,O1989*R1989),N1989*R1989)))</f>
        <v>-      ₽</v>
      </c>
      <c r="U1989" s="92" t="str">
        <f>IF('1'!$H$10="-","-      ₽",S1989*N1989)</f>
        <v>-      ₽</v>
      </c>
      <c r="V1989" s="93" t="str">
        <f>IF('1'!$H$10="-","-      ₽",R1989*N1989)</f>
        <v>-      ₽</v>
      </c>
      <c r="W1989" s="93" t="str">
        <f>IF('1'!$H$10="-","-      ₽",R1989*O1989)</f>
        <v>-      ₽</v>
      </c>
      <c r="X1989" s="65" t="s">
        <v>4548</v>
      </c>
      <c r="Y1989" s="66" t="str">
        <f>IF(OR(Q1989="",'1'!$H$10="-"),"-      %",IF(Z1989="только сц",0,IF(SUM($V$685:$V$6357)&gt;=57000,(W1989-T1989)/W1989,0)))</f>
        <v>-      %</v>
      </c>
      <c r="Z1989" s="83" t="s">
        <v>375</v>
      </c>
      <c r="AA1989" s="51">
        <v>12</v>
      </c>
      <c r="AB1989" s="51">
        <v>13</v>
      </c>
      <c r="AC1989" s="63" t="s">
        <v>3975</v>
      </c>
      <c r="AD1989" s="94" t="str">
        <f>IF(OR(Q1989="",'1'!$H$10="-"),"",IF(Q1989&gt;R1989+S1989,"заказано больше наличия",""))</f>
        <v/>
      </c>
    </row>
    <row r="1990" spans="1:30" s="48" customFormat="1">
      <c r="A1990" s="2"/>
      <c r="B1990" s="57" t="s">
        <v>1901</v>
      </c>
      <c r="C1990" s="49" t="s">
        <v>3900</v>
      </c>
      <c r="D1990" s="49" t="s">
        <v>975</v>
      </c>
      <c r="E1990" s="49">
        <v>4</v>
      </c>
      <c r="F1990" s="49">
        <v>11</v>
      </c>
      <c r="G1990" s="49"/>
      <c r="H1990" s="52" t="s">
        <v>52</v>
      </c>
      <c r="I1990" s="50"/>
      <c r="J1990" s="50"/>
      <c r="K1990" s="90"/>
      <c r="L1990" s="51">
        <v>198</v>
      </c>
      <c r="M1990" s="51">
        <v>175</v>
      </c>
      <c r="N1990" s="82">
        <f>IF('1'!$H$10="-",L1990,L1990)</f>
        <v>198</v>
      </c>
      <c r="O1990" s="82">
        <f>IF(Z1990="только сц",0,IF('1'!$H$10="-",M1990,IF('1'!$H$10="в кассу предприятия",M1990,IF('1'!$H$10="ИП Водакова Т.Ю.",M1990*1.075,"-"))))</f>
        <v>0</v>
      </c>
      <c r="P1990" s="86">
        <v>1</v>
      </c>
      <c r="Q1990" s="47"/>
      <c r="R1990" s="91">
        <f t="shared" si="31"/>
        <v>0</v>
      </c>
      <c r="S1990" s="91" t="str">
        <f>IF('1'!$H$10="-","-      ₽",IF(Z1990="только сц",IF(Q1990&lt;=AA1990,Q1990,AA1990),IF(Q1990&lt;=AB1990,0,IF(Q1990-R1990&lt;=AA1990,Q1990-R1990,AA1990))))</f>
        <v>-      ₽</v>
      </c>
      <c r="T1990" s="92" t="str">
        <f>IF('1'!$H$10="-","-      ₽",IF(AND(SUM($W$10:$W$6357)&gt;=200000,AC1990&lt;&gt;"без скидки"),IF(R1990&gt;=100,O1990*0.95*0.95*R1990,O1990*R1990*0.95),IF(SUM($V$10:$V$6357)&gt;=57000,IF(AND(R1990&gt;=100,AC1990&lt;&gt;"без скидки"),O1990*0.95*R1990,O1990*R1990),N1990*R1990)))</f>
        <v>-      ₽</v>
      </c>
      <c r="U1990" s="92" t="str">
        <f>IF('1'!$H$10="-","-      ₽",S1990*N1990)</f>
        <v>-      ₽</v>
      </c>
      <c r="V1990" s="93" t="str">
        <f>IF('1'!$H$10="-","-      ₽",R1990*N1990)</f>
        <v>-      ₽</v>
      </c>
      <c r="W1990" s="93" t="str">
        <f>IF('1'!$H$10="-","-      ₽",R1990*O1990)</f>
        <v>-      ₽</v>
      </c>
      <c r="X1990" s="65" t="s">
        <v>4548</v>
      </c>
      <c r="Y1990" s="66" t="str">
        <f>IF(OR(Q1990="",'1'!$H$10="-"),"-      %",IF(Z1990="только сц",0,IF(SUM($V$685:$V$6357)&gt;=57000,(W1990-T1990)/W1990,0)))</f>
        <v>-      %</v>
      </c>
      <c r="Z1990" s="83" t="s">
        <v>5582</v>
      </c>
      <c r="AA1990" s="51">
        <v>1</v>
      </c>
      <c r="AB1990" s="51">
        <v>0</v>
      </c>
      <c r="AC1990" s="63" t="s">
        <v>375</v>
      </c>
      <c r="AD1990" s="94" t="str">
        <f>IF(OR(Q1990="",'1'!$H$10="-"),"",IF(Q1990&gt;R1990+S1990,"заказано больше наличия",""))</f>
        <v/>
      </c>
    </row>
    <row r="1991" spans="1:30" s="48" customFormat="1">
      <c r="A1991" s="2"/>
      <c r="B1991" s="57" t="s">
        <v>5284</v>
      </c>
      <c r="C1991" s="49" t="s">
        <v>977</v>
      </c>
      <c r="D1991" s="49" t="s">
        <v>978</v>
      </c>
      <c r="E1991" s="49">
        <v>4</v>
      </c>
      <c r="F1991" s="49">
        <v>8</v>
      </c>
      <c r="G1991" s="49" t="s">
        <v>5550</v>
      </c>
      <c r="H1991" s="52" t="s">
        <v>288</v>
      </c>
      <c r="I1991" s="50"/>
      <c r="J1991" s="50"/>
      <c r="K1991" s="90"/>
      <c r="L1991" s="51">
        <v>368</v>
      </c>
      <c r="M1991" s="51">
        <v>325</v>
      </c>
      <c r="N1991" s="82">
        <f>IF('1'!$H$10="-",L1991,L1991)</f>
        <v>368</v>
      </c>
      <c r="O1991" s="82">
        <f>IF(Z1991="только сц",0,IF('1'!$H$10="-",M1991,IF('1'!$H$10="в кассу предприятия",M1991,IF('1'!$H$10="ИП Водакова Т.Ю.",M1991*1.075,"-"))))</f>
        <v>325</v>
      </c>
      <c r="P1991" s="86">
        <v>1</v>
      </c>
      <c r="Q1991" s="47"/>
      <c r="R1991" s="91">
        <f t="shared" si="31"/>
        <v>0</v>
      </c>
      <c r="S1991" s="91" t="str">
        <f>IF('1'!$H$10="-","-      ₽",IF(Z1991="только сц",IF(Q1991&lt;=AA1991,Q1991,AA1991),IF(Q1991&lt;=AB1991,0,IF(Q1991-R1991&lt;=AA1991,Q1991-R1991,AA1991))))</f>
        <v>-      ₽</v>
      </c>
      <c r="T1991" s="92" t="str">
        <f>IF('1'!$H$10="-","-      ₽",IF(AND(SUM($W$10:$W$6357)&gt;=200000,AC1991&lt;&gt;"без скидки"),IF(R1991&gt;=100,O1991*0.95*0.95*R1991,O1991*R1991*0.95),IF(SUM($V$10:$V$6357)&gt;=57000,IF(AND(R1991&gt;=100,AC1991&lt;&gt;"без скидки"),O1991*0.95*R1991,O1991*R1991),N1991*R1991)))</f>
        <v>-      ₽</v>
      </c>
      <c r="U1991" s="92" t="str">
        <f>IF('1'!$H$10="-","-      ₽",S1991*N1991)</f>
        <v>-      ₽</v>
      </c>
      <c r="V1991" s="93" t="str">
        <f>IF('1'!$H$10="-","-      ₽",R1991*N1991)</f>
        <v>-      ₽</v>
      </c>
      <c r="W1991" s="93" t="str">
        <f>IF('1'!$H$10="-","-      ₽",R1991*O1991)</f>
        <v>-      ₽</v>
      </c>
      <c r="X1991" s="65" t="s">
        <v>4548</v>
      </c>
      <c r="Y1991" s="66" t="str">
        <f>IF(OR(Q1991="",'1'!$H$10="-"),"-      %",IF(Z1991="только сц",0,IF(SUM($V$685:$V$6357)&gt;=57000,(W1991-T1991)/W1991,0)))</f>
        <v>-      %</v>
      </c>
      <c r="Z1991" s="83" t="s">
        <v>375</v>
      </c>
      <c r="AA1991" s="51">
        <v>0</v>
      </c>
      <c r="AB1991" s="51">
        <v>1</v>
      </c>
      <c r="AC1991" s="63" t="s">
        <v>375</v>
      </c>
      <c r="AD1991" s="94" t="str">
        <f>IF(OR(Q1991="",'1'!$H$10="-"),"",IF(Q1991&gt;R1991+S1991,"заказано больше наличия",""))</f>
        <v/>
      </c>
    </row>
    <row r="1992" spans="1:30" s="48" customFormat="1">
      <c r="A1992" s="2"/>
      <c r="B1992" s="57" t="s">
        <v>979</v>
      </c>
      <c r="C1992" s="49" t="s">
        <v>977</v>
      </c>
      <c r="D1992" s="49" t="s">
        <v>978</v>
      </c>
      <c r="E1992" s="49">
        <v>4</v>
      </c>
      <c r="F1992" s="49">
        <v>8</v>
      </c>
      <c r="G1992" s="49" t="s">
        <v>980</v>
      </c>
      <c r="H1992" s="52" t="s">
        <v>288</v>
      </c>
      <c r="I1992" s="50"/>
      <c r="J1992" s="50"/>
      <c r="K1992" s="90"/>
      <c r="L1992" s="51">
        <v>255</v>
      </c>
      <c r="M1992" s="51">
        <v>225</v>
      </c>
      <c r="N1992" s="82">
        <f>IF('1'!$H$10="-",L1992,L1992)</f>
        <v>255</v>
      </c>
      <c r="O1992" s="82">
        <f>IF(Z1992="только сц",0,IF('1'!$H$10="-",M1992,IF('1'!$H$10="в кассу предприятия",M1992,IF('1'!$H$10="ИП Водакова Т.Ю.",M1992*1.075,"-"))))</f>
        <v>0</v>
      </c>
      <c r="P1992" s="86">
        <v>1</v>
      </c>
      <c r="Q1992" s="47"/>
      <c r="R1992" s="91">
        <f t="shared" si="31"/>
        <v>0</v>
      </c>
      <c r="S1992" s="91" t="str">
        <f>IF('1'!$H$10="-","-      ₽",IF(Z1992="только сц",IF(Q1992&lt;=AA1992,Q1992,AA1992),IF(Q1992&lt;=AB1992,0,IF(Q1992-R1992&lt;=AA1992,Q1992-R1992,AA1992))))</f>
        <v>-      ₽</v>
      </c>
      <c r="T1992" s="92" t="str">
        <f>IF('1'!$H$10="-","-      ₽",IF(AND(SUM($W$10:$W$6357)&gt;=200000,AC1992&lt;&gt;"без скидки"),IF(R1992&gt;=100,O1992*0.95*0.95*R1992,O1992*R1992*0.95),IF(SUM($V$10:$V$6357)&gt;=57000,IF(AND(R1992&gt;=100,AC1992&lt;&gt;"без скидки"),O1992*0.95*R1992,O1992*R1992),N1992*R1992)))</f>
        <v>-      ₽</v>
      </c>
      <c r="U1992" s="92" t="str">
        <f>IF('1'!$H$10="-","-      ₽",S1992*N1992)</f>
        <v>-      ₽</v>
      </c>
      <c r="V1992" s="93" t="str">
        <f>IF('1'!$H$10="-","-      ₽",R1992*N1992)</f>
        <v>-      ₽</v>
      </c>
      <c r="W1992" s="93" t="str">
        <f>IF('1'!$H$10="-","-      ₽",R1992*O1992)</f>
        <v>-      ₽</v>
      </c>
      <c r="X1992" s="65" t="s">
        <v>4548</v>
      </c>
      <c r="Y1992" s="66" t="str">
        <f>IF(OR(Q1992="",'1'!$H$10="-"),"-      %",IF(Z1992="только сц",0,IF(SUM($V$685:$V$6357)&gt;=57000,(W1992-T1992)/W1992,0)))</f>
        <v>-      %</v>
      </c>
      <c r="Z1992" s="83" t="s">
        <v>5582</v>
      </c>
      <c r="AA1992" s="51">
        <v>1</v>
      </c>
      <c r="AB1992" s="51">
        <v>0</v>
      </c>
      <c r="AC1992" s="63" t="s">
        <v>375</v>
      </c>
      <c r="AD1992" s="94" t="str">
        <f>IF(OR(Q1992="",'1'!$H$10="-"),"",IF(Q1992&gt;R1992+S1992,"заказано больше наличия",""))</f>
        <v/>
      </c>
    </row>
    <row r="1993" spans="1:30" s="48" customFormat="1">
      <c r="A1993" s="2"/>
      <c r="B1993" s="57" t="s">
        <v>981</v>
      </c>
      <c r="C1993" s="49" t="s">
        <v>982</v>
      </c>
      <c r="D1993" s="49" t="s">
        <v>983</v>
      </c>
      <c r="E1993" s="49">
        <v>4</v>
      </c>
      <c r="F1993" s="49">
        <v>8</v>
      </c>
      <c r="G1993" s="49" t="s">
        <v>984</v>
      </c>
      <c r="H1993" s="52" t="s">
        <v>288</v>
      </c>
      <c r="I1993" s="50"/>
      <c r="J1993" s="50"/>
      <c r="K1993" s="90"/>
      <c r="L1993" s="51">
        <v>266</v>
      </c>
      <c r="M1993" s="51">
        <v>235</v>
      </c>
      <c r="N1993" s="82">
        <f>IF('1'!$H$10="-",L1993,L1993)</f>
        <v>266</v>
      </c>
      <c r="O1993" s="82">
        <f>IF(Z1993="только сц",0,IF('1'!$H$10="-",M1993,IF('1'!$H$10="в кассу предприятия",M1993,IF('1'!$H$10="ИП Водакова Т.Ю.",M1993*1.075,"-"))))</f>
        <v>235</v>
      </c>
      <c r="P1993" s="86">
        <v>26</v>
      </c>
      <c r="Q1993" s="47"/>
      <c r="R1993" s="91">
        <f t="shared" si="31"/>
        <v>0</v>
      </c>
      <c r="S1993" s="91" t="str">
        <f>IF('1'!$H$10="-","-      ₽",IF(Z1993="только сц",IF(Q1993&lt;=AA1993,Q1993,AA1993),IF(Q1993&lt;=AB1993,0,IF(Q1993-R1993&lt;=AA1993,Q1993-R1993,AA1993))))</f>
        <v>-      ₽</v>
      </c>
      <c r="T1993" s="92" t="str">
        <f>IF('1'!$H$10="-","-      ₽",IF(AND(SUM($W$10:$W$6357)&gt;=200000,AC1993&lt;&gt;"без скидки"),IF(R1993&gt;=100,O1993*0.95*0.95*R1993,O1993*R1993*0.95),IF(SUM($V$10:$V$6357)&gt;=57000,IF(AND(R1993&gt;=100,AC1993&lt;&gt;"без скидки"),O1993*0.95*R1993,O1993*R1993),N1993*R1993)))</f>
        <v>-      ₽</v>
      </c>
      <c r="U1993" s="92" t="str">
        <f>IF('1'!$H$10="-","-      ₽",S1993*N1993)</f>
        <v>-      ₽</v>
      </c>
      <c r="V1993" s="93" t="str">
        <f>IF('1'!$H$10="-","-      ₽",R1993*N1993)</f>
        <v>-      ₽</v>
      </c>
      <c r="W1993" s="93" t="str">
        <f>IF('1'!$H$10="-","-      ₽",R1993*O1993)</f>
        <v>-      ₽</v>
      </c>
      <c r="X1993" s="65" t="s">
        <v>4548</v>
      </c>
      <c r="Y1993" s="66" t="str">
        <f>IF(OR(Q1993="",'1'!$H$10="-"),"-      %",IF(Z1993="только сц",0,IF(SUM($V$685:$V$6357)&gt;=57000,(W1993-T1993)/W1993,0)))</f>
        <v>-      %</v>
      </c>
      <c r="Z1993" s="83" t="s">
        <v>375</v>
      </c>
      <c r="AA1993" s="51">
        <v>18</v>
      </c>
      <c r="AB1993" s="51">
        <v>8</v>
      </c>
      <c r="AC1993" s="63" t="s">
        <v>375</v>
      </c>
      <c r="AD1993" s="94" t="str">
        <f>IF(OR(Q1993="",'1'!$H$10="-"),"",IF(Q1993&gt;R1993+S1993,"заказано больше наличия",""))</f>
        <v/>
      </c>
    </row>
    <row r="1994" spans="1:30" s="48" customFormat="1">
      <c r="A1994" s="2"/>
      <c r="B1994" s="57" t="s">
        <v>4342</v>
      </c>
      <c r="C1994" s="49" t="s">
        <v>982</v>
      </c>
      <c r="D1994" s="49" t="s">
        <v>983</v>
      </c>
      <c r="E1994" s="49">
        <v>4</v>
      </c>
      <c r="F1994" s="49">
        <v>11</v>
      </c>
      <c r="G1994" s="49" t="s">
        <v>984</v>
      </c>
      <c r="H1994" s="52" t="s">
        <v>52</v>
      </c>
      <c r="I1994" s="50"/>
      <c r="J1994" s="50"/>
      <c r="K1994" s="90"/>
      <c r="L1994" s="51">
        <v>266</v>
      </c>
      <c r="M1994" s="51">
        <v>235</v>
      </c>
      <c r="N1994" s="82">
        <f>IF('1'!$H$10="-",L1994,L1994)</f>
        <v>266</v>
      </c>
      <c r="O1994" s="82">
        <f>IF(Z1994="только сц",0,IF('1'!$H$10="-",M1994,IF('1'!$H$10="в кассу предприятия",M1994,IF('1'!$H$10="ИП Водакова Т.Ю.",M1994*1.075,"-"))))</f>
        <v>0</v>
      </c>
      <c r="P1994" s="86">
        <v>2</v>
      </c>
      <c r="Q1994" s="47"/>
      <c r="R1994" s="91">
        <f t="shared" si="31"/>
        <v>0</v>
      </c>
      <c r="S1994" s="91" t="str">
        <f>IF('1'!$H$10="-","-      ₽",IF(Z1994="только сц",IF(Q1994&lt;=AA1994,Q1994,AA1994),IF(Q1994&lt;=AB1994,0,IF(Q1994-R1994&lt;=AA1994,Q1994-R1994,AA1994))))</f>
        <v>-      ₽</v>
      </c>
      <c r="T1994" s="92" t="str">
        <f>IF('1'!$H$10="-","-      ₽",IF(AND(SUM($W$10:$W$6357)&gt;=200000,AC1994&lt;&gt;"без скидки"),IF(R1994&gt;=100,O1994*0.95*0.95*R1994,O1994*R1994*0.95),IF(SUM($V$10:$V$6357)&gt;=57000,IF(AND(R1994&gt;=100,AC1994&lt;&gt;"без скидки"),O1994*0.95*R1994,O1994*R1994),N1994*R1994)))</f>
        <v>-      ₽</v>
      </c>
      <c r="U1994" s="92" t="str">
        <f>IF('1'!$H$10="-","-      ₽",S1994*N1994)</f>
        <v>-      ₽</v>
      </c>
      <c r="V1994" s="93" t="str">
        <f>IF('1'!$H$10="-","-      ₽",R1994*N1994)</f>
        <v>-      ₽</v>
      </c>
      <c r="W1994" s="93" t="str">
        <f>IF('1'!$H$10="-","-      ₽",R1994*O1994)</f>
        <v>-      ₽</v>
      </c>
      <c r="X1994" s="65" t="s">
        <v>4548</v>
      </c>
      <c r="Y1994" s="66" t="str">
        <f>IF(OR(Q1994="",'1'!$H$10="-"),"-      %",IF(Z1994="только сц",0,IF(SUM($V$685:$V$6357)&gt;=57000,(W1994-T1994)/W1994,0)))</f>
        <v>-      %</v>
      </c>
      <c r="Z1994" s="83" t="s">
        <v>5582</v>
      </c>
      <c r="AA1994" s="51">
        <v>2</v>
      </c>
      <c r="AB1994" s="51">
        <v>0</v>
      </c>
      <c r="AC1994" s="63" t="s">
        <v>375</v>
      </c>
      <c r="AD1994" s="94" t="str">
        <f>IF(OR(Q1994="",'1'!$H$10="-"),"",IF(Q1994&gt;R1994+S1994,"заказано больше наличия",""))</f>
        <v/>
      </c>
    </row>
    <row r="1995" spans="1:30" s="48" customFormat="1">
      <c r="A1995" s="2"/>
      <c r="B1995" s="57" t="s">
        <v>1902</v>
      </c>
      <c r="C1995" s="49" t="s">
        <v>982</v>
      </c>
      <c r="D1995" s="49" t="s">
        <v>983</v>
      </c>
      <c r="E1995" s="49">
        <v>4</v>
      </c>
      <c r="F1995" s="49">
        <v>11</v>
      </c>
      <c r="G1995" s="49" t="s">
        <v>3324</v>
      </c>
      <c r="H1995" s="52" t="s">
        <v>52</v>
      </c>
      <c r="I1995" s="50"/>
      <c r="J1995" s="50"/>
      <c r="K1995" s="90"/>
      <c r="L1995" s="51">
        <v>266</v>
      </c>
      <c r="M1995" s="51">
        <v>235</v>
      </c>
      <c r="N1995" s="82">
        <f>IF('1'!$H$10="-",L1995,L1995)</f>
        <v>266</v>
      </c>
      <c r="O1995" s="82">
        <f>IF(Z1995="только сц",0,IF('1'!$H$10="-",M1995,IF('1'!$H$10="в кассу предприятия",M1995,IF('1'!$H$10="ИП Водакова Т.Ю.",M1995*1.075,"-"))))</f>
        <v>235</v>
      </c>
      <c r="P1995" s="86">
        <v>27</v>
      </c>
      <c r="Q1995" s="47"/>
      <c r="R1995" s="91">
        <f t="shared" si="31"/>
        <v>0</v>
      </c>
      <c r="S1995" s="91" t="str">
        <f>IF('1'!$H$10="-","-      ₽",IF(Z1995="только сц",IF(Q1995&lt;=AA1995,Q1995,AA1995),IF(Q1995&lt;=AB1995,0,IF(Q1995-R1995&lt;=AA1995,Q1995-R1995,AA1995))))</f>
        <v>-      ₽</v>
      </c>
      <c r="T1995" s="92" t="str">
        <f>IF('1'!$H$10="-","-      ₽",IF(AND(SUM($W$10:$W$6357)&gt;=200000,AC1995&lt;&gt;"без скидки"),IF(R1995&gt;=100,O1995*0.95*0.95*R1995,O1995*R1995*0.95),IF(SUM($V$10:$V$6357)&gt;=57000,IF(AND(R1995&gt;=100,AC1995&lt;&gt;"без скидки"),O1995*0.95*R1995,O1995*R1995),N1995*R1995)))</f>
        <v>-      ₽</v>
      </c>
      <c r="U1995" s="92" t="str">
        <f>IF('1'!$H$10="-","-      ₽",S1995*N1995)</f>
        <v>-      ₽</v>
      </c>
      <c r="V1995" s="93" t="str">
        <f>IF('1'!$H$10="-","-      ₽",R1995*N1995)</f>
        <v>-      ₽</v>
      </c>
      <c r="W1995" s="93" t="str">
        <f>IF('1'!$H$10="-","-      ₽",R1995*O1995)</f>
        <v>-      ₽</v>
      </c>
      <c r="X1995" s="65" t="s">
        <v>4548</v>
      </c>
      <c r="Y1995" s="66" t="str">
        <f>IF(OR(Q1995="",'1'!$H$10="-"),"-      %",IF(Z1995="только сц",0,IF(SUM($V$685:$V$6357)&gt;=57000,(W1995-T1995)/W1995,0)))</f>
        <v>-      %</v>
      </c>
      <c r="Z1995" s="83" t="s">
        <v>375</v>
      </c>
      <c r="AA1995" s="51">
        <v>9</v>
      </c>
      <c r="AB1995" s="51">
        <v>18</v>
      </c>
      <c r="AC1995" s="63" t="s">
        <v>375</v>
      </c>
      <c r="AD1995" s="94" t="str">
        <f>IF(OR(Q1995="",'1'!$H$10="-"),"",IF(Q1995&gt;R1995+S1995,"заказано больше наличия",""))</f>
        <v/>
      </c>
    </row>
    <row r="1996" spans="1:30" s="48" customFormat="1">
      <c r="A1996" s="2"/>
      <c r="B1996" s="57" t="s">
        <v>1903</v>
      </c>
      <c r="C1996" s="49" t="s">
        <v>3901</v>
      </c>
      <c r="D1996" s="49" t="s">
        <v>983</v>
      </c>
      <c r="E1996" s="49">
        <v>4</v>
      </c>
      <c r="F1996" s="49">
        <v>11</v>
      </c>
      <c r="G1996" s="49" t="s">
        <v>2840</v>
      </c>
      <c r="H1996" s="52" t="s">
        <v>52</v>
      </c>
      <c r="I1996" s="50"/>
      <c r="J1996" s="50"/>
      <c r="K1996" s="90"/>
      <c r="L1996" s="51">
        <v>266</v>
      </c>
      <c r="M1996" s="51">
        <v>235</v>
      </c>
      <c r="N1996" s="82">
        <f>IF('1'!$H$10="-",L1996,L1996)</f>
        <v>266</v>
      </c>
      <c r="O1996" s="82">
        <f>IF(Z1996="только сц",0,IF('1'!$H$10="-",M1996,IF('1'!$H$10="в кассу предприятия",M1996,IF('1'!$H$10="ИП Водакова Т.Ю.",M1996*1.075,"-"))))</f>
        <v>0</v>
      </c>
      <c r="P1996" s="86">
        <v>10</v>
      </c>
      <c r="Q1996" s="47"/>
      <c r="R1996" s="91">
        <f t="shared" si="31"/>
        <v>0</v>
      </c>
      <c r="S1996" s="91" t="str">
        <f>IF('1'!$H$10="-","-      ₽",IF(Z1996="только сц",IF(Q1996&lt;=AA1996,Q1996,AA1996),IF(Q1996&lt;=AB1996,0,IF(Q1996-R1996&lt;=AA1996,Q1996-R1996,AA1996))))</f>
        <v>-      ₽</v>
      </c>
      <c r="T1996" s="92" t="str">
        <f>IF('1'!$H$10="-","-      ₽",IF(AND(SUM($W$10:$W$6357)&gt;=200000,AC1996&lt;&gt;"без скидки"),IF(R1996&gt;=100,O1996*0.95*0.95*R1996,O1996*R1996*0.95),IF(SUM($V$10:$V$6357)&gt;=57000,IF(AND(R1996&gt;=100,AC1996&lt;&gt;"без скидки"),O1996*0.95*R1996,O1996*R1996),N1996*R1996)))</f>
        <v>-      ₽</v>
      </c>
      <c r="U1996" s="92" t="str">
        <f>IF('1'!$H$10="-","-      ₽",S1996*N1996)</f>
        <v>-      ₽</v>
      </c>
      <c r="V1996" s="93" t="str">
        <f>IF('1'!$H$10="-","-      ₽",R1996*N1996)</f>
        <v>-      ₽</v>
      </c>
      <c r="W1996" s="93" t="str">
        <f>IF('1'!$H$10="-","-      ₽",R1996*O1996)</f>
        <v>-      ₽</v>
      </c>
      <c r="X1996" s="65" t="s">
        <v>4548</v>
      </c>
      <c r="Y1996" s="66" t="str">
        <f>IF(OR(Q1996="",'1'!$H$10="-"),"-      %",IF(Z1996="только сц",0,IF(SUM($V$685:$V$6357)&gt;=57000,(W1996-T1996)/W1996,0)))</f>
        <v>-      %</v>
      </c>
      <c r="Z1996" s="83" t="s">
        <v>5582</v>
      </c>
      <c r="AA1996" s="51">
        <v>10</v>
      </c>
      <c r="AB1996" s="51">
        <v>0</v>
      </c>
      <c r="AC1996" s="63" t="s">
        <v>375</v>
      </c>
      <c r="AD1996" s="94" t="str">
        <f>IF(OR(Q1996="",'1'!$H$10="-"),"",IF(Q1996&gt;R1996+S1996,"заказано больше наличия",""))</f>
        <v/>
      </c>
    </row>
    <row r="1997" spans="1:30" s="48" customFormat="1">
      <c r="A1997" s="2"/>
      <c r="B1997" s="57" t="s">
        <v>4343</v>
      </c>
      <c r="C1997" s="49" t="s">
        <v>4448</v>
      </c>
      <c r="D1997" s="49" t="s">
        <v>4449</v>
      </c>
      <c r="E1997" s="49">
        <v>4</v>
      </c>
      <c r="F1997" s="49">
        <v>8</v>
      </c>
      <c r="G1997" s="49"/>
      <c r="H1997" s="52" t="s">
        <v>288</v>
      </c>
      <c r="I1997" s="50"/>
      <c r="J1997" s="50"/>
      <c r="K1997" s="90"/>
      <c r="L1997" s="51">
        <v>198</v>
      </c>
      <c r="M1997" s="51">
        <v>175</v>
      </c>
      <c r="N1997" s="82">
        <f>IF('1'!$H$10="-",L1997,L1997)</f>
        <v>198</v>
      </c>
      <c r="O1997" s="82">
        <f>IF(Z1997="только сц",0,IF('1'!$H$10="-",M1997,IF('1'!$H$10="в кассу предприятия",M1997,IF('1'!$H$10="ИП Водакова Т.Ю.",M1997*1.075,"-"))))</f>
        <v>0</v>
      </c>
      <c r="P1997" s="86">
        <v>24</v>
      </c>
      <c r="Q1997" s="47"/>
      <c r="R1997" s="91">
        <f t="shared" si="31"/>
        <v>0</v>
      </c>
      <c r="S1997" s="91" t="str">
        <f>IF('1'!$H$10="-","-      ₽",IF(Z1997="только сц",IF(Q1997&lt;=AA1997,Q1997,AA1997),IF(Q1997&lt;=AB1997,0,IF(Q1997-R1997&lt;=AA1997,Q1997-R1997,AA1997))))</f>
        <v>-      ₽</v>
      </c>
      <c r="T1997" s="92" t="str">
        <f>IF('1'!$H$10="-","-      ₽",IF(AND(SUM($W$10:$W$6357)&gt;=200000,AC1997&lt;&gt;"без скидки"),IF(R1997&gt;=100,O1997*0.95*0.95*R1997,O1997*R1997*0.95),IF(SUM($V$10:$V$6357)&gt;=57000,IF(AND(R1997&gt;=100,AC1997&lt;&gt;"без скидки"),O1997*0.95*R1997,O1997*R1997),N1997*R1997)))</f>
        <v>-      ₽</v>
      </c>
      <c r="U1997" s="92" t="str">
        <f>IF('1'!$H$10="-","-      ₽",S1997*N1997)</f>
        <v>-      ₽</v>
      </c>
      <c r="V1997" s="93" t="str">
        <f>IF('1'!$H$10="-","-      ₽",R1997*N1997)</f>
        <v>-      ₽</v>
      </c>
      <c r="W1997" s="93" t="str">
        <f>IF('1'!$H$10="-","-      ₽",R1997*O1997)</f>
        <v>-      ₽</v>
      </c>
      <c r="X1997" s="65" t="s">
        <v>4548</v>
      </c>
      <c r="Y1997" s="66" t="str">
        <f>IF(OR(Q1997="",'1'!$H$10="-"),"-      %",IF(Z1997="только сц",0,IF(SUM($V$685:$V$6357)&gt;=57000,(W1997-T1997)/W1997,0)))</f>
        <v>-      %</v>
      </c>
      <c r="Z1997" s="83" t="s">
        <v>5582</v>
      </c>
      <c r="AA1997" s="51">
        <v>24</v>
      </c>
      <c r="AB1997" s="51">
        <v>0</v>
      </c>
      <c r="AC1997" s="63" t="s">
        <v>375</v>
      </c>
      <c r="AD1997" s="94" t="str">
        <f>IF(OR(Q1997="",'1'!$H$10="-"),"",IF(Q1997&gt;R1997+S1997,"заказано больше наличия",""))</f>
        <v/>
      </c>
    </row>
    <row r="1998" spans="1:30" s="48" customFormat="1">
      <c r="A1998" s="2"/>
      <c r="B1998" s="57" t="s">
        <v>1904</v>
      </c>
      <c r="C1998" s="49" t="s">
        <v>2652</v>
      </c>
      <c r="D1998" s="49" t="s">
        <v>2653</v>
      </c>
      <c r="E1998" s="49">
        <v>4</v>
      </c>
      <c r="F1998" s="49">
        <v>5</v>
      </c>
      <c r="G1998" s="49" t="s">
        <v>3325</v>
      </c>
      <c r="H1998" s="52" t="s">
        <v>78</v>
      </c>
      <c r="I1998" s="50"/>
      <c r="J1998" s="50"/>
      <c r="K1998" s="90"/>
      <c r="L1998" s="51">
        <v>198</v>
      </c>
      <c r="M1998" s="51">
        <v>175</v>
      </c>
      <c r="N1998" s="82">
        <f>IF('1'!$H$10="-",L1998,L1998)</f>
        <v>198</v>
      </c>
      <c r="O1998" s="82">
        <f>IF(Z1998="только сц",0,IF('1'!$H$10="-",M1998,IF('1'!$H$10="в кассу предприятия",M1998,IF('1'!$H$10="ИП Водакова Т.Ю.",M1998*1.075,"-"))))</f>
        <v>175</v>
      </c>
      <c r="P1998" s="86">
        <v>8</v>
      </c>
      <c r="Q1998" s="47"/>
      <c r="R1998" s="91">
        <f t="shared" si="31"/>
        <v>0</v>
      </c>
      <c r="S1998" s="91" t="str">
        <f>IF('1'!$H$10="-","-      ₽",IF(Z1998="только сц",IF(Q1998&lt;=AA1998,Q1998,AA1998),IF(Q1998&lt;=AB1998,0,IF(Q1998-R1998&lt;=AA1998,Q1998-R1998,AA1998))))</f>
        <v>-      ₽</v>
      </c>
      <c r="T1998" s="92" t="str">
        <f>IF('1'!$H$10="-","-      ₽",IF(AND(SUM($W$10:$W$6357)&gt;=200000,AC1998&lt;&gt;"без скидки"),IF(R1998&gt;=100,O1998*0.95*0.95*R1998,O1998*R1998*0.95),IF(SUM($V$10:$V$6357)&gt;=57000,IF(AND(R1998&gt;=100,AC1998&lt;&gt;"без скидки"),O1998*0.95*R1998,O1998*R1998),N1998*R1998)))</f>
        <v>-      ₽</v>
      </c>
      <c r="U1998" s="92" t="str">
        <f>IF('1'!$H$10="-","-      ₽",S1998*N1998)</f>
        <v>-      ₽</v>
      </c>
      <c r="V1998" s="93" t="str">
        <f>IF('1'!$H$10="-","-      ₽",R1998*N1998)</f>
        <v>-      ₽</v>
      </c>
      <c r="W1998" s="93" t="str">
        <f>IF('1'!$H$10="-","-      ₽",R1998*O1998)</f>
        <v>-      ₽</v>
      </c>
      <c r="X1998" s="65" t="s">
        <v>4548</v>
      </c>
      <c r="Y1998" s="66" t="str">
        <f>IF(OR(Q1998="",'1'!$H$10="-"),"-      %",IF(Z1998="только сц",0,IF(SUM($V$685:$V$6357)&gt;=57000,(W1998-T1998)/W1998,0)))</f>
        <v>-      %</v>
      </c>
      <c r="Z1998" s="83" t="s">
        <v>375</v>
      </c>
      <c r="AA1998" s="51">
        <v>5</v>
      </c>
      <c r="AB1998" s="51">
        <v>3</v>
      </c>
      <c r="AC1998" s="63" t="s">
        <v>375</v>
      </c>
      <c r="AD1998" s="94" t="str">
        <f>IF(OR(Q1998="",'1'!$H$10="-"),"",IF(Q1998&gt;R1998+S1998,"заказано больше наличия",""))</f>
        <v/>
      </c>
    </row>
    <row r="1999" spans="1:30" s="48" customFormat="1">
      <c r="A1999" s="2"/>
      <c r="B1999" s="57" t="s">
        <v>1905</v>
      </c>
      <c r="C1999" s="49" t="s">
        <v>2652</v>
      </c>
      <c r="D1999" s="49" t="s">
        <v>2653</v>
      </c>
      <c r="E1999" s="49">
        <v>4</v>
      </c>
      <c r="F1999" s="49">
        <v>5</v>
      </c>
      <c r="G1999" s="49" t="s">
        <v>3326</v>
      </c>
      <c r="H1999" s="52" t="s">
        <v>78</v>
      </c>
      <c r="I1999" s="50"/>
      <c r="J1999" s="50"/>
      <c r="K1999" s="90"/>
      <c r="L1999" s="51">
        <v>198</v>
      </c>
      <c r="M1999" s="51">
        <v>175</v>
      </c>
      <c r="N1999" s="82">
        <f>IF('1'!$H$10="-",L1999,L1999)</f>
        <v>198</v>
      </c>
      <c r="O1999" s="82">
        <f>IF(Z1999="только сц",0,IF('1'!$H$10="-",M1999,IF('1'!$H$10="в кассу предприятия",M1999,IF('1'!$H$10="ИП Водакова Т.Ю.",M1999*1.075,"-"))))</f>
        <v>175</v>
      </c>
      <c r="P1999" s="86">
        <v>64</v>
      </c>
      <c r="Q1999" s="47"/>
      <c r="R1999" s="91">
        <f t="shared" si="31"/>
        <v>0</v>
      </c>
      <c r="S1999" s="91" t="str">
        <f>IF('1'!$H$10="-","-      ₽",IF(Z1999="только сц",IF(Q1999&lt;=AA1999,Q1999,AA1999),IF(Q1999&lt;=AB1999,0,IF(Q1999-R1999&lt;=AA1999,Q1999-R1999,AA1999))))</f>
        <v>-      ₽</v>
      </c>
      <c r="T1999" s="92" t="str">
        <f>IF('1'!$H$10="-","-      ₽",IF(AND(SUM($W$10:$W$6357)&gt;=200000,AC1999&lt;&gt;"без скидки"),IF(R1999&gt;=100,O1999*0.95*0.95*R1999,O1999*R1999*0.95),IF(SUM($V$10:$V$6357)&gt;=57000,IF(AND(R1999&gt;=100,AC1999&lt;&gt;"без скидки"),O1999*0.95*R1999,O1999*R1999),N1999*R1999)))</f>
        <v>-      ₽</v>
      </c>
      <c r="U1999" s="92" t="str">
        <f>IF('1'!$H$10="-","-      ₽",S1999*N1999)</f>
        <v>-      ₽</v>
      </c>
      <c r="V1999" s="93" t="str">
        <f>IF('1'!$H$10="-","-      ₽",R1999*N1999)</f>
        <v>-      ₽</v>
      </c>
      <c r="W1999" s="93" t="str">
        <f>IF('1'!$H$10="-","-      ₽",R1999*O1999)</f>
        <v>-      ₽</v>
      </c>
      <c r="X1999" s="65" t="s">
        <v>4548</v>
      </c>
      <c r="Y1999" s="66" t="str">
        <f>IF(OR(Q1999="",'1'!$H$10="-"),"-      %",IF(Z1999="только сц",0,IF(SUM($V$685:$V$6357)&gt;=57000,(W1999-T1999)/W1999,0)))</f>
        <v>-      %</v>
      </c>
      <c r="Z1999" s="83" t="s">
        <v>375</v>
      </c>
      <c r="AA1999" s="51">
        <v>13</v>
      </c>
      <c r="AB1999" s="51">
        <v>51</v>
      </c>
      <c r="AC1999" s="63" t="s">
        <v>375</v>
      </c>
      <c r="AD1999" s="94" t="str">
        <f>IF(OR(Q1999="",'1'!$H$10="-"),"",IF(Q1999&gt;R1999+S1999,"заказано больше наличия",""))</f>
        <v/>
      </c>
    </row>
    <row r="2000" spans="1:30" s="48" customFormat="1">
      <c r="A2000" s="2"/>
      <c r="B2000" s="57" t="s">
        <v>985</v>
      </c>
      <c r="C2000" s="49" t="s">
        <v>986</v>
      </c>
      <c r="D2000" s="49" t="s">
        <v>987</v>
      </c>
      <c r="E2000" s="49">
        <v>4</v>
      </c>
      <c r="F2000" s="49">
        <v>11</v>
      </c>
      <c r="G2000" s="49" t="s">
        <v>988</v>
      </c>
      <c r="H2000" s="52" t="s">
        <v>52</v>
      </c>
      <c r="I2000" s="50"/>
      <c r="J2000" s="50"/>
      <c r="K2000" s="90"/>
      <c r="L2000" s="51">
        <v>312</v>
      </c>
      <c r="M2000" s="51">
        <v>275</v>
      </c>
      <c r="N2000" s="82">
        <f>IF('1'!$H$10="-",L2000,L2000)</f>
        <v>312</v>
      </c>
      <c r="O2000" s="82">
        <f>IF(Z2000="только сц",0,IF('1'!$H$10="-",M2000,IF('1'!$H$10="в кассу предприятия",M2000,IF('1'!$H$10="ИП Водакова Т.Ю.",M2000*1.075,"-"))))</f>
        <v>275</v>
      </c>
      <c r="P2000" s="86">
        <v>5</v>
      </c>
      <c r="Q2000" s="47"/>
      <c r="R2000" s="91">
        <f t="shared" si="31"/>
        <v>0</v>
      </c>
      <c r="S2000" s="91" t="str">
        <f>IF('1'!$H$10="-","-      ₽",IF(Z2000="только сц",IF(Q2000&lt;=AA2000,Q2000,AA2000),IF(Q2000&lt;=AB2000,0,IF(Q2000-R2000&lt;=AA2000,Q2000-R2000,AA2000))))</f>
        <v>-      ₽</v>
      </c>
      <c r="T2000" s="92" t="str">
        <f>IF('1'!$H$10="-","-      ₽",IF(AND(SUM($W$10:$W$6357)&gt;=200000,AC2000&lt;&gt;"без скидки"),IF(R2000&gt;=100,O2000*0.95*0.95*R2000,O2000*R2000*0.95),IF(SUM($V$10:$V$6357)&gt;=57000,IF(AND(R2000&gt;=100,AC2000&lt;&gt;"без скидки"),O2000*0.95*R2000,O2000*R2000),N2000*R2000)))</f>
        <v>-      ₽</v>
      </c>
      <c r="U2000" s="92" t="str">
        <f>IF('1'!$H$10="-","-      ₽",S2000*N2000)</f>
        <v>-      ₽</v>
      </c>
      <c r="V2000" s="93" t="str">
        <f>IF('1'!$H$10="-","-      ₽",R2000*N2000)</f>
        <v>-      ₽</v>
      </c>
      <c r="W2000" s="93" t="str">
        <f>IF('1'!$H$10="-","-      ₽",R2000*O2000)</f>
        <v>-      ₽</v>
      </c>
      <c r="X2000" s="65" t="s">
        <v>4548</v>
      </c>
      <c r="Y2000" s="66" t="str">
        <f>IF(OR(Q2000="",'1'!$H$10="-"),"-      %",IF(Z2000="только сц",0,IF(SUM($V$685:$V$6357)&gt;=57000,(W2000-T2000)/W2000,0)))</f>
        <v>-      %</v>
      </c>
      <c r="Z2000" s="83" t="s">
        <v>375</v>
      </c>
      <c r="AA2000" s="51">
        <v>2</v>
      </c>
      <c r="AB2000" s="51">
        <v>3</v>
      </c>
      <c r="AC2000" s="63" t="s">
        <v>375</v>
      </c>
      <c r="AD2000" s="94" t="str">
        <f>IF(OR(Q2000="",'1'!$H$10="-"),"",IF(Q2000&gt;R2000+S2000,"заказано больше наличия",""))</f>
        <v/>
      </c>
    </row>
    <row r="2001" spans="1:30" s="48" customFormat="1">
      <c r="A2001" s="2"/>
      <c r="B2001" s="57" t="s">
        <v>1906</v>
      </c>
      <c r="C2001" s="49" t="s">
        <v>986</v>
      </c>
      <c r="D2001" s="49" t="s">
        <v>987</v>
      </c>
      <c r="E2001" s="49">
        <v>4</v>
      </c>
      <c r="F2001" s="49">
        <v>1</v>
      </c>
      <c r="G2001" s="49" t="s">
        <v>3327</v>
      </c>
      <c r="H2001" s="52" t="s">
        <v>75</v>
      </c>
      <c r="I2001" s="50"/>
      <c r="J2001" s="50"/>
      <c r="K2001" s="90"/>
      <c r="L2001" s="51">
        <v>142</v>
      </c>
      <c r="M2001" s="51">
        <v>125</v>
      </c>
      <c r="N2001" s="82">
        <f>IF('1'!$H$10="-",L2001,L2001)</f>
        <v>142</v>
      </c>
      <c r="O2001" s="82">
        <f>IF(Z2001="только сц",0,IF('1'!$H$10="-",M2001,IF('1'!$H$10="в кассу предприятия",M2001,IF('1'!$H$10="ИП Водакова Т.Ю.",M2001*1.075,"-"))))</f>
        <v>125</v>
      </c>
      <c r="P2001" s="86">
        <v>14</v>
      </c>
      <c r="Q2001" s="47"/>
      <c r="R2001" s="91">
        <f t="shared" si="31"/>
        <v>0</v>
      </c>
      <c r="S2001" s="91" t="str">
        <f>IF('1'!$H$10="-","-      ₽",IF(Z2001="только сц",IF(Q2001&lt;=AA2001,Q2001,AA2001),IF(Q2001&lt;=AB2001,0,IF(Q2001-R2001&lt;=AA2001,Q2001-R2001,AA2001))))</f>
        <v>-      ₽</v>
      </c>
      <c r="T2001" s="92" t="str">
        <f>IF('1'!$H$10="-","-      ₽",IF(AND(SUM($W$10:$W$6357)&gt;=200000,AC2001&lt;&gt;"без скидки"),IF(R2001&gt;=100,O2001*0.95*0.95*R2001,O2001*R2001*0.95),IF(SUM($V$10:$V$6357)&gt;=57000,IF(AND(R2001&gt;=100,AC2001&lt;&gt;"без скидки"),O2001*0.95*R2001,O2001*R2001),N2001*R2001)))</f>
        <v>-      ₽</v>
      </c>
      <c r="U2001" s="92" t="str">
        <f>IF('1'!$H$10="-","-      ₽",S2001*N2001)</f>
        <v>-      ₽</v>
      </c>
      <c r="V2001" s="93" t="str">
        <f>IF('1'!$H$10="-","-      ₽",R2001*N2001)</f>
        <v>-      ₽</v>
      </c>
      <c r="W2001" s="93" t="str">
        <f>IF('1'!$H$10="-","-      ₽",R2001*O2001)</f>
        <v>-      ₽</v>
      </c>
      <c r="X2001" s="65" t="s">
        <v>4548</v>
      </c>
      <c r="Y2001" s="66" t="str">
        <f>IF(OR(Q2001="",'1'!$H$10="-"),"-      %",IF(Z2001="только сц",0,IF(SUM($V$685:$V$6357)&gt;=57000,(W2001-T2001)/W2001,0)))</f>
        <v>-      %</v>
      </c>
      <c r="Z2001" s="83" t="s">
        <v>375</v>
      </c>
      <c r="AA2001" s="51">
        <v>0</v>
      </c>
      <c r="AB2001" s="51">
        <v>14</v>
      </c>
      <c r="AC2001" s="63" t="s">
        <v>375</v>
      </c>
      <c r="AD2001" s="94" t="str">
        <f>IF(OR(Q2001="",'1'!$H$10="-"),"",IF(Q2001&gt;R2001+S2001,"заказано больше наличия",""))</f>
        <v/>
      </c>
    </row>
    <row r="2002" spans="1:30" s="48" customFormat="1">
      <c r="A2002" s="2"/>
      <c r="B2002" s="57" t="s">
        <v>5285</v>
      </c>
      <c r="C2002" s="49" t="s">
        <v>5434</v>
      </c>
      <c r="D2002" s="49" t="s">
        <v>5435</v>
      </c>
      <c r="E2002" s="49">
        <v>4</v>
      </c>
      <c r="F2002" s="49">
        <v>8</v>
      </c>
      <c r="G2002" s="49" t="s">
        <v>5551</v>
      </c>
      <c r="H2002" s="52" t="s">
        <v>288</v>
      </c>
      <c r="I2002" s="50"/>
      <c r="J2002" s="50"/>
      <c r="K2002" s="90"/>
      <c r="L2002" s="51">
        <v>275</v>
      </c>
      <c r="M2002" s="51">
        <v>243</v>
      </c>
      <c r="N2002" s="82">
        <f>IF('1'!$H$10="-",L2002,L2002)</f>
        <v>275</v>
      </c>
      <c r="O2002" s="82">
        <f>IF(Z2002="только сц",0,IF('1'!$H$10="-",M2002,IF('1'!$H$10="в кассу предприятия",M2002,IF('1'!$H$10="ИП Водакова Т.Ю.",M2002*1.075,"-"))))</f>
        <v>243</v>
      </c>
      <c r="P2002" s="86">
        <v>84</v>
      </c>
      <c r="Q2002" s="47"/>
      <c r="R2002" s="91">
        <f t="shared" si="31"/>
        <v>0</v>
      </c>
      <c r="S2002" s="91" t="str">
        <f>IF('1'!$H$10="-","-      ₽",IF(Z2002="только сц",IF(Q2002&lt;=AA2002,Q2002,AA2002),IF(Q2002&lt;=AB2002,0,IF(Q2002-R2002&lt;=AA2002,Q2002-R2002,AA2002))))</f>
        <v>-      ₽</v>
      </c>
      <c r="T2002" s="92" t="str">
        <f>IF('1'!$H$10="-","-      ₽",IF(AND(SUM($W$10:$W$6357)&gt;=200000,AC2002&lt;&gt;"без скидки"),IF(R2002&gt;=100,O2002*0.95*0.95*R2002,O2002*R2002*0.95),IF(SUM($V$10:$V$6357)&gt;=57000,IF(AND(R2002&gt;=100,AC2002&lt;&gt;"без скидки"),O2002*0.95*R2002,O2002*R2002),N2002*R2002)))</f>
        <v>-      ₽</v>
      </c>
      <c r="U2002" s="92" t="str">
        <f>IF('1'!$H$10="-","-      ₽",S2002*N2002)</f>
        <v>-      ₽</v>
      </c>
      <c r="V2002" s="93" t="str">
        <f>IF('1'!$H$10="-","-      ₽",R2002*N2002)</f>
        <v>-      ₽</v>
      </c>
      <c r="W2002" s="93" t="str">
        <f>IF('1'!$H$10="-","-      ₽",R2002*O2002)</f>
        <v>-      ₽</v>
      </c>
      <c r="X2002" s="65" t="s">
        <v>4548</v>
      </c>
      <c r="Y2002" s="66" t="str">
        <f>IF(OR(Q2002="",'1'!$H$10="-"),"-      %",IF(Z2002="только сц",0,IF(SUM($V$685:$V$6357)&gt;=57000,(W2002-T2002)/W2002,0)))</f>
        <v>-      %</v>
      </c>
      <c r="Z2002" s="83" t="s">
        <v>375</v>
      </c>
      <c r="AA2002" s="51">
        <v>12</v>
      </c>
      <c r="AB2002" s="51">
        <v>72</v>
      </c>
      <c r="AC2002" s="63" t="s">
        <v>375</v>
      </c>
      <c r="AD2002" s="94" t="str">
        <f>IF(OR(Q2002="",'1'!$H$10="-"),"",IF(Q2002&gt;R2002+S2002,"заказано больше наличия",""))</f>
        <v/>
      </c>
    </row>
    <row r="2003" spans="1:30" s="48" customFormat="1">
      <c r="A2003" s="2"/>
      <c r="B2003" s="57" t="s">
        <v>1907</v>
      </c>
      <c r="C2003" s="49" t="s">
        <v>2654</v>
      </c>
      <c r="D2003" s="49" t="s">
        <v>2655</v>
      </c>
      <c r="E2003" s="49">
        <v>4</v>
      </c>
      <c r="F2003" s="49">
        <v>5</v>
      </c>
      <c r="G2003" s="49" t="s">
        <v>3328</v>
      </c>
      <c r="H2003" s="52" t="s">
        <v>78</v>
      </c>
      <c r="I2003" s="50"/>
      <c r="J2003" s="50"/>
      <c r="K2003" s="90"/>
      <c r="L2003" s="51">
        <v>221</v>
      </c>
      <c r="M2003" s="51">
        <v>195</v>
      </c>
      <c r="N2003" s="82">
        <f>IF('1'!$H$10="-",L2003,L2003)</f>
        <v>221</v>
      </c>
      <c r="O2003" s="82">
        <f>IF(Z2003="только сц",0,IF('1'!$H$10="-",M2003,IF('1'!$H$10="в кассу предприятия",M2003,IF('1'!$H$10="ИП Водакова Т.Ю.",M2003*1.075,"-"))))</f>
        <v>195</v>
      </c>
      <c r="P2003" s="86">
        <v>28</v>
      </c>
      <c r="Q2003" s="47"/>
      <c r="R2003" s="91">
        <f t="shared" si="31"/>
        <v>0</v>
      </c>
      <c r="S2003" s="91" t="str">
        <f>IF('1'!$H$10="-","-      ₽",IF(Z2003="только сц",IF(Q2003&lt;=AA2003,Q2003,AA2003),IF(Q2003&lt;=AB2003,0,IF(Q2003-R2003&lt;=AA2003,Q2003-R2003,AA2003))))</f>
        <v>-      ₽</v>
      </c>
      <c r="T2003" s="92" t="str">
        <f>IF('1'!$H$10="-","-      ₽",IF(AND(SUM($W$10:$W$6357)&gt;=200000,AC2003&lt;&gt;"без скидки"),IF(R2003&gt;=100,O2003*0.95*0.95*R2003,O2003*R2003*0.95),IF(SUM($V$10:$V$6357)&gt;=57000,IF(AND(R2003&gt;=100,AC2003&lt;&gt;"без скидки"),O2003*0.95*R2003,O2003*R2003),N2003*R2003)))</f>
        <v>-      ₽</v>
      </c>
      <c r="U2003" s="92" t="str">
        <f>IF('1'!$H$10="-","-      ₽",S2003*N2003)</f>
        <v>-      ₽</v>
      </c>
      <c r="V2003" s="93" t="str">
        <f>IF('1'!$H$10="-","-      ₽",R2003*N2003)</f>
        <v>-      ₽</v>
      </c>
      <c r="W2003" s="93" t="str">
        <f>IF('1'!$H$10="-","-      ₽",R2003*O2003)</f>
        <v>-      ₽</v>
      </c>
      <c r="X2003" s="65" t="s">
        <v>4548</v>
      </c>
      <c r="Y2003" s="66" t="str">
        <f>IF(OR(Q2003="",'1'!$H$10="-"),"-      %",IF(Z2003="только сц",0,IF(SUM($V$685:$V$6357)&gt;=57000,(W2003-T2003)/W2003,0)))</f>
        <v>-      %</v>
      </c>
      <c r="Z2003" s="83" t="s">
        <v>375</v>
      </c>
      <c r="AA2003" s="51">
        <v>17</v>
      </c>
      <c r="AB2003" s="51">
        <v>11</v>
      </c>
      <c r="AC2003" s="63" t="s">
        <v>3975</v>
      </c>
      <c r="AD2003" s="94" t="str">
        <f>IF(OR(Q2003="",'1'!$H$10="-"),"",IF(Q2003&gt;R2003+S2003,"заказано больше наличия",""))</f>
        <v/>
      </c>
    </row>
    <row r="2004" spans="1:30" s="48" customFormat="1">
      <c r="A2004" s="2"/>
      <c r="B2004" s="57" t="s">
        <v>1908</v>
      </c>
      <c r="C2004" s="49" t="s">
        <v>3902</v>
      </c>
      <c r="D2004" s="49" t="s">
        <v>989</v>
      </c>
      <c r="E2004" s="49">
        <v>4</v>
      </c>
      <c r="F2004" s="49">
        <v>10</v>
      </c>
      <c r="G2004" s="49" t="s">
        <v>990</v>
      </c>
      <c r="H2004" s="52" t="s">
        <v>768</v>
      </c>
      <c r="I2004" s="50"/>
      <c r="J2004" s="50"/>
      <c r="K2004" s="90"/>
      <c r="L2004" s="51">
        <v>266</v>
      </c>
      <c r="M2004" s="51">
        <v>235</v>
      </c>
      <c r="N2004" s="82">
        <f>IF('1'!$H$10="-",L2004,L2004)</f>
        <v>266</v>
      </c>
      <c r="O2004" s="82">
        <f>IF(Z2004="только сц",0,IF('1'!$H$10="-",M2004,IF('1'!$H$10="в кассу предприятия",M2004,IF('1'!$H$10="ИП Водакова Т.Ю.",M2004*1.075,"-"))))</f>
        <v>0</v>
      </c>
      <c r="P2004" s="86">
        <v>7</v>
      </c>
      <c r="Q2004" s="47"/>
      <c r="R2004" s="91">
        <f t="shared" si="31"/>
        <v>0</v>
      </c>
      <c r="S2004" s="91" t="str">
        <f>IF('1'!$H$10="-","-      ₽",IF(Z2004="только сц",IF(Q2004&lt;=AA2004,Q2004,AA2004),IF(Q2004&lt;=AB2004,0,IF(Q2004-R2004&lt;=AA2004,Q2004-R2004,AA2004))))</f>
        <v>-      ₽</v>
      </c>
      <c r="T2004" s="92" t="str">
        <f>IF('1'!$H$10="-","-      ₽",IF(AND(SUM($W$10:$W$6357)&gt;=200000,AC2004&lt;&gt;"без скидки"),IF(R2004&gt;=100,O2004*0.95*0.95*R2004,O2004*R2004*0.95),IF(SUM($V$10:$V$6357)&gt;=57000,IF(AND(R2004&gt;=100,AC2004&lt;&gt;"без скидки"),O2004*0.95*R2004,O2004*R2004),N2004*R2004)))</f>
        <v>-      ₽</v>
      </c>
      <c r="U2004" s="92" t="str">
        <f>IF('1'!$H$10="-","-      ₽",S2004*N2004)</f>
        <v>-      ₽</v>
      </c>
      <c r="V2004" s="93" t="str">
        <f>IF('1'!$H$10="-","-      ₽",R2004*N2004)</f>
        <v>-      ₽</v>
      </c>
      <c r="W2004" s="93" t="str">
        <f>IF('1'!$H$10="-","-      ₽",R2004*O2004)</f>
        <v>-      ₽</v>
      </c>
      <c r="X2004" s="65" t="s">
        <v>4548</v>
      </c>
      <c r="Y2004" s="66" t="str">
        <f>IF(OR(Q2004="",'1'!$H$10="-"),"-      %",IF(Z2004="только сц",0,IF(SUM($V$685:$V$6357)&gt;=57000,(W2004-T2004)/W2004,0)))</f>
        <v>-      %</v>
      </c>
      <c r="Z2004" s="83" t="s">
        <v>5582</v>
      </c>
      <c r="AA2004" s="51">
        <v>7</v>
      </c>
      <c r="AB2004" s="51">
        <v>0</v>
      </c>
      <c r="AC2004" s="63" t="s">
        <v>375</v>
      </c>
      <c r="AD2004" s="94" t="str">
        <f>IF(OR(Q2004="",'1'!$H$10="-"),"",IF(Q2004&gt;R2004+S2004,"заказано больше наличия",""))</f>
        <v/>
      </c>
    </row>
    <row r="2005" spans="1:30" s="48" customFormat="1">
      <c r="A2005" s="2"/>
      <c r="B2005" s="57" t="s">
        <v>1909</v>
      </c>
      <c r="C2005" s="49" t="s">
        <v>3902</v>
      </c>
      <c r="D2005" s="49" t="s">
        <v>989</v>
      </c>
      <c r="E2005" s="49">
        <v>4</v>
      </c>
      <c r="F2005" s="49">
        <v>1</v>
      </c>
      <c r="G2005" s="49" t="s">
        <v>3075</v>
      </c>
      <c r="H2005" s="52" t="s">
        <v>3076</v>
      </c>
      <c r="I2005" s="50"/>
      <c r="J2005" s="50"/>
      <c r="K2005" s="90"/>
      <c r="L2005" s="51">
        <v>153</v>
      </c>
      <c r="M2005" s="51">
        <v>135</v>
      </c>
      <c r="N2005" s="82">
        <f>IF('1'!$H$10="-",L2005,L2005)</f>
        <v>153</v>
      </c>
      <c r="O2005" s="82">
        <f>IF(Z2005="только сц",0,IF('1'!$H$10="-",M2005,IF('1'!$H$10="в кассу предприятия",M2005,IF('1'!$H$10="ИП Водакова Т.Ю.",M2005*1.075,"-"))))</f>
        <v>0</v>
      </c>
      <c r="P2005" s="86">
        <v>6</v>
      </c>
      <c r="Q2005" s="47"/>
      <c r="R2005" s="91">
        <f t="shared" si="31"/>
        <v>0</v>
      </c>
      <c r="S2005" s="91" t="str">
        <f>IF('1'!$H$10="-","-      ₽",IF(Z2005="только сц",IF(Q2005&lt;=AA2005,Q2005,AA2005),IF(Q2005&lt;=AB2005,0,IF(Q2005-R2005&lt;=AA2005,Q2005-R2005,AA2005))))</f>
        <v>-      ₽</v>
      </c>
      <c r="T2005" s="92" t="str">
        <f>IF('1'!$H$10="-","-      ₽",IF(AND(SUM($W$10:$W$6357)&gt;=200000,AC2005&lt;&gt;"без скидки"),IF(R2005&gt;=100,O2005*0.95*0.95*R2005,O2005*R2005*0.95),IF(SUM($V$10:$V$6357)&gt;=57000,IF(AND(R2005&gt;=100,AC2005&lt;&gt;"без скидки"),O2005*0.95*R2005,O2005*R2005),N2005*R2005)))</f>
        <v>-      ₽</v>
      </c>
      <c r="U2005" s="92" t="str">
        <f>IF('1'!$H$10="-","-      ₽",S2005*N2005)</f>
        <v>-      ₽</v>
      </c>
      <c r="V2005" s="93" t="str">
        <f>IF('1'!$H$10="-","-      ₽",R2005*N2005)</f>
        <v>-      ₽</v>
      </c>
      <c r="W2005" s="93" t="str">
        <f>IF('1'!$H$10="-","-      ₽",R2005*O2005)</f>
        <v>-      ₽</v>
      </c>
      <c r="X2005" s="65" t="s">
        <v>4548</v>
      </c>
      <c r="Y2005" s="66" t="str">
        <f>IF(OR(Q2005="",'1'!$H$10="-"),"-      %",IF(Z2005="только сц",0,IF(SUM($V$685:$V$6357)&gt;=57000,(W2005-T2005)/W2005,0)))</f>
        <v>-      %</v>
      </c>
      <c r="Z2005" s="83" t="s">
        <v>5582</v>
      </c>
      <c r="AA2005" s="51">
        <v>6</v>
      </c>
      <c r="AB2005" s="51">
        <v>0</v>
      </c>
      <c r="AC2005" s="63" t="s">
        <v>375</v>
      </c>
      <c r="AD2005" s="94" t="str">
        <f>IF(OR(Q2005="",'1'!$H$10="-"),"",IF(Q2005&gt;R2005+S2005,"заказано больше наличия",""))</f>
        <v/>
      </c>
    </row>
    <row r="2006" spans="1:30" s="48" customFormat="1">
      <c r="A2006" s="2"/>
      <c r="B2006" s="57" t="s">
        <v>991</v>
      </c>
      <c r="C2006" s="49" t="s">
        <v>992</v>
      </c>
      <c r="D2006" s="49" t="s">
        <v>993</v>
      </c>
      <c r="E2006" s="49">
        <v>4</v>
      </c>
      <c r="F2006" s="49">
        <v>8</v>
      </c>
      <c r="G2006" s="49" t="s">
        <v>994</v>
      </c>
      <c r="H2006" s="52" t="s">
        <v>288</v>
      </c>
      <c r="I2006" s="50"/>
      <c r="J2006" s="50"/>
      <c r="K2006" s="90"/>
      <c r="L2006" s="51">
        <v>278</v>
      </c>
      <c r="M2006" s="51">
        <v>245</v>
      </c>
      <c r="N2006" s="82">
        <f>IF('1'!$H$10="-",L2006,L2006)</f>
        <v>278</v>
      </c>
      <c r="O2006" s="82">
        <f>IF(Z2006="только сц",0,IF('1'!$H$10="-",M2006,IF('1'!$H$10="в кассу предприятия",M2006,IF('1'!$H$10="ИП Водакова Т.Ю.",M2006*1.075,"-"))))</f>
        <v>0</v>
      </c>
      <c r="P2006" s="86">
        <v>14</v>
      </c>
      <c r="Q2006" s="47"/>
      <c r="R2006" s="91">
        <f t="shared" si="31"/>
        <v>0</v>
      </c>
      <c r="S2006" s="91" t="str">
        <f>IF('1'!$H$10="-","-      ₽",IF(Z2006="только сц",IF(Q2006&lt;=AA2006,Q2006,AA2006),IF(Q2006&lt;=AB2006,0,IF(Q2006-R2006&lt;=AA2006,Q2006-R2006,AA2006))))</f>
        <v>-      ₽</v>
      </c>
      <c r="T2006" s="92" t="str">
        <f>IF('1'!$H$10="-","-      ₽",IF(AND(SUM($W$10:$W$6357)&gt;=200000,AC2006&lt;&gt;"без скидки"),IF(R2006&gt;=100,O2006*0.95*0.95*R2006,O2006*R2006*0.95),IF(SUM($V$10:$V$6357)&gt;=57000,IF(AND(R2006&gt;=100,AC2006&lt;&gt;"без скидки"),O2006*0.95*R2006,O2006*R2006),N2006*R2006)))</f>
        <v>-      ₽</v>
      </c>
      <c r="U2006" s="92" t="str">
        <f>IF('1'!$H$10="-","-      ₽",S2006*N2006)</f>
        <v>-      ₽</v>
      </c>
      <c r="V2006" s="93" t="str">
        <f>IF('1'!$H$10="-","-      ₽",R2006*N2006)</f>
        <v>-      ₽</v>
      </c>
      <c r="W2006" s="93" t="str">
        <f>IF('1'!$H$10="-","-      ₽",R2006*O2006)</f>
        <v>-      ₽</v>
      </c>
      <c r="X2006" s="65" t="s">
        <v>4548</v>
      </c>
      <c r="Y2006" s="66" t="str">
        <f>IF(OR(Q2006="",'1'!$H$10="-"),"-      %",IF(Z2006="только сц",0,IF(SUM($V$685:$V$6357)&gt;=57000,(W2006-T2006)/W2006,0)))</f>
        <v>-      %</v>
      </c>
      <c r="Z2006" s="83" t="s">
        <v>5582</v>
      </c>
      <c r="AA2006" s="51">
        <v>14</v>
      </c>
      <c r="AB2006" s="51">
        <v>0</v>
      </c>
      <c r="AC2006" s="63" t="s">
        <v>375</v>
      </c>
      <c r="AD2006" s="94" t="str">
        <f>IF(OR(Q2006="",'1'!$H$10="-"),"",IF(Q2006&gt;R2006+S2006,"заказано больше наличия",""))</f>
        <v/>
      </c>
    </row>
    <row r="2007" spans="1:30" s="48" customFormat="1">
      <c r="A2007" s="2"/>
      <c r="B2007" s="57" t="s">
        <v>1910</v>
      </c>
      <c r="C2007" s="49" t="s">
        <v>2656</v>
      </c>
      <c r="D2007" s="49" t="s">
        <v>2657</v>
      </c>
      <c r="E2007" s="49">
        <v>4</v>
      </c>
      <c r="F2007" s="49">
        <v>5</v>
      </c>
      <c r="G2007" s="49"/>
      <c r="H2007" s="52" t="s">
        <v>78</v>
      </c>
      <c r="I2007" s="50"/>
      <c r="J2007" s="50"/>
      <c r="K2007" s="90"/>
      <c r="L2007" s="51">
        <v>221</v>
      </c>
      <c r="M2007" s="51">
        <v>195</v>
      </c>
      <c r="N2007" s="82">
        <f>IF('1'!$H$10="-",L2007,L2007)</f>
        <v>221</v>
      </c>
      <c r="O2007" s="82">
        <f>IF(Z2007="только сц",0,IF('1'!$H$10="-",M2007,IF('1'!$H$10="в кассу предприятия",M2007,IF('1'!$H$10="ИП Водакова Т.Ю.",M2007*1.075,"-"))))</f>
        <v>195</v>
      </c>
      <c r="P2007" s="86">
        <v>24</v>
      </c>
      <c r="Q2007" s="47"/>
      <c r="R2007" s="91">
        <f t="shared" si="31"/>
        <v>0</v>
      </c>
      <c r="S2007" s="91" t="str">
        <f>IF('1'!$H$10="-","-      ₽",IF(Z2007="только сц",IF(Q2007&lt;=AA2007,Q2007,AA2007),IF(Q2007&lt;=AB2007,0,IF(Q2007-R2007&lt;=AA2007,Q2007-R2007,AA2007))))</f>
        <v>-      ₽</v>
      </c>
      <c r="T2007" s="92" t="str">
        <f>IF('1'!$H$10="-","-      ₽",IF(AND(SUM($W$10:$W$6357)&gt;=200000,AC2007&lt;&gt;"без скидки"),IF(R2007&gt;=100,O2007*0.95*0.95*R2007,O2007*R2007*0.95),IF(SUM($V$10:$V$6357)&gt;=57000,IF(AND(R2007&gt;=100,AC2007&lt;&gt;"без скидки"),O2007*0.95*R2007,O2007*R2007),N2007*R2007)))</f>
        <v>-      ₽</v>
      </c>
      <c r="U2007" s="92" t="str">
        <f>IF('1'!$H$10="-","-      ₽",S2007*N2007)</f>
        <v>-      ₽</v>
      </c>
      <c r="V2007" s="93" t="str">
        <f>IF('1'!$H$10="-","-      ₽",R2007*N2007)</f>
        <v>-      ₽</v>
      </c>
      <c r="W2007" s="93" t="str">
        <f>IF('1'!$H$10="-","-      ₽",R2007*O2007)</f>
        <v>-      ₽</v>
      </c>
      <c r="X2007" s="65" t="s">
        <v>4548</v>
      </c>
      <c r="Y2007" s="66" t="str">
        <f>IF(OR(Q2007="",'1'!$H$10="-"),"-      %",IF(Z2007="только сц",0,IF(SUM($V$685:$V$6357)&gt;=57000,(W2007-T2007)/W2007,0)))</f>
        <v>-      %</v>
      </c>
      <c r="Z2007" s="83" t="s">
        <v>375</v>
      </c>
      <c r="AA2007" s="51">
        <v>0</v>
      </c>
      <c r="AB2007" s="51">
        <v>24</v>
      </c>
      <c r="AC2007" s="63" t="s">
        <v>3975</v>
      </c>
      <c r="AD2007" s="94" t="str">
        <f>IF(OR(Q2007="",'1'!$H$10="-"),"",IF(Q2007&gt;R2007+S2007,"заказано больше наличия",""))</f>
        <v/>
      </c>
    </row>
    <row r="2008" spans="1:30" s="48" customFormat="1">
      <c r="A2008" s="2"/>
      <c r="B2008" s="57" t="s">
        <v>1911</v>
      </c>
      <c r="C2008" s="49" t="s">
        <v>3903</v>
      </c>
      <c r="D2008" s="49" t="s">
        <v>3904</v>
      </c>
      <c r="E2008" s="49">
        <v>4</v>
      </c>
      <c r="F2008" s="49">
        <v>11</v>
      </c>
      <c r="G2008" s="49"/>
      <c r="H2008" s="52" t="s">
        <v>52</v>
      </c>
      <c r="I2008" s="50" t="s">
        <v>396</v>
      </c>
      <c r="J2008" s="50"/>
      <c r="K2008" s="90"/>
      <c r="L2008" s="51">
        <v>278</v>
      </c>
      <c r="M2008" s="51">
        <v>245</v>
      </c>
      <c r="N2008" s="82">
        <f>IF('1'!$H$10="-",L2008,L2008)</f>
        <v>278</v>
      </c>
      <c r="O2008" s="82">
        <f>IF(Z2008="только сц",0,IF('1'!$H$10="-",M2008,IF('1'!$H$10="в кассу предприятия",M2008,IF('1'!$H$10="ИП Водакова Т.Ю.",M2008*1.075,"-"))))</f>
        <v>0</v>
      </c>
      <c r="P2008" s="86">
        <v>2</v>
      </c>
      <c r="Q2008" s="47"/>
      <c r="R2008" s="91">
        <f t="shared" si="31"/>
        <v>0</v>
      </c>
      <c r="S2008" s="91" t="str">
        <f>IF('1'!$H$10="-","-      ₽",IF(Z2008="только сц",IF(Q2008&lt;=AA2008,Q2008,AA2008),IF(Q2008&lt;=AB2008,0,IF(Q2008-R2008&lt;=AA2008,Q2008-R2008,AA2008))))</f>
        <v>-      ₽</v>
      </c>
      <c r="T2008" s="92" t="str">
        <f>IF('1'!$H$10="-","-      ₽",IF(AND(SUM($W$10:$W$6357)&gt;=200000,AC2008&lt;&gt;"без скидки"),IF(R2008&gt;=100,O2008*0.95*0.95*R2008,O2008*R2008*0.95),IF(SUM($V$10:$V$6357)&gt;=57000,IF(AND(R2008&gt;=100,AC2008&lt;&gt;"без скидки"),O2008*0.95*R2008,O2008*R2008),N2008*R2008)))</f>
        <v>-      ₽</v>
      </c>
      <c r="U2008" s="92" t="str">
        <f>IF('1'!$H$10="-","-      ₽",S2008*N2008)</f>
        <v>-      ₽</v>
      </c>
      <c r="V2008" s="93" t="str">
        <f>IF('1'!$H$10="-","-      ₽",R2008*N2008)</f>
        <v>-      ₽</v>
      </c>
      <c r="W2008" s="93" t="str">
        <f>IF('1'!$H$10="-","-      ₽",R2008*O2008)</f>
        <v>-      ₽</v>
      </c>
      <c r="X2008" s="65" t="s">
        <v>4548</v>
      </c>
      <c r="Y2008" s="66" t="str">
        <f>IF(OR(Q2008="",'1'!$H$10="-"),"-      %",IF(Z2008="только сц",0,IF(SUM($V$685:$V$6357)&gt;=57000,(W2008-T2008)/W2008,0)))</f>
        <v>-      %</v>
      </c>
      <c r="Z2008" s="83" t="s">
        <v>5582</v>
      </c>
      <c r="AA2008" s="51">
        <v>2</v>
      </c>
      <c r="AB2008" s="51">
        <v>0</v>
      </c>
      <c r="AC2008" s="63" t="s">
        <v>375</v>
      </c>
      <c r="AD2008" s="94" t="str">
        <f>IF(OR(Q2008="",'1'!$H$10="-"),"",IF(Q2008&gt;R2008+S2008,"заказано больше наличия",""))</f>
        <v/>
      </c>
    </row>
    <row r="2009" spans="1:30" s="48" customFormat="1">
      <c r="A2009" s="2"/>
      <c r="B2009" s="57" t="s">
        <v>4084</v>
      </c>
      <c r="C2009" s="49" t="s">
        <v>4122</v>
      </c>
      <c r="D2009" s="49" t="s">
        <v>4123</v>
      </c>
      <c r="E2009" s="49">
        <v>4</v>
      </c>
      <c r="F2009" s="49">
        <v>8</v>
      </c>
      <c r="G2009" s="49" t="s">
        <v>4139</v>
      </c>
      <c r="H2009" s="52" t="s">
        <v>288</v>
      </c>
      <c r="I2009" s="50"/>
      <c r="J2009" s="50"/>
      <c r="K2009" s="90"/>
      <c r="L2009" s="51">
        <v>278</v>
      </c>
      <c r="M2009" s="51">
        <v>245</v>
      </c>
      <c r="N2009" s="82">
        <f>IF('1'!$H$10="-",L2009,L2009)</f>
        <v>278</v>
      </c>
      <c r="O2009" s="82">
        <f>IF(Z2009="только сц",0,IF('1'!$H$10="-",M2009,IF('1'!$H$10="в кассу предприятия",M2009,IF('1'!$H$10="ИП Водакова Т.Ю.",M2009*1.075,"-"))))</f>
        <v>0</v>
      </c>
      <c r="P2009" s="86">
        <v>1</v>
      </c>
      <c r="Q2009" s="47"/>
      <c r="R2009" s="91">
        <f t="shared" si="31"/>
        <v>0</v>
      </c>
      <c r="S2009" s="91" t="str">
        <f>IF('1'!$H$10="-","-      ₽",IF(Z2009="только сц",IF(Q2009&lt;=AA2009,Q2009,AA2009),IF(Q2009&lt;=AB2009,0,IF(Q2009-R2009&lt;=AA2009,Q2009-R2009,AA2009))))</f>
        <v>-      ₽</v>
      </c>
      <c r="T2009" s="92" t="str">
        <f>IF('1'!$H$10="-","-      ₽",IF(AND(SUM($W$10:$W$6357)&gt;=200000,AC2009&lt;&gt;"без скидки"),IF(R2009&gt;=100,O2009*0.95*0.95*R2009,O2009*R2009*0.95),IF(SUM($V$10:$V$6357)&gt;=57000,IF(AND(R2009&gt;=100,AC2009&lt;&gt;"без скидки"),O2009*0.95*R2009,O2009*R2009),N2009*R2009)))</f>
        <v>-      ₽</v>
      </c>
      <c r="U2009" s="92" t="str">
        <f>IF('1'!$H$10="-","-      ₽",S2009*N2009)</f>
        <v>-      ₽</v>
      </c>
      <c r="V2009" s="93" t="str">
        <f>IF('1'!$H$10="-","-      ₽",R2009*N2009)</f>
        <v>-      ₽</v>
      </c>
      <c r="W2009" s="93" t="str">
        <f>IF('1'!$H$10="-","-      ₽",R2009*O2009)</f>
        <v>-      ₽</v>
      </c>
      <c r="X2009" s="65" t="s">
        <v>4548</v>
      </c>
      <c r="Y2009" s="66" t="str">
        <f>IF(OR(Q2009="",'1'!$H$10="-"),"-      %",IF(Z2009="только сц",0,IF(SUM($V$685:$V$6357)&gt;=57000,(W2009-T2009)/W2009,0)))</f>
        <v>-      %</v>
      </c>
      <c r="Z2009" s="83" t="s">
        <v>5582</v>
      </c>
      <c r="AA2009" s="51">
        <v>1</v>
      </c>
      <c r="AB2009" s="51">
        <v>0</v>
      </c>
      <c r="AC2009" s="63" t="s">
        <v>375</v>
      </c>
      <c r="AD2009" s="94" t="str">
        <f>IF(OR(Q2009="",'1'!$H$10="-"),"",IF(Q2009&gt;R2009+S2009,"заказано больше наличия",""))</f>
        <v/>
      </c>
    </row>
    <row r="2010" spans="1:30" s="48" customFormat="1">
      <c r="A2010" s="2"/>
      <c r="B2010" s="57" t="s">
        <v>1912</v>
      </c>
      <c r="C2010" s="49" t="s">
        <v>2658</v>
      </c>
      <c r="D2010" s="49" t="s">
        <v>2659</v>
      </c>
      <c r="E2010" s="49">
        <v>4</v>
      </c>
      <c r="F2010" s="49">
        <v>11</v>
      </c>
      <c r="G2010" s="49"/>
      <c r="H2010" s="52" t="s">
        <v>52</v>
      </c>
      <c r="I2010" s="50"/>
      <c r="J2010" s="50"/>
      <c r="K2010" s="90"/>
      <c r="L2010" s="51">
        <v>278</v>
      </c>
      <c r="M2010" s="51">
        <v>245</v>
      </c>
      <c r="N2010" s="82">
        <f>IF('1'!$H$10="-",L2010,L2010)</f>
        <v>278</v>
      </c>
      <c r="O2010" s="82">
        <f>IF(Z2010="только сц",0,IF('1'!$H$10="-",M2010,IF('1'!$H$10="в кассу предприятия",M2010,IF('1'!$H$10="ИП Водакова Т.Ю.",M2010*1.075,"-"))))</f>
        <v>0</v>
      </c>
      <c r="P2010" s="86">
        <v>17</v>
      </c>
      <c r="Q2010" s="47"/>
      <c r="R2010" s="91">
        <f t="shared" si="31"/>
        <v>0</v>
      </c>
      <c r="S2010" s="91" t="str">
        <f>IF('1'!$H$10="-","-      ₽",IF(Z2010="только сц",IF(Q2010&lt;=AA2010,Q2010,AA2010),IF(Q2010&lt;=AB2010,0,IF(Q2010-R2010&lt;=AA2010,Q2010-R2010,AA2010))))</f>
        <v>-      ₽</v>
      </c>
      <c r="T2010" s="92" t="str">
        <f>IF('1'!$H$10="-","-      ₽",IF(AND(SUM($W$10:$W$6357)&gt;=200000,AC2010&lt;&gt;"без скидки"),IF(R2010&gt;=100,O2010*0.95*0.95*R2010,O2010*R2010*0.95),IF(SUM($V$10:$V$6357)&gt;=57000,IF(AND(R2010&gt;=100,AC2010&lt;&gt;"без скидки"),O2010*0.95*R2010,O2010*R2010),N2010*R2010)))</f>
        <v>-      ₽</v>
      </c>
      <c r="U2010" s="92" t="str">
        <f>IF('1'!$H$10="-","-      ₽",S2010*N2010)</f>
        <v>-      ₽</v>
      </c>
      <c r="V2010" s="93" t="str">
        <f>IF('1'!$H$10="-","-      ₽",R2010*N2010)</f>
        <v>-      ₽</v>
      </c>
      <c r="W2010" s="93" t="str">
        <f>IF('1'!$H$10="-","-      ₽",R2010*O2010)</f>
        <v>-      ₽</v>
      </c>
      <c r="X2010" s="65" t="s">
        <v>4548</v>
      </c>
      <c r="Y2010" s="66" t="str">
        <f>IF(OR(Q2010="",'1'!$H$10="-"),"-      %",IF(Z2010="только сц",0,IF(SUM($V$685:$V$6357)&gt;=57000,(W2010-T2010)/W2010,0)))</f>
        <v>-      %</v>
      </c>
      <c r="Z2010" s="83" t="s">
        <v>5582</v>
      </c>
      <c r="AA2010" s="51">
        <v>17</v>
      </c>
      <c r="AB2010" s="51">
        <v>0</v>
      </c>
      <c r="AC2010" s="63" t="s">
        <v>3975</v>
      </c>
      <c r="AD2010" s="94" t="str">
        <f>IF(OR(Q2010="",'1'!$H$10="-"),"",IF(Q2010&gt;R2010+S2010,"заказано больше наличия",""))</f>
        <v/>
      </c>
    </row>
    <row r="2011" spans="1:30" s="48" customFormat="1">
      <c r="A2011" s="2"/>
      <c r="B2011" s="57" t="s">
        <v>1913</v>
      </c>
      <c r="C2011" s="49" t="s">
        <v>2660</v>
      </c>
      <c r="D2011" s="49" t="s">
        <v>2661</v>
      </c>
      <c r="E2011" s="49">
        <v>4</v>
      </c>
      <c r="F2011" s="49">
        <v>6</v>
      </c>
      <c r="G2011" s="49" t="s">
        <v>3329</v>
      </c>
      <c r="H2011" s="52" t="s">
        <v>85</v>
      </c>
      <c r="I2011" s="50"/>
      <c r="J2011" s="50"/>
      <c r="K2011" s="90"/>
      <c r="L2011" s="51">
        <v>266</v>
      </c>
      <c r="M2011" s="51">
        <v>235</v>
      </c>
      <c r="N2011" s="82">
        <f>IF('1'!$H$10="-",L2011,L2011)</f>
        <v>266</v>
      </c>
      <c r="O2011" s="82">
        <f>IF(Z2011="только сц",0,IF('1'!$H$10="-",M2011,IF('1'!$H$10="в кассу предприятия",M2011,IF('1'!$H$10="ИП Водакова Т.Ю.",M2011*1.075,"-"))))</f>
        <v>235</v>
      </c>
      <c r="P2011" s="86">
        <v>6</v>
      </c>
      <c r="Q2011" s="47"/>
      <c r="R2011" s="91">
        <f t="shared" si="31"/>
        <v>0</v>
      </c>
      <c r="S2011" s="91" t="str">
        <f>IF('1'!$H$10="-","-      ₽",IF(Z2011="только сц",IF(Q2011&lt;=AA2011,Q2011,AA2011),IF(Q2011&lt;=AB2011,0,IF(Q2011-R2011&lt;=AA2011,Q2011-R2011,AA2011))))</f>
        <v>-      ₽</v>
      </c>
      <c r="T2011" s="92" t="str">
        <f>IF('1'!$H$10="-","-      ₽",IF(AND(SUM($W$10:$W$6357)&gt;=200000,AC2011&lt;&gt;"без скидки"),IF(R2011&gt;=100,O2011*0.95*0.95*R2011,O2011*R2011*0.95),IF(SUM($V$10:$V$6357)&gt;=57000,IF(AND(R2011&gt;=100,AC2011&lt;&gt;"без скидки"),O2011*0.95*R2011,O2011*R2011),N2011*R2011)))</f>
        <v>-      ₽</v>
      </c>
      <c r="U2011" s="92" t="str">
        <f>IF('1'!$H$10="-","-      ₽",S2011*N2011)</f>
        <v>-      ₽</v>
      </c>
      <c r="V2011" s="93" t="str">
        <f>IF('1'!$H$10="-","-      ₽",R2011*N2011)</f>
        <v>-      ₽</v>
      </c>
      <c r="W2011" s="93" t="str">
        <f>IF('1'!$H$10="-","-      ₽",R2011*O2011)</f>
        <v>-      ₽</v>
      </c>
      <c r="X2011" s="65" t="s">
        <v>4548</v>
      </c>
      <c r="Y2011" s="66" t="str">
        <f>IF(OR(Q2011="",'1'!$H$10="-"),"-      %",IF(Z2011="только сц",0,IF(SUM($V$685:$V$6357)&gt;=57000,(W2011-T2011)/W2011,0)))</f>
        <v>-      %</v>
      </c>
      <c r="Z2011" s="83" t="s">
        <v>375</v>
      </c>
      <c r="AA2011" s="51">
        <v>0</v>
      </c>
      <c r="AB2011" s="51">
        <v>6</v>
      </c>
      <c r="AC2011" s="63" t="s">
        <v>375</v>
      </c>
      <c r="AD2011" s="94" t="str">
        <f>IF(OR(Q2011="",'1'!$H$10="-"),"",IF(Q2011&gt;R2011+S2011,"заказано больше наличия",""))</f>
        <v/>
      </c>
    </row>
    <row r="2012" spans="1:30" s="48" customFormat="1">
      <c r="A2012" s="2"/>
      <c r="B2012" s="57" t="s">
        <v>1914</v>
      </c>
      <c r="C2012" s="49" t="s">
        <v>3905</v>
      </c>
      <c r="D2012" s="49" t="s">
        <v>3906</v>
      </c>
      <c r="E2012" s="49">
        <v>4</v>
      </c>
      <c r="F2012" s="49">
        <v>5</v>
      </c>
      <c r="G2012" s="49" t="s">
        <v>997</v>
      </c>
      <c r="H2012" s="52" t="s">
        <v>78</v>
      </c>
      <c r="I2012" s="50"/>
      <c r="J2012" s="50"/>
      <c r="K2012" s="90"/>
      <c r="L2012" s="51">
        <v>221</v>
      </c>
      <c r="M2012" s="51">
        <v>195</v>
      </c>
      <c r="N2012" s="82">
        <f>IF('1'!$H$10="-",L2012,L2012)</f>
        <v>221</v>
      </c>
      <c r="O2012" s="82">
        <f>IF(Z2012="только сц",0,IF('1'!$H$10="-",M2012,IF('1'!$H$10="в кассу предприятия",M2012,IF('1'!$H$10="ИП Водакова Т.Ю.",M2012*1.075,"-"))))</f>
        <v>0</v>
      </c>
      <c r="P2012" s="86">
        <v>3</v>
      </c>
      <c r="Q2012" s="47"/>
      <c r="R2012" s="91">
        <f t="shared" si="31"/>
        <v>0</v>
      </c>
      <c r="S2012" s="91" t="str">
        <f>IF('1'!$H$10="-","-      ₽",IF(Z2012="только сц",IF(Q2012&lt;=AA2012,Q2012,AA2012),IF(Q2012&lt;=AB2012,0,IF(Q2012-R2012&lt;=AA2012,Q2012-R2012,AA2012))))</f>
        <v>-      ₽</v>
      </c>
      <c r="T2012" s="92" t="str">
        <f>IF('1'!$H$10="-","-      ₽",IF(AND(SUM($W$10:$W$6357)&gt;=200000,AC2012&lt;&gt;"без скидки"),IF(R2012&gt;=100,O2012*0.95*0.95*R2012,O2012*R2012*0.95),IF(SUM($V$10:$V$6357)&gt;=57000,IF(AND(R2012&gt;=100,AC2012&lt;&gt;"без скидки"),O2012*0.95*R2012,O2012*R2012),N2012*R2012)))</f>
        <v>-      ₽</v>
      </c>
      <c r="U2012" s="92" t="str">
        <f>IF('1'!$H$10="-","-      ₽",S2012*N2012)</f>
        <v>-      ₽</v>
      </c>
      <c r="V2012" s="93" t="str">
        <f>IF('1'!$H$10="-","-      ₽",R2012*N2012)</f>
        <v>-      ₽</v>
      </c>
      <c r="W2012" s="93" t="str">
        <f>IF('1'!$H$10="-","-      ₽",R2012*O2012)</f>
        <v>-      ₽</v>
      </c>
      <c r="X2012" s="65" t="s">
        <v>4548</v>
      </c>
      <c r="Y2012" s="66" t="str">
        <f>IF(OR(Q2012="",'1'!$H$10="-"),"-      %",IF(Z2012="только сц",0,IF(SUM($V$685:$V$6357)&gt;=57000,(W2012-T2012)/W2012,0)))</f>
        <v>-      %</v>
      </c>
      <c r="Z2012" s="83" t="s">
        <v>5582</v>
      </c>
      <c r="AA2012" s="51">
        <v>3</v>
      </c>
      <c r="AB2012" s="51">
        <v>0</v>
      </c>
      <c r="AC2012" s="63" t="s">
        <v>375</v>
      </c>
      <c r="AD2012" s="94" t="str">
        <f>IF(OR(Q2012="",'1'!$H$10="-"),"",IF(Q2012&gt;R2012+S2012,"заказано больше наличия",""))</f>
        <v/>
      </c>
    </row>
    <row r="2013" spans="1:30" s="48" customFormat="1">
      <c r="A2013" s="2"/>
      <c r="B2013" s="57" t="s">
        <v>4585</v>
      </c>
      <c r="C2013" s="49" t="s">
        <v>4642</v>
      </c>
      <c r="D2013" s="49" t="s">
        <v>4643</v>
      </c>
      <c r="E2013" s="49">
        <v>4</v>
      </c>
      <c r="F2013" s="49">
        <v>1</v>
      </c>
      <c r="G2013" s="49"/>
      <c r="H2013" s="52" t="s">
        <v>75</v>
      </c>
      <c r="I2013" s="50"/>
      <c r="J2013" s="50"/>
      <c r="K2013" s="90"/>
      <c r="L2013" s="51">
        <v>198</v>
      </c>
      <c r="M2013" s="51">
        <v>175</v>
      </c>
      <c r="N2013" s="82">
        <f>IF('1'!$H$10="-",L2013,L2013)</f>
        <v>198</v>
      </c>
      <c r="O2013" s="82">
        <f>IF(Z2013="только сц",0,IF('1'!$H$10="-",M2013,IF('1'!$H$10="в кассу предприятия",M2013,IF('1'!$H$10="ИП Водакова Т.Ю.",M2013*1.075,"-"))))</f>
        <v>0</v>
      </c>
      <c r="P2013" s="86">
        <v>17</v>
      </c>
      <c r="Q2013" s="47"/>
      <c r="R2013" s="91">
        <f t="shared" si="31"/>
        <v>0</v>
      </c>
      <c r="S2013" s="91" t="str">
        <f>IF('1'!$H$10="-","-      ₽",IF(Z2013="только сц",IF(Q2013&lt;=AA2013,Q2013,AA2013),IF(Q2013&lt;=AB2013,0,IF(Q2013-R2013&lt;=AA2013,Q2013-R2013,AA2013))))</f>
        <v>-      ₽</v>
      </c>
      <c r="T2013" s="92" t="str">
        <f>IF('1'!$H$10="-","-      ₽",IF(AND(SUM($W$10:$W$6357)&gt;=200000,AC2013&lt;&gt;"без скидки"),IF(R2013&gt;=100,O2013*0.95*0.95*R2013,O2013*R2013*0.95),IF(SUM($V$10:$V$6357)&gt;=57000,IF(AND(R2013&gt;=100,AC2013&lt;&gt;"без скидки"),O2013*0.95*R2013,O2013*R2013),N2013*R2013)))</f>
        <v>-      ₽</v>
      </c>
      <c r="U2013" s="92" t="str">
        <f>IF('1'!$H$10="-","-      ₽",S2013*N2013)</f>
        <v>-      ₽</v>
      </c>
      <c r="V2013" s="93" t="str">
        <f>IF('1'!$H$10="-","-      ₽",R2013*N2013)</f>
        <v>-      ₽</v>
      </c>
      <c r="W2013" s="93" t="str">
        <f>IF('1'!$H$10="-","-      ₽",R2013*O2013)</f>
        <v>-      ₽</v>
      </c>
      <c r="X2013" s="65" t="s">
        <v>4548</v>
      </c>
      <c r="Y2013" s="66" t="str">
        <f>IF(OR(Q2013="",'1'!$H$10="-"),"-      %",IF(Z2013="только сц",0,IF(SUM($V$685:$V$6357)&gt;=57000,(W2013-T2013)/W2013,0)))</f>
        <v>-      %</v>
      </c>
      <c r="Z2013" s="83" t="s">
        <v>5582</v>
      </c>
      <c r="AA2013" s="51">
        <v>17</v>
      </c>
      <c r="AB2013" s="51">
        <v>0</v>
      </c>
      <c r="AC2013" s="63" t="s">
        <v>375</v>
      </c>
      <c r="AD2013" s="94" t="str">
        <f>IF(OR(Q2013="",'1'!$H$10="-"),"",IF(Q2013&gt;R2013+S2013,"заказано больше наличия",""))</f>
        <v/>
      </c>
    </row>
    <row r="2014" spans="1:30" s="48" customFormat="1">
      <c r="A2014" s="2"/>
      <c r="B2014" s="57" t="s">
        <v>1915</v>
      </c>
      <c r="C2014" s="49" t="s">
        <v>3907</v>
      </c>
      <c r="D2014" s="49" t="s">
        <v>2662</v>
      </c>
      <c r="E2014" s="49">
        <v>4</v>
      </c>
      <c r="F2014" s="49">
        <v>5</v>
      </c>
      <c r="G2014" s="49" t="s">
        <v>3330</v>
      </c>
      <c r="H2014" s="52" t="s">
        <v>78</v>
      </c>
      <c r="I2014" s="50"/>
      <c r="J2014" s="50"/>
      <c r="K2014" s="90"/>
      <c r="L2014" s="51">
        <v>198</v>
      </c>
      <c r="M2014" s="51">
        <v>175</v>
      </c>
      <c r="N2014" s="82">
        <f>IF('1'!$H$10="-",L2014,L2014)</f>
        <v>198</v>
      </c>
      <c r="O2014" s="82">
        <f>IF(Z2014="только сц",0,IF('1'!$H$10="-",M2014,IF('1'!$H$10="в кассу предприятия",M2014,IF('1'!$H$10="ИП Водакова Т.Ю.",M2014*1.075,"-"))))</f>
        <v>0</v>
      </c>
      <c r="P2014" s="86">
        <v>3</v>
      </c>
      <c r="Q2014" s="47"/>
      <c r="R2014" s="91">
        <f t="shared" si="31"/>
        <v>0</v>
      </c>
      <c r="S2014" s="91" t="str">
        <f>IF('1'!$H$10="-","-      ₽",IF(Z2014="только сц",IF(Q2014&lt;=AA2014,Q2014,AA2014),IF(Q2014&lt;=AB2014,0,IF(Q2014-R2014&lt;=AA2014,Q2014-R2014,AA2014))))</f>
        <v>-      ₽</v>
      </c>
      <c r="T2014" s="92" t="str">
        <f>IF('1'!$H$10="-","-      ₽",IF(AND(SUM($W$10:$W$6357)&gt;=200000,AC2014&lt;&gt;"без скидки"),IF(R2014&gt;=100,O2014*0.95*0.95*R2014,O2014*R2014*0.95),IF(SUM($V$10:$V$6357)&gt;=57000,IF(AND(R2014&gt;=100,AC2014&lt;&gt;"без скидки"),O2014*0.95*R2014,O2014*R2014),N2014*R2014)))</f>
        <v>-      ₽</v>
      </c>
      <c r="U2014" s="92" t="str">
        <f>IF('1'!$H$10="-","-      ₽",S2014*N2014)</f>
        <v>-      ₽</v>
      </c>
      <c r="V2014" s="93" t="str">
        <f>IF('1'!$H$10="-","-      ₽",R2014*N2014)</f>
        <v>-      ₽</v>
      </c>
      <c r="W2014" s="93" t="str">
        <f>IF('1'!$H$10="-","-      ₽",R2014*O2014)</f>
        <v>-      ₽</v>
      </c>
      <c r="X2014" s="65" t="s">
        <v>4548</v>
      </c>
      <c r="Y2014" s="66" t="str">
        <f>IF(OR(Q2014="",'1'!$H$10="-"),"-      %",IF(Z2014="только сц",0,IF(SUM($V$685:$V$6357)&gt;=57000,(W2014-T2014)/W2014,0)))</f>
        <v>-      %</v>
      </c>
      <c r="Z2014" s="83" t="s">
        <v>5582</v>
      </c>
      <c r="AA2014" s="51">
        <v>3</v>
      </c>
      <c r="AB2014" s="51">
        <v>0</v>
      </c>
      <c r="AC2014" s="63" t="s">
        <v>375</v>
      </c>
      <c r="AD2014" s="94" t="str">
        <f>IF(OR(Q2014="",'1'!$H$10="-"),"",IF(Q2014&gt;R2014+S2014,"заказано больше наличия",""))</f>
        <v/>
      </c>
    </row>
    <row r="2015" spans="1:30" s="48" customFormat="1">
      <c r="A2015" s="2"/>
      <c r="B2015" s="57" t="s">
        <v>5286</v>
      </c>
      <c r="C2015" s="49" t="s">
        <v>5436</v>
      </c>
      <c r="D2015" s="49" t="s">
        <v>2662</v>
      </c>
      <c r="E2015" s="49">
        <v>4</v>
      </c>
      <c r="F2015" s="49">
        <v>8</v>
      </c>
      <c r="G2015" s="49" t="s">
        <v>3330</v>
      </c>
      <c r="H2015" s="52" t="s">
        <v>288</v>
      </c>
      <c r="I2015" s="50"/>
      <c r="J2015" s="50"/>
      <c r="K2015" s="90"/>
      <c r="L2015" s="51">
        <v>221</v>
      </c>
      <c r="M2015" s="51">
        <v>195</v>
      </c>
      <c r="N2015" s="82">
        <f>IF('1'!$H$10="-",L2015,L2015)</f>
        <v>221</v>
      </c>
      <c r="O2015" s="82">
        <f>IF(Z2015="только сц",0,IF('1'!$H$10="-",M2015,IF('1'!$H$10="в кассу предприятия",M2015,IF('1'!$H$10="ИП Водакова Т.Ю.",M2015*1.075,"-"))))</f>
        <v>0</v>
      </c>
      <c r="P2015" s="86">
        <v>2</v>
      </c>
      <c r="Q2015" s="47"/>
      <c r="R2015" s="91">
        <f t="shared" si="31"/>
        <v>0</v>
      </c>
      <c r="S2015" s="91" t="str">
        <f>IF('1'!$H$10="-","-      ₽",IF(Z2015="только сц",IF(Q2015&lt;=AA2015,Q2015,AA2015),IF(Q2015&lt;=AB2015,0,IF(Q2015-R2015&lt;=AA2015,Q2015-R2015,AA2015))))</f>
        <v>-      ₽</v>
      </c>
      <c r="T2015" s="92" t="str">
        <f>IF('1'!$H$10="-","-      ₽",IF(AND(SUM($W$10:$W$6357)&gt;=200000,AC2015&lt;&gt;"без скидки"),IF(R2015&gt;=100,O2015*0.95*0.95*R2015,O2015*R2015*0.95),IF(SUM($V$10:$V$6357)&gt;=57000,IF(AND(R2015&gt;=100,AC2015&lt;&gt;"без скидки"),O2015*0.95*R2015,O2015*R2015),N2015*R2015)))</f>
        <v>-      ₽</v>
      </c>
      <c r="U2015" s="92" t="str">
        <f>IF('1'!$H$10="-","-      ₽",S2015*N2015)</f>
        <v>-      ₽</v>
      </c>
      <c r="V2015" s="93" t="str">
        <f>IF('1'!$H$10="-","-      ₽",R2015*N2015)</f>
        <v>-      ₽</v>
      </c>
      <c r="W2015" s="93" t="str">
        <f>IF('1'!$H$10="-","-      ₽",R2015*O2015)</f>
        <v>-      ₽</v>
      </c>
      <c r="X2015" s="65" t="s">
        <v>4548</v>
      </c>
      <c r="Y2015" s="66" t="str">
        <f>IF(OR(Q2015="",'1'!$H$10="-"),"-      %",IF(Z2015="только сц",0,IF(SUM($V$685:$V$6357)&gt;=57000,(W2015-T2015)/W2015,0)))</f>
        <v>-      %</v>
      </c>
      <c r="Z2015" s="83" t="s">
        <v>5582</v>
      </c>
      <c r="AA2015" s="51">
        <v>2</v>
      </c>
      <c r="AB2015" s="51">
        <v>0</v>
      </c>
      <c r="AC2015" s="63" t="s">
        <v>375</v>
      </c>
      <c r="AD2015" s="94" t="str">
        <f>IF(OR(Q2015="",'1'!$H$10="-"),"",IF(Q2015&gt;R2015+S2015,"заказано больше наличия",""))</f>
        <v/>
      </c>
    </row>
    <row r="2016" spans="1:30" s="48" customFormat="1">
      <c r="A2016" s="2"/>
      <c r="B2016" s="57" t="s">
        <v>1916</v>
      </c>
      <c r="C2016" s="49" t="s">
        <v>2663</v>
      </c>
      <c r="D2016" s="49" t="s">
        <v>2664</v>
      </c>
      <c r="E2016" s="49">
        <v>4</v>
      </c>
      <c r="F2016" s="49">
        <v>1</v>
      </c>
      <c r="G2016" s="49"/>
      <c r="H2016" s="52" t="s">
        <v>75</v>
      </c>
      <c r="I2016" s="50"/>
      <c r="J2016" s="50"/>
      <c r="K2016" s="90"/>
      <c r="L2016" s="51">
        <v>198</v>
      </c>
      <c r="M2016" s="51">
        <v>175</v>
      </c>
      <c r="N2016" s="82">
        <f>IF('1'!$H$10="-",L2016,L2016)</f>
        <v>198</v>
      </c>
      <c r="O2016" s="82">
        <f>IF(Z2016="только сц",0,IF('1'!$H$10="-",M2016,IF('1'!$H$10="в кассу предприятия",M2016,IF('1'!$H$10="ИП Водакова Т.Ю.",M2016*1.075,"-"))))</f>
        <v>175</v>
      </c>
      <c r="P2016" s="86" t="s">
        <v>5583</v>
      </c>
      <c r="Q2016" s="47"/>
      <c r="R2016" s="91">
        <f t="shared" si="31"/>
        <v>0</v>
      </c>
      <c r="S2016" s="91" t="str">
        <f>IF('1'!$H$10="-","-      ₽",IF(Z2016="только сц",IF(Q2016&lt;=AA2016,Q2016,AA2016),IF(Q2016&lt;=AB2016,0,IF(Q2016-R2016&lt;=AA2016,Q2016-R2016,AA2016))))</f>
        <v>-      ₽</v>
      </c>
      <c r="T2016" s="92" t="str">
        <f>IF('1'!$H$10="-","-      ₽",IF(AND(SUM($W$10:$W$6357)&gt;=200000,AC2016&lt;&gt;"без скидки"),IF(R2016&gt;=100,O2016*0.95*0.95*R2016,O2016*R2016*0.95),IF(SUM($V$10:$V$6357)&gt;=57000,IF(AND(R2016&gt;=100,AC2016&lt;&gt;"без скидки"),O2016*0.95*R2016,O2016*R2016),N2016*R2016)))</f>
        <v>-      ₽</v>
      </c>
      <c r="U2016" s="92" t="str">
        <f>IF('1'!$H$10="-","-      ₽",S2016*N2016)</f>
        <v>-      ₽</v>
      </c>
      <c r="V2016" s="93" t="str">
        <f>IF('1'!$H$10="-","-      ₽",R2016*N2016)</f>
        <v>-      ₽</v>
      </c>
      <c r="W2016" s="93" t="str">
        <f>IF('1'!$H$10="-","-      ₽",R2016*O2016)</f>
        <v>-      ₽</v>
      </c>
      <c r="X2016" s="65" t="s">
        <v>4548</v>
      </c>
      <c r="Y2016" s="66" t="str">
        <f>IF(OR(Q2016="",'1'!$H$10="-"),"-      %",IF(Z2016="только сц",0,IF(SUM($V$685:$V$6357)&gt;=57000,(W2016-T2016)/W2016,0)))</f>
        <v>-      %</v>
      </c>
      <c r="Z2016" s="83" t="s">
        <v>375</v>
      </c>
      <c r="AA2016" s="51">
        <v>22</v>
      </c>
      <c r="AB2016" s="51">
        <v>101</v>
      </c>
      <c r="AC2016" s="63" t="s">
        <v>375</v>
      </c>
      <c r="AD2016" s="94" t="str">
        <f>IF(OR(Q2016="",'1'!$H$10="-"),"",IF(Q2016&gt;R2016+S2016,"заказано больше наличия",""))</f>
        <v/>
      </c>
    </row>
    <row r="2017" spans="1:30" s="48" customFormat="1">
      <c r="A2017" s="2"/>
      <c r="B2017" s="57" t="s">
        <v>1917</v>
      </c>
      <c r="C2017" s="49" t="s">
        <v>2665</v>
      </c>
      <c r="D2017" s="49" t="s">
        <v>2666</v>
      </c>
      <c r="E2017" s="49">
        <v>4</v>
      </c>
      <c r="F2017" s="49">
        <v>1</v>
      </c>
      <c r="G2017" s="49"/>
      <c r="H2017" s="52" t="s">
        <v>75</v>
      </c>
      <c r="I2017" s="50"/>
      <c r="J2017" s="50"/>
      <c r="K2017" s="90"/>
      <c r="L2017" s="51">
        <v>198</v>
      </c>
      <c r="M2017" s="51">
        <v>175</v>
      </c>
      <c r="N2017" s="82">
        <f>IF('1'!$H$10="-",L2017,L2017)</f>
        <v>198</v>
      </c>
      <c r="O2017" s="82">
        <f>IF(Z2017="только сц",0,IF('1'!$H$10="-",M2017,IF('1'!$H$10="в кассу предприятия",M2017,IF('1'!$H$10="ИП Водакова Т.Ю.",M2017*1.075,"-"))))</f>
        <v>175</v>
      </c>
      <c r="P2017" s="86" t="s">
        <v>5583</v>
      </c>
      <c r="Q2017" s="47"/>
      <c r="R2017" s="91">
        <f t="shared" si="31"/>
        <v>0</v>
      </c>
      <c r="S2017" s="91" t="str">
        <f>IF('1'!$H$10="-","-      ₽",IF(Z2017="только сц",IF(Q2017&lt;=AA2017,Q2017,AA2017),IF(Q2017&lt;=AB2017,0,IF(Q2017-R2017&lt;=AA2017,Q2017-R2017,AA2017))))</f>
        <v>-      ₽</v>
      </c>
      <c r="T2017" s="92" t="str">
        <f>IF('1'!$H$10="-","-      ₽",IF(AND(SUM($W$10:$W$6357)&gt;=200000,AC2017&lt;&gt;"без скидки"),IF(R2017&gt;=100,O2017*0.95*0.95*R2017,O2017*R2017*0.95),IF(SUM($V$10:$V$6357)&gt;=57000,IF(AND(R2017&gt;=100,AC2017&lt;&gt;"без скидки"),O2017*0.95*R2017,O2017*R2017),N2017*R2017)))</f>
        <v>-      ₽</v>
      </c>
      <c r="U2017" s="92" t="str">
        <f>IF('1'!$H$10="-","-      ₽",S2017*N2017)</f>
        <v>-      ₽</v>
      </c>
      <c r="V2017" s="93" t="str">
        <f>IF('1'!$H$10="-","-      ₽",R2017*N2017)</f>
        <v>-      ₽</v>
      </c>
      <c r="W2017" s="93" t="str">
        <f>IF('1'!$H$10="-","-      ₽",R2017*O2017)</f>
        <v>-      ₽</v>
      </c>
      <c r="X2017" s="65" t="s">
        <v>4548</v>
      </c>
      <c r="Y2017" s="66" t="str">
        <f>IF(OR(Q2017="",'1'!$H$10="-"),"-      %",IF(Z2017="только сц",0,IF(SUM($V$685:$V$6357)&gt;=57000,(W2017-T2017)/W2017,0)))</f>
        <v>-      %</v>
      </c>
      <c r="Z2017" s="83" t="s">
        <v>375</v>
      </c>
      <c r="AA2017" s="51">
        <v>0</v>
      </c>
      <c r="AB2017" s="51">
        <v>120</v>
      </c>
      <c r="AC2017" s="63" t="s">
        <v>375</v>
      </c>
      <c r="AD2017" s="94" t="str">
        <f>IF(OR(Q2017="",'1'!$H$10="-"),"",IF(Q2017&gt;R2017+S2017,"заказано больше наличия",""))</f>
        <v/>
      </c>
    </row>
    <row r="2018" spans="1:30" s="48" customFormat="1">
      <c r="A2018" s="2"/>
      <c r="B2018" s="57" t="s">
        <v>1918</v>
      </c>
      <c r="C2018" s="49" t="s">
        <v>995</v>
      </c>
      <c r="D2018" s="49" t="s">
        <v>996</v>
      </c>
      <c r="E2018" s="49">
        <v>4</v>
      </c>
      <c r="F2018" s="49">
        <v>5</v>
      </c>
      <c r="G2018" s="49" t="s">
        <v>999</v>
      </c>
      <c r="H2018" s="52" t="s">
        <v>78</v>
      </c>
      <c r="I2018" s="50"/>
      <c r="J2018" s="50"/>
      <c r="K2018" s="90"/>
      <c r="L2018" s="51">
        <v>198</v>
      </c>
      <c r="M2018" s="51">
        <v>175</v>
      </c>
      <c r="N2018" s="82">
        <f>IF('1'!$H$10="-",L2018,L2018)</f>
        <v>198</v>
      </c>
      <c r="O2018" s="82">
        <f>IF(Z2018="только сц",0,IF('1'!$H$10="-",M2018,IF('1'!$H$10="в кассу предприятия",M2018,IF('1'!$H$10="ИП Водакова Т.Ю.",M2018*1.075,"-"))))</f>
        <v>175</v>
      </c>
      <c r="P2018" s="86">
        <v>98</v>
      </c>
      <c r="Q2018" s="47"/>
      <c r="R2018" s="91">
        <f t="shared" si="31"/>
        <v>0</v>
      </c>
      <c r="S2018" s="91" t="str">
        <f>IF('1'!$H$10="-","-      ₽",IF(Z2018="только сц",IF(Q2018&lt;=AA2018,Q2018,AA2018),IF(Q2018&lt;=AB2018,0,IF(Q2018-R2018&lt;=AA2018,Q2018-R2018,AA2018))))</f>
        <v>-      ₽</v>
      </c>
      <c r="T2018" s="92" t="str">
        <f>IF('1'!$H$10="-","-      ₽",IF(AND(SUM($W$10:$W$6357)&gt;=200000,AC2018&lt;&gt;"без скидки"),IF(R2018&gt;=100,O2018*0.95*0.95*R2018,O2018*R2018*0.95),IF(SUM($V$10:$V$6357)&gt;=57000,IF(AND(R2018&gt;=100,AC2018&lt;&gt;"без скидки"),O2018*0.95*R2018,O2018*R2018),N2018*R2018)))</f>
        <v>-      ₽</v>
      </c>
      <c r="U2018" s="92" t="str">
        <f>IF('1'!$H$10="-","-      ₽",S2018*N2018)</f>
        <v>-      ₽</v>
      </c>
      <c r="V2018" s="93" t="str">
        <f>IF('1'!$H$10="-","-      ₽",R2018*N2018)</f>
        <v>-      ₽</v>
      </c>
      <c r="W2018" s="93" t="str">
        <f>IF('1'!$H$10="-","-      ₽",R2018*O2018)</f>
        <v>-      ₽</v>
      </c>
      <c r="X2018" s="65" t="s">
        <v>4548</v>
      </c>
      <c r="Y2018" s="66" t="str">
        <f>IF(OR(Q2018="",'1'!$H$10="-"),"-      %",IF(Z2018="только сц",0,IF(SUM($V$685:$V$6357)&gt;=57000,(W2018-T2018)/W2018,0)))</f>
        <v>-      %</v>
      </c>
      <c r="Z2018" s="83" t="s">
        <v>375</v>
      </c>
      <c r="AA2018" s="51">
        <v>0</v>
      </c>
      <c r="AB2018" s="51">
        <v>98</v>
      </c>
      <c r="AC2018" s="63" t="s">
        <v>375</v>
      </c>
      <c r="AD2018" s="94" t="str">
        <f>IF(OR(Q2018="",'1'!$H$10="-"),"",IF(Q2018&gt;R2018+S2018,"заказано больше наличия",""))</f>
        <v/>
      </c>
    </row>
    <row r="2019" spans="1:30" s="48" customFormat="1">
      <c r="A2019" s="2"/>
      <c r="B2019" s="57" t="s">
        <v>998</v>
      </c>
      <c r="C2019" s="49" t="s">
        <v>995</v>
      </c>
      <c r="D2019" s="49" t="s">
        <v>996</v>
      </c>
      <c r="E2019" s="49">
        <v>4</v>
      </c>
      <c r="F2019" s="49">
        <v>8</v>
      </c>
      <c r="G2019" s="49" t="s">
        <v>999</v>
      </c>
      <c r="H2019" s="52" t="s">
        <v>288</v>
      </c>
      <c r="I2019" s="50"/>
      <c r="J2019" s="50"/>
      <c r="K2019" s="90"/>
      <c r="L2019" s="51">
        <v>266</v>
      </c>
      <c r="M2019" s="51">
        <v>235</v>
      </c>
      <c r="N2019" s="82">
        <f>IF('1'!$H$10="-",L2019,L2019)</f>
        <v>266</v>
      </c>
      <c r="O2019" s="82">
        <f>IF(Z2019="только сц",0,IF('1'!$H$10="-",M2019,IF('1'!$H$10="в кассу предприятия",M2019,IF('1'!$H$10="ИП Водакова Т.Ю.",M2019*1.075,"-"))))</f>
        <v>0</v>
      </c>
      <c r="P2019" s="86">
        <v>1</v>
      </c>
      <c r="Q2019" s="47"/>
      <c r="R2019" s="91">
        <f t="shared" si="31"/>
        <v>0</v>
      </c>
      <c r="S2019" s="91" t="str">
        <f>IF('1'!$H$10="-","-      ₽",IF(Z2019="только сц",IF(Q2019&lt;=AA2019,Q2019,AA2019),IF(Q2019&lt;=AB2019,0,IF(Q2019-R2019&lt;=AA2019,Q2019-R2019,AA2019))))</f>
        <v>-      ₽</v>
      </c>
      <c r="T2019" s="92" t="str">
        <f>IF('1'!$H$10="-","-      ₽",IF(AND(SUM($W$10:$W$6357)&gt;=200000,AC2019&lt;&gt;"без скидки"),IF(R2019&gt;=100,O2019*0.95*0.95*R2019,O2019*R2019*0.95),IF(SUM($V$10:$V$6357)&gt;=57000,IF(AND(R2019&gt;=100,AC2019&lt;&gt;"без скидки"),O2019*0.95*R2019,O2019*R2019),N2019*R2019)))</f>
        <v>-      ₽</v>
      </c>
      <c r="U2019" s="92" t="str">
        <f>IF('1'!$H$10="-","-      ₽",S2019*N2019)</f>
        <v>-      ₽</v>
      </c>
      <c r="V2019" s="93" t="str">
        <f>IF('1'!$H$10="-","-      ₽",R2019*N2019)</f>
        <v>-      ₽</v>
      </c>
      <c r="W2019" s="93" t="str">
        <f>IF('1'!$H$10="-","-      ₽",R2019*O2019)</f>
        <v>-      ₽</v>
      </c>
      <c r="X2019" s="65" t="s">
        <v>4548</v>
      </c>
      <c r="Y2019" s="66" t="str">
        <f>IF(OR(Q2019="",'1'!$H$10="-"),"-      %",IF(Z2019="только сц",0,IF(SUM($V$685:$V$6357)&gt;=57000,(W2019-T2019)/W2019,0)))</f>
        <v>-      %</v>
      </c>
      <c r="Z2019" s="83" t="s">
        <v>5582</v>
      </c>
      <c r="AA2019" s="51">
        <v>1</v>
      </c>
      <c r="AB2019" s="51">
        <v>0</v>
      </c>
      <c r="AC2019" s="63" t="s">
        <v>375</v>
      </c>
      <c r="AD2019" s="94" t="str">
        <f>IF(OR(Q2019="",'1'!$H$10="-"),"",IF(Q2019&gt;R2019+S2019,"заказано больше наличия",""))</f>
        <v/>
      </c>
    </row>
    <row r="2020" spans="1:30" s="48" customFormat="1">
      <c r="A2020" s="2"/>
      <c r="B2020" s="57" t="s">
        <v>1919</v>
      </c>
      <c r="C2020" s="49" t="s">
        <v>995</v>
      </c>
      <c r="D2020" s="49" t="s">
        <v>996</v>
      </c>
      <c r="E2020" s="49">
        <v>4</v>
      </c>
      <c r="F2020" s="49">
        <v>5</v>
      </c>
      <c r="G2020" s="49" t="s">
        <v>3331</v>
      </c>
      <c r="H2020" s="52" t="s">
        <v>78</v>
      </c>
      <c r="I2020" s="50"/>
      <c r="J2020" s="50"/>
      <c r="K2020" s="90"/>
      <c r="L2020" s="51">
        <v>266</v>
      </c>
      <c r="M2020" s="51">
        <v>235</v>
      </c>
      <c r="N2020" s="82">
        <f>IF('1'!$H$10="-",L2020,L2020)</f>
        <v>266</v>
      </c>
      <c r="O2020" s="82">
        <f>IF(Z2020="только сц",0,IF('1'!$H$10="-",M2020,IF('1'!$H$10="в кассу предприятия",M2020,IF('1'!$H$10="ИП Водакова Т.Ю.",M2020*1.075,"-"))))</f>
        <v>235</v>
      </c>
      <c r="P2020" s="86">
        <v>18</v>
      </c>
      <c r="Q2020" s="47"/>
      <c r="R2020" s="91">
        <f t="shared" si="31"/>
        <v>0</v>
      </c>
      <c r="S2020" s="91" t="str">
        <f>IF('1'!$H$10="-","-      ₽",IF(Z2020="только сц",IF(Q2020&lt;=AA2020,Q2020,AA2020),IF(Q2020&lt;=AB2020,0,IF(Q2020-R2020&lt;=AA2020,Q2020-R2020,AA2020))))</f>
        <v>-      ₽</v>
      </c>
      <c r="T2020" s="92" t="str">
        <f>IF('1'!$H$10="-","-      ₽",IF(AND(SUM($W$10:$W$6357)&gt;=200000,AC2020&lt;&gt;"без скидки"),IF(R2020&gt;=100,O2020*0.95*0.95*R2020,O2020*R2020*0.95),IF(SUM($V$10:$V$6357)&gt;=57000,IF(AND(R2020&gt;=100,AC2020&lt;&gt;"без скидки"),O2020*0.95*R2020,O2020*R2020),N2020*R2020)))</f>
        <v>-      ₽</v>
      </c>
      <c r="U2020" s="92" t="str">
        <f>IF('1'!$H$10="-","-      ₽",S2020*N2020)</f>
        <v>-      ₽</v>
      </c>
      <c r="V2020" s="93" t="str">
        <f>IF('1'!$H$10="-","-      ₽",R2020*N2020)</f>
        <v>-      ₽</v>
      </c>
      <c r="W2020" s="93" t="str">
        <f>IF('1'!$H$10="-","-      ₽",R2020*O2020)</f>
        <v>-      ₽</v>
      </c>
      <c r="X2020" s="65" t="s">
        <v>4548</v>
      </c>
      <c r="Y2020" s="66" t="str">
        <f>IF(OR(Q2020="",'1'!$H$10="-"),"-      %",IF(Z2020="только сц",0,IF(SUM($V$685:$V$6357)&gt;=57000,(W2020-T2020)/W2020,0)))</f>
        <v>-      %</v>
      </c>
      <c r="Z2020" s="83" t="s">
        <v>375</v>
      </c>
      <c r="AA2020" s="51">
        <v>0</v>
      </c>
      <c r="AB2020" s="51">
        <v>18</v>
      </c>
      <c r="AC2020" s="63" t="s">
        <v>375</v>
      </c>
      <c r="AD2020" s="94" t="str">
        <f>IF(OR(Q2020="",'1'!$H$10="-"),"",IF(Q2020&gt;R2020+S2020,"заказано больше наличия",""))</f>
        <v/>
      </c>
    </row>
    <row r="2021" spans="1:30" s="48" customFormat="1">
      <c r="A2021" s="2"/>
      <c r="B2021" s="57" t="s">
        <v>1920</v>
      </c>
      <c r="C2021" s="49" t="s">
        <v>995</v>
      </c>
      <c r="D2021" s="49" t="s">
        <v>996</v>
      </c>
      <c r="E2021" s="49">
        <v>4</v>
      </c>
      <c r="F2021" s="49">
        <v>5</v>
      </c>
      <c r="G2021" s="49" t="s">
        <v>3332</v>
      </c>
      <c r="H2021" s="52" t="s">
        <v>78</v>
      </c>
      <c r="I2021" s="50"/>
      <c r="J2021" s="50"/>
      <c r="K2021" s="90"/>
      <c r="L2021" s="51">
        <v>266</v>
      </c>
      <c r="M2021" s="51">
        <v>235</v>
      </c>
      <c r="N2021" s="82">
        <f>IF('1'!$H$10="-",L2021,L2021)</f>
        <v>266</v>
      </c>
      <c r="O2021" s="82">
        <f>IF(Z2021="только сц",0,IF('1'!$H$10="-",M2021,IF('1'!$H$10="в кассу предприятия",M2021,IF('1'!$H$10="ИП Водакова Т.Ю.",M2021*1.075,"-"))))</f>
        <v>235</v>
      </c>
      <c r="P2021" s="86">
        <v>18</v>
      </c>
      <c r="Q2021" s="47"/>
      <c r="R2021" s="91">
        <f t="shared" si="31"/>
        <v>0</v>
      </c>
      <c r="S2021" s="91" t="str">
        <f>IF('1'!$H$10="-","-      ₽",IF(Z2021="только сц",IF(Q2021&lt;=AA2021,Q2021,AA2021),IF(Q2021&lt;=AB2021,0,IF(Q2021-R2021&lt;=AA2021,Q2021-R2021,AA2021))))</f>
        <v>-      ₽</v>
      </c>
      <c r="T2021" s="92" t="str">
        <f>IF('1'!$H$10="-","-      ₽",IF(AND(SUM($W$10:$W$6357)&gt;=200000,AC2021&lt;&gt;"без скидки"),IF(R2021&gt;=100,O2021*0.95*0.95*R2021,O2021*R2021*0.95),IF(SUM($V$10:$V$6357)&gt;=57000,IF(AND(R2021&gt;=100,AC2021&lt;&gt;"без скидки"),O2021*0.95*R2021,O2021*R2021),N2021*R2021)))</f>
        <v>-      ₽</v>
      </c>
      <c r="U2021" s="92" t="str">
        <f>IF('1'!$H$10="-","-      ₽",S2021*N2021)</f>
        <v>-      ₽</v>
      </c>
      <c r="V2021" s="93" t="str">
        <f>IF('1'!$H$10="-","-      ₽",R2021*N2021)</f>
        <v>-      ₽</v>
      </c>
      <c r="W2021" s="93" t="str">
        <f>IF('1'!$H$10="-","-      ₽",R2021*O2021)</f>
        <v>-      ₽</v>
      </c>
      <c r="X2021" s="65" t="s">
        <v>4548</v>
      </c>
      <c r="Y2021" s="66" t="str">
        <f>IF(OR(Q2021="",'1'!$H$10="-"),"-      %",IF(Z2021="только сц",0,IF(SUM($V$685:$V$6357)&gt;=57000,(W2021-T2021)/W2021,0)))</f>
        <v>-      %</v>
      </c>
      <c r="Z2021" s="83" t="s">
        <v>375</v>
      </c>
      <c r="AA2021" s="51">
        <v>0</v>
      </c>
      <c r="AB2021" s="51">
        <v>18</v>
      </c>
      <c r="AC2021" s="63" t="s">
        <v>375</v>
      </c>
      <c r="AD2021" s="94" t="str">
        <f>IF(OR(Q2021="",'1'!$H$10="-"),"",IF(Q2021&gt;R2021+S2021,"заказано больше наличия",""))</f>
        <v/>
      </c>
    </row>
    <row r="2022" spans="1:30" s="48" customFormat="1">
      <c r="A2022" s="2"/>
      <c r="B2022" s="57" t="s">
        <v>1921</v>
      </c>
      <c r="C2022" s="49" t="s">
        <v>2667</v>
      </c>
      <c r="D2022" s="49" t="s">
        <v>2668</v>
      </c>
      <c r="E2022" s="49">
        <v>4</v>
      </c>
      <c r="F2022" s="49">
        <v>5</v>
      </c>
      <c r="G2022" s="49"/>
      <c r="H2022" s="52" t="s">
        <v>78</v>
      </c>
      <c r="I2022" s="50"/>
      <c r="J2022" s="50"/>
      <c r="K2022" s="90"/>
      <c r="L2022" s="51">
        <v>266</v>
      </c>
      <c r="M2022" s="51">
        <v>235</v>
      </c>
      <c r="N2022" s="82">
        <f>IF('1'!$H$10="-",L2022,L2022)</f>
        <v>266</v>
      </c>
      <c r="O2022" s="82">
        <f>IF(Z2022="только сц",0,IF('1'!$H$10="-",M2022,IF('1'!$H$10="в кассу предприятия",M2022,IF('1'!$H$10="ИП Водакова Т.Ю.",M2022*1.075,"-"))))</f>
        <v>235</v>
      </c>
      <c r="P2022" s="86">
        <v>51</v>
      </c>
      <c r="Q2022" s="47"/>
      <c r="R2022" s="91">
        <f t="shared" si="31"/>
        <v>0</v>
      </c>
      <c r="S2022" s="91" t="str">
        <f>IF('1'!$H$10="-","-      ₽",IF(Z2022="только сц",IF(Q2022&lt;=AA2022,Q2022,AA2022),IF(Q2022&lt;=AB2022,0,IF(Q2022-R2022&lt;=AA2022,Q2022-R2022,AA2022))))</f>
        <v>-      ₽</v>
      </c>
      <c r="T2022" s="92" t="str">
        <f>IF('1'!$H$10="-","-      ₽",IF(AND(SUM($W$10:$W$6357)&gt;=200000,AC2022&lt;&gt;"без скидки"),IF(R2022&gt;=100,O2022*0.95*0.95*R2022,O2022*R2022*0.95),IF(SUM($V$10:$V$6357)&gt;=57000,IF(AND(R2022&gt;=100,AC2022&lt;&gt;"без скидки"),O2022*0.95*R2022,O2022*R2022),N2022*R2022)))</f>
        <v>-      ₽</v>
      </c>
      <c r="U2022" s="92" t="str">
        <f>IF('1'!$H$10="-","-      ₽",S2022*N2022)</f>
        <v>-      ₽</v>
      </c>
      <c r="V2022" s="93" t="str">
        <f>IF('1'!$H$10="-","-      ₽",R2022*N2022)</f>
        <v>-      ₽</v>
      </c>
      <c r="W2022" s="93" t="str">
        <f>IF('1'!$H$10="-","-      ₽",R2022*O2022)</f>
        <v>-      ₽</v>
      </c>
      <c r="X2022" s="65" t="s">
        <v>4548</v>
      </c>
      <c r="Y2022" s="66" t="str">
        <f>IF(OR(Q2022="",'1'!$H$10="-"),"-      %",IF(Z2022="только сц",0,IF(SUM($V$685:$V$6357)&gt;=57000,(W2022-T2022)/W2022,0)))</f>
        <v>-      %</v>
      </c>
      <c r="Z2022" s="83" t="s">
        <v>375</v>
      </c>
      <c r="AA2022" s="51">
        <v>0</v>
      </c>
      <c r="AB2022" s="51">
        <v>51</v>
      </c>
      <c r="AC2022" s="63" t="s">
        <v>375</v>
      </c>
      <c r="AD2022" s="94" t="str">
        <f>IF(OR(Q2022="",'1'!$H$10="-"),"",IF(Q2022&gt;R2022+S2022,"заказано больше наличия",""))</f>
        <v/>
      </c>
    </row>
    <row r="2023" spans="1:30" s="48" customFormat="1">
      <c r="A2023" s="2"/>
      <c r="B2023" s="57" t="s">
        <v>1922</v>
      </c>
      <c r="C2023" s="49" t="s">
        <v>2669</v>
      </c>
      <c r="D2023" s="49" t="s">
        <v>2670</v>
      </c>
      <c r="E2023" s="49">
        <v>4</v>
      </c>
      <c r="F2023" s="49">
        <v>5</v>
      </c>
      <c r="G2023" s="49" t="s">
        <v>3333</v>
      </c>
      <c r="H2023" s="52" t="s">
        <v>78</v>
      </c>
      <c r="I2023" s="50"/>
      <c r="J2023" s="50"/>
      <c r="K2023" s="90"/>
      <c r="L2023" s="51">
        <v>221</v>
      </c>
      <c r="M2023" s="51">
        <v>195</v>
      </c>
      <c r="N2023" s="82">
        <f>IF('1'!$H$10="-",L2023,L2023)</f>
        <v>221</v>
      </c>
      <c r="O2023" s="82">
        <f>IF(Z2023="только сц",0,IF('1'!$H$10="-",M2023,IF('1'!$H$10="в кассу предприятия",M2023,IF('1'!$H$10="ИП Водакова Т.Ю.",M2023*1.075,"-"))))</f>
        <v>0</v>
      </c>
      <c r="P2023" s="86">
        <v>9</v>
      </c>
      <c r="Q2023" s="47"/>
      <c r="R2023" s="91">
        <f t="shared" si="31"/>
        <v>0</v>
      </c>
      <c r="S2023" s="91" t="str">
        <f>IF('1'!$H$10="-","-      ₽",IF(Z2023="только сц",IF(Q2023&lt;=AA2023,Q2023,AA2023),IF(Q2023&lt;=AB2023,0,IF(Q2023-R2023&lt;=AA2023,Q2023-R2023,AA2023))))</f>
        <v>-      ₽</v>
      </c>
      <c r="T2023" s="92" t="str">
        <f>IF('1'!$H$10="-","-      ₽",IF(AND(SUM($W$10:$W$6357)&gt;=200000,AC2023&lt;&gt;"без скидки"),IF(R2023&gt;=100,O2023*0.95*0.95*R2023,O2023*R2023*0.95),IF(SUM($V$10:$V$6357)&gt;=57000,IF(AND(R2023&gt;=100,AC2023&lt;&gt;"без скидки"),O2023*0.95*R2023,O2023*R2023),N2023*R2023)))</f>
        <v>-      ₽</v>
      </c>
      <c r="U2023" s="92" t="str">
        <f>IF('1'!$H$10="-","-      ₽",S2023*N2023)</f>
        <v>-      ₽</v>
      </c>
      <c r="V2023" s="93" t="str">
        <f>IF('1'!$H$10="-","-      ₽",R2023*N2023)</f>
        <v>-      ₽</v>
      </c>
      <c r="W2023" s="93" t="str">
        <f>IF('1'!$H$10="-","-      ₽",R2023*O2023)</f>
        <v>-      ₽</v>
      </c>
      <c r="X2023" s="65" t="s">
        <v>4548</v>
      </c>
      <c r="Y2023" s="66" t="str">
        <f>IF(OR(Q2023="",'1'!$H$10="-"),"-      %",IF(Z2023="только сц",0,IF(SUM($V$685:$V$6357)&gt;=57000,(W2023-T2023)/W2023,0)))</f>
        <v>-      %</v>
      </c>
      <c r="Z2023" s="83" t="s">
        <v>5582</v>
      </c>
      <c r="AA2023" s="51">
        <v>9</v>
      </c>
      <c r="AB2023" s="51">
        <v>0</v>
      </c>
      <c r="AC2023" s="63" t="s">
        <v>375</v>
      </c>
      <c r="AD2023" s="94" t="str">
        <f>IF(OR(Q2023="",'1'!$H$10="-"),"",IF(Q2023&gt;R2023+S2023,"заказано больше наличия",""))</f>
        <v/>
      </c>
    </row>
    <row r="2024" spans="1:30" s="48" customFormat="1">
      <c r="A2024" s="2"/>
      <c r="B2024" s="57" t="s">
        <v>1923</v>
      </c>
      <c r="C2024" s="49" t="s">
        <v>2671</v>
      </c>
      <c r="D2024" s="49" t="s">
        <v>2672</v>
      </c>
      <c r="E2024" s="49">
        <v>4</v>
      </c>
      <c r="F2024" s="49">
        <v>8</v>
      </c>
      <c r="G2024" s="49" t="s">
        <v>3334</v>
      </c>
      <c r="H2024" s="52" t="s">
        <v>288</v>
      </c>
      <c r="I2024" s="50"/>
      <c r="J2024" s="50"/>
      <c r="K2024" s="90"/>
      <c r="L2024" s="51">
        <v>346</v>
      </c>
      <c r="M2024" s="51">
        <v>305</v>
      </c>
      <c r="N2024" s="82">
        <f>IF('1'!$H$10="-",L2024,L2024)</f>
        <v>346</v>
      </c>
      <c r="O2024" s="82">
        <f>IF(Z2024="только сц",0,IF('1'!$H$10="-",M2024,IF('1'!$H$10="в кассу предприятия",M2024,IF('1'!$H$10="ИП Водакова Т.Ю.",M2024*1.075,"-"))))</f>
        <v>0</v>
      </c>
      <c r="P2024" s="86">
        <v>5</v>
      </c>
      <c r="Q2024" s="47"/>
      <c r="R2024" s="91">
        <f t="shared" si="31"/>
        <v>0</v>
      </c>
      <c r="S2024" s="91" t="str">
        <f>IF('1'!$H$10="-","-      ₽",IF(Z2024="только сц",IF(Q2024&lt;=AA2024,Q2024,AA2024),IF(Q2024&lt;=AB2024,0,IF(Q2024-R2024&lt;=AA2024,Q2024-R2024,AA2024))))</f>
        <v>-      ₽</v>
      </c>
      <c r="T2024" s="92" t="str">
        <f>IF('1'!$H$10="-","-      ₽",IF(AND(SUM($W$10:$W$6357)&gt;=200000,AC2024&lt;&gt;"без скидки"),IF(R2024&gt;=100,O2024*0.95*0.95*R2024,O2024*R2024*0.95),IF(SUM($V$10:$V$6357)&gt;=57000,IF(AND(R2024&gt;=100,AC2024&lt;&gt;"без скидки"),O2024*0.95*R2024,O2024*R2024),N2024*R2024)))</f>
        <v>-      ₽</v>
      </c>
      <c r="U2024" s="92" t="str">
        <f>IF('1'!$H$10="-","-      ₽",S2024*N2024)</f>
        <v>-      ₽</v>
      </c>
      <c r="V2024" s="93" t="str">
        <f>IF('1'!$H$10="-","-      ₽",R2024*N2024)</f>
        <v>-      ₽</v>
      </c>
      <c r="W2024" s="93" t="str">
        <f>IF('1'!$H$10="-","-      ₽",R2024*O2024)</f>
        <v>-      ₽</v>
      </c>
      <c r="X2024" s="65" t="s">
        <v>4548</v>
      </c>
      <c r="Y2024" s="66" t="str">
        <f>IF(OR(Q2024="",'1'!$H$10="-"),"-      %",IF(Z2024="только сц",0,IF(SUM($V$685:$V$6357)&gt;=57000,(W2024-T2024)/W2024,0)))</f>
        <v>-      %</v>
      </c>
      <c r="Z2024" s="83" t="s">
        <v>5582</v>
      </c>
      <c r="AA2024" s="51">
        <v>5</v>
      </c>
      <c r="AB2024" s="51">
        <v>0</v>
      </c>
      <c r="AC2024" s="63" t="s">
        <v>3975</v>
      </c>
      <c r="AD2024" s="94" t="str">
        <f>IF(OR(Q2024="",'1'!$H$10="-"),"",IF(Q2024&gt;R2024+S2024,"заказано больше наличия",""))</f>
        <v/>
      </c>
    </row>
    <row r="2025" spans="1:30" s="48" customFormat="1">
      <c r="A2025" s="2"/>
      <c r="B2025" s="57" t="s">
        <v>1924</v>
      </c>
      <c r="C2025" s="49" t="s">
        <v>2673</v>
      </c>
      <c r="D2025" s="49" t="s">
        <v>2674</v>
      </c>
      <c r="E2025" s="49">
        <v>4</v>
      </c>
      <c r="F2025" s="49">
        <v>8</v>
      </c>
      <c r="G2025" s="49" t="s">
        <v>3335</v>
      </c>
      <c r="H2025" s="52" t="s">
        <v>288</v>
      </c>
      <c r="I2025" s="50"/>
      <c r="J2025" s="50"/>
      <c r="K2025" s="90"/>
      <c r="L2025" s="51">
        <v>470</v>
      </c>
      <c r="M2025" s="51">
        <v>415</v>
      </c>
      <c r="N2025" s="82">
        <f>IF('1'!$H$10="-",L2025,L2025)</f>
        <v>470</v>
      </c>
      <c r="O2025" s="82">
        <f>IF(Z2025="только сц",0,IF('1'!$H$10="-",M2025,IF('1'!$H$10="в кассу предприятия",M2025,IF('1'!$H$10="ИП Водакова Т.Ю.",M2025*1.075,"-"))))</f>
        <v>415</v>
      </c>
      <c r="P2025" s="86">
        <v>10</v>
      </c>
      <c r="Q2025" s="47"/>
      <c r="R2025" s="91">
        <f t="shared" si="31"/>
        <v>0</v>
      </c>
      <c r="S2025" s="91" t="str">
        <f>IF('1'!$H$10="-","-      ₽",IF(Z2025="только сц",IF(Q2025&lt;=AA2025,Q2025,AA2025),IF(Q2025&lt;=AB2025,0,IF(Q2025-R2025&lt;=AA2025,Q2025-R2025,AA2025))))</f>
        <v>-      ₽</v>
      </c>
      <c r="T2025" s="92" t="str">
        <f>IF('1'!$H$10="-","-      ₽",IF(AND(SUM($W$10:$W$6357)&gt;=200000,AC2025&lt;&gt;"без скидки"),IF(R2025&gt;=100,O2025*0.95*0.95*R2025,O2025*R2025*0.95),IF(SUM($V$10:$V$6357)&gt;=57000,IF(AND(R2025&gt;=100,AC2025&lt;&gt;"без скидки"),O2025*0.95*R2025,O2025*R2025),N2025*R2025)))</f>
        <v>-      ₽</v>
      </c>
      <c r="U2025" s="92" t="str">
        <f>IF('1'!$H$10="-","-      ₽",S2025*N2025)</f>
        <v>-      ₽</v>
      </c>
      <c r="V2025" s="93" t="str">
        <f>IF('1'!$H$10="-","-      ₽",R2025*N2025)</f>
        <v>-      ₽</v>
      </c>
      <c r="W2025" s="93" t="str">
        <f>IF('1'!$H$10="-","-      ₽",R2025*O2025)</f>
        <v>-      ₽</v>
      </c>
      <c r="X2025" s="65" t="s">
        <v>4548</v>
      </c>
      <c r="Y2025" s="66" t="str">
        <f>IF(OR(Q2025="",'1'!$H$10="-"),"-      %",IF(Z2025="только сц",0,IF(SUM($V$685:$V$6357)&gt;=57000,(W2025-T2025)/W2025,0)))</f>
        <v>-      %</v>
      </c>
      <c r="Z2025" s="83" t="s">
        <v>375</v>
      </c>
      <c r="AA2025" s="51">
        <v>0</v>
      </c>
      <c r="AB2025" s="51">
        <v>10</v>
      </c>
      <c r="AC2025" s="63" t="s">
        <v>3975</v>
      </c>
      <c r="AD2025" s="94" t="str">
        <f>IF(OR(Q2025="",'1'!$H$10="-"),"",IF(Q2025&gt;R2025+S2025,"заказано больше наличия",""))</f>
        <v/>
      </c>
    </row>
    <row r="2026" spans="1:30" s="48" customFormat="1">
      <c r="A2026" s="2"/>
      <c r="B2026" s="57" t="s">
        <v>1925</v>
      </c>
      <c r="C2026" s="49" t="s">
        <v>2675</v>
      </c>
      <c r="D2026" s="49" t="s">
        <v>2676</v>
      </c>
      <c r="E2026" s="49">
        <v>4</v>
      </c>
      <c r="F2026" s="49">
        <v>5</v>
      </c>
      <c r="G2026" s="49" t="s">
        <v>3336</v>
      </c>
      <c r="H2026" s="52" t="s">
        <v>78</v>
      </c>
      <c r="I2026" s="50"/>
      <c r="J2026" s="50"/>
      <c r="K2026" s="90"/>
      <c r="L2026" s="51">
        <v>278</v>
      </c>
      <c r="M2026" s="51">
        <v>245</v>
      </c>
      <c r="N2026" s="82">
        <f>IF('1'!$H$10="-",L2026,L2026)</f>
        <v>278</v>
      </c>
      <c r="O2026" s="82">
        <f>IF(Z2026="только сц",0,IF('1'!$H$10="-",M2026,IF('1'!$H$10="в кассу предприятия",M2026,IF('1'!$H$10="ИП Водакова Т.Ю.",M2026*1.075,"-"))))</f>
        <v>245</v>
      </c>
      <c r="P2026" s="86">
        <v>1</v>
      </c>
      <c r="Q2026" s="47"/>
      <c r="R2026" s="91">
        <f t="shared" si="31"/>
        <v>0</v>
      </c>
      <c r="S2026" s="91" t="str">
        <f>IF('1'!$H$10="-","-      ₽",IF(Z2026="только сц",IF(Q2026&lt;=AA2026,Q2026,AA2026),IF(Q2026&lt;=AB2026,0,IF(Q2026-R2026&lt;=AA2026,Q2026-R2026,AA2026))))</f>
        <v>-      ₽</v>
      </c>
      <c r="T2026" s="92" t="str">
        <f>IF('1'!$H$10="-","-      ₽",IF(AND(SUM($W$10:$W$6357)&gt;=200000,AC2026&lt;&gt;"без скидки"),IF(R2026&gt;=100,O2026*0.95*0.95*R2026,O2026*R2026*0.95),IF(SUM($V$10:$V$6357)&gt;=57000,IF(AND(R2026&gt;=100,AC2026&lt;&gt;"без скидки"),O2026*0.95*R2026,O2026*R2026),N2026*R2026)))</f>
        <v>-      ₽</v>
      </c>
      <c r="U2026" s="92" t="str">
        <f>IF('1'!$H$10="-","-      ₽",S2026*N2026)</f>
        <v>-      ₽</v>
      </c>
      <c r="V2026" s="93" t="str">
        <f>IF('1'!$H$10="-","-      ₽",R2026*N2026)</f>
        <v>-      ₽</v>
      </c>
      <c r="W2026" s="93" t="str">
        <f>IF('1'!$H$10="-","-      ₽",R2026*O2026)</f>
        <v>-      ₽</v>
      </c>
      <c r="X2026" s="65" t="s">
        <v>4548</v>
      </c>
      <c r="Y2026" s="66" t="str">
        <f>IF(OR(Q2026="",'1'!$H$10="-"),"-      %",IF(Z2026="только сц",0,IF(SUM($V$685:$V$6357)&gt;=57000,(W2026-T2026)/W2026,0)))</f>
        <v>-      %</v>
      </c>
      <c r="Z2026" s="83" t="s">
        <v>375</v>
      </c>
      <c r="AA2026" s="51">
        <v>0</v>
      </c>
      <c r="AB2026" s="51">
        <v>1</v>
      </c>
      <c r="AC2026" s="63" t="s">
        <v>3975</v>
      </c>
      <c r="AD2026" s="94" t="str">
        <f>IF(OR(Q2026="",'1'!$H$10="-"),"",IF(Q2026&gt;R2026+S2026,"заказано больше наличия",""))</f>
        <v/>
      </c>
    </row>
    <row r="2027" spans="1:30" s="48" customFormat="1">
      <c r="A2027" s="2"/>
      <c r="B2027" s="57" t="s">
        <v>1926</v>
      </c>
      <c r="C2027" s="49" t="s">
        <v>2675</v>
      </c>
      <c r="D2027" s="49" t="s">
        <v>2676</v>
      </c>
      <c r="E2027" s="49">
        <v>4</v>
      </c>
      <c r="F2027" s="49">
        <v>5</v>
      </c>
      <c r="G2027" s="49" t="s">
        <v>3337</v>
      </c>
      <c r="H2027" s="52" t="s">
        <v>78</v>
      </c>
      <c r="I2027" s="50"/>
      <c r="J2027" s="50"/>
      <c r="K2027" s="90"/>
      <c r="L2027" s="51">
        <v>278</v>
      </c>
      <c r="M2027" s="51">
        <v>245</v>
      </c>
      <c r="N2027" s="82">
        <f>IF('1'!$H$10="-",L2027,L2027)</f>
        <v>278</v>
      </c>
      <c r="O2027" s="82">
        <f>IF(Z2027="только сц",0,IF('1'!$H$10="-",M2027,IF('1'!$H$10="в кассу предприятия",M2027,IF('1'!$H$10="ИП Водакова Т.Ю.",M2027*1.075,"-"))))</f>
        <v>245</v>
      </c>
      <c r="P2027" s="86">
        <v>20</v>
      </c>
      <c r="Q2027" s="47"/>
      <c r="R2027" s="91">
        <f t="shared" si="31"/>
        <v>0</v>
      </c>
      <c r="S2027" s="91" t="str">
        <f>IF('1'!$H$10="-","-      ₽",IF(Z2027="только сц",IF(Q2027&lt;=AA2027,Q2027,AA2027),IF(Q2027&lt;=AB2027,0,IF(Q2027-R2027&lt;=AA2027,Q2027-R2027,AA2027))))</f>
        <v>-      ₽</v>
      </c>
      <c r="T2027" s="92" t="str">
        <f>IF('1'!$H$10="-","-      ₽",IF(AND(SUM($W$10:$W$6357)&gt;=200000,AC2027&lt;&gt;"без скидки"),IF(R2027&gt;=100,O2027*0.95*0.95*R2027,O2027*R2027*0.95),IF(SUM($V$10:$V$6357)&gt;=57000,IF(AND(R2027&gt;=100,AC2027&lt;&gt;"без скидки"),O2027*0.95*R2027,O2027*R2027),N2027*R2027)))</f>
        <v>-      ₽</v>
      </c>
      <c r="U2027" s="92" t="str">
        <f>IF('1'!$H$10="-","-      ₽",S2027*N2027)</f>
        <v>-      ₽</v>
      </c>
      <c r="V2027" s="93" t="str">
        <f>IF('1'!$H$10="-","-      ₽",R2027*N2027)</f>
        <v>-      ₽</v>
      </c>
      <c r="W2027" s="93" t="str">
        <f>IF('1'!$H$10="-","-      ₽",R2027*O2027)</f>
        <v>-      ₽</v>
      </c>
      <c r="X2027" s="65" t="s">
        <v>4991</v>
      </c>
      <c r="Y2027" s="66" t="str">
        <f>IF(OR(Q2027="",'1'!$H$10="-"),"-      %",IF(Z2027="только сц",0,IF(SUM($V$685:$V$6357)&gt;=57000,(W2027-T2027)/W2027,0)))</f>
        <v>-      %</v>
      </c>
      <c r="Z2027" s="83" t="s">
        <v>375</v>
      </c>
      <c r="AA2027" s="51">
        <v>0</v>
      </c>
      <c r="AB2027" s="51">
        <v>20</v>
      </c>
      <c r="AC2027" s="63" t="s">
        <v>375</v>
      </c>
      <c r="AD2027" s="94" t="str">
        <f>IF(OR(Q2027="",'1'!$H$10="-"),"",IF(Q2027&gt;R2027+S2027,"заказано больше наличия",""))</f>
        <v/>
      </c>
    </row>
    <row r="2028" spans="1:30" s="48" customFormat="1">
      <c r="A2028" s="2"/>
      <c r="B2028" s="57" t="s">
        <v>1927</v>
      </c>
      <c r="C2028" s="49" t="s">
        <v>2677</v>
      </c>
      <c r="D2028" s="49" t="s">
        <v>2678</v>
      </c>
      <c r="E2028" s="49">
        <v>4</v>
      </c>
      <c r="F2028" s="49">
        <v>8</v>
      </c>
      <c r="G2028" s="49" t="s">
        <v>3338</v>
      </c>
      <c r="H2028" s="52" t="s">
        <v>288</v>
      </c>
      <c r="I2028" s="50" t="s">
        <v>2800</v>
      </c>
      <c r="J2028" s="50" t="s">
        <v>375</v>
      </c>
      <c r="K2028" s="90" t="s">
        <v>375</v>
      </c>
      <c r="L2028" s="51">
        <v>1989</v>
      </c>
      <c r="M2028" s="51">
        <v>1755</v>
      </c>
      <c r="N2028" s="82">
        <f>IF('1'!$H$10="-",L2028,L2028)</f>
        <v>1989</v>
      </c>
      <c r="O2028" s="82">
        <f>IF(Z2028="только сц",0,IF('1'!$H$10="-",M2028,IF('1'!$H$10="в кассу предприятия",M2028,IF('1'!$H$10="ИП Водакова Т.Ю.",M2028*1.075,"-"))))</f>
        <v>1755</v>
      </c>
      <c r="P2028" s="86">
        <v>12</v>
      </c>
      <c r="Q2028" s="47"/>
      <c r="R2028" s="91">
        <f t="shared" si="31"/>
        <v>0</v>
      </c>
      <c r="S2028" s="91" t="str">
        <f>IF('1'!$H$10="-","-      ₽",IF(Z2028="только сц",IF(Q2028&lt;=AA2028,Q2028,AA2028),IF(Q2028&lt;=AB2028,0,IF(Q2028-R2028&lt;=AA2028,Q2028-R2028,AA2028))))</f>
        <v>-      ₽</v>
      </c>
      <c r="T2028" s="92" t="str">
        <f>IF('1'!$H$10="-","-      ₽",IF(AND(SUM($W$10:$W$6357)&gt;=200000,AC2028&lt;&gt;"без скидки"),IF(R2028&gt;=100,O2028*0.95*0.95*R2028,O2028*R2028*0.95),IF(SUM($V$10:$V$6357)&gt;=57000,IF(AND(R2028&gt;=100,AC2028&lt;&gt;"без скидки"),O2028*0.95*R2028,O2028*R2028),N2028*R2028)))</f>
        <v>-      ₽</v>
      </c>
      <c r="U2028" s="92" t="str">
        <f>IF('1'!$H$10="-","-      ₽",S2028*N2028)</f>
        <v>-      ₽</v>
      </c>
      <c r="V2028" s="93" t="str">
        <f>IF('1'!$H$10="-","-      ₽",R2028*N2028)</f>
        <v>-      ₽</v>
      </c>
      <c r="W2028" s="93" t="str">
        <f>IF('1'!$H$10="-","-      ₽",R2028*O2028)</f>
        <v>-      ₽</v>
      </c>
      <c r="X2028" s="65" t="s">
        <v>4548</v>
      </c>
      <c r="Y2028" s="66" t="str">
        <f>IF(OR(Q2028="",'1'!$H$10="-"),"-      %",IF(Z2028="только сц",0,IF(SUM($V$685:$V$6357)&gt;=57000,(W2028-T2028)/W2028,0)))</f>
        <v>-      %</v>
      </c>
      <c r="Z2028" s="83" t="s">
        <v>375</v>
      </c>
      <c r="AA2028" s="51">
        <v>7</v>
      </c>
      <c r="AB2028" s="51">
        <v>5</v>
      </c>
      <c r="AC2028" s="63" t="s">
        <v>375</v>
      </c>
      <c r="AD2028" s="94" t="str">
        <f>IF(OR(Q2028="",'1'!$H$10="-"),"",IF(Q2028&gt;R2028+S2028,"заказано больше наличия",""))</f>
        <v/>
      </c>
    </row>
    <row r="2029" spans="1:30" s="48" customFormat="1">
      <c r="A2029" s="2"/>
      <c r="B2029" s="57" t="s">
        <v>1928</v>
      </c>
      <c r="C2029" s="49" t="s">
        <v>2677</v>
      </c>
      <c r="D2029" s="49" t="s">
        <v>2678</v>
      </c>
      <c r="E2029" s="49">
        <v>4</v>
      </c>
      <c r="F2029" s="49">
        <v>8</v>
      </c>
      <c r="G2029" s="49" t="s">
        <v>3339</v>
      </c>
      <c r="H2029" s="52" t="s">
        <v>288</v>
      </c>
      <c r="I2029" s="50" t="s">
        <v>2800</v>
      </c>
      <c r="J2029" s="50" t="s">
        <v>375</v>
      </c>
      <c r="K2029" s="90" t="s">
        <v>375</v>
      </c>
      <c r="L2029" s="51">
        <v>1989</v>
      </c>
      <c r="M2029" s="51">
        <v>1755</v>
      </c>
      <c r="N2029" s="82">
        <f>IF('1'!$H$10="-",L2029,L2029)</f>
        <v>1989</v>
      </c>
      <c r="O2029" s="82">
        <f>IF(Z2029="только сц",0,IF('1'!$H$10="-",M2029,IF('1'!$H$10="в кассу предприятия",M2029,IF('1'!$H$10="ИП Водакова Т.Ю.",M2029*1.075,"-"))))</f>
        <v>1755</v>
      </c>
      <c r="P2029" s="86">
        <v>30</v>
      </c>
      <c r="Q2029" s="47"/>
      <c r="R2029" s="91">
        <f t="shared" si="31"/>
        <v>0</v>
      </c>
      <c r="S2029" s="91" t="str">
        <f>IF('1'!$H$10="-","-      ₽",IF(Z2029="только сц",IF(Q2029&lt;=AA2029,Q2029,AA2029),IF(Q2029&lt;=AB2029,0,IF(Q2029-R2029&lt;=AA2029,Q2029-R2029,AA2029))))</f>
        <v>-      ₽</v>
      </c>
      <c r="T2029" s="92" t="str">
        <f>IF('1'!$H$10="-","-      ₽",IF(AND(SUM($W$10:$W$6357)&gt;=200000,AC2029&lt;&gt;"без скидки"),IF(R2029&gt;=100,O2029*0.95*0.95*R2029,O2029*R2029*0.95),IF(SUM($V$10:$V$6357)&gt;=57000,IF(AND(R2029&gt;=100,AC2029&lt;&gt;"без скидки"),O2029*0.95*R2029,O2029*R2029),N2029*R2029)))</f>
        <v>-      ₽</v>
      </c>
      <c r="U2029" s="92" t="str">
        <f>IF('1'!$H$10="-","-      ₽",S2029*N2029)</f>
        <v>-      ₽</v>
      </c>
      <c r="V2029" s="93" t="str">
        <f>IF('1'!$H$10="-","-      ₽",R2029*N2029)</f>
        <v>-      ₽</v>
      </c>
      <c r="W2029" s="93" t="str">
        <f>IF('1'!$H$10="-","-      ₽",R2029*O2029)</f>
        <v>-      ₽</v>
      </c>
      <c r="X2029" s="65" t="s">
        <v>4548</v>
      </c>
      <c r="Y2029" s="66" t="str">
        <f>IF(OR(Q2029="",'1'!$H$10="-"),"-      %",IF(Z2029="только сц",0,IF(SUM($V$685:$V$6357)&gt;=57000,(W2029-T2029)/W2029,0)))</f>
        <v>-      %</v>
      </c>
      <c r="Z2029" s="83" t="s">
        <v>375</v>
      </c>
      <c r="AA2029" s="51">
        <v>0</v>
      </c>
      <c r="AB2029" s="51">
        <v>30</v>
      </c>
      <c r="AC2029" s="63" t="s">
        <v>375</v>
      </c>
      <c r="AD2029" s="94" t="str">
        <f>IF(OR(Q2029="",'1'!$H$10="-"),"",IF(Q2029&gt;R2029+S2029,"заказано больше наличия",""))</f>
        <v/>
      </c>
    </row>
    <row r="2030" spans="1:30" s="48" customFormat="1">
      <c r="A2030" s="2"/>
      <c r="B2030" s="57" t="s">
        <v>1929</v>
      </c>
      <c r="C2030" s="49" t="s">
        <v>2677</v>
      </c>
      <c r="D2030" s="49" t="s">
        <v>2678</v>
      </c>
      <c r="E2030" s="49">
        <v>4</v>
      </c>
      <c r="F2030" s="49">
        <v>8</v>
      </c>
      <c r="G2030" s="49" t="s">
        <v>3340</v>
      </c>
      <c r="H2030" s="52" t="s">
        <v>288</v>
      </c>
      <c r="I2030" s="50" t="s">
        <v>2800</v>
      </c>
      <c r="J2030" s="50" t="s">
        <v>375</v>
      </c>
      <c r="K2030" s="90" t="s">
        <v>375</v>
      </c>
      <c r="L2030" s="51">
        <v>1989</v>
      </c>
      <c r="M2030" s="51">
        <v>1755</v>
      </c>
      <c r="N2030" s="82">
        <f>IF('1'!$H$10="-",L2030,L2030)</f>
        <v>1989</v>
      </c>
      <c r="O2030" s="82">
        <f>IF(Z2030="только сц",0,IF('1'!$H$10="-",M2030,IF('1'!$H$10="в кассу предприятия",M2030,IF('1'!$H$10="ИП Водакова Т.Ю.",M2030*1.075,"-"))))</f>
        <v>1755</v>
      </c>
      <c r="P2030" s="86">
        <v>85</v>
      </c>
      <c r="Q2030" s="47"/>
      <c r="R2030" s="91">
        <f t="shared" si="31"/>
        <v>0</v>
      </c>
      <c r="S2030" s="91" t="str">
        <f>IF('1'!$H$10="-","-      ₽",IF(Z2030="только сц",IF(Q2030&lt;=AA2030,Q2030,AA2030),IF(Q2030&lt;=AB2030,0,IF(Q2030-R2030&lt;=AA2030,Q2030-R2030,AA2030))))</f>
        <v>-      ₽</v>
      </c>
      <c r="T2030" s="92" t="str">
        <f>IF('1'!$H$10="-","-      ₽",IF(AND(SUM($W$10:$W$6357)&gt;=200000,AC2030&lt;&gt;"без скидки"),IF(R2030&gt;=100,O2030*0.95*0.95*R2030,O2030*R2030*0.95),IF(SUM($V$10:$V$6357)&gt;=57000,IF(AND(R2030&gt;=100,AC2030&lt;&gt;"без скидки"),O2030*0.95*R2030,O2030*R2030),N2030*R2030)))</f>
        <v>-      ₽</v>
      </c>
      <c r="U2030" s="92" t="str">
        <f>IF('1'!$H$10="-","-      ₽",S2030*N2030)</f>
        <v>-      ₽</v>
      </c>
      <c r="V2030" s="93" t="str">
        <f>IF('1'!$H$10="-","-      ₽",R2030*N2030)</f>
        <v>-      ₽</v>
      </c>
      <c r="W2030" s="93" t="str">
        <f>IF('1'!$H$10="-","-      ₽",R2030*O2030)</f>
        <v>-      ₽</v>
      </c>
      <c r="X2030" s="65" t="s">
        <v>4548</v>
      </c>
      <c r="Y2030" s="66" t="str">
        <f>IF(OR(Q2030="",'1'!$H$10="-"),"-      %",IF(Z2030="только сц",0,IF(SUM($V$685:$V$6357)&gt;=57000,(W2030-T2030)/W2030,0)))</f>
        <v>-      %</v>
      </c>
      <c r="Z2030" s="83" t="s">
        <v>375</v>
      </c>
      <c r="AA2030" s="51">
        <v>6</v>
      </c>
      <c r="AB2030" s="51">
        <v>79</v>
      </c>
      <c r="AC2030" s="63" t="s">
        <v>375</v>
      </c>
      <c r="AD2030" s="94" t="str">
        <f>IF(OR(Q2030="",'1'!$H$10="-"),"",IF(Q2030&gt;R2030+S2030,"заказано больше наличия",""))</f>
        <v/>
      </c>
    </row>
    <row r="2031" spans="1:30" s="48" customFormat="1">
      <c r="A2031" s="2"/>
      <c r="B2031" s="57" t="s">
        <v>1930</v>
      </c>
      <c r="C2031" s="49" t="s">
        <v>2677</v>
      </c>
      <c r="D2031" s="49" t="s">
        <v>2678</v>
      </c>
      <c r="E2031" s="49">
        <v>4</v>
      </c>
      <c r="F2031" s="49">
        <v>8</v>
      </c>
      <c r="G2031" s="49" t="s">
        <v>3341</v>
      </c>
      <c r="H2031" s="52" t="s">
        <v>288</v>
      </c>
      <c r="I2031" s="50" t="s">
        <v>2800</v>
      </c>
      <c r="J2031" s="50" t="s">
        <v>375</v>
      </c>
      <c r="K2031" s="90" t="s">
        <v>375</v>
      </c>
      <c r="L2031" s="51">
        <v>1989</v>
      </c>
      <c r="M2031" s="51">
        <v>1755</v>
      </c>
      <c r="N2031" s="82">
        <f>IF('1'!$H$10="-",L2031,L2031)</f>
        <v>1989</v>
      </c>
      <c r="O2031" s="82">
        <f>IF(Z2031="только сц",0,IF('1'!$H$10="-",M2031,IF('1'!$H$10="в кассу предприятия",M2031,IF('1'!$H$10="ИП Водакова Т.Ю.",M2031*1.075,"-"))))</f>
        <v>1755</v>
      </c>
      <c r="P2031" s="86">
        <v>57</v>
      </c>
      <c r="Q2031" s="47"/>
      <c r="R2031" s="91">
        <f t="shared" ref="R2031:R2094" si="32">IF(Q2031&lt;=AB2031,Q2031,AB2031)</f>
        <v>0</v>
      </c>
      <c r="S2031" s="91" t="str">
        <f>IF('1'!$H$10="-","-      ₽",IF(Z2031="только сц",IF(Q2031&lt;=AA2031,Q2031,AA2031),IF(Q2031&lt;=AB2031,0,IF(Q2031-R2031&lt;=AA2031,Q2031-R2031,AA2031))))</f>
        <v>-      ₽</v>
      </c>
      <c r="T2031" s="92" t="str">
        <f>IF('1'!$H$10="-","-      ₽",IF(AND(SUM($W$10:$W$6357)&gt;=200000,AC2031&lt;&gt;"без скидки"),IF(R2031&gt;=100,O2031*0.95*0.95*R2031,O2031*R2031*0.95),IF(SUM($V$10:$V$6357)&gt;=57000,IF(AND(R2031&gt;=100,AC2031&lt;&gt;"без скидки"),O2031*0.95*R2031,O2031*R2031),N2031*R2031)))</f>
        <v>-      ₽</v>
      </c>
      <c r="U2031" s="92" t="str">
        <f>IF('1'!$H$10="-","-      ₽",S2031*N2031)</f>
        <v>-      ₽</v>
      </c>
      <c r="V2031" s="93" t="str">
        <f>IF('1'!$H$10="-","-      ₽",R2031*N2031)</f>
        <v>-      ₽</v>
      </c>
      <c r="W2031" s="93" t="str">
        <f>IF('1'!$H$10="-","-      ₽",R2031*O2031)</f>
        <v>-      ₽</v>
      </c>
      <c r="X2031" s="65" t="s">
        <v>4548</v>
      </c>
      <c r="Y2031" s="66" t="str">
        <f>IF(OR(Q2031="",'1'!$H$10="-"),"-      %",IF(Z2031="только сц",0,IF(SUM($V$685:$V$6357)&gt;=57000,(W2031-T2031)/W2031,0)))</f>
        <v>-      %</v>
      </c>
      <c r="Z2031" s="83" t="s">
        <v>375</v>
      </c>
      <c r="AA2031" s="51">
        <v>6</v>
      </c>
      <c r="AB2031" s="51">
        <v>51</v>
      </c>
      <c r="AC2031" s="63" t="s">
        <v>375</v>
      </c>
      <c r="AD2031" s="94" t="str">
        <f>IF(OR(Q2031="",'1'!$H$10="-"),"",IF(Q2031&gt;R2031+S2031,"заказано больше наличия",""))</f>
        <v/>
      </c>
    </row>
    <row r="2032" spans="1:30" s="48" customFormat="1">
      <c r="A2032" s="2"/>
      <c r="B2032" s="57" t="s">
        <v>1931</v>
      </c>
      <c r="C2032" s="49" t="s">
        <v>2677</v>
      </c>
      <c r="D2032" s="49" t="s">
        <v>2678</v>
      </c>
      <c r="E2032" s="49">
        <v>4</v>
      </c>
      <c r="F2032" s="49">
        <v>8</v>
      </c>
      <c r="G2032" s="49" t="s">
        <v>3342</v>
      </c>
      <c r="H2032" s="52" t="s">
        <v>288</v>
      </c>
      <c r="I2032" s="50" t="s">
        <v>2800</v>
      </c>
      <c r="J2032" s="50" t="s">
        <v>375</v>
      </c>
      <c r="K2032" s="90" t="s">
        <v>375</v>
      </c>
      <c r="L2032" s="51">
        <v>1989</v>
      </c>
      <c r="M2032" s="51">
        <v>1755</v>
      </c>
      <c r="N2032" s="82">
        <f>IF('1'!$H$10="-",L2032,L2032)</f>
        <v>1989</v>
      </c>
      <c r="O2032" s="82">
        <f>IF(Z2032="только сц",0,IF('1'!$H$10="-",M2032,IF('1'!$H$10="в кассу предприятия",M2032,IF('1'!$H$10="ИП Водакова Т.Ю.",M2032*1.075,"-"))))</f>
        <v>1755</v>
      </c>
      <c r="P2032" s="86">
        <v>40</v>
      </c>
      <c r="Q2032" s="47"/>
      <c r="R2032" s="91">
        <f t="shared" si="32"/>
        <v>0</v>
      </c>
      <c r="S2032" s="91" t="str">
        <f>IF('1'!$H$10="-","-      ₽",IF(Z2032="только сц",IF(Q2032&lt;=AA2032,Q2032,AA2032),IF(Q2032&lt;=AB2032,0,IF(Q2032-R2032&lt;=AA2032,Q2032-R2032,AA2032))))</f>
        <v>-      ₽</v>
      </c>
      <c r="T2032" s="92" t="str">
        <f>IF('1'!$H$10="-","-      ₽",IF(AND(SUM($W$10:$W$6357)&gt;=200000,AC2032&lt;&gt;"без скидки"),IF(R2032&gt;=100,O2032*0.95*0.95*R2032,O2032*R2032*0.95),IF(SUM($V$10:$V$6357)&gt;=57000,IF(AND(R2032&gt;=100,AC2032&lt;&gt;"без скидки"),O2032*0.95*R2032,O2032*R2032),N2032*R2032)))</f>
        <v>-      ₽</v>
      </c>
      <c r="U2032" s="92" t="str">
        <f>IF('1'!$H$10="-","-      ₽",S2032*N2032)</f>
        <v>-      ₽</v>
      </c>
      <c r="V2032" s="93" t="str">
        <f>IF('1'!$H$10="-","-      ₽",R2032*N2032)</f>
        <v>-      ₽</v>
      </c>
      <c r="W2032" s="93" t="str">
        <f>IF('1'!$H$10="-","-      ₽",R2032*O2032)</f>
        <v>-      ₽</v>
      </c>
      <c r="X2032" s="65" t="s">
        <v>4548</v>
      </c>
      <c r="Y2032" s="66" t="str">
        <f>IF(OR(Q2032="",'1'!$H$10="-"),"-      %",IF(Z2032="только сц",0,IF(SUM($V$685:$V$6357)&gt;=57000,(W2032-T2032)/W2032,0)))</f>
        <v>-      %</v>
      </c>
      <c r="Z2032" s="83" t="s">
        <v>375</v>
      </c>
      <c r="AA2032" s="51">
        <v>1</v>
      </c>
      <c r="AB2032" s="51">
        <v>39</v>
      </c>
      <c r="AC2032" s="63" t="s">
        <v>3975</v>
      </c>
      <c r="AD2032" s="94" t="str">
        <f>IF(OR(Q2032="",'1'!$H$10="-"),"",IF(Q2032&gt;R2032+S2032,"заказано больше наличия",""))</f>
        <v/>
      </c>
    </row>
    <row r="2033" spans="1:30" s="48" customFormat="1">
      <c r="A2033" s="2"/>
      <c r="B2033" s="57" t="s">
        <v>1932</v>
      </c>
      <c r="C2033" s="49" t="s">
        <v>2679</v>
      </c>
      <c r="D2033" s="49" t="s">
        <v>2680</v>
      </c>
      <c r="E2033" s="49">
        <v>4</v>
      </c>
      <c r="F2033" s="49">
        <v>11</v>
      </c>
      <c r="G2033" s="49" t="s">
        <v>3343</v>
      </c>
      <c r="H2033" s="52" t="s">
        <v>52</v>
      </c>
      <c r="I2033" s="50"/>
      <c r="J2033" s="50"/>
      <c r="K2033" s="90"/>
      <c r="L2033" s="51">
        <v>538</v>
      </c>
      <c r="M2033" s="51">
        <v>475</v>
      </c>
      <c r="N2033" s="82">
        <f>IF('1'!$H$10="-",L2033,L2033)</f>
        <v>538</v>
      </c>
      <c r="O2033" s="82">
        <f>IF(Z2033="только сц",0,IF('1'!$H$10="-",M2033,IF('1'!$H$10="в кассу предприятия",M2033,IF('1'!$H$10="ИП Водакова Т.Ю.",M2033*1.075,"-"))))</f>
        <v>475</v>
      </c>
      <c r="P2033" s="86">
        <v>2</v>
      </c>
      <c r="Q2033" s="47"/>
      <c r="R2033" s="91">
        <f t="shared" si="32"/>
        <v>0</v>
      </c>
      <c r="S2033" s="91" t="str">
        <f>IF('1'!$H$10="-","-      ₽",IF(Z2033="только сц",IF(Q2033&lt;=AA2033,Q2033,AA2033),IF(Q2033&lt;=AB2033,0,IF(Q2033-R2033&lt;=AA2033,Q2033-R2033,AA2033))))</f>
        <v>-      ₽</v>
      </c>
      <c r="T2033" s="92" t="str">
        <f>IF('1'!$H$10="-","-      ₽",IF(AND(SUM($W$10:$W$6357)&gt;=200000,AC2033&lt;&gt;"без скидки"),IF(R2033&gt;=100,O2033*0.95*0.95*R2033,O2033*R2033*0.95),IF(SUM($V$10:$V$6357)&gt;=57000,IF(AND(R2033&gt;=100,AC2033&lt;&gt;"без скидки"),O2033*0.95*R2033,O2033*R2033),N2033*R2033)))</f>
        <v>-      ₽</v>
      </c>
      <c r="U2033" s="92" t="str">
        <f>IF('1'!$H$10="-","-      ₽",S2033*N2033)</f>
        <v>-      ₽</v>
      </c>
      <c r="V2033" s="93" t="str">
        <f>IF('1'!$H$10="-","-      ₽",R2033*N2033)</f>
        <v>-      ₽</v>
      </c>
      <c r="W2033" s="93" t="str">
        <f>IF('1'!$H$10="-","-      ₽",R2033*O2033)</f>
        <v>-      ₽</v>
      </c>
      <c r="X2033" s="65" t="s">
        <v>4548</v>
      </c>
      <c r="Y2033" s="66" t="str">
        <f>IF(OR(Q2033="",'1'!$H$10="-"),"-      %",IF(Z2033="только сц",0,IF(SUM($V$685:$V$6357)&gt;=57000,(W2033-T2033)/W2033,0)))</f>
        <v>-      %</v>
      </c>
      <c r="Z2033" s="83" t="s">
        <v>375</v>
      </c>
      <c r="AA2033" s="51">
        <v>0</v>
      </c>
      <c r="AB2033" s="51">
        <v>2</v>
      </c>
      <c r="AC2033" s="63" t="s">
        <v>375</v>
      </c>
      <c r="AD2033" s="94" t="str">
        <f>IF(OR(Q2033="",'1'!$H$10="-"),"",IF(Q2033&gt;R2033+S2033,"заказано больше наличия",""))</f>
        <v/>
      </c>
    </row>
    <row r="2034" spans="1:30" s="48" customFormat="1">
      <c r="A2034" s="2"/>
      <c r="B2034" s="57" t="s">
        <v>1933</v>
      </c>
      <c r="C2034" s="49" t="s">
        <v>2679</v>
      </c>
      <c r="D2034" s="49" t="s">
        <v>2680</v>
      </c>
      <c r="E2034" s="49">
        <v>4</v>
      </c>
      <c r="F2034" s="49">
        <v>11</v>
      </c>
      <c r="G2034" s="49" t="s">
        <v>3344</v>
      </c>
      <c r="H2034" s="52" t="s">
        <v>52</v>
      </c>
      <c r="I2034" s="50"/>
      <c r="J2034" s="50"/>
      <c r="K2034" s="90"/>
      <c r="L2034" s="51">
        <v>538</v>
      </c>
      <c r="M2034" s="51">
        <v>475</v>
      </c>
      <c r="N2034" s="82">
        <f>IF('1'!$H$10="-",L2034,L2034)</f>
        <v>538</v>
      </c>
      <c r="O2034" s="82">
        <f>IF(Z2034="только сц",0,IF('1'!$H$10="-",M2034,IF('1'!$H$10="в кассу предприятия",M2034,IF('1'!$H$10="ИП Водакова Т.Ю.",M2034*1.075,"-"))))</f>
        <v>475</v>
      </c>
      <c r="P2034" s="86">
        <v>3</v>
      </c>
      <c r="Q2034" s="47"/>
      <c r="R2034" s="91">
        <f t="shared" si="32"/>
        <v>0</v>
      </c>
      <c r="S2034" s="91" t="str">
        <f>IF('1'!$H$10="-","-      ₽",IF(Z2034="только сц",IF(Q2034&lt;=AA2034,Q2034,AA2034),IF(Q2034&lt;=AB2034,0,IF(Q2034-R2034&lt;=AA2034,Q2034-R2034,AA2034))))</f>
        <v>-      ₽</v>
      </c>
      <c r="T2034" s="92" t="str">
        <f>IF('1'!$H$10="-","-      ₽",IF(AND(SUM($W$10:$W$6357)&gt;=200000,AC2034&lt;&gt;"без скидки"),IF(R2034&gt;=100,O2034*0.95*0.95*R2034,O2034*R2034*0.95),IF(SUM($V$10:$V$6357)&gt;=57000,IF(AND(R2034&gt;=100,AC2034&lt;&gt;"без скидки"),O2034*0.95*R2034,O2034*R2034),N2034*R2034)))</f>
        <v>-      ₽</v>
      </c>
      <c r="U2034" s="92" t="str">
        <f>IF('1'!$H$10="-","-      ₽",S2034*N2034)</f>
        <v>-      ₽</v>
      </c>
      <c r="V2034" s="93" t="str">
        <f>IF('1'!$H$10="-","-      ₽",R2034*N2034)</f>
        <v>-      ₽</v>
      </c>
      <c r="W2034" s="93" t="str">
        <f>IF('1'!$H$10="-","-      ₽",R2034*O2034)</f>
        <v>-      ₽</v>
      </c>
      <c r="X2034" s="65" t="s">
        <v>4548</v>
      </c>
      <c r="Y2034" s="66" t="str">
        <f>IF(OR(Q2034="",'1'!$H$10="-"),"-      %",IF(Z2034="только сц",0,IF(SUM($V$685:$V$6357)&gt;=57000,(W2034-T2034)/W2034,0)))</f>
        <v>-      %</v>
      </c>
      <c r="Z2034" s="83" t="s">
        <v>375</v>
      </c>
      <c r="AA2034" s="51">
        <v>0</v>
      </c>
      <c r="AB2034" s="51">
        <v>3</v>
      </c>
      <c r="AC2034" s="63" t="s">
        <v>375</v>
      </c>
      <c r="AD2034" s="94" t="str">
        <f>IF(OR(Q2034="",'1'!$H$10="-"),"",IF(Q2034&gt;R2034+S2034,"заказано больше наличия",""))</f>
        <v/>
      </c>
    </row>
    <row r="2035" spans="1:30" s="48" customFormat="1">
      <c r="A2035" s="2"/>
      <c r="B2035" s="57" t="s">
        <v>1934</v>
      </c>
      <c r="C2035" s="49" t="s">
        <v>1000</v>
      </c>
      <c r="D2035" s="49" t="s">
        <v>1001</v>
      </c>
      <c r="E2035" s="49">
        <v>4</v>
      </c>
      <c r="F2035" s="49">
        <v>15</v>
      </c>
      <c r="G2035" s="49" t="s">
        <v>3345</v>
      </c>
      <c r="H2035" s="52" t="s">
        <v>57</v>
      </c>
      <c r="I2035" s="50"/>
      <c r="J2035" s="50"/>
      <c r="K2035" s="90"/>
      <c r="L2035" s="51">
        <v>867</v>
      </c>
      <c r="M2035" s="51">
        <v>765</v>
      </c>
      <c r="N2035" s="82">
        <f>IF('1'!$H$10="-",L2035,L2035)</f>
        <v>867</v>
      </c>
      <c r="O2035" s="82">
        <f>IF(Z2035="только сц",0,IF('1'!$H$10="-",M2035,IF('1'!$H$10="в кассу предприятия",M2035,IF('1'!$H$10="ИП Водакова Т.Ю.",M2035*1.075,"-"))))</f>
        <v>0</v>
      </c>
      <c r="P2035" s="86">
        <v>2</v>
      </c>
      <c r="Q2035" s="47"/>
      <c r="R2035" s="91">
        <f t="shared" si="32"/>
        <v>0</v>
      </c>
      <c r="S2035" s="91" t="str">
        <f>IF('1'!$H$10="-","-      ₽",IF(Z2035="только сц",IF(Q2035&lt;=AA2035,Q2035,AA2035),IF(Q2035&lt;=AB2035,0,IF(Q2035-R2035&lt;=AA2035,Q2035-R2035,AA2035))))</f>
        <v>-      ₽</v>
      </c>
      <c r="T2035" s="92" t="str">
        <f>IF('1'!$H$10="-","-      ₽",IF(AND(SUM($W$10:$W$6357)&gt;=200000,AC2035&lt;&gt;"без скидки"),IF(R2035&gt;=100,O2035*0.95*0.95*R2035,O2035*R2035*0.95),IF(SUM($V$10:$V$6357)&gt;=57000,IF(AND(R2035&gt;=100,AC2035&lt;&gt;"без скидки"),O2035*0.95*R2035,O2035*R2035),N2035*R2035)))</f>
        <v>-      ₽</v>
      </c>
      <c r="U2035" s="92" t="str">
        <f>IF('1'!$H$10="-","-      ₽",S2035*N2035)</f>
        <v>-      ₽</v>
      </c>
      <c r="V2035" s="93" t="str">
        <f>IF('1'!$H$10="-","-      ₽",R2035*N2035)</f>
        <v>-      ₽</v>
      </c>
      <c r="W2035" s="93" t="str">
        <f>IF('1'!$H$10="-","-      ₽",R2035*O2035)</f>
        <v>-      ₽</v>
      </c>
      <c r="X2035" s="65" t="s">
        <v>4548</v>
      </c>
      <c r="Y2035" s="66" t="str">
        <f>IF(OR(Q2035="",'1'!$H$10="-"),"-      %",IF(Z2035="только сц",0,IF(SUM($V$685:$V$6357)&gt;=57000,(W2035-T2035)/W2035,0)))</f>
        <v>-      %</v>
      </c>
      <c r="Z2035" s="83" t="s">
        <v>5582</v>
      </c>
      <c r="AA2035" s="51">
        <v>2</v>
      </c>
      <c r="AB2035" s="51">
        <v>0</v>
      </c>
      <c r="AC2035" s="63" t="s">
        <v>375</v>
      </c>
      <c r="AD2035" s="94" t="str">
        <f>IF(OR(Q2035="",'1'!$H$10="-"),"",IF(Q2035&gt;R2035+S2035,"заказано больше наличия",""))</f>
        <v/>
      </c>
    </row>
    <row r="2036" spans="1:30" s="48" customFormat="1">
      <c r="A2036" s="2"/>
      <c r="B2036" s="57" t="s">
        <v>4344</v>
      </c>
      <c r="C2036" s="49" t="s">
        <v>1000</v>
      </c>
      <c r="D2036" s="49" t="s">
        <v>1001</v>
      </c>
      <c r="E2036" s="49">
        <v>4</v>
      </c>
      <c r="F2036" s="49">
        <v>11</v>
      </c>
      <c r="G2036" s="49" t="s">
        <v>3346</v>
      </c>
      <c r="H2036" s="52" t="s">
        <v>52</v>
      </c>
      <c r="I2036" s="50"/>
      <c r="J2036" s="50"/>
      <c r="K2036" s="90"/>
      <c r="L2036" s="51">
        <v>731</v>
      </c>
      <c r="M2036" s="51">
        <v>645</v>
      </c>
      <c r="N2036" s="82">
        <f>IF('1'!$H$10="-",L2036,L2036)</f>
        <v>731</v>
      </c>
      <c r="O2036" s="82">
        <f>IF(Z2036="только сц",0,IF('1'!$H$10="-",M2036,IF('1'!$H$10="в кассу предприятия",M2036,IF('1'!$H$10="ИП Водакова Т.Ю.",M2036*1.075,"-"))))</f>
        <v>645</v>
      </c>
      <c r="P2036" s="86">
        <v>15</v>
      </c>
      <c r="Q2036" s="47"/>
      <c r="R2036" s="91">
        <f t="shared" si="32"/>
        <v>0</v>
      </c>
      <c r="S2036" s="91" t="str">
        <f>IF('1'!$H$10="-","-      ₽",IF(Z2036="только сц",IF(Q2036&lt;=AA2036,Q2036,AA2036),IF(Q2036&lt;=AB2036,0,IF(Q2036-R2036&lt;=AA2036,Q2036-R2036,AA2036))))</f>
        <v>-      ₽</v>
      </c>
      <c r="T2036" s="92" t="str">
        <f>IF('1'!$H$10="-","-      ₽",IF(AND(SUM($W$10:$W$6357)&gt;=200000,AC2036&lt;&gt;"без скидки"),IF(R2036&gt;=100,O2036*0.95*0.95*R2036,O2036*R2036*0.95),IF(SUM($V$10:$V$6357)&gt;=57000,IF(AND(R2036&gt;=100,AC2036&lt;&gt;"без скидки"),O2036*0.95*R2036,O2036*R2036),N2036*R2036)))</f>
        <v>-      ₽</v>
      </c>
      <c r="U2036" s="92" t="str">
        <f>IF('1'!$H$10="-","-      ₽",S2036*N2036)</f>
        <v>-      ₽</v>
      </c>
      <c r="V2036" s="93" t="str">
        <f>IF('1'!$H$10="-","-      ₽",R2036*N2036)</f>
        <v>-      ₽</v>
      </c>
      <c r="W2036" s="93" t="str">
        <f>IF('1'!$H$10="-","-      ₽",R2036*O2036)</f>
        <v>-      ₽</v>
      </c>
      <c r="X2036" s="65" t="s">
        <v>4548</v>
      </c>
      <c r="Y2036" s="66" t="str">
        <f>IF(OR(Q2036="",'1'!$H$10="-"),"-      %",IF(Z2036="только сц",0,IF(SUM($V$685:$V$6357)&gt;=57000,(W2036-T2036)/W2036,0)))</f>
        <v>-      %</v>
      </c>
      <c r="Z2036" s="83" t="s">
        <v>375</v>
      </c>
      <c r="AA2036" s="51">
        <v>3</v>
      </c>
      <c r="AB2036" s="51">
        <v>12</v>
      </c>
      <c r="AC2036" s="63" t="s">
        <v>3975</v>
      </c>
      <c r="AD2036" s="94" t="str">
        <f>IF(OR(Q2036="",'1'!$H$10="-"),"",IF(Q2036&gt;R2036+S2036,"заказано больше наличия",""))</f>
        <v/>
      </c>
    </row>
    <row r="2037" spans="1:30" s="48" customFormat="1">
      <c r="A2037" s="2"/>
      <c r="B2037" s="57" t="s">
        <v>1935</v>
      </c>
      <c r="C2037" s="49" t="s">
        <v>3908</v>
      </c>
      <c r="D2037" s="49" t="s">
        <v>1001</v>
      </c>
      <c r="E2037" s="49">
        <v>4</v>
      </c>
      <c r="F2037" s="49">
        <v>15</v>
      </c>
      <c r="G2037" s="49" t="s">
        <v>3346</v>
      </c>
      <c r="H2037" s="52" t="s">
        <v>57</v>
      </c>
      <c r="I2037" s="50"/>
      <c r="J2037" s="50"/>
      <c r="K2037" s="90"/>
      <c r="L2037" s="51">
        <v>731</v>
      </c>
      <c r="M2037" s="51">
        <v>645</v>
      </c>
      <c r="N2037" s="82">
        <f>IF('1'!$H$10="-",L2037,L2037)</f>
        <v>731</v>
      </c>
      <c r="O2037" s="82">
        <f>IF(Z2037="только сц",0,IF('1'!$H$10="-",M2037,IF('1'!$H$10="в кассу предприятия",M2037,IF('1'!$H$10="ИП Водакова Т.Ю.",M2037*1.075,"-"))))</f>
        <v>645</v>
      </c>
      <c r="P2037" s="86">
        <v>2</v>
      </c>
      <c r="Q2037" s="47"/>
      <c r="R2037" s="91">
        <f t="shared" si="32"/>
        <v>0</v>
      </c>
      <c r="S2037" s="91" t="str">
        <f>IF('1'!$H$10="-","-      ₽",IF(Z2037="только сц",IF(Q2037&lt;=AA2037,Q2037,AA2037),IF(Q2037&lt;=AB2037,0,IF(Q2037-R2037&lt;=AA2037,Q2037-R2037,AA2037))))</f>
        <v>-      ₽</v>
      </c>
      <c r="T2037" s="92" t="str">
        <f>IF('1'!$H$10="-","-      ₽",IF(AND(SUM($W$10:$W$6357)&gt;=200000,AC2037&lt;&gt;"без скидки"),IF(R2037&gt;=100,O2037*0.95*0.95*R2037,O2037*R2037*0.95),IF(SUM($V$10:$V$6357)&gt;=57000,IF(AND(R2037&gt;=100,AC2037&lt;&gt;"без скидки"),O2037*0.95*R2037,O2037*R2037),N2037*R2037)))</f>
        <v>-      ₽</v>
      </c>
      <c r="U2037" s="92" t="str">
        <f>IF('1'!$H$10="-","-      ₽",S2037*N2037)</f>
        <v>-      ₽</v>
      </c>
      <c r="V2037" s="93" t="str">
        <f>IF('1'!$H$10="-","-      ₽",R2037*N2037)</f>
        <v>-      ₽</v>
      </c>
      <c r="W2037" s="93" t="str">
        <f>IF('1'!$H$10="-","-      ₽",R2037*O2037)</f>
        <v>-      ₽</v>
      </c>
      <c r="X2037" s="65" t="s">
        <v>4548</v>
      </c>
      <c r="Y2037" s="66" t="str">
        <f>IF(OR(Q2037="",'1'!$H$10="-"),"-      %",IF(Z2037="только сц",0,IF(SUM($V$685:$V$6357)&gt;=57000,(W2037-T2037)/W2037,0)))</f>
        <v>-      %</v>
      </c>
      <c r="Z2037" s="83" t="s">
        <v>375</v>
      </c>
      <c r="AA2037" s="51">
        <v>1</v>
      </c>
      <c r="AB2037" s="51">
        <v>1</v>
      </c>
      <c r="AC2037" s="63" t="s">
        <v>375</v>
      </c>
      <c r="AD2037" s="94" t="str">
        <f>IF(OR(Q2037="",'1'!$H$10="-"),"",IF(Q2037&gt;R2037+S2037,"заказано больше наличия",""))</f>
        <v/>
      </c>
    </row>
    <row r="2038" spans="1:30" s="48" customFormat="1">
      <c r="A2038" s="2"/>
      <c r="B2038" s="57" t="s">
        <v>4345</v>
      </c>
      <c r="C2038" s="49" t="s">
        <v>3908</v>
      </c>
      <c r="D2038" s="49" t="s">
        <v>4450</v>
      </c>
      <c r="E2038" s="49">
        <v>4</v>
      </c>
      <c r="F2038" s="49">
        <v>11</v>
      </c>
      <c r="G2038" s="49" t="s">
        <v>4499</v>
      </c>
      <c r="H2038" s="52" t="s">
        <v>52</v>
      </c>
      <c r="I2038" s="50"/>
      <c r="J2038" s="50"/>
      <c r="K2038" s="90"/>
      <c r="L2038" s="51">
        <v>731</v>
      </c>
      <c r="M2038" s="51">
        <v>645</v>
      </c>
      <c r="N2038" s="82">
        <f>IF('1'!$H$10="-",L2038,L2038)</f>
        <v>731</v>
      </c>
      <c r="O2038" s="82">
        <f>IF(Z2038="только сц",0,IF('1'!$H$10="-",M2038,IF('1'!$H$10="в кассу предприятия",M2038,IF('1'!$H$10="ИП Водакова Т.Ю.",M2038*1.075,"-"))))</f>
        <v>0</v>
      </c>
      <c r="P2038" s="86">
        <v>2</v>
      </c>
      <c r="Q2038" s="47"/>
      <c r="R2038" s="91">
        <f t="shared" si="32"/>
        <v>0</v>
      </c>
      <c r="S2038" s="91" t="str">
        <f>IF('1'!$H$10="-","-      ₽",IF(Z2038="только сц",IF(Q2038&lt;=AA2038,Q2038,AA2038),IF(Q2038&lt;=AB2038,0,IF(Q2038-R2038&lt;=AA2038,Q2038-R2038,AA2038))))</f>
        <v>-      ₽</v>
      </c>
      <c r="T2038" s="92" t="str">
        <f>IF('1'!$H$10="-","-      ₽",IF(AND(SUM($W$10:$W$6357)&gt;=200000,AC2038&lt;&gt;"без скидки"),IF(R2038&gt;=100,O2038*0.95*0.95*R2038,O2038*R2038*0.95),IF(SUM($V$10:$V$6357)&gt;=57000,IF(AND(R2038&gt;=100,AC2038&lt;&gt;"без скидки"),O2038*0.95*R2038,O2038*R2038),N2038*R2038)))</f>
        <v>-      ₽</v>
      </c>
      <c r="U2038" s="92" t="str">
        <f>IF('1'!$H$10="-","-      ₽",S2038*N2038)</f>
        <v>-      ₽</v>
      </c>
      <c r="V2038" s="93" t="str">
        <f>IF('1'!$H$10="-","-      ₽",R2038*N2038)</f>
        <v>-      ₽</v>
      </c>
      <c r="W2038" s="93" t="str">
        <f>IF('1'!$H$10="-","-      ₽",R2038*O2038)</f>
        <v>-      ₽</v>
      </c>
      <c r="X2038" s="65" t="s">
        <v>4548</v>
      </c>
      <c r="Y2038" s="66" t="str">
        <f>IF(OR(Q2038="",'1'!$H$10="-"),"-      %",IF(Z2038="только сц",0,IF(SUM($V$685:$V$6357)&gt;=57000,(W2038-T2038)/W2038,0)))</f>
        <v>-      %</v>
      </c>
      <c r="Z2038" s="83" t="s">
        <v>5582</v>
      </c>
      <c r="AA2038" s="51">
        <v>2</v>
      </c>
      <c r="AB2038" s="51">
        <v>0</v>
      </c>
      <c r="AC2038" s="63" t="s">
        <v>375</v>
      </c>
      <c r="AD2038" s="94" t="str">
        <f>IF(OR(Q2038="",'1'!$H$10="-"),"",IF(Q2038&gt;R2038+S2038,"заказано больше наличия",""))</f>
        <v/>
      </c>
    </row>
    <row r="2039" spans="1:30" s="48" customFormat="1">
      <c r="A2039" s="2"/>
      <c r="B2039" s="57" t="s">
        <v>4346</v>
      </c>
      <c r="C2039" s="49" t="s">
        <v>3908</v>
      </c>
      <c r="D2039" s="49" t="s">
        <v>1001</v>
      </c>
      <c r="E2039" s="49">
        <v>4</v>
      </c>
      <c r="F2039" s="49">
        <v>11</v>
      </c>
      <c r="G2039" s="49" t="s">
        <v>3348</v>
      </c>
      <c r="H2039" s="52" t="s">
        <v>52</v>
      </c>
      <c r="I2039" s="50"/>
      <c r="J2039" s="50"/>
      <c r="K2039" s="90"/>
      <c r="L2039" s="51">
        <v>538</v>
      </c>
      <c r="M2039" s="51">
        <v>475</v>
      </c>
      <c r="N2039" s="82">
        <f>IF('1'!$H$10="-",L2039,L2039)</f>
        <v>538</v>
      </c>
      <c r="O2039" s="82">
        <f>IF(Z2039="только сц",0,IF('1'!$H$10="-",M2039,IF('1'!$H$10="в кассу предприятия",M2039,IF('1'!$H$10="ИП Водакова Т.Ю.",M2039*1.075,"-"))))</f>
        <v>475</v>
      </c>
      <c r="P2039" s="86">
        <v>11</v>
      </c>
      <c r="Q2039" s="47"/>
      <c r="R2039" s="91">
        <f t="shared" si="32"/>
        <v>0</v>
      </c>
      <c r="S2039" s="91" t="str">
        <f>IF('1'!$H$10="-","-      ₽",IF(Z2039="только сц",IF(Q2039&lt;=AA2039,Q2039,AA2039),IF(Q2039&lt;=AB2039,0,IF(Q2039-R2039&lt;=AA2039,Q2039-R2039,AA2039))))</f>
        <v>-      ₽</v>
      </c>
      <c r="T2039" s="92" t="str">
        <f>IF('1'!$H$10="-","-      ₽",IF(AND(SUM($W$10:$W$6357)&gt;=200000,AC2039&lt;&gt;"без скидки"),IF(R2039&gt;=100,O2039*0.95*0.95*R2039,O2039*R2039*0.95),IF(SUM($V$10:$V$6357)&gt;=57000,IF(AND(R2039&gt;=100,AC2039&lt;&gt;"без скидки"),O2039*0.95*R2039,O2039*R2039),N2039*R2039)))</f>
        <v>-      ₽</v>
      </c>
      <c r="U2039" s="92" t="str">
        <f>IF('1'!$H$10="-","-      ₽",S2039*N2039)</f>
        <v>-      ₽</v>
      </c>
      <c r="V2039" s="93" t="str">
        <f>IF('1'!$H$10="-","-      ₽",R2039*N2039)</f>
        <v>-      ₽</v>
      </c>
      <c r="W2039" s="93" t="str">
        <f>IF('1'!$H$10="-","-      ₽",R2039*O2039)</f>
        <v>-      ₽</v>
      </c>
      <c r="X2039" s="65" t="s">
        <v>4548</v>
      </c>
      <c r="Y2039" s="66" t="str">
        <f>IF(OR(Q2039="",'1'!$H$10="-"),"-      %",IF(Z2039="только сц",0,IF(SUM($V$685:$V$6357)&gt;=57000,(W2039-T2039)/W2039,0)))</f>
        <v>-      %</v>
      </c>
      <c r="Z2039" s="83" t="s">
        <v>375</v>
      </c>
      <c r="AA2039" s="51">
        <v>3</v>
      </c>
      <c r="AB2039" s="51">
        <v>8</v>
      </c>
      <c r="AC2039" s="63" t="s">
        <v>3975</v>
      </c>
      <c r="AD2039" s="94" t="str">
        <f>IF(OR(Q2039="",'1'!$H$10="-"),"",IF(Q2039&gt;R2039+S2039,"заказано больше наличия",""))</f>
        <v/>
      </c>
    </row>
    <row r="2040" spans="1:30" s="48" customFormat="1">
      <c r="A2040" s="2"/>
      <c r="B2040" s="57" t="s">
        <v>4209</v>
      </c>
      <c r="C2040" s="49" t="s">
        <v>1000</v>
      </c>
      <c r="D2040" s="49" t="s">
        <v>1001</v>
      </c>
      <c r="E2040" s="49">
        <v>4</v>
      </c>
      <c r="F2040" s="49">
        <v>11</v>
      </c>
      <c r="G2040" s="49" t="s">
        <v>4261</v>
      </c>
      <c r="H2040" s="52" t="s">
        <v>52</v>
      </c>
      <c r="I2040" s="50"/>
      <c r="J2040" s="50"/>
      <c r="K2040" s="90"/>
      <c r="L2040" s="51">
        <v>867</v>
      </c>
      <c r="M2040" s="51">
        <v>765</v>
      </c>
      <c r="N2040" s="82">
        <f>IF('1'!$H$10="-",L2040,L2040)</f>
        <v>867</v>
      </c>
      <c r="O2040" s="82">
        <f>IF(Z2040="только сц",0,IF('1'!$H$10="-",M2040,IF('1'!$H$10="в кассу предприятия",M2040,IF('1'!$H$10="ИП Водакова Т.Ю.",M2040*1.075,"-"))))</f>
        <v>765</v>
      </c>
      <c r="P2040" s="86">
        <v>2</v>
      </c>
      <c r="Q2040" s="47"/>
      <c r="R2040" s="91">
        <f t="shared" si="32"/>
        <v>0</v>
      </c>
      <c r="S2040" s="91" t="str">
        <f>IF('1'!$H$10="-","-      ₽",IF(Z2040="только сц",IF(Q2040&lt;=AA2040,Q2040,AA2040),IF(Q2040&lt;=AB2040,0,IF(Q2040-R2040&lt;=AA2040,Q2040-R2040,AA2040))))</f>
        <v>-      ₽</v>
      </c>
      <c r="T2040" s="92" t="str">
        <f>IF('1'!$H$10="-","-      ₽",IF(AND(SUM($W$10:$W$6357)&gt;=200000,AC2040&lt;&gt;"без скидки"),IF(R2040&gt;=100,O2040*0.95*0.95*R2040,O2040*R2040*0.95),IF(SUM($V$10:$V$6357)&gt;=57000,IF(AND(R2040&gt;=100,AC2040&lt;&gt;"без скидки"),O2040*0.95*R2040,O2040*R2040),N2040*R2040)))</f>
        <v>-      ₽</v>
      </c>
      <c r="U2040" s="92" t="str">
        <f>IF('1'!$H$10="-","-      ₽",S2040*N2040)</f>
        <v>-      ₽</v>
      </c>
      <c r="V2040" s="93" t="str">
        <f>IF('1'!$H$10="-","-      ₽",R2040*N2040)</f>
        <v>-      ₽</v>
      </c>
      <c r="W2040" s="93" t="str">
        <f>IF('1'!$H$10="-","-      ₽",R2040*O2040)</f>
        <v>-      ₽</v>
      </c>
      <c r="X2040" s="65" t="s">
        <v>4548</v>
      </c>
      <c r="Y2040" s="66" t="str">
        <f>IF(OR(Q2040="",'1'!$H$10="-"),"-      %",IF(Z2040="только сц",0,IF(SUM($V$685:$V$6357)&gt;=57000,(W2040-T2040)/W2040,0)))</f>
        <v>-      %</v>
      </c>
      <c r="Z2040" s="83" t="s">
        <v>375</v>
      </c>
      <c r="AA2040" s="51">
        <v>0</v>
      </c>
      <c r="AB2040" s="51">
        <v>2</v>
      </c>
      <c r="AC2040" s="63" t="s">
        <v>375</v>
      </c>
      <c r="AD2040" s="94" t="str">
        <f>IF(OR(Q2040="",'1'!$H$10="-"),"",IF(Q2040&gt;R2040+S2040,"заказано больше наличия",""))</f>
        <v/>
      </c>
    </row>
    <row r="2041" spans="1:30" s="48" customFormat="1">
      <c r="A2041" s="2"/>
      <c r="B2041" s="57" t="s">
        <v>1002</v>
      </c>
      <c r="C2041" s="49" t="s">
        <v>1000</v>
      </c>
      <c r="D2041" s="49" t="s">
        <v>1001</v>
      </c>
      <c r="E2041" s="49">
        <v>4</v>
      </c>
      <c r="F2041" s="49">
        <v>11</v>
      </c>
      <c r="G2041" s="49" t="s">
        <v>1003</v>
      </c>
      <c r="H2041" s="52" t="s">
        <v>52</v>
      </c>
      <c r="I2041" s="50"/>
      <c r="J2041" s="50"/>
      <c r="K2041" s="90"/>
      <c r="L2041" s="51">
        <v>618</v>
      </c>
      <c r="M2041" s="51">
        <v>545</v>
      </c>
      <c r="N2041" s="82">
        <f>IF('1'!$H$10="-",L2041,L2041)</f>
        <v>618</v>
      </c>
      <c r="O2041" s="82">
        <f>IF(Z2041="только сц",0,IF('1'!$H$10="-",M2041,IF('1'!$H$10="в кассу предприятия",M2041,IF('1'!$H$10="ИП Водакова Т.Ю.",M2041*1.075,"-"))))</f>
        <v>545</v>
      </c>
      <c r="P2041" s="86">
        <v>4</v>
      </c>
      <c r="Q2041" s="47"/>
      <c r="R2041" s="91">
        <f t="shared" si="32"/>
        <v>0</v>
      </c>
      <c r="S2041" s="91" t="str">
        <f>IF('1'!$H$10="-","-      ₽",IF(Z2041="только сц",IF(Q2041&lt;=AA2041,Q2041,AA2041),IF(Q2041&lt;=AB2041,0,IF(Q2041-R2041&lt;=AA2041,Q2041-R2041,AA2041))))</f>
        <v>-      ₽</v>
      </c>
      <c r="T2041" s="92" t="str">
        <f>IF('1'!$H$10="-","-      ₽",IF(AND(SUM($W$10:$W$6357)&gt;=200000,AC2041&lt;&gt;"без скидки"),IF(R2041&gt;=100,O2041*0.95*0.95*R2041,O2041*R2041*0.95),IF(SUM($V$10:$V$6357)&gt;=57000,IF(AND(R2041&gt;=100,AC2041&lt;&gt;"без скидки"),O2041*0.95*R2041,O2041*R2041),N2041*R2041)))</f>
        <v>-      ₽</v>
      </c>
      <c r="U2041" s="92" t="str">
        <f>IF('1'!$H$10="-","-      ₽",S2041*N2041)</f>
        <v>-      ₽</v>
      </c>
      <c r="V2041" s="93" t="str">
        <f>IF('1'!$H$10="-","-      ₽",R2041*N2041)</f>
        <v>-      ₽</v>
      </c>
      <c r="W2041" s="93" t="str">
        <f>IF('1'!$H$10="-","-      ₽",R2041*O2041)</f>
        <v>-      ₽</v>
      </c>
      <c r="X2041" s="65" t="s">
        <v>4548</v>
      </c>
      <c r="Y2041" s="66" t="str">
        <f>IF(OR(Q2041="",'1'!$H$10="-"),"-      %",IF(Z2041="только сц",0,IF(SUM($V$685:$V$6357)&gt;=57000,(W2041-T2041)/W2041,0)))</f>
        <v>-      %</v>
      </c>
      <c r="Z2041" s="83" t="s">
        <v>375</v>
      </c>
      <c r="AA2041" s="51">
        <v>3</v>
      </c>
      <c r="AB2041" s="51">
        <v>1</v>
      </c>
      <c r="AC2041" s="63" t="s">
        <v>375</v>
      </c>
      <c r="AD2041" s="94" t="str">
        <f>IF(OR(Q2041="",'1'!$H$10="-"),"",IF(Q2041&gt;R2041+S2041,"заказано больше наличия",""))</f>
        <v/>
      </c>
    </row>
    <row r="2042" spans="1:30" s="48" customFormat="1">
      <c r="A2042" s="2"/>
      <c r="B2042" s="57" t="s">
        <v>1004</v>
      </c>
      <c r="C2042" s="49" t="s">
        <v>1000</v>
      </c>
      <c r="D2042" s="49" t="s">
        <v>1001</v>
      </c>
      <c r="E2042" s="49">
        <v>4</v>
      </c>
      <c r="F2042" s="49">
        <v>11</v>
      </c>
      <c r="G2042" s="49" t="s">
        <v>1005</v>
      </c>
      <c r="H2042" s="52" t="s">
        <v>52</v>
      </c>
      <c r="I2042" s="50"/>
      <c r="J2042" s="50"/>
      <c r="K2042" s="90"/>
      <c r="L2042" s="51">
        <v>652</v>
      </c>
      <c r="M2042" s="51">
        <v>575</v>
      </c>
      <c r="N2042" s="82">
        <f>IF('1'!$H$10="-",L2042,L2042)</f>
        <v>652</v>
      </c>
      <c r="O2042" s="82">
        <f>IF(Z2042="только сц",0,IF('1'!$H$10="-",M2042,IF('1'!$H$10="в кассу предприятия",M2042,IF('1'!$H$10="ИП Водакова Т.Ю.",M2042*1.075,"-"))))</f>
        <v>575</v>
      </c>
      <c r="P2042" s="86">
        <v>25</v>
      </c>
      <c r="Q2042" s="47"/>
      <c r="R2042" s="91">
        <f t="shared" si="32"/>
        <v>0</v>
      </c>
      <c r="S2042" s="91" t="str">
        <f>IF('1'!$H$10="-","-      ₽",IF(Z2042="только сц",IF(Q2042&lt;=AA2042,Q2042,AA2042),IF(Q2042&lt;=AB2042,0,IF(Q2042-R2042&lt;=AA2042,Q2042-R2042,AA2042))))</f>
        <v>-      ₽</v>
      </c>
      <c r="T2042" s="92" t="str">
        <f>IF('1'!$H$10="-","-      ₽",IF(AND(SUM($W$10:$W$6357)&gt;=200000,AC2042&lt;&gt;"без скидки"),IF(R2042&gt;=100,O2042*0.95*0.95*R2042,O2042*R2042*0.95),IF(SUM($V$10:$V$6357)&gt;=57000,IF(AND(R2042&gt;=100,AC2042&lt;&gt;"без скидки"),O2042*0.95*R2042,O2042*R2042),N2042*R2042)))</f>
        <v>-      ₽</v>
      </c>
      <c r="U2042" s="92" t="str">
        <f>IF('1'!$H$10="-","-      ₽",S2042*N2042)</f>
        <v>-      ₽</v>
      </c>
      <c r="V2042" s="93" t="str">
        <f>IF('1'!$H$10="-","-      ₽",R2042*N2042)</f>
        <v>-      ₽</v>
      </c>
      <c r="W2042" s="93" t="str">
        <f>IF('1'!$H$10="-","-      ₽",R2042*O2042)</f>
        <v>-      ₽</v>
      </c>
      <c r="X2042" s="65" t="s">
        <v>4548</v>
      </c>
      <c r="Y2042" s="66" t="str">
        <f>IF(OR(Q2042="",'1'!$H$10="-"),"-      %",IF(Z2042="только сц",0,IF(SUM($V$685:$V$6357)&gt;=57000,(W2042-T2042)/W2042,0)))</f>
        <v>-      %</v>
      </c>
      <c r="Z2042" s="83" t="s">
        <v>375</v>
      </c>
      <c r="AA2042" s="51">
        <v>2</v>
      </c>
      <c r="AB2042" s="51">
        <v>23</v>
      </c>
      <c r="AC2042" s="63" t="s">
        <v>375</v>
      </c>
      <c r="AD2042" s="94" t="str">
        <f>IF(OR(Q2042="",'1'!$H$10="-"),"",IF(Q2042&gt;R2042+S2042,"заказано больше наличия",""))</f>
        <v/>
      </c>
    </row>
    <row r="2043" spans="1:30" s="48" customFormat="1">
      <c r="A2043" s="2"/>
      <c r="B2043" s="57" t="s">
        <v>1936</v>
      </c>
      <c r="C2043" s="49" t="s">
        <v>3908</v>
      </c>
      <c r="D2043" s="49" t="s">
        <v>1001</v>
      </c>
      <c r="E2043" s="49">
        <v>4</v>
      </c>
      <c r="F2043" s="49">
        <v>11</v>
      </c>
      <c r="G2043" s="49" t="s">
        <v>3349</v>
      </c>
      <c r="H2043" s="52" t="s">
        <v>52</v>
      </c>
      <c r="I2043" s="50"/>
      <c r="J2043" s="50"/>
      <c r="K2043" s="90"/>
      <c r="L2043" s="51">
        <v>652</v>
      </c>
      <c r="M2043" s="51">
        <v>575</v>
      </c>
      <c r="N2043" s="82">
        <f>IF('1'!$H$10="-",L2043,L2043)</f>
        <v>652</v>
      </c>
      <c r="O2043" s="82">
        <f>IF(Z2043="только сц",0,IF('1'!$H$10="-",M2043,IF('1'!$H$10="в кассу предприятия",M2043,IF('1'!$H$10="ИП Водакова Т.Ю.",M2043*1.075,"-"))))</f>
        <v>0</v>
      </c>
      <c r="P2043" s="86">
        <v>1</v>
      </c>
      <c r="Q2043" s="47"/>
      <c r="R2043" s="91">
        <f t="shared" si="32"/>
        <v>0</v>
      </c>
      <c r="S2043" s="91" t="str">
        <f>IF('1'!$H$10="-","-      ₽",IF(Z2043="только сц",IF(Q2043&lt;=AA2043,Q2043,AA2043),IF(Q2043&lt;=AB2043,0,IF(Q2043-R2043&lt;=AA2043,Q2043-R2043,AA2043))))</f>
        <v>-      ₽</v>
      </c>
      <c r="T2043" s="92" t="str">
        <f>IF('1'!$H$10="-","-      ₽",IF(AND(SUM($W$10:$W$6357)&gt;=200000,AC2043&lt;&gt;"без скидки"),IF(R2043&gt;=100,O2043*0.95*0.95*R2043,O2043*R2043*0.95),IF(SUM($V$10:$V$6357)&gt;=57000,IF(AND(R2043&gt;=100,AC2043&lt;&gt;"без скидки"),O2043*0.95*R2043,O2043*R2043),N2043*R2043)))</f>
        <v>-      ₽</v>
      </c>
      <c r="U2043" s="92" t="str">
        <f>IF('1'!$H$10="-","-      ₽",S2043*N2043)</f>
        <v>-      ₽</v>
      </c>
      <c r="V2043" s="93" t="str">
        <f>IF('1'!$H$10="-","-      ₽",R2043*N2043)</f>
        <v>-      ₽</v>
      </c>
      <c r="W2043" s="93" t="str">
        <f>IF('1'!$H$10="-","-      ₽",R2043*O2043)</f>
        <v>-      ₽</v>
      </c>
      <c r="X2043" s="65" t="s">
        <v>4548</v>
      </c>
      <c r="Y2043" s="66" t="str">
        <f>IF(OR(Q2043="",'1'!$H$10="-"),"-      %",IF(Z2043="только сц",0,IF(SUM($V$685:$V$6357)&gt;=57000,(W2043-T2043)/W2043,0)))</f>
        <v>-      %</v>
      </c>
      <c r="Z2043" s="83" t="s">
        <v>5582</v>
      </c>
      <c r="AA2043" s="51">
        <v>1</v>
      </c>
      <c r="AB2043" s="51">
        <v>0</v>
      </c>
      <c r="AC2043" s="63" t="s">
        <v>375</v>
      </c>
      <c r="AD2043" s="94" t="str">
        <f>IF(OR(Q2043="",'1'!$H$10="-"),"",IF(Q2043&gt;R2043+S2043,"заказано больше наличия",""))</f>
        <v/>
      </c>
    </row>
    <row r="2044" spans="1:30" s="48" customFormat="1">
      <c r="A2044" s="2"/>
      <c r="B2044" s="57" t="s">
        <v>1006</v>
      </c>
      <c r="C2044" s="49" t="s">
        <v>1000</v>
      </c>
      <c r="D2044" s="49" t="s">
        <v>1001</v>
      </c>
      <c r="E2044" s="49">
        <v>4</v>
      </c>
      <c r="F2044" s="49">
        <v>11</v>
      </c>
      <c r="G2044" s="49" t="s">
        <v>1007</v>
      </c>
      <c r="H2044" s="52" t="s">
        <v>52</v>
      </c>
      <c r="I2044" s="50"/>
      <c r="J2044" s="50"/>
      <c r="K2044" s="90"/>
      <c r="L2044" s="51">
        <v>652</v>
      </c>
      <c r="M2044" s="51">
        <v>575</v>
      </c>
      <c r="N2044" s="82">
        <f>IF('1'!$H$10="-",L2044,L2044)</f>
        <v>652</v>
      </c>
      <c r="O2044" s="82">
        <f>IF(Z2044="только сц",0,IF('1'!$H$10="-",M2044,IF('1'!$H$10="в кассу предприятия",M2044,IF('1'!$H$10="ИП Водакова Т.Ю.",M2044*1.075,"-"))))</f>
        <v>0</v>
      </c>
      <c r="P2044" s="86">
        <v>2</v>
      </c>
      <c r="Q2044" s="47"/>
      <c r="R2044" s="91">
        <f t="shared" si="32"/>
        <v>0</v>
      </c>
      <c r="S2044" s="91" t="str">
        <f>IF('1'!$H$10="-","-      ₽",IF(Z2044="только сц",IF(Q2044&lt;=AA2044,Q2044,AA2044),IF(Q2044&lt;=AB2044,0,IF(Q2044-R2044&lt;=AA2044,Q2044-R2044,AA2044))))</f>
        <v>-      ₽</v>
      </c>
      <c r="T2044" s="92" t="str">
        <f>IF('1'!$H$10="-","-      ₽",IF(AND(SUM($W$10:$W$6357)&gt;=200000,AC2044&lt;&gt;"без скидки"),IF(R2044&gt;=100,O2044*0.95*0.95*R2044,O2044*R2044*0.95),IF(SUM($V$10:$V$6357)&gt;=57000,IF(AND(R2044&gt;=100,AC2044&lt;&gt;"без скидки"),O2044*0.95*R2044,O2044*R2044),N2044*R2044)))</f>
        <v>-      ₽</v>
      </c>
      <c r="U2044" s="92" t="str">
        <f>IF('1'!$H$10="-","-      ₽",S2044*N2044)</f>
        <v>-      ₽</v>
      </c>
      <c r="V2044" s="93" t="str">
        <f>IF('1'!$H$10="-","-      ₽",R2044*N2044)</f>
        <v>-      ₽</v>
      </c>
      <c r="W2044" s="93" t="str">
        <f>IF('1'!$H$10="-","-      ₽",R2044*O2044)</f>
        <v>-      ₽</v>
      </c>
      <c r="X2044" s="65" t="s">
        <v>4548</v>
      </c>
      <c r="Y2044" s="66" t="str">
        <f>IF(OR(Q2044="",'1'!$H$10="-"),"-      %",IF(Z2044="только сц",0,IF(SUM($V$685:$V$6357)&gt;=57000,(W2044-T2044)/W2044,0)))</f>
        <v>-      %</v>
      </c>
      <c r="Z2044" s="83" t="s">
        <v>5582</v>
      </c>
      <c r="AA2044" s="51">
        <v>2</v>
      </c>
      <c r="AB2044" s="51">
        <v>0</v>
      </c>
      <c r="AC2044" s="63" t="s">
        <v>375</v>
      </c>
      <c r="AD2044" s="94" t="str">
        <f>IF(OR(Q2044="",'1'!$H$10="-"),"",IF(Q2044&gt;R2044+S2044,"заказано больше наличия",""))</f>
        <v/>
      </c>
    </row>
    <row r="2045" spans="1:30" s="48" customFormat="1">
      <c r="A2045" s="2"/>
      <c r="B2045" s="57" t="s">
        <v>1937</v>
      </c>
      <c r="C2045" s="49" t="s">
        <v>1000</v>
      </c>
      <c r="D2045" s="49" t="s">
        <v>1001</v>
      </c>
      <c r="E2045" s="49">
        <v>4</v>
      </c>
      <c r="F2045" s="49">
        <v>11</v>
      </c>
      <c r="G2045" s="49" t="s">
        <v>3350</v>
      </c>
      <c r="H2045" s="52" t="s">
        <v>52</v>
      </c>
      <c r="I2045" s="50"/>
      <c r="J2045" s="50"/>
      <c r="K2045" s="90"/>
      <c r="L2045" s="51">
        <v>1128</v>
      </c>
      <c r="M2045" s="51">
        <v>995</v>
      </c>
      <c r="N2045" s="82">
        <f>IF('1'!$H$10="-",L2045,L2045)</f>
        <v>1128</v>
      </c>
      <c r="O2045" s="82">
        <f>IF(Z2045="только сц",0,IF('1'!$H$10="-",M2045,IF('1'!$H$10="в кассу предприятия",M2045,IF('1'!$H$10="ИП Водакова Т.Ю.",M2045*1.075,"-"))))</f>
        <v>995</v>
      </c>
      <c r="P2045" s="86">
        <v>10</v>
      </c>
      <c r="Q2045" s="47"/>
      <c r="R2045" s="91">
        <f t="shared" si="32"/>
        <v>0</v>
      </c>
      <c r="S2045" s="91" t="str">
        <f>IF('1'!$H$10="-","-      ₽",IF(Z2045="только сц",IF(Q2045&lt;=AA2045,Q2045,AA2045),IF(Q2045&lt;=AB2045,0,IF(Q2045-R2045&lt;=AA2045,Q2045-R2045,AA2045))))</f>
        <v>-      ₽</v>
      </c>
      <c r="T2045" s="92" t="str">
        <f>IF('1'!$H$10="-","-      ₽",IF(AND(SUM($W$10:$W$6357)&gt;=200000,AC2045&lt;&gt;"без скидки"),IF(R2045&gt;=100,O2045*0.95*0.95*R2045,O2045*R2045*0.95),IF(SUM($V$10:$V$6357)&gt;=57000,IF(AND(R2045&gt;=100,AC2045&lt;&gt;"без скидки"),O2045*0.95*R2045,O2045*R2045),N2045*R2045)))</f>
        <v>-      ₽</v>
      </c>
      <c r="U2045" s="92" t="str">
        <f>IF('1'!$H$10="-","-      ₽",S2045*N2045)</f>
        <v>-      ₽</v>
      </c>
      <c r="V2045" s="93" t="str">
        <f>IF('1'!$H$10="-","-      ₽",R2045*N2045)</f>
        <v>-      ₽</v>
      </c>
      <c r="W2045" s="93" t="str">
        <f>IF('1'!$H$10="-","-      ₽",R2045*O2045)</f>
        <v>-      ₽</v>
      </c>
      <c r="X2045" s="65" t="s">
        <v>4548</v>
      </c>
      <c r="Y2045" s="66" t="str">
        <f>IF(OR(Q2045="",'1'!$H$10="-"),"-      %",IF(Z2045="только сц",0,IF(SUM($V$685:$V$6357)&gt;=57000,(W2045-T2045)/W2045,0)))</f>
        <v>-      %</v>
      </c>
      <c r="Z2045" s="83" t="s">
        <v>375</v>
      </c>
      <c r="AA2045" s="51">
        <v>4</v>
      </c>
      <c r="AB2045" s="51">
        <v>6</v>
      </c>
      <c r="AC2045" s="63" t="s">
        <v>375</v>
      </c>
      <c r="AD2045" s="94" t="str">
        <f>IF(OR(Q2045="",'1'!$H$10="-"),"",IF(Q2045&gt;R2045+S2045,"заказано больше наличия",""))</f>
        <v/>
      </c>
    </row>
    <row r="2046" spans="1:30" s="48" customFormat="1">
      <c r="A2046" s="2"/>
      <c r="B2046" s="57" t="s">
        <v>1938</v>
      </c>
      <c r="C2046" s="49" t="s">
        <v>1009</v>
      </c>
      <c r="D2046" s="49" t="s">
        <v>1010</v>
      </c>
      <c r="E2046" s="49">
        <v>4</v>
      </c>
      <c r="F2046" s="49">
        <v>11</v>
      </c>
      <c r="G2046" s="49" t="s">
        <v>3351</v>
      </c>
      <c r="H2046" s="52" t="s">
        <v>52</v>
      </c>
      <c r="I2046" s="50"/>
      <c r="J2046" s="50"/>
      <c r="K2046" s="90"/>
      <c r="L2046" s="51">
        <v>652</v>
      </c>
      <c r="M2046" s="51">
        <v>575</v>
      </c>
      <c r="N2046" s="82">
        <f>IF('1'!$H$10="-",L2046,L2046)</f>
        <v>652</v>
      </c>
      <c r="O2046" s="82">
        <f>IF(Z2046="только сц",0,IF('1'!$H$10="-",M2046,IF('1'!$H$10="в кассу предприятия",M2046,IF('1'!$H$10="ИП Водакова Т.Ю.",M2046*1.075,"-"))))</f>
        <v>575</v>
      </c>
      <c r="P2046" s="86">
        <v>4</v>
      </c>
      <c r="Q2046" s="47"/>
      <c r="R2046" s="91">
        <f t="shared" si="32"/>
        <v>0</v>
      </c>
      <c r="S2046" s="91" t="str">
        <f>IF('1'!$H$10="-","-      ₽",IF(Z2046="только сц",IF(Q2046&lt;=AA2046,Q2046,AA2046),IF(Q2046&lt;=AB2046,0,IF(Q2046-R2046&lt;=AA2046,Q2046-R2046,AA2046))))</f>
        <v>-      ₽</v>
      </c>
      <c r="T2046" s="92" t="str">
        <f>IF('1'!$H$10="-","-      ₽",IF(AND(SUM($W$10:$W$6357)&gt;=200000,AC2046&lt;&gt;"без скидки"),IF(R2046&gt;=100,O2046*0.95*0.95*R2046,O2046*R2046*0.95),IF(SUM($V$10:$V$6357)&gt;=57000,IF(AND(R2046&gt;=100,AC2046&lt;&gt;"без скидки"),O2046*0.95*R2046,O2046*R2046),N2046*R2046)))</f>
        <v>-      ₽</v>
      </c>
      <c r="U2046" s="92" t="str">
        <f>IF('1'!$H$10="-","-      ₽",S2046*N2046)</f>
        <v>-      ₽</v>
      </c>
      <c r="V2046" s="93" t="str">
        <f>IF('1'!$H$10="-","-      ₽",R2046*N2046)</f>
        <v>-      ₽</v>
      </c>
      <c r="W2046" s="93" t="str">
        <f>IF('1'!$H$10="-","-      ₽",R2046*O2046)</f>
        <v>-      ₽</v>
      </c>
      <c r="X2046" s="65" t="s">
        <v>4548</v>
      </c>
      <c r="Y2046" s="66" t="str">
        <f>IF(OR(Q2046="",'1'!$H$10="-"),"-      %",IF(Z2046="только сц",0,IF(SUM($V$685:$V$6357)&gt;=57000,(W2046-T2046)/W2046,0)))</f>
        <v>-      %</v>
      </c>
      <c r="Z2046" s="83" t="s">
        <v>375</v>
      </c>
      <c r="AA2046" s="51">
        <v>0</v>
      </c>
      <c r="AB2046" s="51">
        <v>4</v>
      </c>
      <c r="AC2046" s="63" t="s">
        <v>375</v>
      </c>
      <c r="AD2046" s="94" t="str">
        <f>IF(OR(Q2046="",'1'!$H$10="-"),"",IF(Q2046&gt;R2046+S2046,"заказано больше наличия",""))</f>
        <v/>
      </c>
    </row>
    <row r="2047" spans="1:30" s="48" customFormat="1">
      <c r="A2047" s="2"/>
      <c r="B2047" s="57" t="s">
        <v>1008</v>
      </c>
      <c r="C2047" s="49" t="s">
        <v>1009</v>
      </c>
      <c r="D2047" s="49" t="s">
        <v>1010</v>
      </c>
      <c r="E2047" s="49">
        <v>4</v>
      </c>
      <c r="F2047" s="49">
        <v>15</v>
      </c>
      <c r="G2047" s="49" t="s">
        <v>1011</v>
      </c>
      <c r="H2047" s="52" t="s">
        <v>57</v>
      </c>
      <c r="I2047" s="50"/>
      <c r="J2047" s="50"/>
      <c r="K2047" s="90"/>
      <c r="L2047" s="51">
        <v>652</v>
      </c>
      <c r="M2047" s="51">
        <v>575</v>
      </c>
      <c r="N2047" s="82">
        <f>IF('1'!$H$10="-",L2047,L2047)</f>
        <v>652</v>
      </c>
      <c r="O2047" s="82">
        <f>IF(Z2047="только сц",0,IF('1'!$H$10="-",M2047,IF('1'!$H$10="в кассу предприятия",M2047,IF('1'!$H$10="ИП Водакова Т.Ю.",M2047*1.075,"-"))))</f>
        <v>0</v>
      </c>
      <c r="P2047" s="86">
        <v>6</v>
      </c>
      <c r="Q2047" s="47"/>
      <c r="R2047" s="91">
        <f t="shared" si="32"/>
        <v>0</v>
      </c>
      <c r="S2047" s="91" t="str">
        <f>IF('1'!$H$10="-","-      ₽",IF(Z2047="только сц",IF(Q2047&lt;=AA2047,Q2047,AA2047),IF(Q2047&lt;=AB2047,0,IF(Q2047-R2047&lt;=AA2047,Q2047-R2047,AA2047))))</f>
        <v>-      ₽</v>
      </c>
      <c r="T2047" s="92" t="str">
        <f>IF('1'!$H$10="-","-      ₽",IF(AND(SUM($W$10:$W$6357)&gt;=200000,AC2047&lt;&gt;"без скидки"),IF(R2047&gt;=100,O2047*0.95*0.95*R2047,O2047*R2047*0.95),IF(SUM($V$10:$V$6357)&gt;=57000,IF(AND(R2047&gt;=100,AC2047&lt;&gt;"без скидки"),O2047*0.95*R2047,O2047*R2047),N2047*R2047)))</f>
        <v>-      ₽</v>
      </c>
      <c r="U2047" s="92" t="str">
        <f>IF('1'!$H$10="-","-      ₽",S2047*N2047)</f>
        <v>-      ₽</v>
      </c>
      <c r="V2047" s="93" t="str">
        <f>IF('1'!$H$10="-","-      ₽",R2047*N2047)</f>
        <v>-      ₽</v>
      </c>
      <c r="W2047" s="93" t="str">
        <f>IF('1'!$H$10="-","-      ₽",R2047*O2047)</f>
        <v>-      ₽</v>
      </c>
      <c r="X2047" s="65" t="s">
        <v>4548</v>
      </c>
      <c r="Y2047" s="66" t="str">
        <f>IF(OR(Q2047="",'1'!$H$10="-"),"-      %",IF(Z2047="только сц",0,IF(SUM($V$685:$V$6357)&gt;=57000,(W2047-T2047)/W2047,0)))</f>
        <v>-      %</v>
      </c>
      <c r="Z2047" s="83" t="s">
        <v>5582</v>
      </c>
      <c r="AA2047" s="51">
        <v>6</v>
      </c>
      <c r="AB2047" s="51">
        <v>0</v>
      </c>
      <c r="AC2047" s="63" t="s">
        <v>375</v>
      </c>
      <c r="AD2047" s="94" t="str">
        <f>IF(OR(Q2047="",'1'!$H$10="-"),"",IF(Q2047&gt;R2047+S2047,"заказано больше наличия",""))</f>
        <v/>
      </c>
    </row>
    <row r="2048" spans="1:30" s="48" customFormat="1">
      <c r="A2048" s="2"/>
      <c r="B2048" s="57" t="s">
        <v>4210</v>
      </c>
      <c r="C2048" s="49" t="s">
        <v>1009</v>
      </c>
      <c r="D2048" s="49" t="s">
        <v>1010</v>
      </c>
      <c r="E2048" s="49">
        <v>4</v>
      </c>
      <c r="F2048" s="49">
        <v>11</v>
      </c>
      <c r="G2048" s="49" t="s">
        <v>4262</v>
      </c>
      <c r="H2048" s="52" t="s">
        <v>52</v>
      </c>
      <c r="I2048" s="50"/>
      <c r="J2048" s="50"/>
      <c r="K2048" s="90"/>
      <c r="L2048" s="51">
        <v>652</v>
      </c>
      <c r="M2048" s="51">
        <v>575</v>
      </c>
      <c r="N2048" s="82">
        <f>IF('1'!$H$10="-",L2048,L2048)</f>
        <v>652</v>
      </c>
      <c r="O2048" s="82">
        <f>IF(Z2048="только сц",0,IF('1'!$H$10="-",M2048,IF('1'!$H$10="в кассу предприятия",M2048,IF('1'!$H$10="ИП Водакова Т.Ю.",M2048*1.075,"-"))))</f>
        <v>0</v>
      </c>
      <c r="P2048" s="86">
        <v>2</v>
      </c>
      <c r="Q2048" s="47"/>
      <c r="R2048" s="91">
        <f t="shared" si="32"/>
        <v>0</v>
      </c>
      <c r="S2048" s="91" t="str">
        <f>IF('1'!$H$10="-","-      ₽",IF(Z2048="только сц",IF(Q2048&lt;=AA2048,Q2048,AA2048),IF(Q2048&lt;=AB2048,0,IF(Q2048-R2048&lt;=AA2048,Q2048-R2048,AA2048))))</f>
        <v>-      ₽</v>
      </c>
      <c r="T2048" s="92" t="str">
        <f>IF('1'!$H$10="-","-      ₽",IF(AND(SUM($W$10:$W$6357)&gt;=200000,AC2048&lt;&gt;"без скидки"),IF(R2048&gt;=100,O2048*0.95*0.95*R2048,O2048*R2048*0.95),IF(SUM($V$10:$V$6357)&gt;=57000,IF(AND(R2048&gt;=100,AC2048&lt;&gt;"без скидки"),O2048*0.95*R2048,O2048*R2048),N2048*R2048)))</f>
        <v>-      ₽</v>
      </c>
      <c r="U2048" s="92" t="str">
        <f>IF('1'!$H$10="-","-      ₽",S2048*N2048)</f>
        <v>-      ₽</v>
      </c>
      <c r="V2048" s="93" t="str">
        <f>IF('1'!$H$10="-","-      ₽",R2048*N2048)</f>
        <v>-      ₽</v>
      </c>
      <c r="W2048" s="93" t="str">
        <f>IF('1'!$H$10="-","-      ₽",R2048*O2048)</f>
        <v>-      ₽</v>
      </c>
      <c r="X2048" s="65" t="s">
        <v>4548</v>
      </c>
      <c r="Y2048" s="66" t="str">
        <f>IF(OR(Q2048="",'1'!$H$10="-"),"-      %",IF(Z2048="только сц",0,IF(SUM($V$685:$V$6357)&gt;=57000,(W2048-T2048)/W2048,0)))</f>
        <v>-      %</v>
      </c>
      <c r="Z2048" s="83" t="s">
        <v>5582</v>
      </c>
      <c r="AA2048" s="51">
        <v>2</v>
      </c>
      <c r="AB2048" s="51">
        <v>0</v>
      </c>
      <c r="AC2048" s="63" t="s">
        <v>375</v>
      </c>
      <c r="AD2048" s="94" t="str">
        <f>IF(OR(Q2048="",'1'!$H$10="-"),"",IF(Q2048&gt;R2048+S2048,"заказано больше наличия",""))</f>
        <v/>
      </c>
    </row>
    <row r="2049" spans="1:30" s="48" customFormat="1">
      <c r="A2049" s="2"/>
      <c r="B2049" s="57" t="s">
        <v>1939</v>
      </c>
      <c r="C2049" s="49" t="s">
        <v>3909</v>
      </c>
      <c r="D2049" s="49" t="s">
        <v>3910</v>
      </c>
      <c r="E2049" s="49">
        <v>4</v>
      </c>
      <c r="F2049" s="49">
        <v>18</v>
      </c>
      <c r="G2049" s="49" t="s">
        <v>3352</v>
      </c>
      <c r="H2049" s="52" t="s">
        <v>384</v>
      </c>
      <c r="I2049" s="50"/>
      <c r="J2049" s="50"/>
      <c r="K2049" s="90"/>
      <c r="L2049" s="51">
        <v>1649</v>
      </c>
      <c r="M2049" s="51">
        <v>1455</v>
      </c>
      <c r="N2049" s="82">
        <f>IF('1'!$H$10="-",L2049,L2049)</f>
        <v>1649</v>
      </c>
      <c r="O2049" s="82">
        <f>IF(Z2049="только сц",0,IF('1'!$H$10="-",M2049,IF('1'!$H$10="в кассу предприятия",M2049,IF('1'!$H$10="ИП Водакова Т.Ю.",M2049*1.075,"-"))))</f>
        <v>0</v>
      </c>
      <c r="P2049" s="86">
        <v>1</v>
      </c>
      <c r="Q2049" s="47"/>
      <c r="R2049" s="91">
        <f t="shared" si="32"/>
        <v>0</v>
      </c>
      <c r="S2049" s="91" t="str">
        <f>IF('1'!$H$10="-","-      ₽",IF(Z2049="только сц",IF(Q2049&lt;=AA2049,Q2049,AA2049),IF(Q2049&lt;=AB2049,0,IF(Q2049-R2049&lt;=AA2049,Q2049-R2049,AA2049))))</f>
        <v>-      ₽</v>
      </c>
      <c r="T2049" s="92" t="str">
        <f>IF('1'!$H$10="-","-      ₽",IF(AND(SUM($W$10:$W$6357)&gt;=200000,AC2049&lt;&gt;"без скидки"),IF(R2049&gt;=100,O2049*0.95*0.95*R2049,O2049*R2049*0.95),IF(SUM($V$10:$V$6357)&gt;=57000,IF(AND(R2049&gt;=100,AC2049&lt;&gt;"без скидки"),O2049*0.95*R2049,O2049*R2049),N2049*R2049)))</f>
        <v>-      ₽</v>
      </c>
      <c r="U2049" s="92" t="str">
        <f>IF('1'!$H$10="-","-      ₽",S2049*N2049)</f>
        <v>-      ₽</v>
      </c>
      <c r="V2049" s="93" t="str">
        <f>IF('1'!$H$10="-","-      ₽",R2049*N2049)</f>
        <v>-      ₽</v>
      </c>
      <c r="W2049" s="93" t="str">
        <f>IF('1'!$H$10="-","-      ₽",R2049*O2049)</f>
        <v>-      ₽</v>
      </c>
      <c r="X2049" s="65" t="s">
        <v>4548</v>
      </c>
      <c r="Y2049" s="66" t="str">
        <f>IF(OR(Q2049="",'1'!$H$10="-"),"-      %",IF(Z2049="только сц",0,IF(SUM($V$685:$V$6357)&gt;=57000,(W2049-T2049)/W2049,0)))</f>
        <v>-      %</v>
      </c>
      <c r="Z2049" s="83" t="s">
        <v>5582</v>
      </c>
      <c r="AA2049" s="51">
        <v>1</v>
      </c>
      <c r="AB2049" s="51">
        <v>0</v>
      </c>
      <c r="AC2049" s="63" t="s">
        <v>375</v>
      </c>
      <c r="AD2049" s="94" t="str">
        <f>IF(OR(Q2049="",'1'!$H$10="-"),"",IF(Q2049&gt;R2049+S2049,"заказано больше наличия",""))</f>
        <v/>
      </c>
    </row>
    <row r="2050" spans="1:30" s="48" customFormat="1">
      <c r="A2050" s="2"/>
      <c r="B2050" s="57" t="s">
        <v>1940</v>
      </c>
      <c r="C2050" s="49" t="s">
        <v>3909</v>
      </c>
      <c r="D2050" s="49" t="s">
        <v>3910</v>
      </c>
      <c r="E2050" s="49">
        <v>4</v>
      </c>
      <c r="F2050" s="49">
        <v>26</v>
      </c>
      <c r="G2050" s="49" t="s">
        <v>3352</v>
      </c>
      <c r="H2050" s="52" t="s">
        <v>371</v>
      </c>
      <c r="I2050" s="50"/>
      <c r="J2050" s="50"/>
      <c r="K2050" s="90"/>
      <c r="L2050" s="51">
        <v>2130</v>
      </c>
      <c r="M2050" s="51">
        <v>1879</v>
      </c>
      <c r="N2050" s="82">
        <f>IF('1'!$H$10="-",L2050,L2050)</f>
        <v>2130</v>
      </c>
      <c r="O2050" s="82">
        <f>IF(Z2050="только сц",0,IF('1'!$H$10="-",M2050,IF('1'!$H$10="в кассу предприятия",M2050,IF('1'!$H$10="ИП Водакова Т.Ю.",M2050*1.075,"-"))))</f>
        <v>0</v>
      </c>
      <c r="P2050" s="86">
        <v>1</v>
      </c>
      <c r="Q2050" s="47"/>
      <c r="R2050" s="91">
        <f t="shared" si="32"/>
        <v>0</v>
      </c>
      <c r="S2050" s="91" t="str">
        <f>IF('1'!$H$10="-","-      ₽",IF(Z2050="только сц",IF(Q2050&lt;=AA2050,Q2050,AA2050),IF(Q2050&lt;=AB2050,0,IF(Q2050-R2050&lt;=AA2050,Q2050-R2050,AA2050))))</f>
        <v>-      ₽</v>
      </c>
      <c r="T2050" s="92" t="str">
        <f>IF('1'!$H$10="-","-      ₽",IF(AND(SUM($W$10:$W$6357)&gt;=200000,AC2050&lt;&gt;"без скидки"),IF(R2050&gt;=100,O2050*0.95*0.95*R2050,O2050*R2050*0.95),IF(SUM($V$10:$V$6357)&gt;=57000,IF(AND(R2050&gt;=100,AC2050&lt;&gt;"без скидки"),O2050*0.95*R2050,O2050*R2050),N2050*R2050)))</f>
        <v>-      ₽</v>
      </c>
      <c r="U2050" s="92" t="str">
        <f>IF('1'!$H$10="-","-      ₽",S2050*N2050)</f>
        <v>-      ₽</v>
      </c>
      <c r="V2050" s="93" t="str">
        <f>IF('1'!$H$10="-","-      ₽",R2050*N2050)</f>
        <v>-      ₽</v>
      </c>
      <c r="W2050" s="93" t="str">
        <f>IF('1'!$H$10="-","-      ₽",R2050*O2050)</f>
        <v>-      ₽</v>
      </c>
      <c r="X2050" s="65" t="s">
        <v>4548</v>
      </c>
      <c r="Y2050" s="66" t="str">
        <f>IF(OR(Q2050="",'1'!$H$10="-"),"-      %",IF(Z2050="только сц",0,IF(SUM($V$685:$V$6357)&gt;=57000,(W2050-T2050)/W2050,0)))</f>
        <v>-      %</v>
      </c>
      <c r="Z2050" s="83" t="s">
        <v>5582</v>
      </c>
      <c r="AA2050" s="51">
        <v>1</v>
      </c>
      <c r="AB2050" s="51">
        <v>0</v>
      </c>
      <c r="AC2050" s="63" t="s">
        <v>375</v>
      </c>
      <c r="AD2050" s="94" t="str">
        <f>IF(OR(Q2050="",'1'!$H$10="-"),"",IF(Q2050&gt;R2050+S2050,"заказано больше наличия",""))</f>
        <v/>
      </c>
    </row>
    <row r="2051" spans="1:30" s="48" customFormat="1">
      <c r="A2051" s="2"/>
      <c r="B2051" s="57" t="s">
        <v>1941</v>
      </c>
      <c r="C2051" s="49" t="s">
        <v>1009</v>
      </c>
      <c r="D2051" s="49" t="s">
        <v>1010</v>
      </c>
      <c r="E2051" s="49">
        <v>4</v>
      </c>
      <c r="F2051" s="49">
        <v>11</v>
      </c>
      <c r="G2051" s="49" t="s">
        <v>3353</v>
      </c>
      <c r="H2051" s="52" t="s">
        <v>52</v>
      </c>
      <c r="I2051" s="50"/>
      <c r="J2051" s="50"/>
      <c r="K2051" s="90"/>
      <c r="L2051" s="51">
        <v>731</v>
      </c>
      <c r="M2051" s="51">
        <v>645</v>
      </c>
      <c r="N2051" s="82">
        <f>IF('1'!$H$10="-",L2051,L2051)</f>
        <v>731</v>
      </c>
      <c r="O2051" s="82">
        <f>IF(Z2051="только сц",0,IF('1'!$H$10="-",M2051,IF('1'!$H$10="в кассу предприятия",M2051,IF('1'!$H$10="ИП Водакова Т.Ю.",M2051*1.075,"-"))))</f>
        <v>645</v>
      </c>
      <c r="P2051" s="86">
        <v>9</v>
      </c>
      <c r="Q2051" s="47"/>
      <c r="R2051" s="91">
        <f t="shared" si="32"/>
        <v>0</v>
      </c>
      <c r="S2051" s="91" t="str">
        <f>IF('1'!$H$10="-","-      ₽",IF(Z2051="только сц",IF(Q2051&lt;=AA2051,Q2051,AA2051),IF(Q2051&lt;=AB2051,0,IF(Q2051-R2051&lt;=AA2051,Q2051-R2051,AA2051))))</f>
        <v>-      ₽</v>
      </c>
      <c r="T2051" s="92" t="str">
        <f>IF('1'!$H$10="-","-      ₽",IF(AND(SUM($W$10:$W$6357)&gt;=200000,AC2051&lt;&gt;"без скидки"),IF(R2051&gt;=100,O2051*0.95*0.95*R2051,O2051*R2051*0.95),IF(SUM($V$10:$V$6357)&gt;=57000,IF(AND(R2051&gt;=100,AC2051&lt;&gt;"без скидки"),O2051*0.95*R2051,O2051*R2051),N2051*R2051)))</f>
        <v>-      ₽</v>
      </c>
      <c r="U2051" s="92" t="str">
        <f>IF('1'!$H$10="-","-      ₽",S2051*N2051)</f>
        <v>-      ₽</v>
      </c>
      <c r="V2051" s="93" t="str">
        <f>IF('1'!$H$10="-","-      ₽",R2051*N2051)</f>
        <v>-      ₽</v>
      </c>
      <c r="W2051" s="93" t="str">
        <f>IF('1'!$H$10="-","-      ₽",R2051*O2051)</f>
        <v>-      ₽</v>
      </c>
      <c r="X2051" s="65" t="s">
        <v>4548</v>
      </c>
      <c r="Y2051" s="66" t="str">
        <f>IF(OR(Q2051="",'1'!$H$10="-"),"-      %",IF(Z2051="только сц",0,IF(SUM($V$685:$V$6357)&gt;=57000,(W2051-T2051)/W2051,0)))</f>
        <v>-      %</v>
      </c>
      <c r="Z2051" s="83" t="s">
        <v>375</v>
      </c>
      <c r="AA2051" s="51">
        <v>0</v>
      </c>
      <c r="AB2051" s="51">
        <v>9</v>
      </c>
      <c r="AC2051" s="63" t="s">
        <v>375</v>
      </c>
      <c r="AD2051" s="94" t="str">
        <f>IF(OR(Q2051="",'1'!$H$10="-"),"",IF(Q2051&gt;R2051+S2051,"заказано больше наличия",""))</f>
        <v/>
      </c>
    </row>
    <row r="2052" spans="1:30" s="48" customFormat="1">
      <c r="A2052" s="2"/>
      <c r="B2052" s="57" t="s">
        <v>1942</v>
      </c>
      <c r="C2052" s="49" t="s">
        <v>3909</v>
      </c>
      <c r="D2052" s="49" t="s">
        <v>3910</v>
      </c>
      <c r="E2052" s="49">
        <v>4</v>
      </c>
      <c r="F2052" s="49">
        <v>11</v>
      </c>
      <c r="G2052" s="49" t="s">
        <v>3354</v>
      </c>
      <c r="H2052" s="52" t="s">
        <v>52</v>
      </c>
      <c r="I2052" s="50"/>
      <c r="J2052" s="50"/>
      <c r="K2052" s="90"/>
      <c r="L2052" s="51">
        <v>2778</v>
      </c>
      <c r="M2052" s="51">
        <v>2451</v>
      </c>
      <c r="N2052" s="82">
        <f>IF('1'!$H$10="-",L2052,L2052)</f>
        <v>2778</v>
      </c>
      <c r="O2052" s="82">
        <f>IF(Z2052="только сц",0,IF('1'!$H$10="-",M2052,IF('1'!$H$10="в кассу предприятия",M2052,IF('1'!$H$10="ИП Водакова Т.Ю.",M2052*1.075,"-"))))</f>
        <v>0</v>
      </c>
      <c r="P2052" s="86">
        <v>2</v>
      </c>
      <c r="Q2052" s="47"/>
      <c r="R2052" s="91">
        <f t="shared" si="32"/>
        <v>0</v>
      </c>
      <c r="S2052" s="91" t="str">
        <f>IF('1'!$H$10="-","-      ₽",IF(Z2052="только сц",IF(Q2052&lt;=AA2052,Q2052,AA2052),IF(Q2052&lt;=AB2052,0,IF(Q2052-R2052&lt;=AA2052,Q2052-R2052,AA2052))))</f>
        <v>-      ₽</v>
      </c>
      <c r="T2052" s="92" t="str">
        <f>IF('1'!$H$10="-","-      ₽",IF(AND(SUM($W$10:$W$6357)&gt;=200000,AC2052&lt;&gt;"без скидки"),IF(R2052&gt;=100,O2052*0.95*0.95*R2052,O2052*R2052*0.95),IF(SUM($V$10:$V$6357)&gt;=57000,IF(AND(R2052&gt;=100,AC2052&lt;&gt;"без скидки"),O2052*0.95*R2052,O2052*R2052),N2052*R2052)))</f>
        <v>-      ₽</v>
      </c>
      <c r="U2052" s="92" t="str">
        <f>IF('1'!$H$10="-","-      ₽",S2052*N2052)</f>
        <v>-      ₽</v>
      </c>
      <c r="V2052" s="93" t="str">
        <f>IF('1'!$H$10="-","-      ₽",R2052*N2052)</f>
        <v>-      ₽</v>
      </c>
      <c r="W2052" s="93" t="str">
        <f>IF('1'!$H$10="-","-      ₽",R2052*O2052)</f>
        <v>-      ₽</v>
      </c>
      <c r="X2052" s="65" t="s">
        <v>4548</v>
      </c>
      <c r="Y2052" s="66" t="str">
        <f>IF(OR(Q2052="",'1'!$H$10="-"),"-      %",IF(Z2052="только сц",0,IF(SUM($V$685:$V$6357)&gt;=57000,(W2052-T2052)/W2052,0)))</f>
        <v>-      %</v>
      </c>
      <c r="Z2052" s="83" t="s">
        <v>5582</v>
      </c>
      <c r="AA2052" s="51">
        <v>2</v>
      </c>
      <c r="AB2052" s="51">
        <v>0</v>
      </c>
      <c r="AC2052" s="63" t="s">
        <v>375</v>
      </c>
      <c r="AD2052" s="94" t="str">
        <f>IF(OR(Q2052="",'1'!$H$10="-"),"",IF(Q2052&gt;R2052+S2052,"заказано больше наличия",""))</f>
        <v/>
      </c>
    </row>
    <row r="2053" spans="1:30" s="48" customFormat="1">
      <c r="A2053" s="2"/>
      <c r="B2053" s="57" t="s">
        <v>1943</v>
      </c>
      <c r="C2053" s="49" t="s">
        <v>1009</v>
      </c>
      <c r="D2053" s="49" t="s">
        <v>1010</v>
      </c>
      <c r="E2053" s="49">
        <v>4</v>
      </c>
      <c r="F2053" s="49">
        <v>11</v>
      </c>
      <c r="G2053" s="49" t="s">
        <v>3347</v>
      </c>
      <c r="H2053" s="52" t="s">
        <v>52</v>
      </c>
      <c r="I2053" s="50"/>
      <c r="J2053" s="50"/>
      <c r="K2053" s="90"/>
      <c r="L2053" s="51">
        <v>867</v>
      </c>
      <c r="M2053" s="51">
        <v>765</v>
      </c>
      <c r="N2053" s="82">
        <f>IF('1'!$H$10="-",L2053,L2053)</f>
        <v>867</v>
      </c>
      <c r="O2053" s="82">
        <f>IF(Z2053="только сц",0,IF('1'!$H$10="-",M2053,IF('1'!$H$10="в кассу предприятия",M2053,IF('1'!$H$10="ИП Водакова Т.Ю.",M2053*1.075,"-"))))</f>
        <v>0</v>
      </c>
      <c r="P2053" s="86">
        <v>1</v>
      </c>
      <c r="Q2053" s="47"/>
      <c r="R2053" s="91">
        <f t="shared" si="32"/>
        <v>0</v>
      </c>
      <c r="S2053" s="91" t="str">
        <f>IF('1'!$H$10="-","-      ₽",IF(Z2053="только сц",IF(Q2053&lt;=AA2053,Q2053,AA2053),IF(Q2053&lt;=AB2053,0,IF(Q2053-R2053&lt;=AA2053,Q2053-R2053,AA2053))))</f>
        <v>-      ₽</v>
      </c>
      <c r="T2053" s="92" t="str">
        <f>IF('1'!$H$10="-","-      ₽",IF(AND(SUM($W$10:$W$6357)&gt;=200000,AC2053&lt;&gt;"без скидки"),IF(R2053&gt;=100,O2053*0.95*0.95*R2053,O2053*R2053*0.95),IF(SUM($V$10:$V$6357)&gt;=57000,IF(AND(R2053&gt;=100,AC2053&lt;&gt;"без скидки"),O2053*0.95*R2053,O2053*R2053),N2053*R2053)))</f>
        <v>-      ₽</v>
      </c>
      <c r="U2053" s="92" t="str">
        <f>IF('1'!$H$10="-","-      ₽",S2053*N2053)</f>
        <v>-      ₽</v>
      </c>
      <c r="V2053" s="93" t="str">
        <f>IF('1'!$H$10="-","-      ₽",R2053*N2053)</f>
        <v>-      ₽</v>
      </c>
      <c r="W2053" s="93" t="str">
        <f>IF('1'!$H$10="-","-      ₽",R2053*O2053)</f>
        <v>-      ₽</v>
      </c>
      <c r="X2053" s="65" t="s">
        <v>4548</v>
      </c>
      <c r="Y2053" s="66" t="str">
        <f>IF(OR(Q2053="",'1'!$H$10="-"),"-      %",IF(Z2053="только сц",0,IF(SUM($V$685:$V$6357)&gt;=57000,(W2053-T2053)/W2053,0)))</f>
        <v>-      %</v>
      </c>
      <c r="Z2053" s="83" t="s">
        <v>5582</v>
      </c>
      <c r="AA2053" s="51">
        <v>1</v>
      </c>
      <c r="AB2053" s="51">
        <v>0</v>
      </c>
      <c r="AC2053" s="63" t="s">
        <v>375</v>
      </c>
      <c r="AD2053" s="94" t="str">
        <f>IF(OR(Q2053="",'1'!$H$10="-"),"",IF(Q2053&gt;R2053+S2053,"заказано больше наличия",""))</f>
        <v/>
      </c>
    </row>
    <row r="2054" spans="1:30" s="48" customFormat="1">
      <c r="A2054" s="2"/>
      <c r="B2054" s="57" t="s">
        <v>1944</v>
      </c>
      <c r="C2054" s="49" t="s">
        <v>1009</v>
      </c>
      <c r="D2054" s="49" t="s">
        <v>1010</v>
      </c>
      <c r="E2054" s="49">
        <v>4</v>
      </c>
      <c r="F2054" s="49">
        <v>11</v>
      </c>
      <c r="G2054" s="49" t="s">
        <v>3355</v>
      </c>
      <c r="H2054" s="52" t="s">
        <v>52</v>
      </c>
      <c r="I2054" s="50"/>
      <c r="J2054" s="50"/>
      <c r="K2054" s="90"/>
      <c r="L2054" s="51">
        <v>867</v>
      </c>
      <c r="M2054" s="51">
        <v>765</v>
      </c>
      <c r="N2054" s="82">
        <f>IF('1'!$H$10="-",L2054,L2054)</f>
        <v>867</v>
      </c>
      <c r="O2054" s="82">
        <f>IF(Z2054="только сц",0,IF('1'!$H$10="-",M2054,IF('1'!$H$10="в кассу предприятия",M2054,IF('1'!$H$10="ИП Водакова Т.Ю.",M2054*1.075,"-"))))</f>
        <v>0</v>
      </c>
      <c r="P2054" s="86">
        <v>3</v>
      </c>
      <c r="Q2054" s="47"/>
      <c r="R2054" s="91">
        <f t="shared" si="32"/>
        <v>0</v>
      </c>
      <c r="S2054" s="91" t="str">
        <f>IF('1'!$H$10="-","-      ₽",IF(Z2054="только сц",IF(Q2054&lt;=AA2054,Q2054,AA2054),IF(Q2054&lt;=AB2054,0,IF(Q2054-R2054&lt;=AA2054,Q2054-R2054,AA2054))))</f>
        <v>-      ₽</v>
      </c>
      <c r="T2054" s="92" t="str">
        <f>IF('1'!$H$10="-","-      ₽",IF(AND(SUM($W$10:$W$6357)&gt;=200000,AC2054&lt;&gt;"без скидки"),IF(R2054&gt;=100,O2054*0.95*0.95*R2054,O2054*R2054*0.95),IF(SUM($V$10:$V$6357)&gt;=57000,IF(AND(R2054&gt;=100,AC2054&lt;&gt;"без скидки"),O2054*0.95*R2054,O2054*R2054),N2054*R2054)))</f>
        <v>-      ₽</v>
      </c>
      <c r="U2054" s="92" t="str">
        <f>IF('1'!$H$10="-","-      ₽",S2054*N2054)</f>
        <v>-      ₽</v>
      </c>
      <c r="V2054" s="93" t="str">
        <f>IF('1'!$H$10="-","-      ₽",R2054*N2054)</f>
        <v>-      ₽</v>
      </c>
      <c r="W2054" s="93" t="str">
        <f>IF('1'!$H$10="-","-      ₽",R2054*O2054)</f>
        <v>-      ₽</v>
      </c>
      <c r="X2054" s="65" t="s">
        <v>4548</v>
      </c>
      <c r="Y2054" s="66" t="str">
        <f>IF(OR(Q2054="",'1'!$H$10="-"),"-      %",IF(Z2054="только сц",0,IF(SUM($V$685:$V$6357)&gt;=57000,(W2054-T2054)/W2054,0)))</f>
        <v>-      %</v>
      </c>
      <c r="Z2054" s="83" t="s">
        <v>5582</v>
      </c>
      <c r="AA2054" s="51">
        <v>3</v>
      </c>
      <c r="AB2054" s="51">
        <v>0</v>
      </c>
      <c r="AC2054" s="63" t="s">
        <v>3975</v>
      </c>
      <c r="AD2054" s="94" t="str">
        <f>IF(OR(Q2054="",'1'!$H$10="-"),"",IF(Q2054&gt;R2054+S2054,"заказано больше наличия",""))</f>
        <v/>
      </c>
    </row>
    <row r="2055" spans="1:30" s="48" customFormat="1">
      <c r="A2055" s="2"/>
      <c r="B2055" s="57" t="s">
        <v>4347</v>
      </c>
      <c r="C2055" s="49" t="s">
        <v>1009</v>
      </c>
      <c r="D2055" s="49" t="s">
        <v>1010</v>
      </c>
      <c r="E2055" s="49">
        <v>4</v>
      </c>
      <c r="F2055" s="49">
        <v>11</v>
      </c>
      <c r="G2055" s="49" t="s">
        <v>4500</v>
      </c>
      <c r="H2055" s="52" t="s">
        <v>52</v>
      </c>
      <c r="I2055" s="50"/>
      <c r="J2055" s="50"/>
      <c r="K2055" s="90"/>
      <c r="L2055" s="51">
        <v>504</v>
      </c>
      <c r="M2055" s="51">
        <v>445</v>
      </c>
      <c r="N2055" s="82">
        <f>IF('1'!$H$10="-",L2055,L2055)</f>
        <v>504</v>
      </c>
      <c r="O2055" s="82">
        <f>IF(Z2055="только сц",0,IF('1'!$H$10="-",M2055,IF('1'!$H$10="в кассу предприятия",M2055,IF('1'!$H$10="ИП Водакова Т.Ю.",M2055*1.075,"-"))))</f>
        <v>0</v>
      </c>
      <c r="P2055" s="86">
        <v>4</v>
      </c>
      <c r="Q2055" s="47"/>
      <c r="R2055" s="91">
        <f t="shared" si="32"/>
        <v>0</v>
      </c>
      <c r="S2055" s="91" t="str">
        <f>IF('1'!$H$10="-","-      ₽",IF(Z2055="только сц",IF(Q2055&lt;=AA2055,Q2055,AA2055),IF(Q2055&lt;=AB2055,0,IF(Q2055-R2055&lt;=AA2055,Q2055-R2055,AA2055))))</f>
        <v>-      ₽</v>
      </c>
      <c r="T2055" s="92" t="str">
        <f>IF('1'!$H$10="-","-      ₽",IF(AND(SUM($W$10:$W$6357)&gt;=200000,AC2055&lt;&gt;"без скидки"),IF(R2055&gt;=100,O2055*0.95*0.95*R2055,O2055*R2055*0.95),IF(SUM($V$10:$V$6357)&gt;=57000,IF(AND(R2055&gt;=100,AC2055&lt;&gt;"без скидки"),O2055*0.95*R2055,O2055*R2055),N2055*R2055)))</f>
        <v>-      ₽</v>
      </c>
      <c r="U2055" s="92" t="str">
        <f>IF('1'!$H$10="-","-      ₽",S2055*N2055)</f>
        <v>-      ₽</v>
      </c>
      <c r="V2055" s="93" t="str">
        <f>IF('1'!$H$10="-","-      ₽",R2055*N2055)</f>
        <v>-      ₽</v>
      </c>
      <c r="W2055" s="93" t="str">
        <f>IF('1'!$H$10="-","-      ₽",R2055*O2055)</f>
        <v>-      ₽</v>
      </c>
      <c r="X2055" s="65" t="s">
        <v>4548</v>
      </c>
      <c r="Y2055" s="66" t="str">
        <f>IF(OR(Q2055="",'1'!$H$10="-"),"-      %",IF(Z2055="только сц",0,IF(SUM($V$685:$V$6357)&gt;=57000,(W2055-T2055)/W2055,0)))</f>
        <v>-      %</v>
      </c>
      <c r="Z2055" s="83" t="s">
        <v>5582</v>
      </c>
      <c r="AA2055" s="51">
        <v>4</v>
      </c>
      <c r="AB2055" s="51">
        <v>0</v>
      </c>
      <c r="AC2055" s="63" t="s">
        <v>375</v>
      </c>
      <c r="AD2055" s="94" t="str">
        <f>IF(OR(Q2055="",'1'!$H$10="-"),"",IF(Q2055&gt;R2055+S2055,"заказано больше наличия",""))</f>
        <v/>
      </c>
    </row>
    <row r="2056" spans="1:30" s="48" customFormat="1">
      <c r="A2056" s="2"/>
      <c r="B2056" s="57" t="s">
        <v>1945</v>
      </c>
      <c r="C2056" s="49" t="s">
        <v>3909</v>
      </c>
      <c r="D2056" s="49" t="s">
        <v>3910</v>
      </c>
      <c r="E2056" s="49">
        <v>4</v>
      </c>
      <c r="F2056" s="49">
        <v>11</v>
      </c>
      <c r="G2056" s="49" t="s">
        <v>3356</v>
      </c>
      <c r="H2056" s="52" t="s">
        <v>52</v>
      </c>
      <c r="I2056" s="50"/>
      <c r="J2056" s="50"/>
      <c r="K2056" s="90"/>
      <c r="L2056" s="51">
        <v>3315</v>
      </c>
      <c r="M2056" s="51">
        <v>2925</v>
      </c>
      <c r="N2056" s="82">
        <f>IF('1'!$H$10="-",L2056,L2056)</f>
        <v>3315</v>
      </c>
      <c r="O2056" s="82">
        <f>IF(Z2056="только сц",0,IF('1'!$H$10="-",M2056,IF('1'!$H$10="в кассу предприятия",M2056,IF('1'!$H$10="ИП Водакова Т.Ю.",M2056*1.075,"-"))))</f>
        <v>0</v>
      </c>
      <c r="P2056" s="86">
        <v>2</v>
      </c>
      <c r="Q2056" s="47"/>
      <c r="R2056" s="91">
        <f t="shared" si="32"/>
        <v>0</v>
      </c>
      <c r="S2056" s="91" t="str">
        <f>IF('1'!$H$10="-","-      ₽",IF(Z2056="только сц",IF(Q2056&lt;=AA2056,Q2056,AA2056),IF(Q2056&lt;=AB2056,0,IF(Q2056-R2056&lt;=AA2056,Q2056-R2056,AA2056))))</f>
        <v>-      ₽</v>
      </c>
      <c r="T2056" s="92" t="str">
        <f>IF('1'!$H$10="-","-      ₽",IF(AND(SUM($W$10:$W$6357)&gt;=200000,AC2056&lt;&gt;"без скидки"),IF(R2056&gt;=100,O2056*0.95*0.95*R2056,O2056*R2056*0.95),IF(SUM($V$10:$V$6357)&gt;=57000,IF(AND(R2056&gt;=100,AC2056&lt;&gt;"без скидки"),O2056*0.95*R2056,O2056*R2056),N2056*R2056)))</f>
        <v>-      ₽</v>
      </c>
      <c r="U2056" s="92" t="str">
        <f>IF('1'!$H$10="-","-      ₽",S2056*N2056)</f>
        <v>-      ₽</v>
      </c>
      <c r="V2056" s="93" t="str">
        <f>IF('1'!$H$10="-","-      ₽",R2056*N2056)</f>
        <v>-      ₽</v>
      </c>
      <c r="W2056" s="93" t="str">
        <f>IF('1'!$H$10="-","-      ₽",R2056*O2056)</f>
        <v>-      ₽</v>
      </c>
      <c r="X2056" s="65" t="s">
        <v>4548</v>
      </c>
      <c r="Y2056" s="66" t="str">
        <f>IF(OR(Q2056="",'1'!$H$10="-"),"-      %",IF(Z2056="только сц",0,IF(SUM($V$685:$V$6357)&gt;=57000,(W2056-T2056)/W2056,0)))</f>
        <v>-      %</v>
      </c>
      <c r="Z2056" s="83" t="s">
        <v>5582</v>
      </c>
      <c r="AA2056" s="51">
        <v>2</v>
      </c>
      <c r="AB2056" s="51">
        <v>0</v>
      </c>
      <c r="AC2056" s="63" t="s">
        <v>375</v>
      </c>
      <c r="AD2056" s="94" t="str">
        <f>IF(OR(Q2056="",'1'!$H$10="-"),"",IF(Q2056&gt;R2056+S2056,"заказано больше наличия",""))</f>
        <v/>
      </c>
    </row>
    <row r="2057" spans="1:30" s="48" customFormat="1">
      <c r="A2057" s="2"/>
      <c r="B2057" s="57" t="s">
        <v>4211</v>
      </c>
      <c r="C2057" s="49" t="s">
        <v>1009</v>
      </c>
      <c r="D2057" s="49" t="s">
        <v>1010</v>
      </c>
      <c r="E2057" s="49">
        <v>4</v>
      </c>
      <c r="F2057" s="49">
        <v>11</v>
      </c>
      <c r="G2057" s="49" t="s">
        <v>4263</v>
      </c>
      <c r="H2057" s="52" t="s">
        <v>52</v>
      </c>
      <c r="I2057" s="50"/>
      <c r="J2057" s="50"/>
      <c r="K2057" s="90"/>
      <c r="L2057" s="51">
        <v>2530</v>
      </c>
      <c r="M2057" s="51">
        <v>2232</v>
      </c>
      <c r="N2057" s="82">
        <f>IF('1'!$H$10="-",L2057,L2057)</f>
        <v>2530</v>
      </c>
      <c r="O2057" s="82">
        <f>IF(Z2057="только сц",0,IF('1'!$H$10="-",M2057,IF('1'!$H$10="в кассу предприятия",M2057,IF('1'!$H$10="ИП Водакова Т.Ю.",M2057*1.075,"-"))))</f>
        <v>0</v>
      </c>
      <c r="P2057" s="86">
        <v>1</v>
      </c>
      <c r="Q2057" s="47"/>
      <c r="R2057" s="91">
        <f t="shared" si="32"/>
        <v>0</v>
      </c>
      <c r="S2057" s="91" t="str">
        <f>IF('1'!$H$10="-","-      ₽",IF(Z2057="только сц",IF(Q2057&lt;=AA2057,Q2057,AA2057),IF(Q2057&lt;=AB2057,0,IF(Q2057-R2057&lt;=AA2057,Q2057-R2057,AA2057))))</f>
        <v>-      ₽</v>
      </c>
      <c r="T2057" s="92" t="str">
        <f>IF('1'!$H$10="-","-      ₽",IF(AND(SUM($W$10:$W$6357)&gt;=200000,AC2057&lt;&gt;"без скидки"),IF(R2057&gt;=100,O2057*0.95*0.95*R2057,O2057*R2057*0.95),IF(SUM($V$10:$V$6357)&gt;=57000,IF(AND(R2057&gt;=100,AC2057&lt;&gt;"без скидки"),O2057*0.95*R2057,O2057*R2057),N2057*R2057)))</f>
        <v>-      ₽</v>
      </c>
      <c r="U2057" s="92" t="str">
        <f>IF('1'!$H$10="-","-      ₽",S2057*N2057)</f>
        <v>-      ₽</v>
      </c>
      <c r="V2057" s="93" t="str">
        <f>IF('1'!$H$10="-","-      ₽",R2057*N2057)</f>
        <v>-      ₽</v>
      </c>
      <c r="W2057" s="93" t="str">
        <f>IF('1'!$H$10="-","-      ₽",R2057*O2057)</f>
        <v>-      ₽</v>
      </c>
      <c r="X2057" s="65" t="s">
        <v>4548</v>
      </c>
      <c r="Y2057" s="66" t="str">
        <f>IF(OR(Q2057="",'1'!$H$10="-"),"-      %",IF(Z2057="только сц",0,IF(SUM($V$685:$V$6357)&gt;=57000,(W2057-T2057)/W2057,0)))</f>
        <v>-      %</v>
      </c>
      <c r="Z2057" s="83" t="s">
        <v>5582</v>
      </c>
      <c r="AA2057" s="51">
        <v>1</v>
      </c>
      <c r="AB2057" s="51">
        <v>0</v>
      </c>
      <c r="AC2057" s="63" t="s">
        <v>375</v>
      </c>
      <c r="AD2057" s="94" t="str">
        <f>IF(OR(Q2057="",'1'!$H$10="-"),"",IF(Q2057&gt;R2057+S2057,"заказано больше наличия",""))</f>
        <v/>
      </c>
    </row>
    <row r="2058" spans="1:30" s="48" customFormat="1">
      <c r="A2058" s="2"/>
      <c r="B2058" s="57" t="s">
        <v>4212</v>
      </c>
      <c r="C2058" s="49" t="s">
        <v>1009</v>
      </c>
      <c r="D2058" s="49" t="s">
        <v>1010</v>
      </c>
      <c r="E2058" s="49">
        <v>4</v>
      </c>
      <c r="F2058" s="49">
        <v>11</v>
      </c>
      <c r="G2058" s="49" t="s">
        <v>4264</v>
      </c>
      <c r="H2058" s="52" t="s">
        <v>52</v>
      </c>
      <c r="I2058" s="50"/>
      <c r="J2058" s="50"/>
      <c r="K2058" s="90"/>
      <c r="L2058" s="51">
        <v>652</v>
      </c>
      <c r="M2058" s="51">
        <v>575</v>
      </c>
      <c r="N2058" s="82">
        <f>IF('1'!$H$10="-",L2058,L2058)</f>
        <v>652</v>
      </c>
      <c r="O2058" s="82">
        <f>IF(Z2058="только сц",0,IF('1'!$H$10="-",M2058,IF('1'!$H$10="в кассу предприятия",M2058,IF('1'!$H$10="ИП Водакова Т.Ю.",M2058*1.075,"-"))))</f>
        <v>0</v>
      </c>
      <c r="P2058" s="86">
        <v>1</v>
      </c>
      <c r="Q2058" s="47"/>
      <c r="R2058" s="91">
        <f t="shared" si="32"/>
        <v>0</v>
      </c>
      <c r="S2058" s="91" t="str">
        <f>IF('1'!$H$10="-","-      ₽",IF(Z2058="только сц",IF(Q2058&lt;=AA2058,Q2058,AA2058),IF(Q2058&lt;=AB2058,0,IF(Q2058-R2058&lt;=AA2058,Q2058-R2058,AA2058))))</f>
        <v>-      ₽</v>
      </c>
      <c r="T2058" s="92" t="str">
        <f>IF('1'!$H$10="-","-      ₽",IF(AND(SUM($W$10:$W$6357)&gt;=200000,AC2058&lt;&gt;"без скидки"),IF(R2058&gt;=100,O2058*0.95*0.95*R2058,O2058*R2058*0.95),IF(SUM($V$10:$V$6357)&gt;=57000,IF(AND(R2058&gt;=100,AC2058&lt;&gt;"без скидки"),O2058*0.95*R2058,O2058*R2058),N2058*R2058)))</f>
        <v>-      ₽</v>
      </c>
      <c r="U2058" s="92" t="str">
        <f>IF('1'!$H$10="-","-      ₽",S2058*N2058)</f>
        <v>-      ₽</v>
      </c>
      <c r="V2058" s="93" t="str">
        <f>IF('1'!$H$10="-","-      ₽",R2058*N2058)</f>
        <v>-      ₽</v>
      </c>
      <c r="W2058" s="93" t="str">
        <f>IF('1'!$H$10="-","-      ₽",R2058*O2058)</f>
        <v>-      ₽</v>
      </c>
      <c r="X2058" s="65" t="s">
        <v>4548</v>
      </c>
      <c r="Y2058" s="66" t="str">
        <f>IF(OR(Q2058="",'1'!$H$10="-"),"-      %",IF(Z2058="только сц",0,IF(SUM($V$685:$V$6357)&gt;=57000,(W2058-T2058)/W2058,0)))</f>
        <v>-      %</v>
      </c>
      <c r="Z2058" s="83" t="s">
        <v>5582</v>
      </c>
      <c r="AA2058" s="51">
        <v>1</v>
      </c>
      <c r="AB2058" s="51">
        <v>0</v>
      </c>
      <c r="AC2058" s="63" t="s">
        <v>375</v>
      </c>
      <c r="AD2058" s="94" t="str">
        <f>IF(OR(Q2058="",'1'!$H$10="-"),"",IF(Q2058&gt;R2058+S2058,"заказано больше наличия",""))</f>
        <v/>
      </c>
    </row>
    <row r="2059" spans="1:30" s="48" customFormat="1">
      <c r="A2059" s="2"/>
      <c r="B2059" s="57" t="s">
        <v>1946</v>
      </c>
      <c r="C2059" s="49" t="s">
        <v>1009</v>
      </c>
      <c r="D2059" s="49" t="s">
        <v>1010</v>
      </c>
      <c r="E2059" s="49">
        <v>4</v>
      </c>
      <c r="F2059" s="49">
        <v>11</v>
      </c>
      <c r="G2059" s="49" t="s">
        <v>3357</v>
      </c>
      <c r="H2059" s="52" t="s">
        <v>52</v>
      </c>
      <c r="I2059" s="50"/>
      <c r="J2059" s="50"/>
      <c r="K2059" s="90"/>
      <c r="L2059" s="51">
        <v>652</v>
      </c>
      <c r="M2059" s="51">
        <v>575</v>
      </c>
      <c r="N2059" s="82">
        <f>IF('1'!$H$10="-",L2059,L2059)</f>
        <v>652</v>
      </c>
      <c r="O2059" s="82">
        <f>IF(Z2059="только сц",0,IF('1'!$H$10="-",M2059,IF('1'!$H$10="в кассу предприятия",M2059,IF('1'!$H$10="ИП Водакова Т.Ю.",M2059*1.075,"-"))))</f>
        <v>575</v>
      </c>
      <c r="P2059" s="86">
        <v>1</v>
      </c>
      <c r="Q2059" s="47"/>
      <c r="R2059" s="91">
        <f t="shared" si="32"/>
        <v>0</v>
      </c>
      <c r="S2059" s="91" t="str">
        <f>IF('1'!$H$10="-","-      ₽",IF(Z2059="только сц",IF(Q2059&lt;=AA2059,Q2059,AA2059),IF(Q2059&lt;=AB2059,0,IF(Q2059-R2059&lt;=AA2059,Q2059-R2059,AA2059))))</f>
        <v>-      ₽</v>
      </c>
      <c r="T2059" s="92" t="str">
        <f>IF('1'!$H$10="-","-      ₽",IF(AND(SUM($W$10:$W$6357)&gt;=200000,AC2059&lt;&gt;"без скидки"),IF(R2059&gt;=100,O2059*0.95*0.95*R2059,O2059*R2059*0.95),IF(SUM($V$10:$V$6357)&gt;=57000,IF(AND(R2059&gt;=100,AC2059&lt;&gt;"без скидки"),O2059*0.95*R2059,O2059*R2059),N2059*R2059)))</f>
        <v>-      ₽</v>
      </c>
      <c r="U2059" s="92" t="str">
        <f>IF('1'!$H$10="-","-      ₽",S2059*N2059)</f>
        <v>-      ₽</v>
      </c>
      <c r="V2059" s="93" t="str">
        <f>IF('1'!$H$10="-","-      ₽",R2059*N2059)</f>
        <v>-      ₽</v>
      </c>
      <c r="W2059" s="93" t="str">
        <f>IF('1'!$H$10="-","-      ₽",R2059*O2059)</f>
        <v>-      ₽</v>
      </c>
      <c r="X2059" s="65" t="s">
        <v>4548</v>
      </c>
      <c r="Y2059" s="66" t="str">
        <f>IF(OR(Q2059="",'1'!$H$10="-"),"-      %",IF(Z2059="только сц",0,IF(SUM($V$685:$V$6357)&gt;=57000,(W2059-T2059)/W2059,0)))</f>
        <v>-      %</v>
      </c>
      <c r="Z2059" s="83" t="s">
        <v>375</v>
      </c>
      <c r="AA2059" s="51">
        <v>0</v>
      </c>
      <c r="AB2059" s="51">
        <v>1</v>
      </c>
      <c r="AC2059" s="63" t="s">
        <v>375</v>
      </c>
      <c r="AD2059" s="94" t="str">
        <f>IF(OR(Q2059="",'1'!$H$10="-"),"",IF(Q2059&gt;R2059+S2059,"заказано больше наличия",""))</f>
        <v/>
      </c>
    </row>
    <row r="2060" spans="1:30" s="48" customFormat="1">
      <c r="A2060" s="2"/>
      <c r="B2060" s="57" t="s">
        <v>1947</v>
      </c>
      <c r="C2060" s="49" t="s">
        <v>1009</v>
      </c>
      <c r="D2060" s="49" t="s">
        <v>1010</v>
      </c>
      <c r="E2060" s="49">
        <v>4</v>
      </c>
      <c r="F2060" s="49">
        <v>11</v>
      </c>
      <c r="G2060" s="49" t="s">
        <v>1012</v>
      </c>
      <c r="H2060" s="52" t="s">
        <v>52</v>
      </c>
      <c r="I2060" s="50"/>
      <c r="J2060" s="50"/>
      <c r="K2060" s="90"/>
      <c r="L2060" s="51">
        <v>504</v>
      </c>
      <c r="M2060" s="51">
        <v>445</v>
      </c>
      <c r="N2060" s="82">
        <f>IF('1'!$H$10="-",L2060,L2060)</f>
        <v>504</v>
      </c>
      <c r="O2060" s="82">
        <f>IF(Z2060="только сц",0,IF('1'!$H$10="-",M2060,IF('1'!$H$10="в кассу предприятия",M2060,IF('1'!$H$10="ИП Водакова Т.Ю.",M2060*1.075,"-"))))</f>
        <v>445</v>
      </c>
      <c r="P2060" s="86">
        <v>10</v>
      </c>
      <c r="Q2060" s="47"/>
      <c r="R2060" s="91">
        <f t="shared" si="32"/>
        <v>0</v>
      </c>
      <c r="S2060" s="91" t="str">
        <f>IF('1'!$H$10="-","-      ₽",IF(Z2060="только сц",IF(Q2060&lt;=AA2060,Q2060,AA2060),IF(Q2060&lt;=AB2060,0,IF(Q2060-R2060&lt;=AA2060,Q2060-R2060,AA2060))))</f>
        <v>-      ₽</v>
      </c>
      <c r="T2060" s="92" t="str">
        <f>IF('1'!$H$10="-","-      ₽",IF(AND(SUM($W$10:$W$6357)&gt;=200000,AC2060&lt;&gt;"без скидки"),IF(R2060&gt;=100,O2060*0.95*0.95*R2060,O2060*R2060*0.95),IF(SUM($V$10:$V$6357)&gt;=57000,IF(AND(R2060&gt;=100,AC2060&lt;&gt;"без скидки"),O2060*0.95*R2060,O2060*R2060),N2060*R2060)))</f>
        <v>-      ₽</v>
      </c>
      <c r="U2060" s="92" t="str">
        <f>IF('1'!$H$10="-","-      ₽",S2060*N2060)</f>
        <v>-      ₽</v>
      </c>
      <c r="V2060" s="93" t="str">
        <f>IF('1'!$H$10="-","-      ₽",R2060*N2060)</f>
        <v>-      ₽</v>
      </c>
      <c r="W2060" s="93" t="str">
        <f>IF('1'!$H$10="-","-      ₽",R2060*O2060)</f>
        <v>-      ₽</v>
      </c>
      <c r="X2060" s="65" t="s">
        <v>4548</v>
      </c>
      <c r="Y2060" s="66" t="str">
        <f>IF(OR(Q2060="",'1'!$H$10="-"),"-      %",IF(Z2060="только сц",0,IF(SUM($V$685:$V$6357)&gt;=57000,(W2060-T2060)/W2060,0)))</f>
        <v>-      %</v>
      </c>
      <c r="Z2060" s="83" t="s">
        <v>375</v>
      </c>
      <c r="AA2060" s="51">
        <v>7</v>
      </c>
      <c r="AB2060" s="51">
        <v>3</v>
      </c>
      <c r="AC2060" s="63" t="s">
        <v>375</v>
      </c>
      <c r="AD2060" s="94" t="str">
        <f>IF(OR(Q2060="",'1'!$H$10="-"),"",IF(Q2060&gt;R2060+S2060,"заказано больше наличия",""))</f>
        <v/>
      </c>
    </row>
    <row r="2061" spans="1:30" s="48" customFormat="1">
      <c r="A2061" s="2"/>
      <c r="B2061" s="57" t="s">
        <v>1948</v>
      </c>
      <c r="C2061" s="49" t="s">
        <v>2681</v>
      </c>
      <c r="D2061" s="49" t="s">
        <v>2682</v>
      </c>
      <c r="E2061" s="49">
        <v>4</v>
      </c>
      <c r="F2061" s="49">
        <v>11</v>
      </c>
      <c r="G2061" s="49" t="s">
        <v>3068</v>
      </c>
      <c r="H2061" s="52" t="s">
        <v>52</v>
      </c>
      <c r="I2061" s="50"/>
      <c r="J2061" s="50"/>
      <c r="K2061" s="90"/>
      <c r="L2061" s="51">
        <v>278</v>
      </c>
      <c r="M2061" s="51">
        <v>245</v>
      </c>
      <c r="N2061" s="82">
        <f>IF('1'!$H$10="-",L2061,L2061)</f>
        <v>278</v>
      </c>
      <c r="O2061" s="82">
        <f>IF(Z2061="только сц",0,IF('1'!$H$10="-",M2061,IF('1'!$H$10="в кассу предприятия",M2061,IF('1'!$H$10="ИП Водакова Т.Ю.",M2061*1.075,"-"))))</f>
        <v>245</v>
      </c>
      <c r="P2061" s="86">
        <v>5</v>
      </c>
      <c r="Q2061" s="47"/>
      <c r="R2061" s="91">
        <f t="shared" si="32"/>
        <v>0</v>
      </c>
      <c r="S2061" s="91" t="str">
        <f>IF('1'!$H$10="-","-      ₽",IF(Z2061="только сц",IF(Q2061&lt;=AA2061,Q2061,AA2061),IF(Q2061&lt;=AB2061,0,IF(Q2061-R2061&lt;=AA2061,Q2061-R2061,AA2061))))</f>
        <v>-      ₽</v>
      </c>
      <c r="T2061" s="92" t="str">
        <f>IF('1'!$H$10="-","-      ₽",IF(AND(SUM($W$10:$W$6357)&gt;=200000,AC2061&lt;&gt;"без скидки"),IF(R2061&gt;=100,O2061*0.95*0.95*R2061,O2061*R2061*0.95),IF(SUM($V$10:$V$6357)&gt;=57000,IF(AND(R2061&gt;=100,AC2061&lt;&gt;"без скидки"),O2061*0.95*R2061,O2061*R2061),N2061*R2061)))</f>
        <v>-      ₽</v>
      </c>
      <c r="U2061" s="92" t="str">
        <f>IF('1'!$H$10="-","-      ₽",S2061*N2061)</f>
        <v>-      ₽</v>
      </c>
      <c r="V2061" s="93" t="str">
        <f>IF('1'!$H$10="-","-      ₽",R2061*N2061)</f>
        <v>-      ₽</v>
      </c>
      <c r="W2061" s="93" t="str">
        <f>IF('1'!$H$10="-","-      ₽",R2061*O2061)</f>
        <v>-      ₽</v>
      </c>
      <c r="X2061" s="65" t="s">
        <v>4548</v>
      </c>
      <c r="Y2061" s="66" t="str">
        <f>IF(OR(Q2061="",'1'!$H$10="-"),"-      %",IF(Z2061="только сц",0,IF(SUM($V$685:$V$6357)&gt;=57000,(W2061-T2061)/W2061,0)))</f>
        <v>-      %</v>
      </c>
      <c r="Z2061" s="83" t="s">
        <v>375</v>
      </c>
      <c r="AA2061" s="51">
        <v>1</v>
      </c>
      <c r="AB2061" s="51">
        <v>4</v>
      </c>
      <c r="AC2061" s="63" t="s">
        <v>3975</v>
      </c>
      <c r="AD2061" s="94" t="str">
        <f>IF(OR(Q2061="",'1'!$H$10="-"),"",IF(Q2061&gt;R2061+S2061,"заказано больше наличия",""))</f>
        <v/>
      </c>
    </row>
    <row r="2062" spans="1:30" s="48" customFormat="1">
      <c r="A2062" s="2"/>
      <c r="B2062" s="57" t="s">
        <v>1949</v>
      </c>
      <c r="C2062" s="49" t="s">
        <v>2681</v>
      </c>
      <c r="D2062" s="49" t="s">
        <v>2682</v>
      </c>
      <c r="E2062" s="49">
        <v>4</v>
      </c>
      <c r="F2062" s="49">
        <v>11</v>
      </c>
      <c r="G2062" s="49" t="s">
        <v>3358</v>
      </c>
      <c r="H2062" s="52" t="s">
        <v>52</v>
      </c>
      <c r="I2062" s="50"/>
      <c r="J2062" s="50"/>
      <c r="K2062" s="90"/>
      <c r="L2062" s="51">
        <v>278</v>
      </c>
      <c r="M2062" s="51">
        <v>245</v>
      </c>
      <c r="N2062" s="82">
        <f>IF('1'!$H$10="-",L2062,L2062)</f>
        <v>278</v>
      </c>
      <c r="O2062" s="82">
        <f>IF(Z2062="только сц",0,IF('1'!$H$10="-",M2062,IF('1'!$H$10="в кассу предприятия",M2062,IF('1'!$H$10="ИП Водакова Т.Ю.",M2062*1.075,"-"))))</f>
        <v>245</v>
      </c>
      <c r="P2062" s="86">
        <v>4</v>
      </c>
      <c r="Q2062" s="47"/>
      <c r="R2062" s="91">
        <f t="shared" si="32"/>
        <v>0</v>
      </c>
      <c r="S2062" s="91" t="str">
        <f>IF('1'!$H$10="-","-      ₽",IF(Z2062="только сц",IF(Q2062&lt;=AA2062,Q2062,AA2062),IF(Q2062&lt;=AB2062,0,IF(Q2062-R2062&lt;=AA2062,Q2062-R2062,AA2062))))</f>
        <v>-      ₽</v>
      </c>
      <c r="T2062" s="92" t="str">
        <f>IF('1'!$H$10="-","-      ₽",IF(AND(SUM($W$10:$W$6357)&gt;=200000,AC2062&lt;&gt;"без скидки"),IF(R2062&gt;=100,O2062*0.95*0.95*R2062,O2062*R2062*0.95),IF(SUM($V$10:$V$6357)&gt;=57000,IF(AND(R2062&gt;=100,AC2062&lt;&gt;"без скидки"),O2062*0.95*R2062,O2062*R2062),N2062*R2062)))</f>
        <v>-      ₽</v>
      </c>
      <c r="U2062" s="92" t="str">
        <f>IF('1'!$H$10="-","-      ₽",S2062*N2062)</f>
        <v>-      ₽</v>
      </c>
      <c r="V2062" s="93" t="str">
        <f>IF('1'!$H$10="-","-      ₽",R2062*N2062)</f>
        <v>-      ₽</v>
      </c>
      <c r="W2062" s="93" t="str">
        <f>IF('1'!$H$10="-","-      ₽",R2062*O2062)</f>
        <v>-      ₽</v>
      </c>
      <c r="X2062" s="65" t="s">
        <v>4548</v>
      </c>
      <c r="Y2062" s="66" t="str">
        <f>IF(OR(Q2062="",'1'!$H$10="-"),"-      %",IF(Z2062="только сц",0,IF(SUM($V$685:$V$6357)&gt;=57000,(W2062-T2062)/W2062,0)))</f>
        <v>-      %</v>
      </c>
      <c r="Z2062" s="83" t="s">
        <v>375</v>
      </c>
      <c r="AA2062" s="51">
        <v>0</v>
      </c>
      <c r="AB2062" s="51">
        <v>4</v>
      </c>
      <c r="AC2062" s="63" t="s">
        <v>375</v>
      </c>
      <c r="AD2062" s="94" t="str">
        <f>IF(OR(Q2062="",'1'!$H$10="-"),"",IF(Q2062&gt;R2062+S2062,"заказано больше наличия",""))</f>
        <v/>
      </c>
    </row>
    <row r="2063" spans="1:30" s="48" customFormat="1">
      <c r="A2063" s="2"/>
      <c r="B2063" s="57" t="s">
        <v>3964</v>
      </c>
      <c r="C2063" s="49" t="s">
        <v>2683</v>
      </c>
      <c r="D2063" s="49" t="s">
        <v>2684</v>
      </c>
      <c r="E2063" s="49">
        <v>4</v>
      </c>
      <c r="F2063" s="49">
        <v>5</v>
      </c>
      <c r="G2063" s="49" t="s">
        <v>3972</v>
      </c>
      <c r="H2063" s="52" t="s">
        <v>78</v>
      </c>
      <c r="I2063" s="50"/>
      <c r="J2063" s="50"/>
      <c r="K2063" s="90"/>
      <c r="L2063" s="51">
        <v>212</v>
      </c>
      <c r="M2063" s="51">
        <v>187</v>
      </c>
      <c r="N2063" s="82">
        <f>IF('1'!$H$10="-",L2063,L2063)</f>
        <v>212</v>
      </c>
      <c r="O2063" s="82">
        <f>IF(Z2063="только сц",0,IF('1'!$H$10="-",M2063,IF('1'!$H$10="в кассу предприятия",M2063,IF('1'!$H$10="ИП Водакова Т.Ю.",M2063*1.075,"-"))))</f>
        <v>0</v>
      </c>
      <c r="P2063" s="86">
        <v>18</v>
      </c>
      <c r="Q2063" s="47"/>
      <c r="R2063" s="91">
        <f t="shared" si="32"/>
        <v>0</v>
      </c>
      <c r="S2063" s="91" t="str">
        <f>IF('1'!$H$10="-","-      ₽",IF(Z2063="только сц",IF(Q2063&lt;=AA2063,Q2063,AA2063),IF(Q2063&lt;=AB2063,0,IF(Q2063-R2063&lt;=AA2063,Q2063-R2063,AA2063))))</f>
        <v>-      ₽</v>
      </c>
      <c r="T2063" s="92" t="str">
        <f>IF('1'!$H$10="-","-      ₽",IF(AND(SUM($W$10:$W$6357)&gt;=200000,AC2063&lt;&gt;"без скидки"),IF(R2063&gt;=100,O2063*0.95*0.95*R2063,O2063*R2063*0.95),IF(SUM($V$10:$V$6357)&gt;=57000,IF(AND(R2063&gt;=100,AC2063&lt;&gt;"без скидки"),O2063*0.95*R2063,O2063*R2063),N2063*R2063)))</f>
        <v>-      ₽</v>
      </c>
      <c r="U2063" s="92" t="str">
        <f>IF('1'!$H$10="-","-      ₽",S2063*N2063)</f>
        <v>-      ₽</v>
      </c>
      <c r="V2063" s="93" t="str">
        <f>IF('1'!$H$10="-","-      ₽",R2063*N2063)</f>
        <v>-      ₽</v>
      </c>
      <c r="W2063" s="93" t="str">
        <f>IF('1'!$H$10="-","-      ₽",R2063*O2063)</f>
        <v>-      ₽</v>
      </c>
      <c r="X2063" s="65" t="s">
        <v>4548</v>
      </c>
      <c r="Y2063" s="66" t="str">
        <f>IF(OR(Q2063="",'1'!$H$10="-"),"-      %",IF(Z2063="только сц",0,IF(SUM($V$685:$V$6357)&gt;=57000,(W2063-T2063)/W2063,0)))</f>
        <v>-      %</v>
      </c>
      <c r="Z2063" s="83" t="s">
        <v>5582</v>
      </c>
      <c r="AA2063" s="51">
        <v>18</v>
      </c>
      <c r="AB2063" s="51">
        <v>0</v>
      </c>
      <c r="AC2063" s="63" t="s">
        <v>375</v>
      </c>
      <c r="AD2063" s="94" t="str">
        <f>IF(OR(Q2063="",'1'!$H$10="-"),"",IF(Q2063&gt;R2063+S2063,"заказано больше наличия",""))</f>
        <v/>
      </c>
    </row>
    <row r="2064" spans="1:30" s="48" customFormat="1">
      <c r="A2064" s="2"/>
      <c r="B2064" s="57" t="s">
        <v>1950</v>
      </c>
      <c r="C2064" s="49" t="s">
        <v>2683</v>
      </c>
      <c r="D2064" s="49" t="s">
        <v>2684</v>
      </c>
      <c r="E2064" s="49">
        <v>4</v>
      </c>
      <c r="F2064" s="49">
        <v>5</v>
      </c>
      <c r="G2064" s="49" t="s">
        <v>3359</v>
      </c>
      <c r="H2064" s="52" t="s">
        <v>78</v>
      </c>
      <c r="I2064" s="50"/>
      <c r="J2064" s="50"/>
      <c r="K2064" s="90"/>
      <c r="L2064" s="51">
        <v>212</v>
      </c>
      <c r="M2064" s="51">
        <v>187</v>
      </c>
      <c r="N2064" s="82">
        <f>IF('1'!$H$10="-",L2064,L2064)</f>
        <v>212</v>
      </c>
      <c r="O2064" s="82">
        <f>IF(Z2064="только сц",0,IF('1'!$H$10="-",M2064,IF('1'!$H$10="в кассу предприятия",M2064,IF('1'!$H$10="ИП Водакова Т.Ю.",M2064*1.075,"-"))))</f>
        <v>0</v>
      </c>
      <c r="P2064" s="86">
        <v>2</v>
      </c>
      <c r="Q2064" s="47"/>
      <c r="R2064" s="91">
        <f t="shared" si="32"/>
        <v>0</v>
      </c>
      <c r="S2064" s="91" t="str">
        <f>IF('1'!$H$10="-","-      ₽",IF(Z2064="только сц",IF(Q2064&lt;=AA2064,Q2064,AA2064),IF(Q2064&lt;=AB2064,0,IF(Q2064-R2064&lt;=AA2064,Q2064-R2064,AA2064))))</f>
        <v>-      ₽</v>
      </c>
      <c r="T2064" s="92" t="str">
        <f>IF('1'!$H$10="-","-      ₽",IF(AND(SUM($W$10:$W$6357)&gt;=200000,AC2064&lt;&gt;"без скидки"),IF(R2064&gt;=100,O2064*0.95*0.95*R2064,O2064*R2064*0.95),IF(SUM($V$10:$V$6357)&gt;=57000,IF(AND(R2064&gt;=100,AC2064&lt;&gt;"без скидки"),O2064*0.95*R2064,O2064*R2064),N2064*R2064)))</f>
        <v>-      ₽</v>
      </c>
      <c r="U2064" s="92" t="str">
        <f>IF('1'!$H$10="-","-      ₽",S2064*N2064)</f>
        <v>-      ₽</v>
      </c>
      <c r="V2064" s="93" t="str">
        <f>IF('1'!$H$10="-","-      ₽",R2064*N2064)</f>
        <v>-      ₽</v>
      </c>
      <c r="W2064" s="93" t="str">
        <f>IF('1'!$H$10="-","-      ₽",R2064*O2064)</f>
        <v>-      ₽</v>
      </c>
      <c r="X2064" s="65" t="s">
        <v>4548</v>
      </c>
      <c r="Y2064" s="66" t="str">
        <f>IF(OR(Q2064="",'1'!$H$10="-"),"-      %",IF(Z2064="только сц",0,IF(SUM($V$685:$V$6357)&gt;=57000,(W2064-T2064)/W2064,0)))</f>
        <v>-      %</v>
      </c>
      <c r="Z2064" s="83" t="s">
        <v>5582</v>
      </c>
      <c r="AA2064" s="51">
        <v>2</v>
      </c>
      <c r="AB2064" s="51">
        <v>0</v>
      </c>
      <c r="AC2064" s="63" t="s">
        <v>375</v>
      </c>
      <c r="AD2064" s="94" t="str">
        <f>IF(OR(Q2064="",'1'!$H$10="-"),"",IF(Q2064&gt;R2064+S2064,"заказано больше наличия",""))</f>
        <v/>
      </c>
    </row>
    <row r="2065" spans="1:30" s="48" customFormat="1">
      <c r="A2065" s="2"/>
      <c r="B2065" s="57" t="s">
        <v>3965</v>
      </c>
      <c r="C2065" s="49" t="s">
        <v>2683</v>
      </c>
      <c r="D2065" s="49" t="s">
        <v>2684</v>
      </c>
      <c r="E2065" s="49">
        <v>4</v>
      </c>
      <c r="F2065" s="49">
        <v>5</v>
      </c>
      <c r="G2065" s="49" t="s">
        <v>3973</v>
      </c>
      <c r="H2065" s="52" t="s">
        <v>78</v>
      </c>
      <c r="I2065" s="50"/>
      <c r="J2065" s="50"/>
      <c r="K2065" s="90"/>
      <c r="L2065" s="51">
        <v>212</v>
      </c>
      <c r="M2065" s="51">
        <v>187</v>
      </c>
      <c r="N2065" s="82">
        <f>IF('1'!$H$10="-",L2065,L2065)</f>
        <v>212</v>
      </c>
      <c r="O2065" s="82">
        <f>IF(Z2065="только сц",0,IF('1'!$H$10="-",M2065,IF('1'!$H$10="в кассу предприятия",M2065,IF('1'!$H$10="ИП Водакова Т.Ю.",M2065*1.075,"-"))))</f>
        <v>187</v>
      </c>
      <c r="P2065" s="86">
        <v>4</v>
      </c>
      <c r="Q2065" s="47"/>
      <c r="R2065" s="91">
        <f t="shared" si="32"/>
        <v>0</v>
      </c>
      <c r="S2065" s="91" t="str">
        <f>IF('1'!$H$10="-","-      ₽",IF(Z2065="только сц",IF(Q2065&lt;=AA2065,Q2065,AA2065),IF(Q2065&lt;=AB2065,0,IF(Q2065-R2065&lt;=AA2065,Q2065-R2065,AA2065))))</f>
        <v>-      ₽</v>
      </c>
      <c r="T2065" s="92" t="str">
        <f>IF('1'!$H$10="-","-      ₽",IF(AND(SUM($W$10:$W$6357)&gt;=200000,AC2065&lt;&gt;"без скидки"),IF(R2065&gt;=100,O2065*0.95*0.95*R2065,O2065*R2065*0.95),IF(SUM($V$10:$V$6357)&gt;=57000,IF(AND(R2065&gt;=100,AC2065&lt;&gt;"без скидки"),O2065*0.95*R2065,O2065*R2065),N2065*R2065)))</f>
        <v>-      ₽</v>
      </c>
      <c r="U2065" s="92" t="str">
        <f>IF('1'!$H$10="-","-      ₽",S2065*N2065)</f>
        <v>-      ₽</v>
      </c>
      <c r="V2065" s="93" t="str">
        <f>IF('1'!$H$10="-","-      ₽",R2065*N2065)</f>
        <v>-      ₽</v>
      </c>
      <c r="W2065" s="93" t="str">
        <f>IF('1'!$H$10="-","-      ₽",R2065*O2065)</f>
        <v>-      ₽</v>
      </c>
      <c r="X2065" s="65" t="s">
        <v>4548</v>
      </c>
      <c r="Y2065" s="66" t="str">
        <f>IF(OR(Q2065="",'1'!$H$10="-"),"-      %",IF(Z2065="только сц",0,IF(SUM($V$685:$V$6357)&gt;=57000,(W2065-T2065)/W2065,0)))</f>
        <v>-      %</v>
      </c>
      <c r="Z2065" s="83" t="s">
        <v>375</v>
      </c>
      <c r="AA2065" s="51">
        <v>2</v>
      </c>
      <c r="AB2065" s="51">
        <v>2</v>
      </c>
      <c r="AC2065" s="63" t="s">
        <v>375</v>
      </c>
      <c r="AD2065" s="94" t="str">
        <f>IF(OR(Q2065="",'1'!$H$10="-"),"",IF(Q2065&gt;R2065+S2065,"заказано больше наличия",""))</f>
        <v/>
      </c>
    </row>
    <row r="2066" spans="1:30" s="48" customFormat="1">
      <c r="A2066" s="2"/>
      <c r="B2066" s="57" t="s">
        <v>1951</v>
      </c>
      <c r="C2066" s="49" t="s">
        <v>1014</v>
      </c>
      <c r="D2066" s="49" t="s">
        <v>1015</v>
      </c>
      <c r="E2066" s="49">
        <v>4</v>
      </c>
      <c r="F2066" s="49">
        <v>6</v>
      </c>
      <c r="G2066" s="49" t="s">
        <v>3360</v>
      </c>
      <c r="H2066" s="52" t="s">
        <v>85</v>
      </c>
      <c r="I2066" s="50"/>
      <c r="J2066" s="50"/>
      <c r="K2066" s="90"/>
      <c r="L2066" s="51">
        <v>221</v>
      </c>
      <c r="M2066" s="51">
        <v>195</v>
      </c>
      <c r="N2066" s="82">
        <f>IF('1'!$H$10="-",L2066,L2066)</f>
        <v>221</v>
      </c>
      <c r="O2066" s="82">
        <f>IF(Z2066="только сц",0,IF('1'!$H$10="-",M2066,IF('1'!$H$10="в кассу предприятия",M2066,IF('1'!$H$10="ИП Водакова Т.Ю.",M2066*1.075,"-"))))</f>
        <v>195</v>
      </c>
      <c r="P2066" s="86">
        <v>5</v>
      </c>
      <c r="Q2066" s="47"/>
      <c r="R2066" s="91">
        <f t="shared" si="32"/>
        <v>0</v>
      </c>
      <c r="S2066" s="91" t="str">
        <f>IF('1'!$H$10="-","-      ₽",IF(Z2066="только сц",IF(Q2066&lt;=AA2066,Q2066,AA2066),IF(Q2066&lt;=AB2066,0,IF(Q2066-R2066&lt;=AA2066,Q2066-R2066,AA2066))))</f>
        <v>-      ₽</v>
      </c>
      <c r="T2066" s="92" t="str">
        <f>IF('1'!$H$10="-","-      ₽",IF(AND(SUM($W$10:$W$6357)&gt;=200000,AC2066&lt;&gt;"без скидки"),IF(R2066&gt;=100,O2066*0.95*0.95*R2066,O2066*R2066*0.95),IF(SUM($V$10:$V$6357)&gt;=57000,IF(AND(R2066&gt;=100,AC2066&lt;&gt;"без скидки"),O2066*0.95*R2066,O2066*R2066),N2066*R2066)))</f>
        <v>-      ₽</v>
      </c>
      <c r="U2066" s="92" t="str">
        <f>IF('1'!$H$10="-","-      ₽",S2066*N2066)</f>
        <v>-      ₽</v>
      </c>
      <c r="V2066" s="93" t="str">
        <f>IF('1'!$H$10="-","-      ₽",R2066*N2066)</f>
        <v>-      ₽</v>
      </c>
      <c r="W2066" s="93" t="str">
        <f>IF('1'!$H$10="-","-      ₽",R2066*O2066)</f>
        <v>-      ₽</v>
      </c>
      <c r="X2066" s="65" t="s">
        <v>4548</v>
      </c>
      <c r="Y2066" s="66" t="str">
        <f>IF(OR(Q2066="",'1'!$H$10="-"),"-      %",IF(Z2066="только сц",0,IF(SUM($V$685:$V$6357)&gt;=57000,(W2066-T2066)/W2066,0)))</f>
        <v>-      %</v>
      </c>
      <c r="Z2066" s="83" t="s">
        <v>375</v>
      </c>
      <c r="AA2066" s="51">
        <v>0</v>
      </c>
      <c r="AB2066" s="51">
        <v>5</v>
      </c>
      <c r="AC2066" s="63" t="s">
        <v>375</v>
      </c>
      <c r="AD2066" s="94" t="str">
        <f>IF(OR(Q2066="",'1'!$H$10="-"),"",IF(Q2066&gt;R2066+S2066,"заказано больше наличия",""))</f>
        <v/>
      </c>
    </row>
    <row r="2067" spans="1:30" s="48" customFormat="1">
      <c r="A2067" s="2"/>
      <c r="B2067" s="57" t="s">
        <v>1952</v>
      </c>
      <c r="C2067" s="49" t="s">
        <v>1014</v>
      </c>
      <c r="D2067" s="49" t="s">
        <v>1015</v>
      </c>
      <c r="E2067" s="49">
        <v>4</v>
      </c>
      <c r="F2067" s="49">
        <v>8</v>
      </c>
      <c r="G2067" s="49" t="s">
        <v>3360</v>
      </c>
      <c r="H2067" s="52" t="s">
        <v>288</v>
      </c>
      <c r="I2067" s="50"/>
      <c r="J2067" s="50"/>
      <c r="K2067" s="90"/>
      <c r="L2067" s="51">
        <v>266</v>
      </c>
      <c r="M2067" s="51">
        <v>235</v>
      </c>
      <c r="N2067" s="82">
        <f>IF('1'!$H$10="-",L2067,L2067)</f>
        <v>266</v>
      </c>
      <c r="O2067" s="82">
        <f>IF(Z2067="только сц",0,IF('1'!$H$10="-",M2067,IF('1'!$H$10="в кассу предприятия",M2067,IF('1'!$H$10="ИП Водакова Т.Ю.",M2067*1.075,"-"))))</f>
        <v>235</v>
      </c>
      <c r="P2067" s="86">
        <v>20</v>
      </c>
      <c r="Q2067" s="47"/>
      <c r="R2067" s="91">
        <f t="shared" si="32"/>
        <v>0</v>
      </c>
      <c r="S2067" s="91" t="str">
        <f>IF('1'!$H$10="-","-      ₽",IF(Z2067="только сц",IF(Q2067&lt;=AA2067,Q2067,AA2067),IF(Q2067&lt;=AB2067,0,IF(Q2067-R2067&lt;=AA2067,Q2067-R2067,AA2067))))</f>
        <v>-      ₽</v>
      </c>
      <c r="T2067" s="92" t="str">
        <f>IF('1'!$H$10="-","-      ₽",IF(AND(SUM($W$10:$W$6357)&gt;=200000,AC2067&lt;&gt;"без скидки"),IF(R2067&gt;=100,O2067*0.95*0.95*R2067,O2067*R2067*0.95),IF(SUM($V$10:$V$6357)&gt;=57000,IF(AND(R2067&gt;=100,AC2067&lt;&gt;"без скидки"),O2067*0.95*R2067,O2067*R2067),N2067*R2067)))</f>
        <v>-      ₽</v>
      </c>
      <c r="U2067" s="92" t="str">
        <f>IF('1'!$H$10="-","-      ₽",S2067*N2067)</f>
        <v>-      ₽</v>
      </c>
      <c r="V2067" s="93" t="str">
        <f>IF('1'!$H$10="-","-      ₽",R2067*N2067)</f>
        <v>-      ₽</v>
      </c>
      <c r="W2067" s="93" t="str">
        <f>IF('1'!$H$10="-","-      ₽",R2067*O2067)</f>
        <v>-      ₽</v>
      </c>
      <c r="X2067" s="65" t="s">
        <v>4992</v>
      </c>
      <c r="Y2067" s="66" t="str">
        <f>IF(OR(Q2067="",'1'!$H$10="-"),"-      %",IF(Z2067="только сц",0,IF(SUM($V$685:$V$6357)&gt;=57000,(W2067-T2067)/W2067,0)))</f>
        <v>-      %</v>
      </c>
      <c r="Z2067" s="83" t="s">
        <v>375</v>
      </c>
      <c r="AA2067" s="51">
        <v>0</v>
      </c>
      <c r="AB2067" s="51">
        <v>20</v>
      </c>
      <c r="AC2067" s="63" t="s">
        <v>375</v>
      </c>
      <c r="AD2067" s="94" t="str">
        <f>IF(OR(Q2067="",'1'!$H$10="-"),"",IF(Q2067&gt;R2067+S2067,"заказано больше наличия",""))</f>
        <v/>
      </c>
    </row>
    <row r="2068" spans="1:30" s="48" customFormat="1">
      <c r="A2068" s="2"/>
      <c r="B2068" s="57" t="s">
        <v>5287</v>
      </c>
      <c r="C2068" s="49" t="s">
        <v>1014</v>
      </c>
      <c r="D2068" s="49" t="s">
        <v>1015</v>
      </c>
      <c r="E2068" s="49">
        <v>4</v>
      </c>
      <c r="F2068" s="49">
        <v>6</v>
      </c>
      <c r="G2068" s="49" t="s">
        <v>1016</v>
      </c>
      <c r="H2068" s="52" t="s">
        <v>85</v>
      </c>
      <c r="I2068" s="50"/>
      <c r="J2068" s="50"/>
      <c r="K2068" s="90"/>
      <c r="L2068" s="51">
        <v>221</v>
      </c>
      <c r="M2068" s="51">
        <v>195</v>
      </c>
      <c r="N2068" s="82">
        <f>IF('1'!$H$10="-",L2068,L2068)</f>
        <v>221</v>
      </c>
      <c r="O2068" s="82">
        <f>IF(Z2068="только сц",0,IF('1'!$H$10="-",M2068,IF('1'!$H$10="в кассу предприятия",M2068,IF('1'!$H$10="ИП Водакова Т.Ю.",M2068*1.075,"-"))))</f>
        <v>0</v>
      </c>
      <c r="P2068" s="86">
        <v>2</v>
      </c>
      <c r="Q2068" s="47"/>
      <c r="R2068" s="91">
        <f t="shared" si="32"/>
        <v>0</v>
      </c>
      <c r="S2068" s="91" t="str">
        <f>IF('1'!$H$10="-","-      ₽",IF(Z2068="только сц",IF(Q2068&lt;=AA2068,Q2068,AA2068),IF(Q2068&lt;=AB2068,0,IF(Q2068-R2068&lt;=AA2068,Q2068-R2068,AA2068))))</f>
        <v>-      ₽</v>
      </c>
      <c r="T2068" s="92" t="str">
        <f>IF('1'!$H$10="-","-      ₽",IF(AND(SUM($W$10:$W$6357)&gt;=200000,AC2068&lt;&gt;"без скидки"),IF(R2068&gt;=100,O2068*0.95*0.95*R2068,O2068*R2068*0.95),IF(SUM($V$10:$V$6357)&gt;=57000,IF(AND(R2068&gt;=100,AC2068&lt;&gt;"без скидки"),O2068*0.95*R2068,O2068*R2068),N2068*R2068)))</f>
        <v>-      ₽</v>
      </c>
      <c r="U2068" s="92" t="str">
        <f>IF('1'!$H$10="-","-      ₽",S2068*N2068)</f>
        <v>-      ₽</v>
      </c>
      <c r="V2068" s="93" t="str">
        <f>IF('1'!$H$10="-","-      ₽",R2068*N2068)</f>
        <v>-      ₽</v>
      </c>
      <c r="W2068" s="93" t="str">
        <f>IF('1'!$H$10="-","-      ₽",R2068*O2068)</f>
        <v>-      ₽</v>
      </c>
      <c r="X2068" s="65" t="s">
        <v>4548</v>
      </c>
      <c r="Y2068" s="66" t="str">
        <f>IF(OR(Q2068="",'1'!$H$10="-"),"-      %",IF(Z2068="только сц",0,IF(SUM($V$685:$V$6357)&gt;=57000,(W2068-T2068)/W2068,0)))</f>
        <v>-      %</v>
      </c>
      <c r="Z2068" s="83" t="s">
        <v>5582</v>
      </c>
      <c r="AA2068" s="51">
        <v>2</v>
      </c>
      <c r="AB2068" s="51">
        <v>0</v>
      </c>
      <c r="AC2068" s="63" t="s">
        <v>375</v>
      </c>
      <c r="AD2068" s="94" t="str">
        <f>IF(OR(Q2068="",'1'!$H$10="-"),"",IF(Q2068&gt;R2068+S2068,"заказано больше наличия",""))</f>
        <v/>
      </c>
    </row>
    <row r="2069" spans="1:30" s="48" customFormat="1">
      <c r="A2069" s="2"/>
      <c r="B2069" s="57" t="s">
        <v>1013</v>
      </c>
      <c r="C2069" s="49" t="s">
        <v>1014</v>
      </c>
      <c r="D2069" s="49" t="s">
        <v>1015</v>
      </c>
      <c r="E2069" s="49">
        <v>4</v>
      </c>
      <c r="F2069" s="49">
        <v>8</v>
      </c>
      <c r="G2069" s="49" t="s">
        <v>1016</v>
      </c>
      <c r="H2069" s="52" t="s">
        <v>288</v>
      </c>
      <c r="I2069" s="50"/>
      <c r="J2069" s="50"/>
      <c r="K2069" s="90"/>
      <c r="L2069" s="51">
        <v>221</v>
      </c>
      <c r="M2069" s="51">
        <v>195</v>
      </c>
      <c r="N2069" s="82">
        <f>IF('1'!$H$10="-",L2069,L2069)</f>
        <v>221</v>
      </c>
      <c r="O2069" s="82">
        <f>IF(Z2069="только сц",0,IF('1'!$H$10="-",M2069,IF('1'!$H$10="в кассу предприятия",M2069,IF('1'!$H$10="ИП Водакова Т.Ю.",M2069*1.075,"-"))))</f>
        <v>195</v>
      </c>
      <c r="P2069" s="86">
        <v>24</v>
      </c>
      <c r="Q2069" s="47"/>
      <c r="R2069" s="91">
        <f t="shared" si="32"/>
        <v>0</v>
      </c>
      <c r="S2069" s="91" t="str">
        <f>IF('1'!$H$10="-","-      ₽",IF(Z2069="только сц",IF(Q2069&lt;=AA2069,Q2069,AA2069),IF(Q2069&lt;=AB2069,0,IF(Q2069-R2069&lt;=AA2069,Q2069-R2069,AA2069))))</f>
        <v>-      ₽</v>
      </c>
      <c r="T2069" s="92" t="str">
        <f>IF('1'!$H$10="-","-      ₽",IF(AND(SUM($W$10:$W$6357)&gt;=200000,AC2069&lt;&gt;"без скидки"),IF(R2069&gt;=100,O2069*0.95*0.95*R2069,O2069*R2069*0.95),IF(SUM($V$10:$V$6357)&gt;=57000,IF(AND(R2069&gt;=100,AC2069&lt;&gt;"без скидки"),O2069*0.95*R2069,O2069*R2069),N2069*R2069)))</f>
        <v>-      ₽</v>
      </c>
      <c r="U2069" s="92" t="str">
        <f>IF('1'!$H$10="-","-      ₽",S2069*N2069)</f>
        <v>-      ₽</v>
      </c>
      <c r="V2069" s="93" t="str">
        <f>IF('1'!$H$10="-","-      ₽",R2069*N2069)</f>
        <v>-      ₽</v>
      </c>
      <c r="W2069" s="93" t="str">
        <f>IF('1'!$H$10="-","-      ₽",R2069*O2069)</f>
        <v>-      ₽</v>
      </c>
      <c r="X2069" s="65" t="s">
        <v>4548</v>
      </c>
      <c r="Y2069" s="66" t="str">
        <f>IF(OR(Q2069="",'1'!$H$10="-"),"-      %",IF(Z2069="только сц",0,IF(SUM($V$685:$V$6357)&gt;=57000,(W2069-T2069)/W2069,0)))</f>
        <v>-      %</v>
      </c>
      <c r="Z2069" s="83" t="s">
        <v>375</v>
      </c>
      <c r="AA2069" s="51">
        <v>0</v>
      </c>
      <c r="AB2069" s="51">
        <v>24</v>
      </c>
      <c r="AC2069" s="63" t="s">
        <v>375</v>
      </c>
      <c r="AD2069" s="94" t="str">
        <f>IF(OR(Q2069="",'1'!$H$10="-"),"",IF(Q2069&gt;R2069+S2069,"заказано больше наличия",""))</f>
        <v/>
      </c>
    </row>
    <row r="2070" spans="1:30" s="48" customFormat="1">
      <c r="A2070" s="2"/>
      <c r="B2070" s="57" t="s">
        <v>1953</v>
      </c>
      <c r="C2070" s="49" t="s">
        <v>1014</v>
      </c>
      <c r="D2070" s="49" t="s">
        <v>1015</v>
      </c>
      <c r="E2070" s="49">
        <v>4</v>
      </c>
      <c r="F2070" s="49">
        <v>5</v>
      </c>
      <c r="G2070" s="49" t="s">
        <v>3361</v>
      </c>
      <c r="H2070" s="52" t="s">
        <v>78</v>
      </c>
      <c r="I2070" s="50"/>
      <c r="J2070" s="50"/>
      <c r="K2070" s="90"/>
      <c r="L2070" s="51">
        <v>221</v>
      </c>
      <c r="M2070" s="51">
        <v>195</v>
      </c>
      <c r="N2070" s="82">
        <f>IF('1'!$H$10="-",L2070,L2070)</f>
        <v>221</v>
      </c>
      <c r="O2070" s="82">
        <f>IF(Z2070="только сц",0,IF('1'!$H$10="-",M2070,IF('1'!$H$10="в кассу предприятия",M2070,IF('1'!$H$10="ИП Водакова Т.Ю.",M2070*1.075,"-"))))</f>
        <v>195</v>
      </c>
      <c r="P2070" s="86">
        <v>48</v>
      </c>
      <c r="Q2070" s="47"/>
      <c r="R2070" s="91">
        <f t="shared" si="32"/>
        <v>0</v>
      </c>
      <c r="S2070" s="91" t="str">
        <f>IF('1'!$H$10="-","-      ₽",IF(Z2070="только сц",IF(Q2070&lt;=AA2070,Q2070,AA2070),IF(Q2070&lt;=AB2070,0,IF(Q2070-R2070&lt;=AA2070,Q2070-R2070,AA2070))))</f>
        <v>-      ₽</v>
      </c>
      <c r="T2070" s="92" t="str">
        <f>IF('1'!$H$10="-","-      ₽",IF(AND(SUM($W$10:$W$6357)&gt;=200000,AC2070&lt;&gt;"без скидки"),IF(R2070&gt;=100,O2070*0.95*0.95*R2070,O2070*R2070*0.95),IF(SUM($V$10:$V$6357)&gt;=57000,IF(AND(R2070&gt;=100,AC2070&lt;&gt;"без скидки"),O2070*0.95*R2070,O2070*R2070),N2070*R2070)))</f>
        <v>-      ₽</v>
      </c>
      <c r="U2070" s="92" t="str">
        <f>IF('1'!$H$10="-","-      ₽",S2070*N2070)</f>
        <v>-      ₽</v>
      </c>
      <c r="V2070" s="93" t="str">
        <f>IF('1'!$H$10="-","-      ₽",R2070*N2070)</f>
        <v>-      ₽</v>
      </c>
      <c r="W2070" s="93" t="str">
        <f>IF('1'!$H$10="-","-      ₽",R2070*O2070)</f>
        <v>-      ₽</v>
      </c>
      <c r="X2070" s="65" t="s">
        <v>4548</v>
      </c>
      <c r="Y2070" s="66" t="str">
        <f>IF(OR(Q2070="",'1'!$H$10="-"),"-      %",IF(Z2070="только сц",0,IF(SUM($V$685:$V$6357)&gt;=57000,(W2070-T2070)/W2070,0)))</f>
        <v>-      %</v>
      </c>
      <c r="Z2070" s="83" t="s">
        <v>375</v>
      </c>
      <c r="AA2070" s="51">
        <v>0</v>
      </c>
      <c r="AB2070" s="51">
        <v>48</v>
      </c>
      <c r="AC2070" s="63" t="s">
        <v>3975</v>
      </c>
      <c r="AD2070" s="94" t="str">
        <f>IF(OR(Q2070="",'1'!$H$10="-"),"",IF(Q2070&gt;R2070+S2070,"заказано больше наличия",""))</f>
        <v/>
      </c>
    </row>
    <row r="2071" spans="1:30" s="48" customFormat="1">
      <c r="A2071" s="2"/>
      <c r="B2071" s="57" t="s">
        <v>1954</v>
      </c>
      <c r="C2071" s="49" t="s">
        <v>2685</v>
      </c>
      <c r="D2071" s="49" t="s">
        <v>2686</v>
      </c>
      <c r="E2071" s="49">
        <v>4</v>
      </c>
      <c r="F2071" s="49">
        <v>8</v>
      </c>
      <c r="G2071" s="49" t="s">
        <v>3362</v>
      </c>
      <c r="H2071" s="52" t="s">
        <v>288</v>
      </c>
      <c r="I2071" s="50"/>
      <c r="J2071" s="50"/>
      <c r="K2071" s="90"/>
      <c r="L2071" s="51">
        <v>198</v>
      </c>
      <c r="M2071" s="51">
        <v>175</v>
      </c>
      <c r="N2071" s="82">
        <f>IF('1'!$H$10="-",L2071,L2071)</f>
        <v>198</v>
      </c>
      <c r="O2071" s="82">
        <f>IF(Z2071="только сц",0,IF('1'!$H$10="-",M2071,IF('1'!$H$10="в кассу предприятия",M2071,IF('1'!$H$10="ИП Водакова Т.Ю.",M2071*1.075,"-"))))</f>
        <v>175</v>
      </c>
      <c r="P2071" s="86">
        <v>7</v>
      </c>
      <c r="Q2071" s="47"/>
      <c r="R2071" s="91">
        <f t="shared" si="32"/>
        <v>0</v>
      </c>
      <c r="S2071" s="91" t="str">
        <f>IF('1'!$H$10="-","-      ₽",IF(Z2071="только сц",IF(Q2071&lt;=AA2071,Q2071,AA2071),IF(Q2071&lt;=AB2071,0,IF(Q2071-R2071&lt;=AA2071,Q2071-R2071,AA2071))))</f>
        <v>-      ₽</v>
      </c>
      <c r="T2071" s="92" t="str">
        <f>IF('1'!$H$10="-","-      ₽",IF(AND(SUM($W$10:$W$6357)&gt;=200000,AC2071&lt;&gt;"без скидки"),IF(R2071&gt;=100,O2071*0.95*0.95*R2071,O2071*R2071*0.95),IF(SUM($V$10:$V$6357)&gt;=57000,IF(AND(R2071&gt;=100,AC2071&lt;&gt;"без скидки"),O2071*0.95*R2071,O2071*R2071),N2071*R2071)))</f>
        <v>-      ₽</v>
      </c>
      <c r="U2071" s="92" t="str">
        <f>IF('1'!$H$10="-","-      ₽",S2071*N2071)</f>
        <v>-      ₽</v>
      </c>
      <c r="V2071" s="93" t="str">
        <f>IF('1'!$H$10="-","-      ₽",R2071*N2071)</f>
        <v>-      ₽</v>
      </c>
      <c r="W2071" s="93" t="str">
        <f>IF('1'!$H$10="-","-      ₽",R2071*O2071)</f>
        <v>-      ₽</v>
      </c>
      <c r="X2071" s="65" t="s">
        <v>4992</v>
      </c>
      <c r="Y2071" s="66" t="str">
        <f>IF(OR(Q2071="",'1'!$H$10="-"),"-      %",IF(Z2071="только сц",0,IF(SUM($V$685:$V$6357)&gt;=57000,(W2071-T2071)/W2071,0)))</f>
        <v>-      %</v>
      </c>
      <c r="Z2071" s="83" t="s">
        <v>375</v>
      </c>
      <c r="AA2071" s="51">
        <v>1</v>
      </c>
      <c r="AB2071" s="51">
        <v>6</v>
      </c>
      <c r="AC2071" s="63" t="s">
        <v>375</v>
      </c>
      <c r="AD2071" s="94" t="str">
        <f>IF(OR(Q2071="",'1'!$H$10="-"),"",IF(Q2071&gt;R2071+S2071,"заказано больше наличия",""))</f>
        <v/>
      </c>
    </row>
    <row r="2072" spans="1:30" s="48" customFormat="1">
      <c r="A2072" s="2"/>
      <c r="B2072" s="57" t="s">
        <v>1955</v>
      </c>
      <c r="C2072" s="49" t="s">
        <v>3911</v>
      </c>
      <c r="D2072" s="49" t="s">
        <v>2686</v>
      </c>
      <c r="E2072" s="49">
        <v>4</v>
      </c>
      <c r="F2072" s="49">
        <v>11</v>
      </c>
      <c r="G2072" s="49" t="s">
        <v>3362</v>
      </c>
      <c r="H2072" s="52" t="s">
        <v>52</v>
      </c>
      <c r="I2072" s="50"/>
      <c r="J2072" s="50"/>
      <c r="K2072" s="90"/>
      <c r="L2072" s="51">
        <v>221</v>
      </c>
      <c r="M2072" s="51">
        <v>195</v>
      </c>
      <c r="N2072" s="82">
        <f>IF('1'!$H$10="-",L2072,L2072)</f>
        <v>221</v>
      </c>
      <c r="O2072" s="82">
        <f>IF(Z2072="только сц",0,IF('1'!$H$10="-",M2072,IF('1'!$H$10="в кассу предприятия",M2072,IF('1'!$H$10="ИП Водакова Т.Ю.",M2072*1.075,"-"))))</f>
        <v>0</v>
      </c>
      <c r="P2072" s="86">
        <v>1</v>
      </c>
      <c r="Q2072" s="47"/>
      <c r="R2072" s="91">
        <f t="shared" si="32"/>
        <v>0</v>
      </c>
      <c r="S2072" s="91" t="str">
        <f>IF('1'!$H$10="-","-      ₽",IF(Z2072="только сц",IF(Q2072&lt;=AA2072,Q2072,AA2072),IF(Q2072&lt;=AB2072,0,IF(Q2072-R2072&lt;=AA2072,Q2072-R2072,AA2072))))</f>
        <v>-      ₽</v>
      </c>
      <c r="T2072" s="92" t="str">
        <f>IF('1'!$H$10="-","-      ₽",IF(AND(SUM($W$10:$W$6357)&gt;=200000,AC2072&lt;&gt;"без скидки"),IF(R2072&gt;=100,O2072*0.95*0.95*R2072,O2072*R2072*0.95),IF(SUM($V$10:$V$6357)&gt;=57000,IF(AND(R2072&gt;=100,AC2072&lt;&gt;"без скидки"),O2072*0.95*R2072,O2072*R2072),N2072*R2072)))</f>
        <v>-      ₽</v>
      </c>
      <c r="U2072" s="92" t="str">
        <f>IF('1'!$H$10="-","-      ₽",S2072*N2072)</f>
        <v>-      ₽</v>
      </c>
      <c r="V2072" s="93" t="str">
        <f>IF('1'!$H$10="-","-      ₽",R2072*N2072)</f>
        <v>-      ₽</v>
      </c>
      <c r="W2072" s="93" t="str">
        <f>IF('1'!$H$10="-","-      ₽",R2072*O2072)</f>
        <v>-      ₽</v>
      </c>
      <c r="X2072" s="65" t="s">
        <v>4548</v>
      </c>
      <c r="Y2072" s="66" t="str">
        <f>IF(OR(Q2072="",'1'!$H$10="-"),"-      %",IF(Z2072="только сц",0,IF(SUM($V$685:$V$6357)&gt;=57000,(W2072-T2072)/W2072,0)))</f>
        <v>-      %</v>
      </c>
      <c r="Z2072" s="83" t="s">
        <v>5582</v>
      </c>
      <c r="AA2072" s="51">
        <v>1</v>
      </c>
      <c r="AB2072" s="51">
        <v>0</v>
      </c>
      <c r="AC2072" s="63" t="s">
        <v>375</v>
      </c>
      <c r="AD2072" s="94" t="str">
        <f>IF(OR(Q2072="",'1'!$H$10="-"),"",IF(Q2072&gt;R2072+S2072,"заказано больше наличия",""))</f>
        <v/>
      </c>
    </row>
    <row r="2073" spans="1:30" s="48" customFormat="1">
      <c r="A2073" s="2"/>
      <c r="B2073" s="57" t="s">
        <v>1956</v>
      </c>
      <c r="C2073" s="49" t="s">
        <v>3912</v>
      </c>
      <c r="D2073" s="49" t="s">
        <v>3913</v>
      </c>
      <c r="E2073" s="49">
        <v>4</v>
      </c>
      <c r="F2073" s="49">
        <v>11</v>
      </c>
      <c r="G2073" s="49"/>
      <c r="H2073" s="52" t="s">
        <v>52</v>
      </c>
      <c r="I2073" s="50"/>
      <c r="J2073" s="50"/>
      <c r="K2073" s="90"/>
      <c r="L2073" s="51">
        <v>266</v>
      </c>
      <c r="M2073" s="51">
        <v>235</v>
      </c>
      <c r="N2073" s="82">
        <f>IF('1'!$H$10="-",L2073,L2073)</f>
        <v>266</v>
      </c>
      <c r="O2073" s="82">
        <f>IF(Z2073="только сц",0,IF('1'!$H$10="-",M2073,IF('1'!$H$10="в кассу предприятия",M2073,IF('1'!$H$10="ИП Водакова Т.Ю.",M2073*1.075,"-"))))</f>
        <v>0</v>
      </c>
      <c r="P2073" s="86">
        <v>2</v>
      </c>
      <c r="Q2073" s="47"/>
      <c r="R2073" s="91">
        <f t="shared" si="32"/>
        <v>0</v>
      </c>
      <c r="S2073" s="91" t="str">
        <f>IF('1'!$H$10="-","-      ₽",IF(Z2073="только сц",IF(Q2073&lt;=AA2073,Q2073,AA2073),IF(Q2073&lt;=AB2073,0,IF(Q2073-R2073&lt;=AA2073,Q2073-R2073,AA2073))))</f>
        <v>-      ₽</v>
      </c>
      <c r="T2073" s="92" t="str">
        <f>IF('1'!$H$10="-","-      ₽",IF(AND(SUM($W$10:$W$6357)&gt;=200000,AC2073&lt;&gt;"без скидки"),IF(R2073&gt;=100,O2073*0.95*0.95*R2073,O2073*R2073*0.95),IF(SUM($V$10:$V$6357)&gt;=57000,IF(AND(R2073&gt;=100,AC2073&lt;&gt;"без скидки"),O2073*0.95*R2073,O2073*R2073),N2073*R2073)))</f>
        <v>-      ₽</v>
      </c>
      <c r="U2073" s="92" t="str">
        <f>IF('1'!$H$10="-","-      ₽",S2073*N2073)</f>
        <v>-      ₽</v>
      </c>
      <c r="V2073" s="93" t="str">
        <f>IF('1'!$H$10="-","-      ₽",R2073*N2073)</f>
        <v>-      ₽</v>
      </c>
      <c r="W2073" s="93" t="str">
        <f>IF('1'!$H$10="-","-      ₽",R2073*O2073)</f>
        <v>-      ₽</v>
      </c>
      <c r="X2073" s="65" t="s">
        <v>4548</v>
      </c>
      <c r="Y2073" s="66" t="str">
        <f>IF(OR(Q2073="",'1'!$H$10="-"),"-      %",IF(Z2073="только сц",0,IF(SUM($V$685:$V$6357)&gt;=57000,(W2073-T2073)/W2073,0)))</f>
        <v>-      %</v>
      </c>
      <c r="Z2073" s="83" t="s">
        <v>5582</v>
      </c>
      <c r="AA2073" s="51">
        <v>2</v>
      </c>
      <c r="AB2073" s="51">
        <v>0</v>
      </c>
      <c r="AC2073" s="63" t="s">
        <v>375</v>
      </c>
      <c r="AD2073" s="94" t="str">
        <f>IF(OR(Q2073="",'1'!$H$10="-"),"",IF(Q2073&gt;R2073+S2073,"заказано больше наличия",""))</f>
        <v/>
      </c>
    </row>
    <row r="2074" spans="1:30" s="48" customFormat="1">
      <c r="A2074" s="2"/>
      <c r="B2074" s="57" t="s">
        <v>1957</v>
      </c>
      <c r="C2074" s="49" t="s">
        <v>2687</v>
      </c>
      <c r="D2074" s="49" t="s">
        <v>2688</v>
      </c>
      <c r="E2074" s="49">
        <v>4</v>
      </c>
      <c r="F2074" s="49">
        <v>11</v>
      </c>
      <c r="G2074" s="49" t="s">
        <v>3363</v>
      </c>
      <c r="H2074" s="52" t="s">
        <v>52</v>
      </c>
      <c r="I2074" s="50"/>
      <c r="J2074" s="50"/>
      <c r="K2074" s="90"/>
      <c r="L2074" s="51">
        <v>266</v>
      </c>
      <c r="M2074" s="51">
        <v>235</v>
      </c>
      <c r="N2074" s="82">
        <f>IF('1'!$H$10="-",L2074,L2074)</f>
        <v>266</v>
      </c>
      <c r="O2074" s="82">
        <f>IF(Z2074="только сц",0,IF('1'!$H$10="-",M2074,IF('1'!$H$10="в кассу предприятия",M2074,IF('1'!$H$10="ИП Водакова Т.Ю.",M2074*1.075,"-"))))</f>
        <v>235</v>
      </c>
      <c r="P2074" s="86">
        <v>11</v>
      </c>
      <c r="Q2074" s="47"/>
      <c r="R2074" s="91">
        <f t="shared" si="32"/>
        <v>0</v>
      </c>
      <c r="S2074" s="91" t="str">
        <f>IF('1'!$H$10="-","-      ₽",IF(Z2074="только сц",IF(Q2074&lt;=AA2074,Q2074,AA2074),IF(Q2074&lt;=AB2074,0,IF(Q2074-R2074&lt;=AA2074,Q2074-R2074,AA2074))))</f>
        <v>-      ₽</v>
      </c>
      <c r="T2074" s="92" t="str">
        <f>IF('1'!$H$10="-","-      ₽",IF(AND(SUM($W$10:$W$6357)&gt;=200000,AC2074&lt;&gt;"без скидки"),IF(R2074&gt;=100,O2074*0.95*0.95*R2074,O2074*R2074*0.95),IF(SUM($V$10:$V$6357)&gt;=57000,IF(AND(R2074&gt;=100,AC2074&lt;&gt;"без скидки"),O2074*0.95*R2074,O2074*R2074),N2074*R2074)))</f>
        <v>-      ₽</v>
      </c>
      <c r="U2074" s="92" t="str">
        <f>IF('1'!$H$10="-","-      ₽",S2074*N2074)</f>
        <v>-      ₽</v>
      </c>
      <c r="V2074" s="93" t="str">
        <f>IF('1'!$H$10="-","-      ₽",R2074*N2074)</f>
        <v>-      ₽</v>
      </c>
      <c r="W2074" s="93" t="str">
        <f>IF('1'!$H$10="-","-      ₽",R2074*O2074)</f>
        <v>-      ₽</v>
      </c>
      <c r="X2074" s="65" t="s">
        <v>4991</v>
      </c>
      <c r="Y2074" s="66" t="str">
        <f>IF(OR(Q2074="",'1'!$H$10="-"),"-      %",IF(Z2074="только сц",0,IF(SUM($V$685:$V$6357)&gt;=57000,(W2074-T2074)/W2074,0)))</f>
        <v>-      %</v>
      </c>
      <c r="Z2074" s="83" t="s">
        <v>375</v>
      </c>
      <c r="AA2074" s="51">
        <v>0</v>
      </c>
      <c r="AB2074" s="51">
        <v>11</v>
      </c>
      <c r="AC2074" s="63" t="s">
        <v>375</v>
      </c>
      <c r="AD2074" s="94" t="str">
        <f>IF(OR(Q2074="",'1'!$H$10="-"),"",IF(Q2074&gt;R2074+S2074,"заказано больше наличия",""))</f>
        <v/>
      </c>
    </row>
    <row r="2075" spans="1:30" s="48" customFormat="1">
      <c r="A2075" s="2"/>
      <c r="B2075" s="57" t="s">
        <v>5288</v>
      </c>
      <c r="C2075" s="49" t="s">
        <v>5437</v>
      </c>
      <c r="D2075" s="49" t="s">
        <v>5438</v>
      </c>
      <c r="E2075" s="49">
        <v>4</v>
      </c>
      <c r="F2075" s="49">
        <v>8</v>
      </c>
      <c r="G2075" s="49" t="s">
        <v>5552</v>
      </c>
      <c r="H2075" s="52" t="s">
        <v>288</v>
      </c>
      <c r="I2075" s="50"/>
      <c r="J2075" s="50"/>
      <c r="K2075" s="90"/>
      <c r="L2075" s="51">
        <v>266</v>
      </c>
      <c r="M2075" s="51">
        <v>235</v>
      </c>
      <c r="N2075" s="82">
        <f>IF('1'!$H$10="-",L2075,L2075)</f>
        <v>266</v>
      </c>
      <c r="O2075" s="82">
        <f>IF(Z2075="только сц",0,IF('1'!$H$10="-",M2075,IF('1'!$H$10="в кассу предприятия",M2075,IF('1'!$H$10="ИП Водакова Т.Ю.",M2075*1.075,"-"))))</f>
        <v>0</v>
      </c>
      <c r="P2075" s="86">
        <v>9</v>
      </c>
      <c r="Q2075" s="47"/>
      <c r="R2075" s="91">
        <f t="shared" si="32"/>
        <v>0</v>
      </c>
      <c r="S2075" s="91" t="str">
        <f>IF('1'!$H$10="-","-      ₽",IF(Z2075="только сц",IF(Q2075&lt;=AA2075,Q2075,AA2075),IF(Q2075&lt;=AB2075,0,IF(Q2075-R2075&lt;=AA2075,Q2075-R2075,AA2075))))</f>
        <v>-      ₽</v>
      </c>
      <c r="T2075" s="92" t="str">
        <f>IF('1'!$H$10="-","-      ₽",IF(AND(SUM($W$10:$W$6357)&gt;=200000,AC2075&lt;&gt;"без скидки"),IF(R2075&gt;=100,O2075*0.95*0.95*R2075,O2075*R2075*0.95),IF(SUM($V$10:$V$6357)&gt;=57000,IF(AND(R2075&gt;=100,AC2075&lt;&gt;"без скидки"),O2075*0.95*R2075,O2075*R2075),N2075*R2075)))</f>
        <v>-      ₽</v>
      </c>
      <c r="U2075" s="92" t="str">
        <f>IF('1'!$H$10="-","-      ₽",S2075*N2075)</f>
        <v>-      ₽</v>
      </c>
      <c r="V2075" s="93" t="str">
        <f>IF('1'!$H$10="-","-      ₽",R2075*N2075)</f>
        <v>-      ₽</v>
      </c>
      <c r="W2075" s="93" t="str">
        <f>IF('1'!$H$10="-","-      ₽",R2075*O2075)</f>
        <v>-      ₽</v>
      </c>
      <c r="X2075" s="65" t="s">
        <v>4548</v>
      </c>
      <c r="Y2075" s="66" t="str">
        <f>IF(OR(Q2075="",'1'!$H$10="-"),"-      %",IF(Z2075="только сц",0,IF(SUM($V$685:$V$6357)&gt;=57000,(W2075-T2075)/W2075,0)))</f>
        <v>-      %</v>
      </c>
      <c r="Z2075" s="83" t="s">
        <v>5582</v>
      </c>
      <c r="AA2075" s="51">
        <v>9</v>
      </c>
      <c r="AB2075" s="51">
        <v>0</v>
      </c>
      <c r="AC2075" s="63" t="s">
        <v>375</v>
      </c>
      <c r="AD2075" s="94" t="str">
        <f>IF(OR(Q2075="",'1'!$H$10="-"),"",IF(Q2075&gt;R2075+S2075,"заказано больше наличия",""))</f>
        <v/>
      </c>
    </row>
    <row r="2076" spans="1:30" s="48" customFormat="1">
      <c r="A2076" s="2"/>
      <c r="B2076" s="57" t="s">
        <v>1958</v>
      </c>
      <c r="C2076" s="49" t="s">
        <v>2689</v>
      </c>
      <c r="D2076" s="49" t="s">
        <v>2690</v>
      </c>
      <c r="E2076" s="49">
        <v>4</v>
      </c>
      <c r="F2076" s="49">
        <v>1</v>
      </c>
      <c r="G2076" s="49"/>
      <c r="H2076" s="52" t="s">
        <v>75</v>
      </c>
      <c r="I2076" s="50"/>
      <c r="J2076" s="50"/>
      <c r="K2076" s="90"/>
      <c r="L2076" s="51">
        <v>187</v>
      </c>
      <c r="M2076" s="51">
        <v>165</v>
      </c>
      <c r="N2076" s="82">
        <f>IF('1'!$H$10="-",L2076,L2076)</f>
        <v>187</v>
      </c>
      <c r="O2076" s="82">
        <f>IF(Z2076="только сц",0,IF('1'!$H$10="-",M2076,IF('1'!$H$10="в кассу предприятия",M2076,IF('1'!$H$10="ИП Водакова Т.Ю.",M2076*1.075,"-"))))</f>
        <v>165</v>
      </c>
      <c r="P2076" s="86" t="s">
        <v>5583</v>
      </c>
      <c r="Q2076" s="47"/>
      <c r="R2076" s="91">
        <f t="shared" si="32"/>
        <v>0</v>
      </c>
      <c r="S2076" s="91" t="str">
        <f>IF('1'!$H$10="-","-      ₽",IF(Z2076="только сц",IF(Q2076&lt;=AA2076,Q2076,AA2076),IF(Q2076&lt;=AB2076,0,IF(Q2076-R2076&lt;=AA2076,Q2076-R2076,AA2076))))</f>
        <v>-      ₽</v>
      </c>
      <c r="T2076" s="92" t="str">
        <f>IF('1'!$H$10="-","-      ₽",IF(AND(SUM($W$10:$W$6357)&gt;=200000,AC2076&lt;&gt;"без скидки"),IF(R2076&gt;=100,O2076*0.95*0.95*R2076,O2076*R2076*0.95),IF(SUM($V$10:$V$6357)&gt;=57000,IF(AND(R2076&gt;=100,AC2076&lt;&gt;"без скидки"),O2076*0.95*R2076,O2076*R2076),N2076*R2076)))</f>
        <v>-      ₽</v>
      </c>
      <c r="U2076" s="92" t="str">
        <f>IF('1'!$H$10="-","-      ₽",S2076*N2076)</f>
        <v>-      ₽</v>
      </c>
      <c r="V2076" s="93" t="str">
        <f>IF('1'!$H$10="-","-      ₽",R2076*N2076)</f>
        <v>-      ₽</v>
      </c>
      <c r="W2076" s="93" t="str">
        <f>IF('1'!$H$10="-","-      ₽",R2076*O2076)</f>
        <v>-      ₽</v>
      </c>
      <c r="X2076" s="65" t="s">
        <v>4548</v>
      </c>
      <c r="Y2076" s="66" t="str">
        <f>IF(OR(Q2076="",'1'!$H$10="-"),"-      %",IF(Z2076="только сц",0,IF(SUM($V$685:$V$6357)&gt;=57000,(W2076-T2076)/W2076,0)))</f>
        <v>-      %</v>
      </c>
      <c r="Z2076" s="83" t="s">
        <v>375</v>
      </c>
      <c r="AA2076" s="51">
        <v>21</v>
      </c>
      <c r="AB2076" s="51">
        <v>157</v>
      </c>
      <c r="AC2076" s="63" t="s">
        <v>3975</v>
      </c>
      <c r="AD2076" s="94" t="str">
        <f>IF(OR(Q2076="",'1'!$H$10="-"),"",IF(Q2076&gt;R2076+S2076,"заказано больше наличия",""))</f>
        <v/>
      </c>
    </row>
    <row r="2077" spans="1:30" s="48" customFormat="1">
      <c r="A2077" s="2"/>
      <c r="B2077" s="57" t="s">
        <v>1959</v>
      </c>
      <c r="C2077" s="49" t="s">
        <v>2691</v>
      </c>
      <c r="D2077" s="49" t="s">
        <v>2692</v>
      </c>
      <c r="E2077" s="49">
        <v>4</v>
      </c>
      <c r="F2077" s="49">
        <v>8</v>
      </c>
      <c r="G2077" s="49" t="s">
        <v>997</v>
      </c>
      <c r="H2077" s="52" t="s">
        <v>288</v>
      </c>
      <c r="I2077" s="50"/>
      <c r="J2077" s="50"/>
      <c r="K2077" s="90"/>
      <c r="L2077" s="51">
        <v>266</v>
      </c>
      <c r="M2077" s="51">
        <v>235</v>
      </c>
      <c r="N2077" s="82">
        <f>IF('1'!$H$10="-",L2077,L2077)</f>
        <v>266</v>
      </c>
      <c r="O2077" s="82">
        <f>IF(Z2077="только сц",0,IF('1'!$H$10="-",M2077,IF('1'!$H$10="в кассу предприятия",M2077,IF('1'!$H$10="ИП Водакова Т.Ю.",M2077*1.075,"-"))))</f>
        <v>235</v>
      </c>
      <c r="P2077" s="86">
        <v>3</v>
      </c>
      <c r="Q2077" s="47"/>
      <c r="R2077" s="91">
        <f t="shared" si="32"/>
        <v>0</v>
      </c>
      <c r="S2077" s="91" t="str">
        <f>IF('1'!$H$10="-","-      ₽",IF(Z2077="только сц",IF(Q2077&lt;=AA2077,Q2077,AA2077),IF(Q2077&lt;=AB2077,0,IF(Q2077-R2077&lt;=AA2077,Q2077-R2077,AA2077))))</f>
        <v>-      ₽</v>
      </c>
      <c r="T2077" s="92" t="str">
        <f>IF('1'!$H$10="-","-      ₽",IF(AND(SUM($W$10:$W$6357)&gt;=200000,AC2077&lt;&gt;"без скидки"),IF(R2077&gt;=100,O2077*0.95*0.95*R2077,O2077*R2077*0.95),IF(SUM($V$10:$V$6357)&gt;=57000,IF(AND(R2077&gt;=100,AC2077&lt;&gt;"без скидки"),O2077*0.95*R2077,O2077*R2077),N2077*R2077)))</f>
        <v>-      ₽</v>
      </c>
      <c r="U2077" s="92" t="str">
        <f>IF('1'!$H$10="-","-      ₽",S2077*N2077)</f>
        <v>-      ₽</v>
      </c>
      <c r="V2077" s="93" t="str">
        <f>IF('1'!$H$10="-","-      ₽",R2077*N2077)</f>
        <v>-      ₽</v>
      </c>
      <c r="W2077" s="93" t="str">
        <f>IF('1'!$H$10="-","-      ₽",R2077*O2077)</f>
        <v>-      ₽</v>
      </c>
      <c r="X2077" s="65" t="s">
        <v>4548</v>
      </c>
      <c r="Y2077" s="66" t="str">
        <f>IF(OR(Q2077="",'1'!$H$10="-"),"-      %",IF(Z2077="только сц",0,IF(SUM($V$685:$V$6357)&gt;=57000,(W2077-T2077)/W2077,0)))</f>
        <v>-      %</v>
      </c>
      <c r="Z2077" s="83" t="s">
        <v>375</v>
      </c>
      <c r="AA2077" s="51">
        <v>0</v>
      </c>
      <c r="AB2077" s="51">
        <v>3</v>
      </c>
      <c r="AC2077" s="63" t="s">
        <v>375</v>
      </c>
      <c r="AD2077" s="94" t="str">
        <f>IF(OR(Q2077="",'1'!$H$10="-"),"",IF(Q2077&gt;R2077+S2077,"заказано больше наличия",""))</f>
        <v/>
      </c>
    </row>
    <row r="2078" spans="1:30" s="48" customFormat="1">
      <c r="A2078" s="2"/>
      <c r="B2078" s="57" t="s">
        <v>1960</v>
      </c>
      <c r="C2078" s="49" t="s">
        <v>2693</v>
      </c>
      <c r="D2078" s="49" t="s">
        <v>2694</v>
      </c>
      <c r="E2078" s="49">
        <v>4</v>
      </c>
      <c r="F2078" s="49">
        <v>5</v>
      </c>
      <c r="G2078" s="49" t="s">
        <v>3364</v>
      </c>
      <c r="H2078" s="52" t="s">
        <v>78</v>
      </c>
      <c r="I2078" s="50"/>
      <c r="J2078" s="50"/>
      <c r="K2078" s="90"/>
      <c r="L2078" s="51">
        <v>204</v>
      </c>
      <c r="M2078" s="51">
        <v>180</v>
      </c>
      <c r="N2078" s="82">
        <f>IF('1'!$H$10="-",L2078,L2078)</f>
        <v>204</v>
      </c>
      <c r="O2078" s="82">
        <f>IF(Z2078="только сц",0,IF('1'!$H$10="-",M2078,IF('1'!$H$10="в кассу предприятия",M2078,IF('1'!$H$10="ИП Водакова Т.Ю.",M2078*1.075,"-"))))</f>
        <v>0</v>
      </c>
      <c r="P2078" s="86">
        <v>5</v>
      </c>
      <c r="Q2078" s="47"/>
      <c r="R2078" s="91">
        <f t="shared" si="32"/>
        <v>0</v>
      </c>
      <c r="S2078" s="91" t="str">
        <f>IF('1'!$H$10="-","-      ₽",IF(Z2078="только сц",IF(Q2078&lt;=AA2078,Q2078,AA2078),IF(Q2078&lt;=AB2078,0,IF(Q2078-R2078&lt;=AA2078,Q2078-R2078,AA2078))))</f>
        <v>-      ₽</v>
      </c>
      <c r="T2078" s="92" t="str">
        <f>IF('1'!$H$10="-","-      ₽",IF(AND(SUM($W$10:$W$6357)&gt;=200000,AC2078&lt;&gt;"без скидки"),IF(R2078&gt;=100,O2078*0.95*0.95*R2078,O2078*R2078*0.95),IF(SUM($V$10:$V$6357)&gt;=57000,IF(AND(R2078&gt;=100,AC2078&lt;&gt;"без скидки"),O2078*0.95*R2078,O2078*R2078),N2078*R2078)))</f>
        <v>-      ₽</v>
      </c>
      <c r="U2078" s="92" t="str">
        <f>IF('1'!$H$10="-","-      ₽",S2078*N2078)</f>
        <v>-      ₽</v>
      </c>
      <c r="V2078" s="93" t="str">
        <f>IF('1'!$H$10="-","-      ₽",R2078*N2078)</f>
        <v>-      ₽</v>
      </c>
      <c r="W2078" s="93" t="str">
        <f>IF('1'!$H$10="-","-      ₽",R2078*O2078)</f>
        <v>-      ₽</v>
      </c>
      <c r="X2078" s="65" t="s">
        <v>4548</v>
      </c>
      <c r="Y2078" s="66" t="str">
        <f>IF(OR(Q2078="",'1'!$H$10="-"),"-      %",IF(Z2078="только сц",0,IF(SUM($V$685:$V$6357)&gt;=57000,(W2078-T2078)/W2078,0)))</f>
        <v>-      %</v>
      </c>
      <c r="Z2078" s="83" t="s">
        <v>5582</v>
      </c>
      <c r="AA2078" s="51">
        <v>5</v>
      </c>
      <c r="AB2078" s="51">
        <v>0</v>
      </c>
      <c r="AC2078" s="63" t="s">
        <v>375</v>
      </c>
      <c r="AD2078" s="94" t="str">
        <f>IF(OR(Q2078="",'1'!$H$10="-"),"",IF(Q2078&gt;R2078+S2078,"заказано больше наличия",""))</f>
        <v/>
      </c>
    </row>
    <row r="2079" spans="1:30" s="48" customFormat="1">
      <c r="A2079" s="2"/>
      <c r="B2079" s="57" t="s">
        <v>1961</v>
      </c>
      <c r="C2079" s="49" t="s">
        <v>2695</v>
      </c>
      <c r="D2079" s="49" t="s">
        <v>2696</v>
      </c>
      <c r="E2079" s="49">
        <v>4</v>
      </c>
      <c r="F2079" s="49">
        <v>8</v>
      </c>
      <c r="G2079" s="49" t="s">
        <v>3365</v>
      </c>
      <c r="H2079" s="52" t="s">
        <v>288</v>
      </c>
      <c r="I2079" s="50"/>
      <c r="J2079" s="50"/>
      <c r="K2079" s="90"/>
      <c r="L2079" s="51">
        <v>266</v>
      </c>
      <c r="M2079" s="51">
        <v>235</v>
      </c>
      <c r="N2079" s="82">
        <f>IF('1'!$H$10="-",L2079,L2079)</f>
        <v>266</v>
      </c>
      <c r="O2079" s="82">
        <f>IF(Z2079="только сц",0,IF('1'!$H$10="-",M2079,IF('1'!$H$10="в кассу предприятия",M2079,IF('1'!$H$10="ИП Водакова Т.Ю.",M2079*1.075,"-"))))</f>
        <v>0</v>
      </c>
      <c r="P2079" s="86">
        <v>16</v>
      </c>
      <c r="Q2079" s="47"/>
      <c r="R2079" s="91">
        <f t="shared" si="32"/>
        <v>0</v>
      </c>
      <c r="S2079" s="91" t="str">
        <f>IF('1'!$H$10="-","-      ₽",IF(Z2079="только сц",IF(Q2079&lt;=AA2079,Q2079,AA2079),IF(Q2079&lt;=AB2079,0,IF(Q2079-R2079&lt;=AA2079,Q2079-R2079,AA2079))))</f>
        <v>-      ₽</v>
      </c>
      <c r="T2079" s="92" t="str">
        <f>IF('1'!$H$10="-","-      ₽",IF(AND(SUM($W$10:$W$6357)&gt;=200000,AC2079&lt;&gt;"без скидки"),IF(R2079&gt;=100,O2079*0.95*0.95*R2079,O2079*R2079*0.95),IF(SUM($V$10:$V$6357)&gt;=57000,IF(AND(R2079&gt;=100,AC2079&lt;&gt;"без скидки"),O2079*0.95*R2079,O2079*R2079),N2079*R2079)))</f>
        <v>-      ₽</v>
      </c>
      <c r="U2079" s="92" t="str">
        <f>IF('1'!$H$10="-","-      ₽",S2079*N2079)</f>
        <v>-      ₽</v>
      </c>
      <c r="V2079" s="93" t="str">
        <f>IF('1'!$H$10="-","-      ₽",R2079*N2079)</f>
        <v>-      ₽</v>
      </c>
      <c r="W2079" s="93" t="str">
        <f>IF('1'!$H$10="-","-      ₽",R2079*O2079)</f>
        <v>-      ₽</v>
      </c>
      <c r="X2079" s="65" t="s">
        <v>4548</v>
      </c>
      <c r="Y2079" s="66" t="str">
        <f>IF(OR(Q2079="",'1'!$H$10="-"),"-      %",IF(Z2079="только сц",0,IF(SUM($V$685:$V$6357)&gt;=57000,(W2079-T2079)/W2079,0)))</f>
        <v>-      %</v>
      </c>
      <c r="Z2079" s="83" t="s">
        <v>5582</v>
      </c>
      <c r="AA2079" s="51">
        <v>16</v>
      </c>
      <c r="AB2079" s="51">
        <v>0</v>
      </c>
      <c r="AC2079" s="63" t="s">
        <v>375</v>
      </c>
      <c r="AD2079" s="94" t="str">
        <f>IF(OR(Q2079="",'1'!$H$10="-"),"",IF(Q2079&gt;R2079+S2079,"заказано больше наличия",""))</f>
        <v/>
      </c>
    </row>
    <row r="2080" spans="1:30" s="48" customFormat="1">
      <c r="A2080" s="2"/>
      <c r="B2080" s="57" t="s">
        <v>1962</v>
      </c>
      <c r="C2080" s="49" t="s">
        <v>2697</v>
      </c>
      <c r="D2080" s="49" t="s">
        <v>2698</v>
      </c>
      <c r="E2080" s="49">
        <v>4</v>
      </c>
      <c r="F2080" s="49">
        <v>5</v>
      </c>
      <c r="G2080" s="49" t="s">
        <v>3366</v>
      </c>
      <c r="H2080" s="52" t="s">
        <v>78</v>
      </c>
      <c r="I2080" s="50"/>
      <c r="J2080" s="50"/>
      <c r="K2080" s="90"/>
      <c r="L2080" s="51">
        <v>221</v>
      </c>
      <c r="M2080" s="51">
        <v>195</v>
      </c>
      <c r="N2080" s="82">
        <f>IF('1'!$H$10="-",L2080,L2080)</f>
        <v>221</v>
      </c>
      <c r="O2080" s="82">
        <f>IF(Z2080="только сц",0,IF('1'!$H$10="-",M2080,IF('1'!$H$10="в кассу предприятия",M2080,IF('1'!$H$10="ИП Водакова Т.Ю.",M2080*1.075,"-"))))</f>
        <v>195</v>
      </c>
      <c r="P2080" s="86">
        <v>39</v>
      </c>
      <c r="Q2080" s="47"/>
      <c r="R2080" s="91">
        <f t="shared" si="32"/>
        <v>0</v>
      </c>
      <c r="S2080" s="91" t="str">
        <f>IF('1'!$H$10="-","-      ₽",IF(Z2080="только сц",IF(Q2080&lt;=AA2080,Q2080,AA2080),IF(Q2080&lt;=AB2080,0,IF(Q2080-R2080&lt;=AA2080,Q2080-R2080,AA2080))))</f>
        <v>-      ₽</v>
      </c>
      <c r="T2080" s="92" t="str">
        <f>IF('1'!$H$10="-","-      ₽",IF(AND(SUM($W$10:$W$6357)&gt;=200000,AC2080&lt;&gt;"без скидки"),IF(R2080&gt;=100,O2080*0.95*0.95*R2080,O2080*R2080*0.95),IF(SUM($V$10:$V$6357)&gt;=57000,IF(AND(R2080&gt;=100,AC2080&lt;&gt;"без скидки"),O2080*0.95*R2080,O2080*R2080),N2080*R2080)))</f>
        <v>-      ₽</v>
      </c>
      <c r="U2080" s="92" t="str">
        <f>IF('1'!$H$10="-","-      ₽",S2080*N2080)</f>
        <v>-      ₽</v>
      </c>
      <c r="V2080" s="93" t="str">
        <f>IF('1'!$H$10="-","-      ₽",R2080*N2080)</f>
        <v>-      ₽</v>
      </c>
      <c r="W2080" s="93" t="str">
        <f>IF('1'!$H$10="-","-      ₽",R2080*O2080)</f>
        <v>-      ₽</v>
      </c>
      <c r="X2080" s="65" t="s">
        <v>4548</v>
      </c>
      <c r="Y2080" s="66" t="str">
        <f>IF(OR(Q2080="",'1'!$H$10="-"),"-      %",IF(Z2080="только сц",0,IF(SUM($V$685:$V$6357)&gt;=57000,(W2080-T2080)/W2080,0)))</f>
        <v>-      %</v>
      </c>
      <c r="Z2080" s="83" t="s">
        <v>375</v>
      </c>
      <c r="AA2080" s="51">
        <v>11</v>
      </c>
      <c r="AB2080" s="51">
        <v>28</v>
      </c>
      <c r="AC2080" s="63" t="s">
        <v>375</v>
      </c>
      <c r="AD2080" s="94" t="str">
        <f>IF(OR(Q2080="",'1'!$H$10="-"),"",IF(Q2080&gt;R2080+S2080,"заказано больше наличия",""))</f>
        <v/>
      </c>
    </row>
    <row r="2081" spans="1:30" s="48" customFormat="1">
      <c r="A2081" s="2"/>
      <c r="B2081" s="57" t="s">
        <v>1963</v>
      </c>
      <c r="C2081" s="49" t="s">
        <v>2697</v>
      </c>
      <c r="D2081" s="49" t="s">
        <v>2698</v>
      </c>
      <c r="E2081" s="49">
        <v>4</v>
      </c>
      <c r="F2081" s="49">
        <v>5</v>
      </c>
      <c r="G2081" s="49" t="s">
        <v>3367</v>
      </c>
      <c r="H2081" s="52" t="s">
        <v>78</v>
      </c>
      <c r="I2081" s="50"/>
      <c r="J2081" s="50"/>
      <c r="K2081" s="90"/>
      <c r="L2081" s="51">
        <v>221</v>
      </c>
      <c r="M2081" s="51">
        <v>195</v>
      </c>
      <c r="N2081" s="82">
        <f>IF('1'!$H$10="-",L2081,L2081)</f>
        <v>221</v>
      </c>
      <c r="O2081" s="82">
        <f>IF(Z2081="только сц",0,IF('1'!$H$10="-",M2081,IF('1'!$H$10="в кассу предприятия",M2081,IF('1'!$H$10="ИП Водакова Т.Ю.",M2081*1.075,"-"))))</f>
        <v>195</v>
      </c>
      <c r="P2081" s="86">
        <v>31</v>
      </c>
      <c r="Q2081" s="47"/>
      <c r="R2081" s="91">
        <f t="shared" si="32"/>
        <v>0</v>
      </c>
      <c r="S2081" s="91" t="str">
        <f>IF('1'!$H$10="-","-      ₽",IF(Z2081="только сц",IF(Q2081&lt;=AA2081,Q2081,AA2081),IF(Q2081&lt;=AB2081,0,IF(Q2081-R2081&lt;=AA2081,Q2081-R2081,AA2081))))</f>
        <v>-      ₽</v>
      </c>
      <c r="T2081" s="92" t="str">
        <f>IF('1'!$H$10="-","-      ₽",IF(AND(SUM($W$10:$W$6357)&gt;=200000,AC2081&lt;&gt;"без скидки"),IF(R2081&gt;=100,O2081*0.95*0.95*R2081,O2081*R2081*0.95),IF(SUM($V$10:$V$6357)&gt;=57000,IF(AND(R2081&gt;=100,AC2081&lt;&gt;"без скидки"),O2081*0.95*R2081,O2081*R2081),N2081*R2081)))</f>
        <v>-      ₽</v>
      </c>
      <c r="U2081" s="92" t="str">
        <f>IF('1'!$H$10="-","-      ₽",S2081*N2081)</f>
        <v>-      ₽</v>
      </c>
      <c r="V2081" s="93" t="str">
        <f>IF('1'!$H$10="-","-      ₽",R2081*N2081)</f>
        <v>-      ₽</v>
      </c>
      <c r="W2081" s="93" t="str">
        <f>IF('1'!$H$10="-","-      ₽",R2081*O2081)</f>
        <v>-      ₽</v>
      </c>
      <c r="X2081" s="65" t="s">
        <v>4548</v>
      </c>
      <c r="Y2081" s="66" t="str">
        <f>IF(OR(Q2081="",'1'!$H$10="-"),"-      %",IF(Z2081="только сц",0,IF(SUM($V$685:$V$6357)&gt;=57000,(W2081-T2081)/W2081,0)))</f>
        <v>-      %</v>
      </c>
      <c r="Z2081" s="83" t="s">
        <v>375</v>
      </c>
      <c r="AA2081" s="51">
        <v>0</v>
      </c>
      <c r="AB2081" s="51">
        <v>31</v>
      </c>
      <c r="AC2081" s="63" t="s">
        <v>375</v>
      </c>
      <c r="AD2081" s="94" t="str">
        <f>IF(OR(Q2081="",'1'!$H$10="-"),"",IF(Q2081&gt;R2081+S2081,"заказано больше наличия",""))</f>
        <v/>
      </c>
    </row>
    <row r="2082" spans="1:30" s="48" customFormat="1">
      <c r="A2082" s="2"/>
      <c r="B2082" s="57" t="s">
        <v>1964</v>
      </c>
      <c r="C2082" s="49" t="s">
        <v>2699</v>
      </c>
      <c r="D2082" s="49" t="s">
        <v>2700</v>
      </c>
      <c r="E2082" s="49">
        <v>4</v>
      </c>
      <c r="F2082" s="49">
        <v>5</v>
      </c>
      <c r="G2082" s="49" t="s">
        <v>3368</v>
      </c>
      <c r="H2082" s="52" t="s">
        <v>78</v>
      </c>
      <c r="I2082" s="50"/>
      <c r="J2082" s="50"/>
      <c r="K2082" s="90"/>
      <c r="L2082" s="51">
        <v>221</v>
      </c>
      <c r="M2082" s="51">
        <v>195</v>
      </c>
      <c r="N2082" s="82">
        <f>IF('1'!$H$10="-",L2082,L2082)</f>
        <v>221</v>
      </c>
      <c r="O2082" s="82">
        <f>IF(Z2082="только сц",0,IF('1'!$H$10="-",M2082,IF('1'!$H$10="в кассу предприятия",M2082,IF('1'!$H$10="ИП Водакова Т.Ю.",M2082*1.075,"-"))))</f>
        <v>0</v>
      </c>
      <c r="P2082" s="86">
        <v>7</v>
      </c>
      <c r="Q2082" s="47"/>
      <c r="R2082" s="91">
        <f t="shared" si="32"/>
        <v>0</v>
      </c>
      <c r="S2082" s="91" t="str">
        <f>IF('1'!$H$10="-","-      ₽",IF(Z2082="только сц",IF(Q2082&lt;=AA2082,Q2082,AA2082),IF(Q2082&lt;=AB2082,0,IF(Q2082-R2082&lt;=AA2082,Q2082-R2082,AA2082))))</f>
        <v>-      ₽</v>
      </c>
      <c r="T2082" s="92" t="str">
        <f>IF('1'!$H$10="-","-      ₽",IF(AND(SUM($W$10:$W$6357)&gt;=200000,AC2082&lt;&gt;"без скидки"),IF(R2082&gt;=100,O2082*0.95*0.95*R2082,O2082*R2082*0.95),IF(SUM($V$10:$V$6357)&gt;=57000,IF(AND(R2082&gt;=100,AC2082&lt;&gt;"без скидки"),O2082*0.95*R2082,O2082*R2082),N2082*R2082)))</f>
        <v>-      ₽</v>
      </c>
      <c r="U2082" s="92" t="str">
        <f>IF('1'!$H$10="-","-      ₽",S2082*N2082)</f>
        <v>-      ₽</v>
      </c>
      <c r="V2082" s="93" t="str">
        <f>IF('1'!$H$10="-","-      ₽",R2082*N2082)</f>
        <v>-      ₽</v>
      </c>
      <c r="W2082" s="93" t="str">
        <f>IF('1'!$H$10="-","-      ₽",R2082*O2082)</f>
        <v>-      ₽</v>
      </c>
      <c r="X2082" s="65" t="s">
        <v>4548</v>
      </c>
      <c r="Y2082" s="66" t="str">
        <f>IF(OR(Q2082="",'1'!$H$10="-"),"-      %",IF(Z2082="только сц",0,IF(SUM($V$685:$V$6357)&gt;=57000,(W2082-T2082)/W2082,0)))</f>
        <v>-      %</v>
      </c>
      <c r="Z2082" s="83" t="s">
        <v>5582</v>
      </c>
      <c r="AA2082" s="51">
        <v>7</v>
      </c>
      <c r="AB2082" s="51">
        <v>0</v>
      </c>
      <c r="AC2082" s="63" t="s">
        <v>375</v>
      </c>
      <c r="AD2082" s="94" t="str">
        <f>IF(OR(Q2082="",'1'!$H$10="-"),"",IF(Q2082&gt;R2082+S2082,"заказано больше наличия",""))</f>
        <v/>
      </c>
    </row>
    <row r="2083" spans="1:30" s="48" customFormat="1">
      <c r="A2083" s="2"/>
      <c r="B2083" s="57" t="s">
        <v>1017</v>
      </c>
      <c r="C2083" s="49" t="s">
        <v>1018</v>
      </c>
      <c r="D2083" s="49" t="s">
        <v>1019</v>
      </c>
      <c r="E2083" s="49">
        <v>4</v>
      </c>
      <c r="F2083" s="49">
        <v>5</v>
      </c>
      <c r="G2083" s="49" t="s">
        <v>1020</v>
      </c>
      <c r="H2083" s="52" t="s">
        <v>78</v>
      </c>
      <c r="I2083" s="50"/>
      <c r="J2083" s="50"/>
      <c r="K2083" s="90"/>
      <c r="L2083" s="51">
        <v>221</v>
      </c>
      <c r="M2083" s="51">
        <v>195</v>
      </c>
      <c r="N2083" s="82">
        <f>IF('1'!$H$10="-",L2083,L2083)</f>
        <v>221</v>
      </c>
      <c r="O2083" s="82">
        <f>IF(Z2083="только сц",0,IF('1'!$H$10="-",M2083,IF('1'!$H$10="в кассу предприятия",M2083,IF('1'!$H$10="ИП Водакова Т.Ю.",M2083*1.075,"-"))))</f>
        <v>195</v>
      </c>
      <c r="P2083" s="86">
        <v>2</v>
      </c>
      <c r="Q2083" s="47"/>
      <c r="R2083" s="91">
        <f t="shared" si="32"/>
        <v>0</v>
      </c>
      <c r="S2083" s="91" t="str">
        <f>IF('1'!$H$10="-","-      ₽",IF(Z2083="только сц",IF(Q2083&lt;=AA2083,Q2083,AA2083),IF(Q2083&lt;=AB2083,0,IF(Q2083-R2083&lt;=AA2083,Q2083-R2083,AA2083))))</f>
        <v>-      ₽</v>
      </c>
      <c r="T2083" s="92" t="str">
        <f>IF('1'!$H$10="-","-      ₽",IF(AND(SUM($W$10:$W$6357)&gt;=200000,AC2083&lt;&gt;"без скидки"),IF(R2083&gt;=100,O2083*0.95*0.95*R2083,O2083*R2083*0.95),IF(SUM($V$10:$V$6357)&gt;=57000,IF(AND(R2083&gt;=100,AC2083&lt;&gt;"без скидки"),O2083*0.95*R2083,O2083*R2083),N2083*R2083)))</f>
        <v>-      ₽</v>
      </c>
      <c r="U2083" s="92" t="str">
        <f>IF('1'!$H$10="-","-      ₽",S2083*N2083)</f>
        <v>-      ₽</v>
      </c>
      <c r="V2083" s="93" t="str">
        <f>IF('1'!$H$10="-","-      ₽",R2083*N2083)</f>
        <v>-      ₽</v>
      </c>
      <c r="W2083" s="93" t="str">
        <f>IF('1'!$H$10="-","-      ₽",R2083*O2083)</f>
        <v>-      ₽</v>
      </c>
      <c r="X2083" s="65" t="s">
        <v>4548</v>
      </c>
      <c r="Y2083" s="66" t="str">
        <f>IF(OR(Q2083="",'1'!$H$10="-"),"-      %",IF(Z2083="только сц",0,IF(SUM($V$685:$V$6357)&gt;=57000,(W2083-T2083)/W2083,0)))</f>
        <v>-      %</v>
      </c>
      <c r="Z2083" s="83" t="s">
        <v>375</v>
      </c>
      <c r="AA2083" s="51">
        <v>1</v>
      </c>
      <c r="AB2083" s="51">
        <v>1</v>
      </c>
      <c r="AC2083" s="63" t="s">
        <v>375</v>
      </c>
      <c r="AD2083" s="94" t="str">
        <f>IF(OR(Q2083="",'1'!$H$10="-"),"",IF(Q2083&gt;R2083+S2083,"заказано больше наличия",""))</f>
        <v/>
      </c>
    </row>
    <row r="2084" spans="1:30" s="48" customFormat="1">
      <c r="A2084" s="2"/>
      <c r="B2084" s="57" t="s">
        <v>1965</v>
      </c>
      <c r="C2084" s="49" t="s">
        <v>1021</v>
      </c>
      <c r="D2084" s="49" t="s">
        <v>1022</v>
      </c>
      <c r="E2084" s="49">
        <v>4</v>
      </c>
      <c r="F2084" s="49">
        <v>5</v>
      </c>
      <c r="G2084" s="49" t="s">
        <v>3369</v>
      </c>
      <c r="H2084" s="52" t="s">
        <v>78</v>
      </c>
      <c r="I2084" s="50"/>
      <c r="J2084" s="50"/>
      <c r="K2084" s="90"/>
      <c r="L2084" s="51">
        <v>221</v>
      </c>
      <c r="M2084" s="51">
        <v>195</v>
      </c>
      <c r="N2084" s="82">
        <f>IF('1'!$H$10="-",L2084,L2084)</f>
        <v>221</v>
      </c>
      <c r="O2084" s="82">
        <f>IF(Z2084="только сц",0,IF('1'!$H$10="-",M2084,IF('1'!$H$10="в кассу предприятия",M2084,IF('1'!$H$10="ИП Водакова Т.Ю.",M2084*1.075,"-"))))</f>
        <v>195</v>
      </c>
      <c r="P2084" s="86">
        <v>14</v>
      </c>
      <c r="Q2084" s="47"/>
      <c r="R2084" s="91">
        <f t="shared" si="32"/>
        <v>0</v>
      </c>
      <c r="S2084" s="91" t="str">
        <f>IF('1'!$H$10="-","-      ₽",IF(Z2084="только сц",IF(Q2084&lt;=AA2084,Q2084,AA2084),IF(Q2084&lt;=AB2084,0,IF(Q2084-R2084&lt;=AA2084,Q2084-R2084,AA2084))))</f>
        <v>-      ₽</v>
      </c>
      <c r="T2084" s="92" t="str">
        <f>IF('1'!$H$10="-","-      ₽",IF(AND(SUM($W$10:$W$6357)&gt;=200000,AC2084&lt;&gt;"без скидки"),IF(R2084&gt;=100,O2084*0.95*0.95*R2084,O2084*R2084*0.95),IF(SUM($V$10:$V$6357)&gt;=57000,IF(AND(R2084&gt;=100,AC2084&lt;&gt;"без скидки"),O2084*0.95*R2084,O2084*R2084),N2084*R2084)))</f>
        <v>-      ₽</v>
      </c>
      <c r="U2084" s="92" t="str">
        <f>IF('1'!$H$10="-","-      ₽",S2084*N2084)</f>
        <v>-      ₽</v>
      </c>
      <c r="V2084" s="93" t="str">
        <f>IF('1'!$H$10="-","-      ₽",R2084*N2084)</f>
        <v>-      ₽</v>
      </c>
      <c r="W2084" s="93" t="str">
        <f>IF('1'!$H$10="-","-      ₽",R2084*O2084)</f>
        <v>-      ₽</v>
      </c>
      <c r="X2084" s="65" t="s">
        <v>4548</v>
      </c>
      <c r="Y2084" s="66" t="str">
        <f>IF(OR(Q2084="",'1'!$H$10="-"),"-      %",IF(Z2084="только сц",0,IF(SUM($V$685:$V$6357)&gt;=57000,(W2084-T2084)/W2084,0)))</f>
        <v>-      %</v>
      </c>
      <c r="Z2084" s="83" t="s">
        <v>375</v>
      </c>
      <c r="AA2084" s="51">
        <v>0</v>
      </c>
      <c r="AB2084" s="51">
        <v>14</v>
      </c>
      <c r="AC2084" s="63" t="s">
        <v>3975</v>
      </c>
      <c r="AD2084" s="94" t="str">
        <f>IF(OR(Q2084="",'1'!$H$10="-"),"",IF(Q2084&gt;R2084+S2084,"заказано больше наличия",""))</f>
        <v/>
      </c>
    </row>
    <row r="2085" spans="1:30" s="48" customFormat="1">
      <c r="A2085" s="2"/>
      <c r="B2085" s="57" t="s">
        <v>1966</v>
      </c>
      <c r="C2085" s="49" t="s">
        <v>1024</v>
      </c>
      <c r="D2085" s="49" t="s">
        <v>1025</v>
      </c>
      <c r="E2085" s="49">
        <v>4</v>
      </c>
      <c r="F2085" s="49">
        <v>5</v>
      </c>
      <c r="G2085" s="49" t="s">
        <v>3370</v>
      </c>
      <c r="H2085" s="52" t="s">
        <v>78</v>
      </c>
      <c r="I2085" s="50"/>
      <c r="J2085" s="50"/>
      <c r="K2085" s="90"/>
      <c r="L2085" s="51">
        <v>221</v>
      </c>
      <c r="M2085" s="51">
        <v>195</v>
      </c>
      <c r="N2085" s="82">
        <f>IF('1'!$H$10="-",L2085,L2085)</f>
        <v>221</v>
      </c>
      <c r="O2085" s="82">
        <f>IF(Z2085="только сц",0,IF('1'!$H$10="-",M2085,IF('1'!$H$10="в кассу предприятия",M2085,IF('1'!$H$10="ИП Водакова Т.Ю.",M2085*1.075,"-"))))</f>
        <v>195</v>
      </c>
      <c r="P2085" s="86">
        <v>65</v>
      </c>
      <c r="Q2085" s="47"/>
      <c r="R2085" s="91">
        <f t="shared" si="32"/>
        <v>0</v>
      </c>
      <c r="S2085" s="91" t="str">
        <f>IF('1'!$H$10="-","-      ₽",IF(Z2085="только сц",IF(Q2085&lt;=AA2085,Q2085,AA2085),IF(Q2085&lt;=AB2085,0,IF(Q2085-R2085&lt;=AA2085,Q2085-R2085,AA2085))))</f>
        <v>-      ₽</v>
      </c>
      <c r="T2085" s="92" t="str">
        <f>IF('1'!$H$10="-","-      ₽",IF(AND(SUM($W$10:$W$6357)&gt;=200000,AC2085&lt;&gt;"без скидки"),IF(R2085&gt;=100,O2085*0.95*0.95*R2085,O2085*R2085*0.95),IF(SUM($V$10:$V$6357)&gt;=57000,IF(AND(R2085&gt;=100,AC2085&lt;&gt;"без скидки"),O2085*0.95*R2085,O2085*R2085),N2085*R2085)))</f>
        <v>-      ₽</v>
      </c>
      <c r="U2085" s="92" t="str">
        <f>IF('1'!$H$10="-","-      ₽",S2085*N2085)</f>
        <v>-      ₽</v>
      </c>
      <c r="V2085" s="93" t="str">
        <f>IF('1'!$H$10="-","-      ₽",R2085*N2085)</f>
        <v>-      ₽</v>
      </c>
      <c r="W2085" s="93" t="str">
        <f>IF('1'!$H$10="-","-      ₽",R2085*O2085)</f>
        <v>-      ₽</v>
      </c>
      <c r="X2085" s="65" t="s">
        <v>4548</v>
      </c>
      <c r="Y2085" s="66" t="str">
        <f>IF(OR(Q2085="",'1'!$H$10="-"),"-      %",IF(Z2085="только сц",0,IF(SUM($V$685:$V$6357)&gt;=57000,(W2085-T2085)/W2085,0)))</f>
        <v>-      %</v>
      </c>
      <c r="Z2085" s="83" t="s">
        <v>375</v>
      </c>
      <c r="AA2085" s="51">
        <v>0</v>
      </c>
      <c r="AB2085" s="51">
        <v>65</v>
      </c>
      <c r="AC2085" s="63" t="s">
        <v>375</v>
      </c>
      <c r="AD2085" s="94" t="str">
        <f>IF(OR(Q2085="",'1'!$H$10="-"),"",IF(Q2085&gt;R2085+S2085,"заказано больше наличия",""))</f>
        <v/>
      </c>
    </row>
    <row r="2086" spans="1:30" s="48" customFormat="1">
      <c r="A2086" s="2"/>
      <c r="B2086" s="57" t="s">
        <v>1967</v>
      </c>
      <c r="C2086" s="49" t="s">
        <v>1024</v>
      </c>
      <c r="D2086" s="49" t="s">
        <v>1025</v>
      </c>
      <c r="E2086" s="49">
        <v>4</v>
      </c>
      <c r="F2086" s="49">
        <v>5</v>
      </c>
      <c r="G2086" s="49" t="s">
        <v>3142</v>
      </c>
      <c r="H2086" s="52" t="s">
        <v>78</v>
      </c>
      <c r="I2086" s="50"/>
      <c r="J2086" s="50"/>
      <c r="K2086" s="90"/>
      <c r="L2086" s="51">
        <v>221</v>
      </c>
      <c r="M2086" s="51">
        <v>195</v>
      </c>
      <c r="N2086" s="82">
        <f>IF('1'!$H$10="-",L2086,L2086)</f>
        <v>221</v>
      </c>
      <c r="O2086" s="82">
        <f>IF(Z2086="только сц",0,IF('1'!$H$10="-",M2086,IF('1'!$H$10="в кассу предприятия",M2086,IF('1'!$H$10="ИП Водакова Т.Ю.",M2086*1.075,"-"))))</f>
        <v>0</v>
      </c>
      <c r="P2086" s="86">
        <v>1</v>
      </c>
      <c r="Q2086" s="47"/>
      <c r="R2086" s="91">
        <f t="shared" si="32"/>
        <v>0</v>
      </c>
      <c r="S2086" s="91" t="str">
        <f>IF('1'!$H$10="-","-      ₽",IF(Z2086="только сц",IF(Q2086&lt;=AA2086,Q2086,AA2086),IF(Q2086&lt;=AB2086,0,IF(Q2086-R2086&lt;=AA2086,Q2086-R2086,AA2086))))</f>
        <v>-      ₽</v>
      </c>
      <c r="T2086" s="92" t="str">
        <f>IF('1'!$H$10="-","-      ₽",IF(AND(SUM($W$10:$W$6357)&gt;=200000,AC2086&lt;&gt;"без скидки"),IF(R2086&gt;=100,O2086*0.95*0.95*R2086,O2086*R2086*0.95),IF(SUM($V$10:$V$6357)&gt;=57000,IF(AND(R2086&gt;=100,AC2086&lt;&gt;"без скидки"),O2086*0.95*R2086,O2086*R2086),N2086*R2086)))</f>
        <v>-      ₽</v>
      </c>
      <c r="U2086" s="92" t="str">
        <f>IF('1'!$H$10="-","-      ₽",S2086*N2086)</f>
        <v>-      ₽</v>
      </c>
      <c r="V2086" s="93" t="str">
        <f>IF('1'!$H$10="-","-      ₽",R2086*N2086)</f>
        <v>-      ₽</v>
      </c>
      <c r="W2086" s="93" t="str">
        <f>IF('1'!$H$10="-","-      ₽",R2086*O2086)</f>
        <v>-      ₽</v>
      </c>
      <c r="X2086" s="65" t="s">
        <v>4548</v>
      </c>
      <c r="Y2086" s="66" t="str">
        <f>IF(OR(Q2086="",'1'!$H$10="-"),"-      %",IF(Z2086="только сц",0,IF(SUM($V$685:$V$6357)&gt;=57000,(W2086-T2086)/W2086,0)))</f>
        <v>-      %</v>
      </c>
      <c r="Z2086" s="83" t="s">
        <v>5582</v>
      </c>
      <c r="AA2086" s="51">
        <v>1</v>
      </c>
      <c r="AB2086" s="51">
        <v>0</v>
      </c>
      <c r="AC2086" s="63" t="s">
        <v>375</v>
      </c>
      <c r="AD2086" s="94" t="str">
        <f>IF(OR(Q2086="",'1'!$H$10="-"),"",IF(Q2086&gt;R2086+S2086,"заказано больше наличия",""))</f>
        <v/>
      </c>
    </row>
    <row r="2087" spans="1:30" s="48" customFormat="1">
      <c r="A2087" s="2"/>
      <c r="B2087" s="57" t="s">
        <v>1968</v>
      </c>
      <c r="C2087" s="49" t="s">
        <v>1024</v>
      </c>
      <c r="D2087" s="49" t="s">
        <v>1025</v>
      </c>
      <c r="E2087" s="49">
        <v>4</v>
      </c>
      <c r="F2087" s="49">
        <v>5</v>
      </c>
      <c r="G2087" s="49" t="s">
        <v>3371</v>
      </c>
      <c r="H2087" s="52" t="s">
        <v>78</v>
      </c>
      <c r="I2087" s="50"/>
      <c r="J2087" s="50"/>
      <c r="K2087" s="90"/>
      <c r="L2087" s="51">
        <v>221</v>
      </c>
      <c r="M2087" s="51">
        <v>195</v>
      </c>
      <c r="N2087" s="82">
        <f>IF('1'!$H$10="-",L2087,L2087)</f>
        <v>221</v>
      </c>
      <c r="O2087" s="82">
        <f>IF(Z2087="только сц",0,IF('1'!$H$10="-",M2087,IF('1'!$H$10="в кассу предприятия",M2087,IF('1'!$H$10="ИП Водакова Т.Ю.",M2087*1.075,"-"))))</f>
        <v>0</v>
      </c>
      <c r="P2087" s="86">
        <v>1</v>
      </c>
      <c r="Q2087" s="47"/>
      <c r="R2087" s="91">
        <f t="shared" si="32"/>
        <v>0</v>
      </c>
      <c r="S2087" s="91" t="str">
        <f>IF('1'!$H$10="-","-      ₽",IF(Z2087="только сц",IF(Q2087&lt;=AA2087,Q2087,AA2087),IF(Q2087&lt;=AB2087,0,IF(Q2087-R2087&lt;=AA2087,Q2087-R2087,AA2087))))</f>
        <v>-      ₽</v>
      </c>
      <c r="T2087" s="92" t="str">
        <f>IF('1'!$H$10="-","-      ₽",IF(AND(SUM($W$10:$W$6357)&gt;=200000,AC2087&lt;&gt;"без скидки"),IF(R2087&gt;=100,O2087*0.95*0.95*R2087,O2087*R2087*0.95),IF(SUM($V$10:$V$6357)&gt;=57000,IF(AND(R2087&gt;=100,AC2087&lt;&gt;"без скидки"),O2087*0.95*R2087,O2087*R2087),N2087*R2087)))</f>
        <v>-      ₽</v>
      </c>
      <c r="U2087" s="92" t="str">
        <f>IF('1'!$H$10="-","-      ₽",S2087*N2087)</f>
        <v>-      ₽</v>
      </c>
      <c r="V2087" s="93" t="str">
        <f>IF('1'!$H$10="-","-      ₽",R2087*N2087)</f>
        <v>-      ₽</v>
      </c>
      <c r="W2087" s="93" t="str">
        <f>IF('1'!$H$10="-","-      ₽",R2087*O2087)</f>
        <v>-      ₽</v>
      </c>
      <c r="X2087" s="65" t="s">
        <v>4548</v>
      </c>
      <c r="Y2087" s="66" t="str">
        <f>IF(OR(Q2087="",'1'!$H$10="-"),"-      %",IF(Z2087="только сц",0,IF(SUM($V$685:$V$6357)&gt;=57000,(W2087-T2087)/W2087,0)))</f>
        <v>-      %</v>
      </c>
      <c r="Z2087" s="83" t="s">
        <v>5582</v>
      </c>
      <c r="AA2087" s="51">
        <v>1</v>
      </c>
      <c r="AB2087" s="51">
        <v>0</v>
      </c>
      <c r="AC2087" s="63" t="s">
        <v>375</v>
      </c>
      <c r="AD2087" s="94" t="str">
        <f>IF(OR(Q2087="",'1'!$H$10="-"),"",IF(Q2087&gt;R2087+S2087,"заказано больше наличия",""))</f>
        <v/>
      </c>
    </row>
    <row r="2088" spans="1:30" s="48" customFormat="1">
      <c r="A2088" s="2"/>
      <c r="B2088" s="57" t="s">
        <v>1969</v>
      </c>
      <c r="C2088" s="49" t="s">
        <v>1024</v>
      </c>
      <c r="D2088" s="49" t="s">
        <v>1025</v>
      </c>
      <c r="E2088" s="49">
        <v>4</v>
      </c>
      <c r="F2088" s="49">
        <v>11</v>
      </c>
      <c r="G2088" s="49" t="s">
        <v>3371</v>
      </c>
      <c r="H2088" s="52" t="s">
        <v>52</v>
      </c>
      <c r="I2088" s="50"/>
      <c r="J2088" s="50"/>
      <c r="K2088" s="90"/>
      <c r="L2088" s="51">
        <v>266</v>
      </c>
      <c r="M2088" s="51">
        <v>235</v>
      </c>
      <c r="N2088" s="82">
        <f>IF('1'!$H$10="-",L2088,L2088)</f>
        <v>266</v>
      </c>
      <c r="O2088" s="82">
        <f>IF(Z2088="только сц",0,IF('1'!$H$10="-",M2088,IF('1'!$H$10="в кассу предприятия",M2088,IF('1'!$H$10="ИП Водакова Т.Ю.",M2088*1.075,"-"))))</f>
        <v>0</v>
      </c>
      <c r="P2088" s="86">
        <v>1</v>
      </c>
      <c r="Q2088" s="47"/>
      <c r="R2088" s="91">
        <f t="shared" si="32"/>
        <v>0</v>
      </c>
      <c r="S2088" s="91" t="str">
        <f>IF('1'!$H$10="-","-      ₽",IF(Z2088="только сц",IF(Q2088&lt;=AA2088,Q2088,AA2088),IF(Q2088&lt;=AB2088,0,IF(Q2088-R2088&lt;=AA2088,Q2088-R2088,AA2088))))</f>
        <v>-      ₽</v>
      </c>
      <c r="T2088" s="92" t="str">
        <f>IF('1'!$H$10="-","-      ₽",IF(AND(SUM($W$10:$W$6357)&gt;=200000,AC2088&lt;&gt;"без скидки"),IF(R2088&gt;=100,O2088*0.95*0.95*R2088,O2088*R2088*0.95),IF(SUM($V$10:$V$6357)&gt;=57000,IF(AND(R2088&gt;=100,AC2088&lt;&gt;"без скидки"),O2088*0.95*R2088,O2088*R2088),N2088*R2088)))</f>
        <v>-      ₽</v>
      </c>
      <c r="U2088" s="92" t="str">
        <f>IF('1'!$H$10="-","-      ₽",S2088*N2088)</f>
        <v>-      ₽</v>
      </c>
      <c r="V2088" s="93" t="str">
        <f>IF('1'!$H$10="-","-      ₽",R2088*N2088)</f>
        <v>-      ₽</v>
      </c>
      <c r="W2088" s="93" t="str">
        <f>IF('1'!$H$10="-","-      ₽",R2088*O2088)</f>
        <v>-      ₽</v>
      </c>
      <c r="X2088" s="65" t="s">
        <v>4548</v>
      </c>
      <c r="Y2088" s="66" t="str">
        <f>IF(OR(Q2088="",'1'!$H$10="-"),"-      %",IF(Z2088="только сц",0,IF(SUM($V$685:$V$6357)&gt;=57000,(W2088-T2088)/W2088,0)))</f>
        <v>-      %</v>
      </c>
      <c r="Z2088" s="83" t="s">
        <v>5582</v>
      </c>
      <c r="AA2088" s="51">
        <v>1</v>
      </c>
      <c r="AB2088" s="51">
        <v>0</v>
      </c>
      <c r="AC2088" s="63" t="s">
        <v>375</v>
      </c>
      <c r="AD2088" s="94" t="str">
        <f>IF(OR(Q2088="",'1'!$H$10="-"),"",IF(Q2088&gt;R2088+S2088,"заказано больше наличия",""))</f>
        <v/>
      </c>
    </row>
    <row r="2089" spans="1:30" s="48" customFormat="1">
      <c r="A2089" s="2"/>
      <c r="B2089" s="57" t="s">
        <v>1023</v>
      </c>
      <c r="C2089" s="49" t="s">
        <v>1024</v>
      </c>
      <c r="D2089" s="49" t="s">
        <v>1025</v>
      </c>
      <c r="E2089" s="49">
        <v>4</v>
      </c>
      <c r="F2089" s="49">
        <v>11</v>
      </c>
      <c r="G2089" s="49" t="s">
        <v>1026</v>
      </c>
      <c r="H2089" s="52" t="s">
        <v>52</v>
      </c>
      <c r="I2089" s="50"/>
      <c r="J2089" s="50"/>
      <c r="K2089" s="90"/>
      <c r="L2089" s="51">
        <v>266</v>
      </c>
      <c r="M2089" s="51">
        <v>235</v>
      </c>
      <c r="N2089" s="82">
        <f>IF('1'!$H$10="-",L2089,L2089)</f>
        <v>266</v>
      </c>
      <c r="O2089" s="82">
        <f>IF(Z2089="только сц",0,IF('1'!$H$10="-",M2089,IF('1'!$H$10="в кассу предприятия",M2089,IF('1'!$H$10="ИП Водакова Т.Ю.",M2089*1.075,"-"))))</f>
        <v>0</v>
      </c>
      <c r="P2089" s="86">
        <v>1</v>
      </c>
      <c r="Q2089" s="47"/>
      <c r="R2089" s="91">
        <f t="shared" si="32"/>
        <v>0</v>
      </c>
      <c r="S2089" s="91" t="str">
        <f>IF('1'!$H$10="-","-      ₽",IF(Z2089="только сц",IF(Q2089&lt;=AA2089,Q2089,AA2089),IF(Q2089&lt;=AB2089,0,IF(Q2089-R2089&lt;=AA2089,Q2089-R2089,AA2089))))</f>
        <v>-      ₽</v>
      </c>
      <c r="T2089" s="92" t="str">
        <f>IF('1'!$H$10="-","-      ₽",IF(AND(SUM($W$10:$W$6357)&gt;=200000,AC2089&lt;&gt;"без скидки"),IF(R2089&gt;=100,O2089*0.95*0.95*R2089,O2089*R2089*0.95),IF(SUM($V$10:$V$6357)&gt;=57000,IF(AND(R2089&gt;=100,AC2089&lt;&gt;"без скидки"),O2089*0.95*R2089,O2089*R2089),N2089*R2089)))</f>
        <v>-      ₽</v>
      </c>
      <c r="U2089" s="92" t="str">
        <f>IF('1'!$H$10="-","-      ₽",S2089*N2089)</f>
        <v>-      ₽</v>
      </c>
      <c r="V2089" s="93" t="str">
        <f>IF('1'!$H$10="-","-      ₽",R2089*N2089)</f>
        <v>-      ₽</v>
      </c>
      <c r="W2089" s="93" t="str">
        <f>IF('1'!$H$10="-","-      ₽",R2089*O2089)</f>
        <v>-      ₽</v>
      </c>
      <c r="X2089" s="65" t="s">
        <v>4548</v>
      </c>
      <c r="Y2089" s="66" t="str">
        <f>IF(OR(Q2089="",'1'!$H$10="-"),"-      %",IF(Z2089="только сц",0,IF(SUM($V$685:$V$6357)&gt;=57000,(W2089-T2089)/W2089,0)))</f>
        <v>-      %</v>
      </c>
      <c r="Z2089" s="83" t="s">
        <v>5582</v>
      </c>
      <c r="AA2089" s="51">
        <v>1</v>
      </c>
      <c r="AB2089" s="51">
        <v>0</v>
      </c>
      <c r="AC2089" s="63" t="s">
        <v>375</v>
      </c>
      <c r="AD2089" s="94" t="str">
        <f>IF(OR(Q2089="",'1'!$H$10="-"),"",IF(Q2089&gt;R2089+S2089,"заказано больше наличия",""))</f>
        <v/>
      </c>
    </row>
    <row r="2090" spans="1:30" s="48" customFormat="1">
      <c r="A2090" s="2"/>
      <c r="B2090" s="57" t="s">
        <v>1970</v>
      </c>
      <c r="C2090" s="49" t="s">
        <v>2701</v>
      </c>
      <c r="D2090" s="49" t="s">
        <v>2702</v>
      </c>
      <c r="E2090" s="49">
        <v>4</v>
      </c>
      <c r="F2090" s="49">
        <v>5</v>
      </c>
      <c r="G2090" s="49" t="s">
        <v>3372</v>
      </c>
      <c r="H2090" s="52" t="s">
        <v>78</v>
      </c>
      <c r="I2090" s="50"/>
      <c r="J2090" s="50"/>
      <c r="K2090" s="90"/>
      <c r="L2090" s="51">
        <v>221</v>
      </c>
      <c r="M2090" s="51">
        <v>195</v>
      </c>
      <c r="N2090" s="82">
        <f>IF('1'!$H$10="-",L2090,L2090)</f>
        <v>221</v>
      </c>
      <c r="O2090" s="82">
        <f>IF(Z2090="только сц",0,IF('1'!$H$10="-",M2090,IF('1'!$H$10="в кассу предприятия",M2090,IF('1'!$H$10="ИП Водакова Т.Ю.",M2090*1.075,"-"))))</f>
        <v>0</v>
      </c>
      <c r="P2090" s="86">
        <v>19</v>
      </c>
      <c r="Q2090" s="47"/>
      <c r="R2090" s="91">
        <f t="shared" si="32"/>
        <v>0</v>
      </c>
      <c r="S2090" s="91" t="str">
        <f>IF('1'!$H$10="-","-      ₽",IF(Z2090="только сц",IF(Q2090&lt;=AA2090,Q2090,AA2090),IF(Q2090&lt;=AB2090,0,IF(Q2090-R2090&lt;=AA2090,Q2090-R2090,AA2090))))</f>
        <v>-      ₽</v>
      </c>
      <c r="T2090" s="92" t="str">
        <f>IF('1'!$H$10="-","-      ₽",IF(AND(SUM($W$10:$W$6357)&gt;=200000,AC2090&lt;&gt;"без скидки"),IF(R2090&gt;=100,O2090*0.95*0.95*R2090,O2090*R2090*0.95),IF(SUM($V$10:$V$6357)&gt;=57000,IF(AND(R2090&gt;=100,AC2090&lt;&gt;"без скидки"),O2090*0.95*R2090,O2090*R2090),N2090*R2090)))</f>
        <v>-      ₽</v>
      </c>
      <c r="U2090" s="92" t="str">
        <f>IF('1'!$H$10="-","-      ₽",S2090*N2090)</f>
        <v>-      ₽</v>
      </c>
      <c r="V2090" s="93" t="str">
        <f>IF('1'!$H$10="-","-      ₽",R2090*N2090)</f>
        <v>-      ₽</v>
      </c>
      <c r="W2090" s="93" t="str">
        <f>IF('1'!$H$10="-","-      ₽",R2090*O2090)</f>
        <v>-      ₽</v>
      </c>
      <c r="X2090" s="65" t="s">
        <v>4548</v>
      </c>
      <c r="Y2090" s="66" t="str">
        <f>IF(OR(Q2090="",'1'!$H$10="-"),"-      %",IF(Z2090="только сц",0,IF(SUM($V$685:$V$6357)&gt;=57000,(W2090-T2090)/W2090,0)))</f>
        <v>-      %</v>
      </c>
      <c r="Z2090" s="83" t="s">
        <v>5582</v>
      </c>
      <c r="AA2090" s="51">
        <v>19</v>
      </c>
      <c r="AB2090" s="51">
        <v>0</v>
      </c>
      <c r="AC2090" s="63" t="s">
        <v>375</v>
      </c>
      <c r="AD2090" s="94" t="str">
        <f>IF(OR(Q2090="",'1'!$H$10="-"),"",IF(Q2090&gt;R2090+S2090,"заказано больше наличия",""))</f>
        <v/>
      </c>
    </row>
    <row r="2091" spans="1:30" s="48" customFormat="1">
      <c r="A2091" s="2"/>
      <c r="B2091" s="57" t="s">
        <v>4348</v>
      </c>
      <c r="C2091" s="49" t="s">
        <v>4451</v>
      </c>
      <c r="D2091" s="49" t="s">
        <v>4452</v>
      </c>
      <c r="E2091" s="49">
        <v>4</v>
      </c>
      <c r="F2091" s="49">
        <v>11</v>
      </c>
      <c r="G2091" s="49"/>
      <c r="H2091" s="52" t="s">
        <v>52</v>
      </c>
      <c r="I2091" s="50"/>
      <c r="J2091" s="50"/>
      <c r="K2091" s="90"/>
      <c r="L2091" s="51">
        <v>266</v>
      </c>
      <c r="M2091" s="51">
        <v>235</v>
      </c>
      <c r="N2091" s="82">
        <f>IF('1'!$H$10="-",L2091,L2091)</f>
        <v>266</v>
      </c>
      <c r="O2091" s="82">
        <f>IF(Z2091="только сц",0,IF('1'!$H$10="-",M2091,IF('1'!$H$10="в кассу предприятия",M2091,IF('1'!$H$10="ИП Водакова Т.Ю.",M2091*1.075,"-"))))</f>
        <v>0</v>
      </c>
      <c r="P2091" s="86">
        <v>10</v>
      </c>
      <c r="Q2091" s="47"/>
      <c r="R2091" s="91">
        <f t="shared" si="32"/>
        <v>0</v>
      </c>
      <c r="S2091" s="91" t="str">
        <f>IF('1'!$H$10="-","-      ₽",IF(Z2091="только сц",IF(Q2091&lt;=AA2091,Q2091,AA2091),IF(Q2091&lt;=AB2091,0,IF(Q2091-R2091&lt;=AA2091,Q2091-R2091,AA2091))))</f>
        <v>-      ₽</v>
      </c>
      <c r="T2091" s="92" t="str">
        <f>IF('1'!$H$10="-","-      ₽",IF(AND(SUM($W$10:$W$6357)&gt;=200000,AC2091&lt;&gt;"без скидки"),IF(R2091&gt;=100,O2091*0.95*0.95*R2091,O2091*R2091*0.95),IF(SUM($V$10:$V$6357)&gt;=57000,IF(AND(R2091&gt;=100,AC2091&lt;&gt;"без скидки"),O2091*0.95*R2091,O2091*R2091),N2091*R2091)))</f>
        <v>-      ₽</v>
      </c>
      <c r="U2091" s="92" t="str">
        <f>IF('1'!$H$10="-","-      ₽",S2091*N2091)</f>
        <v>-      ₽</v>
      </c>
      <c r="V2091" s="93" t="str">
        <f>IF('1'!$H$10="-","-      ₽",R2091*N2091)</f>
        <v>-      ₽</v>
      </c>
      <c r="W2091" s="93" t="str">
        <f>IF('1'!$H$10="-","-      ₽",R2091*O2091)</f>
        <v>-      ₽</v>
      </c>
      <c r="X2091" s="65" t="s">
        <v>4548</v>
      </c>
      <c r="Y2091" s="66" t="str">
        <f>IF(OR(Q2091="",'1'!$H$10="-"),"-      %",IF(Z2091="только сц",0,IF(SUM($V$685:$V$6357)&gt;=57000,(W2091-T2091)/W2091,0)))</f>
        <v>-      %</v>
      </c>
      <c r="Z2091" s="83" t="s">
        <v>5582</v>
      </c>
      <c r="AA2091" s="51">
        <v>10</v>
      </c>
      <c r="AB2091" s="51">
        <v>0</v>
      </c>
      <c r="AC2091" s="63" t="s">
        <v>3975</v>
      </c>
      <c r="AD2091" s="94" t="str">
        <f>IF(OR(Q2091="",'1'!$H$10="-"),"",IF(Q2091&gt;R2091+S2091,"заказано больше наличия",""))</f>
        <v/>
      </c>
    </row>
    <row r="2092" spans="1:30" s="48" customFormat="1">
      <c r="A2092" s="2"/>
      <c r="B2092" s="57" t="s">
        <v>1971</v>
      </c>
      <c r="C2092" s="49" t="s">
        <v>2703</v>
      </c>
      <c r="D2092" s="49" t="s">
        <v>2704</v>
      </c>
      <c r="E2092" s="49">
        <v>4</v>
      </c>
      <c r="F2092" s="49">
        <v>8</v>
      </c>
      <c r="G2092" s="49" t="s">
        <v>3373</v>
      </c>
      <c r="H2092" s="52" t="s">
        <v>288</v>
      </c>
      <c r="I2092" s="50"/>
      <c r="J2092" s="50"/>
      <c r="K2092" s="90"/>
      <c r="L2092" s="51">
        <v>244</v>
      </c>
      <c r="M2092" s="51">
        <v>215</v>
      </c>
      <c r="N2092" s="82">
        <f>IF('1'!$H$10="-",L2092,L2092)</f>
        <v>244</v>
      </c>
      <c r="O2092" s="82">
        <f>IF(Z2092="только сц",0,IF('1'!$H$10="-",M2092,IF('1'!$H$10="в кассу предприятия",M2092,IF('1'!$H$10="ИП Водакова Т.Ю.",M2092*1.075,"-"))))</f>
        <v>0</v>
      </c>
      <c r="P2092" s="86">
        <v>1</v>
      </c>
      <c r="Q2092" s="47"/>
      <c r="R2092" s="91">
        <f t="shared" si="32"/>
        <v>0</v>
      </c>
      <c r="S2092" s="91" t="str">
        <f>IF('1'!$H$10="-","-      ₽",IF(Z2092="только сц",IF(Q2092&lt;=AA2092,Q2092,AA2092),IF(Q2092&lt;=AB2092,0,IF(Q2092-R2092&lt;=AA2092,Q2092-R2092,AA2092))))</f>
        <v>-      ₽</v>
      </c>
      <c r="T2092" s="92" t="str">
        <f>IF('1'!$H$10="-","-      ₽",IF(AND(SUM($W$10:$W$6357)&gt;=200000,AC2092&lt;&gt;"без скидки"),IF(R2092&gt;=100,O2092*0.95*0.95*R2092,O2092*R2092*0.95),IF(SUM($V$10:$V$6357)&gt;=57000,IF(AND(R2092&gt;=100,AC2092&lt;&gt;"без скидки"),O2092*0.95*R2092,O2092*R2092),N2092*R2092)))</f>
        <v>-      ₽</v>
      </c>
      <c r="U2092" s="92" t="str">
        <f>IF('1'!$H$10="-","-      ₽",S2092*N2092)</f>
        <v>-      ₽</v>
      </c>
      <c r="V2092" s="93" t="str">
        <f>IF('1'!$H$10="-","-      ₽",R2092*N2092)</f>
        <v>-      ₽</v>
      </c>
      <c r="W2092" s="93" t="str">
        <f>IF('1'!$H$10="-","-      ₽",R2092*O2092)</f>
        <v>-      ₽</v>
      </c>
      <c r="X2092" s="65" t="s">
        <v>4548</v>
      </c>
      <c r="Y2092" s="66" t="str">
        <f>IF(OR(Q2092="",'1'!$H$10="-"),"-      %",IF(Z2092="только сц",0,IF(SUM($V$685:$V$6357)&gt;=57000,(W2092-T2092)/W2092,0)))</f>
        <v>-      %</v>
      </c>
      <c r="Z2092" s="83" t="s">
        <v>5582</v>
      </c>
      <c r="AA2092" s="51">
        <v>1</v>
      </c>
      <c r="AB2092" s="51">
        <v>0</v>
      </c>
      <c r="AC2092" s="63" t="s">
        <v>3975</v>
      </c>
      <c r="AD2092" s="94" t="str">
        <f>IF(OR(Q2092="",'1'!$H$10="-"),"",IF(Q2092&gt;R2092+S2092,"заказано больше наличия",""))</f>
        <v/>
      </c>
    </row>
    <row r="2093" spans="1:30" s="48" customFormat="1">
      <c r="A2093" s="2"/>
      <c r="B2093" s="57" t="s">
        <v>1972</v>
      </c>
      <c r="C2093" s="49" t="s">
        <v>2703</v>
      </c>
      <c r="D2093" s="49" t="s">
        <v>2704</v>
      </c>
      <c r="E2093" s="49">
        <v>4</v>
      </c>
      <c r="F2093" s="49">
        <v>8</v>
      </c>
      <c r="G2093" s="49" t="s">
        <v>3374</v>
      </c>
      <c r="H2093" s="52" t="s">
        <v>288</v>
      </c>
      <c r="I2093" s="50"/>
      <c r="J2093" s="50"/>
      <c r="K2093" s="90"/>
      <c r="L2093" s="51">
        <v>244</v>
      </c>
      <c r="M2093" s="51">
        <v>215</v>
      </c>
      <c r="N2093" s="82">
        <f>IF('1'!$H$10="-",L2093,L2093)</f>
        <v>244</v>
      </c>
      <c r="O2093" s="82">
        <f>IF(Z2093="только сц",0,IF('1'!$H$10="-",M2093,IF('1'!$H$10="в кассу предприятия",M2093,IF('1'!$H$10="ИП Водакова Т.Ю.",M2093*1.075,"-"))))</f>
        <v>0</v>
      </c>
      <c r="P2093" s="86">
        <v>12</v>
      </c>
      <c r="Q2093" s="47"/>
      <c r="R2093" s="91">
        <f t="shared" si="32"/>
        <v>0</v>
      </c>
      <c r="S2093" s="91" t="str">
        <f>IF('1'!$H$10="-","-      ₽",IF(Z2093="только сц",IF(Q2093&lt;=AA2093,Q2093,AA2093),IF(Q2093&lt;=AB2093,0,IF(Q2093-R2093&lt;=AA2093,Q2093-R2093,AA2093))))</f>
        <v>-      ₽</v>
      </c>
      <c r="T2093" s="92" t="str">
        <f>IF('1'!$H$10="-","-      ₽",IF(AND(SUM($W$10:$W$6357)&gt;=200000,AC2093&lt;&gt;"без скидки"),IF(R2093&gt;=100,O2093*0.95*0.95*R2093,O2093*R2093*0.95),IF(SUM($V$10:$V$6357)&gt;=57000,IF(AND(R2093&gt;=100,AC2093&lt;&gt;"без скидки"),O2093*0.95*R2093,O2093*R2093),N2093*R2093)))</f>
        <v>-      ₽</v>
      </c>
      <c r="U2093" s="92" t="str">
        <f>IF('1'!$H$10="-","-      ₽",S2093*N2093)</f>
        <v>-      ₽</v>
      </c>
      <c r="V2093" s="93" t="str">
        <f>IF('1'!$H$10="-","-      ₽",R2093*N2093)</f>
        <v>-      ₽</v>
      </c>
      <c r="W2093" s="93" t="str">
        <f>IF('1'!$H$10="-","-      ₽",R2093*O2093)</f>
        <v>-      ₽</v>
      </c>
      <c r="X2093" s="65" t="s">
        <v>4548</v>
      </c>
      <c r="Y2093" s="66" t="str">
        <f>IF(OR(Q2093="",'1'!$H$10="-"),"-      %",IF(Z2093="только сц",0,IF(SUM($V$685:$V$6357)&gt;=57000,(W2093-T2093)/W2093,0)))</f>
        <v>-      %</v>
      </c>
      <c r="Z2093" s="83" t="s">
        <v>5582</v>
      </c>
      <c r="AA2093" s="51">
        <v>12</v>
      </c>
      <c r="AB2093" s="51">
        <v>0</v>
      </c>
      <c r="AC2093" s="63" t="s">
        <v>375</v>
      </c>
      <c r="AD2093" s="94" t="str">
        <f>IF(OR(Q2093="",'1'!$H$10="-"),"",IF(Q2093&gt;R2093+S2093,"заказано больше наличия",""))</f>
        <v/>
      </c>
    </row>
    <row r="2094" spans="1:30" s="48" customFormat="1">
      <c r="A2094" s="2"/>
      <c r="B2094" s="57" t="s">
        <v>1973</v>
      </c>
      <c r="C2094" s="49" t="s">
        <v>2705</v>
      </c>
      <c r="D2094" s="49" t="s">
        <v>2706</v>
      </c>
      <c r="E2094" s="49">
        <v>4</v>
      </c>
      <c r="F2094" s="49">
        <v>8</v>
      </c>
      <c r="G2094" s="49" t="s">
        <v>3375</v>
      </c>
      <c r="H2094" s="52" t="s">
        <v>288</v>
      </c>
      <c r="I2094" s="50"/>
      <c r="J2094" s="50"/>
      <c r="K2094" s="90"/>
      <c r="L2094" s="51">
        <v>221</v>
      </c>
      <c r="M2094" s="51">
        <v>195</v>
      </c>
      <c r="N2094" s="82">
        <f>IF('1'!$H$10="-",L2094,L2094)</f>
        <v>221</v>
      </c>
      <c r="O2094" s="82">
        <f>IF(Z2094="только сц",0,IF('1'!$H$10="-",M2094,IF('1'!$H$10="в кассу предприятия",M2094,IF('1'!$H$10="ИП Водакова Т.Ю.",M2094*1.075,"-"))))</f>
        <v>0</v>
      </c>
      <c r="P2094" s="86">
        <v>1</v>
      </c>
      <c r="Q2094" s="47"/>
      <c r="R2094" s="91">
        <f t="shared" si="32"/>
        <v>0</v>
      </c>
      <c r="S2094" s="91" t="str">
        <f>IF('1'!$H$10="-","-      ₽",IF(Z2094="только сц",IF(Q2094&lt;=AA2094,Q2094,AA2094),IF(Q2094&lt;=AB2094,0,IF(Q2094-R2094&lt;=AA2094,Q2094-R2094,AA2094))))</f>
        <v>-      ₽</v>
      </c>
      <c r="T2094" s="92" t="str">
        <f>IF('1'!$H$10="-","-      ₽",IF(AND(SUM($W$10:$W$6357)&gt;=200000,AC2094&lt;&gt;"без скидки"),IF(R2094&gt;=100,O2094*0.95*0.95*R2094,O2094*R2094*0.95),IF(SUM($V$10:$V$6357)&gt;=57000,IF(AND(R2094&gt;=100,AC2094&lt;&gt;"без скидки"),O2094*0.95*R2094,O2094*R2094),N2094*R2094)))</f>
        <v>-      ₽</v>
      </c>
      <c r="U2094" s="92" t="str">
        <f>IF('1'!$H$10="-","-      ₽",S2094*N2094)</f>
        <v>-      ₽</v>
      </c>
      <c r="V2094" s="93" t="str">
        <f>IF('1'!$H$10="-","-      ₽",R2094*N2094)</f>
        <v>-      ₽</v>
      </c>
      <c r="W2094" s="93" t="str">
        <f>IF('1'!$H$10="-","-      ₽",R2094*O2094)</f>
        <v>-      ₽</v>
      </c>
      <c r="X2094" s="65" t="s">
        <v>4548</v>
      </c>
      <c r="Y2094" s="66" t="str">
        <f>IF(OR(Q2094="",'1'!$H$10="-"),"-      %",IF(Z2094="только сц",0,IF(SUM($V$685:$V$6357)&gt;=57000,(W2094-T2094)/W2094,0)))</f>
        <v>-      %</v>
      </c>
      <c r="Z2094" s="83" t="s">
        <v>5582</v>
      </c>
      <c r="AA2094" s="51">
        <v>1</v>
      </c>
      <c r="AB2094" s="51">
        <v>0</v>
      </c>
      <c r="AC2094" s="63" t="s">
        <v>375</v>
      </c>
      <c r="AD2094" s="94" t="str">
        <f>IF(OR(Q2094="",'1'!$H$10="-"),"",IF(Q2094&gt;R2094+S2094,"заказано больше наличия",""))</f>
        <v/>
      </c>
    </row>
    <row r="2095" spans="1:30" s="48" customFormat="1">
      <c r="A2095" s="2"/>
      <c r="B2095" s="57" t="s">
        <v>1974</v>
      </c>
      <c r="C2095" s="49" t="s">
        <v>2705</v>
      </c>
      <c r="D2095" s="49" t="s">
        <v>2706</v>
      </c>
      <c r="E2095" s="49">
        <v>4</v>
      </c>
      <c r="F2095" s="49">
        <v>1</v>
      </c>
      <c r="G2095" s="49" t="s">
        <v>3376</v>
      </c>
      <c r="H2095" s="52" t="s">
        <v>75</v>
      </c>
      <c r="I2095" s="50"/>
      <c r="J2095" s="50"/>
      <c r="K2095" s="90"/>
      <c r="L2095" s="51">
        <v>221</v>
      </c>
      <c r="M2095" s="51">
        <v>195</v>
      </c>
      <c r="N2095" s="82">
        <f>IF('1'!$H$10="-",L2095,L2095)</f>
        <v>221</v>
      </c>
      <c r="O2095" s="82">
        <f>IF(Z2095="только сц",0,IF('1'!$H$10="-",M2095,IF('1'!$H$10="в кассу предприятия",M2095,IF('1'!$H$10="ИП Водакова Т.Ю.",M2095*1.075,"-"))))</f>
        <v>0</v>
      </c>
      <c r="P2095" s="86">
        <v>7</v>
      </c>
      <c r="Q2095" s="47"/>
      <c r="R2095" s="91">
        <f t="shared" ref="R2095:R2158" si="33">IF(Q2095&lt;=AB2095,Q2095,AB2095)</f>
        <v>0</v>
      </c>
      <c r="S2095" s="91" t="str">
        <f>IF('1'!$H$10="-","-      ₽",IF(Z2095="только сц",IF(Q2095&lt;=AA2095,Q2095,AA2095),IF(Q2095&lt;=AB2095,0,IF(Q2095-R2095&lt;=AA2095,Q2095-R2095,AA2095))))</f>
        <v>-      ₽</v>
      </c>
      <c r="T2095" s="92" t="str">
        <f>IF('1'!$H$10="-","-      ₽",IF(AND(SUM($W$10:$W$6357)&gt;=200000,AC2095&lt;&gt;"без скидки"),IF(R2095&gt;=100,O2095*0.95*0.95*R2095,O2095*R2095*0.95),IF(SUM($V$10:$V$6357)&gt;=57000,IF(AND(R2095&gt;=100,AC2095&lt;&gt;"без скидки"),O2095*0.95*R2095,O2095*R2095),N2095*R2095)))</f>
        <v>-      ₽</v>
      </c>
      <c r="U2095" s="92" t="str">
        <f>IF('1'!$H$10="-","-      ₽",S2095*N2095)</f>
        <v>-      ₽</v>
      </c>
      <c r="V2095" s="93" t="str">
        <f>IF('1'!$H$10="-","-      ₽",R2095*N2095)</f>
        <v>-      ₽</v>
      </c>
      <c r="W2095" s="93" t="str">
        <f>IF('1'!$H$10="-","-      ₽",R2095*O2095)</f>
        <v>-      ₽</v>
      </c>
      <c r="X2095" s="65" t="s">
        <v>4548</v>
      </c>
      <c r="Y2095" s="66" t="str">
        <f>IF(OR(Q2095="",'1'!$H$10="-"),"-      %",IF(Z2095="только сц",0,IF(SUM($V$685:$V$6357)&gt;=57000,(W2095-T2095)/W2095,0)))</f>
        <v>-      %</v>
      </c>
      <c r="Z2095" s="83" t="s">
        <v>5582</v>
      </c>
      <c r="AA2095" s="51">
        <v>7</v>
      </c>
      <c r="AB2095" s="51">
        <v>0</v>
      </c>
      <c r="AC2095" s="63" t="s">
        <v>375</v>
      </c>
      <c r="AD2095" s="94" t="str">
        <f>IF(OR(Q2095="",'1'!$H$10="-"),"",IF(Q2095&gt;R2095+S2095,"заказано больше наличия",""))</f>
        <v/>
      </c>
    </row>
    <row r="2096" spans="1:30" s="48" customFormat="1">
      <c r="A2096" s="2"/>
      <c r="B2096" s="57" t="s">
        <v>1975</v>
      </c>
      <c r="C2096" s="49" t="s">
        <v>2707</v>
      </c>
      <c r="D2096" s="49" t="s">
        <v>2708</v>
      </c>
      <c r="E2096" s="49">
        <v>4</v>
      </c>
      <c r="F2096" s="49">
        <v>8</v>
      </c>
      <c r="G2096" s="49"/>
      <c r="H2096" s="52" t="s">
        <v>288</v>
      </c>
      <c r="I2096" s="50"/>
      <c r="J2096" s="50"/>
      <c r="K2096" s="90"/>
      <c r="L2096" s="51">
        <v>266</v>
      </c>
      <c r="M2096" s="51">
        <v>235</v>
      </c>
      <c r="N2096" s="82">
        <f>IF('1'!$H$10="-",L2096,L2096)</f>
        <v>266</v>
      </c>
      <c r="O2096" s="82">
        <f>IF(Z2096="только сц",0,IF('1'!$H$10="-",M2096,IF('1'!$H$10="в кассу предприятия",M2096,IF('1'!$H$10="ИП Водакова Т.Ю.",M2096*1.075,"-"))))</f>
        <v>235</v>
      </c>
      <c r="P2096" s="86">
        <v>1</v>
      </c>
      <c r="Q2096" s="47"/>
      <c r="R2096" s="91">
        <f t="shared" si="33"/>
        <v>0</v>
      </c>
      <c r="S2096" s="91" t="str">
        <f>IF('1'!$H$10="-","-      ₽",IF(Z2096="только сц",IF(Q2096&lt;=AA2096,Q2096,AA2096),IF(Q2096&lt;=AB2096,0,IF(Q2096-R2096&lt;=AA2096,Q2096-R2096,AA2096))))</f>
        <v>-      ₽</v>
      </c>
      <c r="T2096" s="92" t="str">
        <f>IF('1'!$H$10="-","-      ₽",IF(AND(SUM($W$10:$W$6357)&gt;=200000,AC2096&lt;&gt;"без скидки"),IF(R2096&gt;=100,O2096*0.95*0.95*R2096,O2096*R2096*0.95),IF(SUM($V$10:$V$6357)&gt;=57000,IF(AND(R2096&gt;=100,AC2096&lt;&gt;"без скидки"),O2096*0.95*R2096,O2096*R2096),N2096*R2096)))</f>
        <v>-      ₽</v>
      </c>
      <c r="U2096" s="92" t="str">
        <f>IF('1'!$H$10="-","-      ₽",S2096*N2096)</f>
        <v>-      ₽</v>
      </c>
      <c r="V2096" s="93" t="str">
        <f>IF('1'!$H$10="-","-      ₽",R2096*N2096)</f>
        <v>-      ₽</v>
      </c>
      <c r="W2096" s="93" t="str">
        <f>IF('1'!$H$10="-","-      ₽",R2096*O2096)</f>
        <v>-      ₽</v>
      </c>
      <c r="X2096" s="65" t="s">
        <v>4548</v>
      </c>
      <c r="Y2096" s="66" t="str">
        <f>IF(OR(Q2096="",'1'!$H$10="-"),"-      %",IF(Z2096="только сц",0,IF(SUM($V$685:$V$6357)&gt;=57000,(W2096-T2096)/W2096,0)))</f>
        <v>-      %</v>
      </c>
      <c r="Z2096" s="83" t="s">
        <v>375</v>
      </c>
      <c r="AA2096" s="51">
        <v>0</v>
      </c>
      <c r="AB2096" s="51">
        <v>1</v>
      </c>
      <c r="AC2096" s="63" t="s">
        <v>3975</v>
      </c>
      <c r="AD2096" s="94" t="str">
        <f>IF(OR(Q2096="",'1'!$H$10="-"),"",IF(Q2096&gt;R2096+S2096,"заказано больше наличия",""))</f>
        <v/>
      </c>
    </row>
    <row r="2097" spans="1:30" s="48" customFormat="1">
      <c r="A2097" s="2"/>
      <c r="B2097" s="57" t="s">
        <v>1976</v>
      </c>
      <c r="C2097" s="49" t="s">
        <v>3914</v>
      </c>
      <c r="D2097" s="49" t="s">
        <v>3915</v>
      </c>
      <c r="E2097" s="49">
        <v>4</v>
      </c>
      <c r="F2097" s="49">
        <v>11</v>
      </c>
      <c r="G2097" s="49"/>
      <c r="H2097" s="52" t="s">
        <v>52</v>
      </c>
      <c r="I2097" s="50"/>
      <c r="J2097" s="50"/>
      <c r="K2097" s="90"/>
      <c r="L2097" s="51">
        <v>198</v>
      </c>
      <c r="M2097" s="51">
        <v>175</v>
      </c>
      <c r="N2097" s="82">
        <f>IF('1'!$H$10="-",L2097,L2097)</f>
        <v>198</v>
      </c>
      <c r="O2097" s="82">
        <f>IF(Z2097="только сц",0,IF('1'!$H$10="-",M2097,IF('1'!$H$10="в кассу предприятия",M2097,IF('1'!$H$10="ИП Водакова Т.Ю.",M2097*1.075,"-"))))</f>
        <v>0</v>
      </c>
      <c r="P2097" s="86">
        <v>6</v>
      </c>
      <c r="Q2097" s="47"/>
      <c r="R2097" s="91">
        <f t="shared" si="33"/>
        <v>0</v>
      </c>
      <c r="S2097" s="91" t="str">
        <f>IF('1'!$H$10="-","-      ₽",IF(Z2097="только сц",IF(Q2097&lt;=AA2097,Q2097,AA2097),IF(Q2097&lt;=AB2097,0,IF(Q2097-R2097&lt;=AA2097,Q2097-R2097,AA2097))))</f>
        <v>-      ₽</v>
      </c>
      <c r="T2097" s="92" t="str">
        <f>IF('1'!$H$10="-","-      ₽",IF(AND(SUM($W$10:$W$6357)&gt;=200000,AC2097&lt;&gt;"без скидки"),IF(R2097&gt;=100,O2097*0.95*0.95*R2097,O2097*R2097*0.95),IF(SUM($V$10:$V$6357)&gt;=57000,IF(AND(R2097&gt;=100,AC2097&lt;&gt;"без скидки"),O2097*0.95*R2097,O2097*R2097),N2097*R2097)))</f>
        <v>-      ₽</v>
      </c>
      <c r="U2097" s="92" t="str">
        <f>IF('1'!$H$10="-","-      ₽",S2097*N2097)</f>
        <v>-      ₽</v>
      </c>
      <c r="V2097" s="93" t="str">
        <f>IF('1'!$H$10="-","-      ₽",R2097*N2097)</f>
        <v>-      ₽</v>
      </c>
      <c r="W2097" s="93" t="str">
        <f>IF('1'!$H$10="-","-      ₽",R2097*O2097)</f>
        <v>-      ₽</v>
      </c>
      <c r="X2097" s="65" t="s">
        <v>4548</v>
      </c>
      <c r="Y2097" s="66" t="str">
        <f>IF(OR(Q2097="",'1'!$H$10="-"),"-      %",IF(Z2097="только сц",0,IF(SUM($V$685:$V$6357)&gt;=57000,(W2097-T2097)/W2097,0)))</f>
        <v>-      %</v>
      </c>
      <c r="Z2097" s="83" t="s">
        <v>5582</v>
      </c>
      <c r="AA2097" s="51">
        <v>6</v>
      </c>
      <c r="AB2097" s="51">
        <v>0</v>
      </c>
      <c r="AC2097" s="63" t="s">
        <v>375</v>
      </c>
      <c r="AD2097" s="94" t="str">
        <f>IF(OR(Q2097="",'1'!$H$10="-"),"",IF(Q2097&gt;R2097+S2097,"заказано больше наличия",""))</f>
        <v/>
      </c>
    </row>
    <row r="2098" spans="1:30" s="48" customFormat="1">
      <c r="A2098" s="2"/>
      <c r="B2098" s="57" t="s">
        <v>1027</v>
      </c>
      <c r="C2098" s="49" t="s">
        <v>1028</v>
      </c>
      <c r="D2098" s="49" t="s">
        <v>1029</v>
      </c>
      <c r="E2098" s="49">
        <v>4</v>
      </c>
      <c r="F2098" s="49">
        <v>8</v>
      </c>
      <c r="G2098" s="49" t="s">
        <v>1030</v>
      </c>
      <c r="H2098" s="52" t="s">
        <v>288</v>
      </c>
      <c r="I2098" s="50"/>
      <c r="J2098" s="50"/>
      <c r="K2098" s="90"/>
      <c r="L2098" s="51">
        <v>221</v>
      </c>
      <c r="M2098" s="51">
        <v>195</v>
      </c>
      <c r="N2098" s="82">
        <f>IF('1'!$H$10="-",L2098,L2098)</f>
        <v>221</v>
      </c>
      <c r="O2098" s="82">
        <f>IF(Z2098="только сц",0,IF('1'!$H$10="-",M2098,IF('1'!$H$10="в кассу предприятия",M2098,IF('1'!$H$10="ИП Водакова Т.Ю.",M2098*1.075,"-"))))</f>
        <v>195</v>
      </c>
      <c r="P2098" s="86" t="s">
        <v>5583</v>
      </c>
      <c r="Q2098" s="47"/>
      <c r="R2098" s="91">
        <f t="shared" si="33"/>
        <v>0</v>
      </c>
      <c r="S2098" s="91" t="str">
        <f>IF('1'!$H$10="-","-      ₽",IF(Z2098="только сц",IF(Q2098&lt;=AA2098,Q2098,AA2098),IF(Q2098&lt;=AB2098,0,IF(Q2098-R2098&lt;=AA2098,Q2098-R2098,AA2098))))</f>
        <v>-      ₽</v>
      </c>
      <c r="T2098" s="92" t="str">
        <f>IF('1'!$H$10="-","-      ₽",IF(AND(SUM($W$10:$W$6357)&gt;=200000,AC2098&lt;&gt;"без скидки"),IF(R2098&gt;=100,O2098*0.95*0.95*R2098,O2098*R2098*0.95),IF(SUM($V$10:$V$6357)&gt;=57000,IF(AND(R2098&gt;=100,AC2098&lt;&gt;"без скидки"),O2098*0.95*R2098,O2098*R2098),N2098*R2098)))</f>
        <v>-      ₽</v>
      </c>
      <c r="U2098" s="92" t="str">
        <f>IF('1'!$H$10="-","-      ₽",S2098*N2098)</f>
        <v>-      ₽</v>
      </c>
      <c r="V2098" s="93" t="str">
        <f>IF('1'!$H$10="-","-      ₽",R2098*N2098)</f>
        <v>-      ₽</v>
      </c>
      <c r="W2098" s="93" t="str">
        <f>IF('1'!$H$10="-","-      ₽",R2098*O2098)</f>
        <v>-      ₽</v>
      </c>
      <c r="X2098" s="65" t="s">
        <v>4992</v>
      </c>
      <c r="Y2098" s="66" t="str">
        <f>IF(OR(Q2098="",'1'!$H$10="-"),"-      %",IF(Z2098="только сц",0,IF(SUM($V$685:$V$6357)&gt;=57000,(W2098-T2098)/W2098,0)))</f>
        <v>-      %</v>
      </c>
      <c r="Z2098" s="83" t="s">
        <v>375</v>
      </c>
      <c r="AA2098" s="51">
        <v>12</v>
      </c>
      <c r="AB2098" s="51">
        <v>344</v>
      </c>
      <c r="AC2098" s="63" t="s">
        <v>375</v>
      </c>
      <c r="AD2098" s="94" t="str">
        <f>IF(OR(Q2098="",'1'!$H$10="-"),"",IF(Q2098&gt;R2098+S2098,"заказано больше наличия",""))</f>
        <v/>
      </c>
    </row>
    <row r="2099" spans="1:30" s="48" customFormat="1">
      <c r="A2099" s="2"/>
      <c r="B2099" s="57" t="s">
        <v>4213</v>
      </c>
      <c r="C2099" s="49" t="s">
        <v>1028</v>
      </c>
      <c r="D2099" s="49" t="s">
        <v>1029</v>
      </c>
      <c r="E2099" s="49">
        <v>4</v>
      </c>
      <c r="F2099" s="49">
        <v>18</v>
      </c>
      <c r="G2099" s="49" t="s">
        <v>1030</v>
      </c>
      <c r="H2099" s="52" t="s">
        <v>384</v>
      </c>
      <c r="I2099" s="50"/>
      <c r="J2099" s="50"/>
      <c r="K2099" s="90"/>
      <c r="L2099" s="51">
        <v>466</v>
      </c>
      <c r="M2099" s="51">
        <v>411</v>
      </c>
      <c r="N2099" s="82">
        <f>IF('1'!$H$10="-",L2099,L2099)</f>
        <v>466</v>
      </c>
      <c r="O2099" s="82">
        <f>IF(Z2099="только сц",0,IF('1'!$H$10="-",M2099,IF('1'!$H$10="в кассу предприятия",M2099,IF('1'!$H$10="ИП Водакова Т.Ю.",M2099*1.075,"-"))))</f>
        <v>0</v>
      </c>
      <c r="P2099" s="86">
        <v>14</v>
      </c>
      <c r="Q2099" s="47"/>
      <c r="R2099" s="91">
        <f t="shared" si="33"/>
        <v>0</v>
      </c>
      <c r="S2099" s="91" t="str">
        <f>IF('1'!$H$10="-","-      ₽",IF(Z2099="только сц",IF(Q2099&lt;=AA2099,Q2099,AA2099),IF(Q2099&lt;=AB2099,0,IF(Q2099-R2099&lt;=AA2099,Q2099-R2099,AA2099))))</f>
        <v>-      ₽</v>
      </c>
      <c r="T2099" s="92" t="str">
        <f>IF('1'!$H$10="-","-      ₽",IF(AND(SUM($W$10:$W$6357)&gt;=200000,AC2099&lt;&gt;"без скидки"),IF(R2099&gt;=100,O2099*0.95*0.95*R2099,O2099*R2099*0.95),IF(SUM($V$10:$V$6357)&gt;=57000,IF(AND(R2099&gt;=100,AC2099&lt;&gt;"без скидки"),O2099*0.95*R2099,O2099*R2099),N2099*R2099)))</f>
        <v>-      ₽</v>
      </c>
      <c r="U2099" s="92" t="str">
        <f>IF('1'!$H$10="-","-      ₽",S2099*N2099)</f>
        <v>-      ₽</v>
      </c>
      <c r="V2099" s="93" t="str">
        <f>IF('1'!$H$10="-","-      ₽",R2099*N2099)</f>
        <v>-      ₽</v>
      </c>
      <c r="W2099" s="93" t="str">
        <f>IF('1'!$H$10="-","-      ₽",R2099*O2099)</f>
        <v>-      ₽</v>
      </c>
      <c r="X2099" s="65" t="s">
        <v>4548</v>
      </c>
      <c r="Y2099" s="66" t="str">
        <f>IF(OR(Q2099="",'1'!$H$10="-"),"-      %",IF(Z2099="только сц",0,IF(SUM($V$685:$V$6357)&gt;=57000,(W2099-T2099)/W2099,0)))</f>
        <v>-      %</v>
      </c>
      <c r="Z2099" s="83" t="s">
        <v>5582</v>
      </c>
      <c r="AA2099" s="51">
        <v>14</v>
      </c>
      <c r="AB2099" s="51">
        <v>0</v>
      </c>
      <c r="AC2099" s="63" t="s">
        <v>375</v>
      </c>
      <c r="AD2099" s="94" t="str">
        <f>IF(OR(Q2099="",'1'!$H$10="-"),"",IF(Q2099&gt;R2099+S2099,"заказано больше наличия",""))</f>
        <v/>
      </c>
    </row>
    <row r="2100" spans="1:30" s="48" customFormat="1">
      <c r="A2100" s="2"/>
      <c r="B2100" s="57" t="s">
        <v>1977</v>
      </c>
      <c r="C2100" s="49" t="s">
        <v>2709</v>
      </c>
      <c r="D2100" s="49" t="s">
        <v>2710</v>
      </c>
      <c r="E2100" s="49">
        <v>4</v>
      </c>
      <c r="F2100" s="49">
        <v>8</v>
      </c>
      <c r="G2100" s="49" t="s">
        <v>3377</v>
      </c>
      <c r="H2100" s="52" t="s">
        <v>288</v>
      </c>
      <c r="I2100" s="50"/>
      <c r="J2100" s="50"/>
      <c r="K2100" s="90"/>
      <c r="L2100" s="51">
        <v>289</v>
      </c>
      <c r="M2100" s="51">
        <v>255</v>
      </c>
      <c r="N2100" s="82">
        <f>IF('1'!$H$10="-",L2100,L2100)</f>
        <v>289</v>
      </c>
      <c r="O2100" s="82">
        <f>IF(Z2100="только сц",0,IF('1'!$H$10="-",M2100,IF('1'!$H$10="в кассу предприятия",M2100,IF('1'!$H$10="ИП Водакова Т.Ю.",M2100*1.075,"-"))))</f>
        <v>255</v>
      </c>
      <c r="P2100" s="86">
        <v>9</v>
      </c>
      <c r="Q2100" s="47"/>
      <c r="R2100" s="91">
        <f t="shared" si="33"/>
        <v>0</v>
      </c>
      <c r="S2100" s="91" t="str">
        <f>IF('1'!$H$10="-","-      ₽",IF(Z2100="только сц",IF(Q2100&lt;=AA2100,Q2100,AA2100),IF(Q2100&lt;=AB2100,0,IF(Q2100-R2100&lt;=AA2100,Q2100-R2100,AA2100))))</f>
        <v>-      ₽</v>
      </c>
      <c r="T2100" s="92" t="str">
        <f>IF('1'!$H$10="-","-      ₽",IF(AND(SUM($W$10:$W$6357)&gt;=200000,AC2100&lt;&gt;"без скидки"),IF(R2100&gt;=100,O2100*0.95*0.95*R2100,O2100*R2100*0.95),IF(SUM($V$10:$V$6357)&gt;=57000,IF(AND(R2100&gt;=100,AC2100&lt;&gt;"без скидки"),O2100*0.95*R2100,O2100*R2100),N2100*R2100)))</f>
        <v>-      ₽</v>
      </c>
      <c r="U2100" s="92" t="str">
        <f>IF('1'!$H$10="-","-      ₽",S2100*N2100)</f>
        <v>-      ₽</v>
      </c>
      <c r="V2100" s="93" t="str">
        <f>IF('1'!$H$10="-","-      ₽",R2100*N2100)</f>
        <v>-      ₽</v>
      </c>
      <c r="W2100" s="93" t="str">
        <f>IF('1'!$H$10="-","-      ₽",R2100*O2100)</f>
        <v>-      ₽</v>
      </c>
      <c r="X2100" s="65" t="s">
        <v>4548</v>
      </c>
      <c r="Y2100" s="66" t="str">
        <f>IF(OR(Q2100="",'1'!$H$10="-"),"-      %",IF(Z2100="только сц",0,IF(SUM($V$685:$V$6357)&gt;=57000,(W2100-T2100)/W2100,0)))</f>
        <v>-      %</v>
      </c>
      <c r="Z2100" s="83" t="s">
        <v>375</v>
      </c>
      <c r="AA2100" s="51">
        <v>0</v>
      </c>
      <c r="AB2100" s="51">
        <v>9</v>
      </c>
      <c r="AC2100" s="63" t="s">
        <v>3975</v>
      </c>
      <c r="AD2100" s="94" t="str">
        <f>IF(OR(Q2100="",'1'!$H$10="-"),"",IF(Q2100&gt;R2100+S2100,"заказано больше наличия",""))</f>
        <v/>
      </c>
    </row>
    <row r="2101" spans="1:30" s="48" customFormat="1">
      <c r="A2101" s="2"/>
      <c r="B2101" s="57" t="s">
        <v>1978</v>
      </c>
      <c r="C2101" s="49" t="s">
        <v>2709</v>
      </c>
      <c r="D2101" s="49" t="s">
        <v>2710</v>
      </c>
      <c r="E2101" s="49">
        <v>4</v>
      </c>
      <c r="F2101" s="49">
        <v>8</v>
      </c>
      <c r="G2101" s="49" t="s">
        <v>3378</v>
      </c>
      <c r="H2101" s="52" t="s">
        <v>288</v>
      </c>
      <c r="I2101" s="50"/>
      <c r="J2101" s="50"/>
      <c r="K2101" s="90"/>
      <c r="L2101" s="51">
        <v>289</v>
      </c>
      <c r="M2101" s="51">
        <v>255</v>
      </c>
      <c r="N2101" s="82">
        <f>IF('1'!$H$10="-",L2101,L2101)</f>
        <v>289</v>
      </c>
      <c r="O2101" s="82">
        <f>IF(Z2101="только сц",0,IF('1'!$H$10="-",M2101,IF('1'!$H$10="в кассу предприятия",M2101,IF('1'!$H$10="ИП Водакова Т.Ю.",M2101*1.075,"-"))))</f>
        <v>255</v>
      </c>
      <c r="P2101" s="86">
        <v>13</v>
      </c>
      <c r="Q2101" s="47"/>
      <c r="R2101" s="91">
        <f t="shared" si="33"/>
        <v>0</v>
      </c>
      <c r="S2101" s="91" t="str">
        <f>IF('1'!$H$10="-","-      ₽",IF(Z2101="только сц",IF(Q2101&lt;=AA2101,Q2101,AA2101),IF(Q2101&lt;=AB2101,0,IF(Q2101-R2101&lt;=AA2101,Q2101-R2101,AA2101))))</f>
        <v>-      ₽</v>
      </c>
      <c r="T2101" s="92" t="str">
        <f>IF('1'!$H$10="-","-      ₽",IF(AND(SUM($W$10:$W$6357)&gt;=200000,AC2101&lt;&gt;"без скидки"),IF(R2101&gt;=100,O2101*0.95*0.95*R2101,O2101*R2101*0.95),IF(SUM($V$10:$V$6357)&gt;=57000,IF(AND(R2101&gt;=100,AC2101&lt;&gt;"без скидки"),O2101*0.95*R2101,O2101*R2101),N2101*R2101)))</f>
        <v>-      ₽</v>
      </c>
      <c r="U2101" s="92" t="str">
        <f>IF('1'!$H$10="-","-      ₽",S2101*N2101)</f>
        <v>-      ₽</v>
      </c>
      <c r="V2101" s="93" t="str">
        <f>IF('1'!$H$10="-","-      ₽",R2101*N2101)</f>
        <v>-      ₽</v>
      </c>
      <c r="W2101" s="93" t="str">
        <f>IF('1'!$H$10="-","-      ₽",R2101*O2101)</f>
        <v>-      ₽</v>
      </c>
      <c r="X2101" s="65" t="s">
        <v>4548</v>
      </c>
      <c r="Y2101" s="66" t="str">
        <f>IF(OR(Q2101="",'1'!$H$10="-"),"-      %",IF(Z2101="только сц",0,IF(SUM($V$685:$V$6357)&gt;=57000,(W2101-T2101)/W2101,0)))</f>
        <v>-      %</v>
      </c>
      <c r="Z2101" s="83" t="s">
        <v>375</v>
      </c>
      <c r="AA2101" s="51">
        <v>0</v>
      </c>
      <c r="AB2101" s="51">
        <v>13</v>
      </c>
      <c r="AC2101" s="63" t="s">
        <v>3975</v>
      </c>
      <c r="AD2101" s="94" t="str">
        <f>IF(OR(Q2101="",'1'!$H$10="-"),"",IF(Q2101&gt;R2101+S2101,"заказано больше наличия",""))</f>
        <v/>
      </c>
    </row>
    <row r="2102" spans="1:30" s="48" customFormat="1">
      <c r="A2102" s="2"/>
      <c r="B2102" s="57" t="s">
        <v>1979</v>
      </c>
      <c r="C2102" s="49" t="s">
        <v>2709</v>
      </c>
      <c r="D2102" s="49" t="s">
        <v>2710</v>
      </c>
      <c r="E2102" s="49">
        <v>4</v>
      </c>
      <c r="F2102" s="49">
        <v>8</v>
      </c>
      <c r="G2102" s="49" t="s">
        <v>3379</v>
      </c>
      <c r="H2102" s="52" t="s">
        <v>288</v>
      </c>
      <c r="I2102" s="50"/>
      <c r="J2102" s="50"/>
      <c r="K2102" s="90"/>
      <c r="L2102" s="51">
        <v>289</v>
      </c>
      <c r="M2102" s="51">
        <v>255</v>
      </c>
      <c r="N2102" s="82">
        <f>IF('1'!$H$10="-",L2102,L2102)</f>
        <v>289</v>
      </c>
      <c r="O2102" s="82">
        <f>IF(Z2102="только сц",0,IF('1'!$H$10="-",M2102,IF('1'!$H$10="в кассу предприятия",M2102,IF('1'!$H$10="ИП Водакова Т.Ю.",M2102*1.075,"-"))))</f>
        <v>255</v>
      </c>
      <c r="P2102" s="86">
        <v>8</v>
      </c>
      <c r="Q2102" s="47"/>
      <c r="R2102" s="91">
        <f t="shared" si="33"/>
        <v>0</v>
      </c>
      <c r="S2102" s="91" t="str">
        <f>IF('1'!$H$10="-","-      ₽",IF(Z2102="только сц",IF(Q2102&lt;=AA2102,Q2102,AA2102),IF(Q2102&lt;=AB2102,0,IF(Q2102-R2102&lt;=AA2102,Q2102-R2102,AA2102))))</f>
        <v>-      ₽</v>
      </c>
      <c r="T2102" s="92" t="str">
        <f>IF('1'!$H$10="-","-      ₽",IF(AND(SUM($W$10:$W$6357)&gt;=200000,AC2102&lt;&gt;"без скидки"),IF(R2102&gt;=100,O2102*0.95*0.95*R2102,O2102*R2102*0.95),IF(SUM($V$10:$V$6357)&gt;=57000,IF(AND(R2102&gt;=100,AC2102&lt;&gt;"без скидки"),O2102*0.95*R2102,O2102*R2102),N2102*R2102)))</f>
        <v>-      ₽</v>
      </c>
      <c r="U2102" s="92" t="str">
        <f>IF('1'!$H$10="-","-      ₽",S2102*N2102)</f>
        <v>-      ₽</v>
      </c>
      <c r="V2102" s="93" t="str">
        <f>IF('1'!$H$10="-","-      ₽",R2102*N2102)</f>
        <v>-      ₽</v>
      </c>
      <c r="W2102" s="93" t="str">
        <f>IF('1'!$H$10="-","-      ₽",R2102*O2102)</f>
        <v>-      ₽</v>
      </c>
      <c r="X2102" s="65" t="s">
        <v>4548</v>
      </c>
      <c r="Y2102" s="66" t="str">
        <f>IF(OR(Q2102="",'1'!$H$10="-"),"-      %",IF(Z2102="только сц",0,IF(SUM($V$685:$V$6357)&gt;=57000,(W2102-T2102)/W2102,0)))</f>
        <v>-      %</v>
      </c>
      <c r="Z2102" s="83" t="s">
        <v>375</v>
      </c>
      <c r="AA2102" s="51">
        <v>0</v>
      </c>
      <c r="AB2102" s="51">
        <v>8</v>
      </c>
      <c r="AC2102" s="63" t="s">
        <v>375</v>
      </c>
      <c r="AD2102" s="94" t="str">
        <f>IF(OR(Q2102="",'1'!$H$10="-"),"",IF(Q2102&gt;R2102+S2102,"заказано больше наличия",""))</f>
        <v/>
      </c>
    </row>
    <row r="2103" spans="1:30" s="48" customFormat="1">
      <c r="A2103" s="2"/>
      <c r="B2103" s="57" t="s">
        <v>4349</v>
      </c>
      <c r="C2103" s="49" t="s">
        <v>4453</v>
      </c>
      <c r="D2103" s="49" t="s">
        <v>1033</v>
      </c>
      <c r="E2103" s="49">
        <v>4</v>
      </c>
      <c r="F2103" s="49">
        <v>8</v>
      </c>
      <c r="G2103" s="49" t="s">
        <v>3365</v>
      </c>
      <c r="H2103" s="52" t="s">
        <v>288</v>
      </c>
      <c r="I2103" s="50"/>
      <c r="J2103" s="50"/>
      <c r="K2103" s="90"/>
      <c r="L2103" s="51">
        <v>221</v>
      </c>
      <c r="M2103" s="51">
        <v>195</v>
      </c>
      <c r="N2103" s="82">
        <f>IF('1'!$H$10="-",L2103,L2103)</f>
        <v>221</v>
      </c>
      <c r="O2103" s="82">
        <f>IF(Z2103="только сц",0,IF('1'!$H$10="-",M2103,IF('1'!$H$10="в кассу предприятия",M2103,IF('1'!$H$10="ИП Водакова Т.Ю.",M2103*1.075,"-"))))</f>
        <v>195</v>
      </c>
      <c r="P2103" s="86">
        <v>38</v>
      </c>
      <c r="Q2103" s="47"/>
      <c r="R2103" s="91">
        <f t="shared" si="33"/>
        <v>0</v>
      </c>
      <c r="S2103" s="91" t="str">
        <f>IF('1'!$H$10="-","-      ₽",IF(Z2103="только сц",IF(Q2103&lt;=AA2103,Q2103,AA2103),IF(Q2103&lt;=AB2103,0,IF(Q2103-R2103&lt;=AA2103,Q2103-R2103,AA2103))))</f>
        <v>-      ₽</v>
      </c>
      <c r="T2103" s="92" t="str">
        <f>IF('1'!$H$10="-","-      ₽",IF(AND(SUM($W$10:$W$6357)&gt;=200000,AC2103&lt;&gt;"без скидки"),IF(R2103&gt;=100,O2103*0.95*0.95*R2103,O2103*R2103*0.95),IF(SUM($V$10:$V$6357)&gt;=57000,IF(AND(R2103&gt;=100,AC2103&lt;&gt;"без скидки"),O2103*0.95*R2103,O2103*R2103),N2103*R2103)))</f>
        <v>-      ₽</v>
      </c>
      <c r="U2103" s="92" t="str">
        <f>IF('1'!$H$10="-","-      ₽",S2103*N2103)</f>
        <v>-      ₽</v>
      </c>
      <c r="V2103" s="93" t="str">
        <f>IF('1'!$H$10="-","-      ₽",R2103*N2103)</f>
        <v>-      ₽</v>
      </c>
      <c r="W2103" s="93" t="str">
        <f>IF('1'!$H$10="-","-      ₽",R2103*O2103)</f>
        <v>-      ₽</v>
      </c>
      <c r="X2103" s="65" t="s">
        <v>4548</v>
      </c>
      <c r="Y2103" s="66" t="str">
        <f>IF(OR(Q2103="",'1'!$H$10="-"),"-      %",IF(Z2103="только сц",0,IF(SUM($V$685:$V$6357)&gt;=57000,(W2103-T2103)/W2103,0)))</f>
        <v>-      %</v>
      </c>
      <c r="Z2103" s="83" t="s">
        <v>375</v>
      </c>
      <c r="AA2103" s="51">
        <v>8</v>
      </c>
      <c r="AB2103" s="51">
        <v>30</v>
      </c>
      <c r="AC2103" s="63" t="s">
        <v>3975</v>
      </c>
      <c r="AD2103" s="94" t="str">
        <f>IF(OR(Q2103="",'1'!$H$10="-"),"",IF(Q2103&gt;R2103+S2103,"заказано больше наличия",""))</f>
        <v/>
      </c>
    </row>
    <row r="2104" spans="1:30" s="48" customFormat="1">
      <c r="A2104" s="2"/>
      <c r="B2104" s="57" t="s">
        <v>1980</v>
      </c>
      <c r="C2104" s="49" t="s">
        <v>1032</v>
      </c>
      <c r="D2104" s="49" t="s">
        <v>1033</v>
      </c>
      <c r="E2104" s="49">
        <v>4</v>
      </c>
      <c r="F2104" s="49">
        <v>11</v>
      </c>
      <c r="G2104" s="49" t="s">
        <v>3380</v>
      </c>
      <c r="H2104" s="52" t="s">
        <v>52</v>
      </c>
      <c r="I2104" s="50"/>
      <c r="J2104" s="50"/>
      <c r="K2104" s="90"/>
      <c r="L2104" s="51">
        <v>334</v>
      </c>
      <c r="M2104" s="51">
        <v>295</v>
      </c>
      <c r="N2104" s="82">
        <f>IF('1'!$H$10="-",L2104,L2104)</f>
        <v>334</v>
      </c>
      <c r="O2104" s="82">
        <f>IF(Z2104="только сц",0,IF('1'!$H$10="-",M2104,IF('1'!$H$10="в кассу предприятия",M2104,IF('1'!$H$10="ИП Водакова Т.Ю.",M2104*1.075,"-"))))</f>
        <v>295</v>
      </c>
      <c r="P2104" s="86">
        <v>11</v>
      </c>
      <c r="Q2104" s="47"/>
      <c r="R2104" s="91">
        <f t="shared" si="33"/>
        <v>0</v>
      </c>
      <c r="S2104" s="91" t="str">
        <f>IF('1'!$H$10="-","-      ₽",IF(Z2104="только сц",IF(Q2104&lt;=AA2104,Q2104,AA2104),IF(Q2104&lt;=AB2104,0,IF(Q2104-R2104&lt;=AA2104,Q2104-R2104,AA2104))))</f>
        <v>-      ₽</v>
      </c>
      <c r="T2104" s="92" t="str">
        <f>IF('1'!$H$10="-","-      ₽",IF(AND(SUM($W$10:$W$6357)&gt;=200000,AC2104&lt;&gt;"без скидки"),IF(R2104&gt;=100,O2104*0.95*0.95*R2104,O2104*R2104*0.95),IF(SUM($V$10:$V$6357)&gt;=57000,IF(AND(R2104&gt;=100,AC2104&lt;&gt;"без скидки"),O2104*0.95*R2104,O2104*R2104),N2104*R2104)))</f>
        <v>-      ₽</v>
      </c>
      <c r="U2104" s="92" t="str">
        <f>IF('1'!$H$10="-","-      ₽",S2104*N2104)</f>
        <v>-      ₽</v>
      </c>
      <c r="V2104" s="93" t="str">
        <f>IF('1'!$H$10="-","-      ₽",R2104*N2104)</f>
        <v>-      ₽</v>
      </c>
      <c r="W2104" s="93" t="str">
        <f>IF('1'!$H$10="-","-      ₽",R2104*O2104)</f>
        <v>-      ₽</v>
      </c>
      <c r="X2104" s="65" t="s">
        <v>4548</v>
      </c>
      <c r="Y2104" s="66" t="str">
        <f>IF(OR(Q2104="",'1'!$H$10="-"),"-      %",IF(Z2104="только сц",0,IF(SUM($V$685:$V$6357)&gt;=57000,(W2104-T2104)/W2104,0)))</f>
        <v>-      %</v>
      </c>
      <c r="Z2104" s="83" t="s">
        <v>375</v>
      </c>
      <c r="AA2104" s="51">
        <v>0</v>
      </c>
      <c r="AB2104" s="51">
        <v>11</v>
      </c>
      <c r="AC2104" s="63" t="s">
        <v>375</v>
      </c>
      <c r="AD2104" s="94" t="str">
        <f>IF(OR(Q2104="",'1'!$H$10="-"),"",IF(Q2104&gt;R2104+S2104,"заказано больше наличия",""))</f>
        <v/>
      </c>
    </row>
    <row r="2105" spans="1:30" s="48" customFormat="1">
      <c r="A2105" s="2"/>
      <c r="B2105" s="57" t="s">
        <v>1031</v>
      </c>
      <c r="C2105" s="49" t="s">
        <v>1032</v>
      </c>
      <c r="D2105" s="49" t="s">
        <v>1033</v>
      </c>
      <c r="E2105" s="49">
        <v>4</v>
      </c>
      <c r="F2105" s="49">
        <v>8</v>
      </c>
      <c r="G2105" s="49" t="s">
        <v>1034</v>
      </c>
      <c r="H2105" s="52" t="s">
        <v>288</v>
      </c>
      <c r="I2105" s="50"/>
      <c r="J2105" s="50"/>
      <c r="K2105" s="90"/>
      <c r="L2105" s="51">
        <v>255</v>
      </c>
      <c r="M2105" s="51">
        <v>225</v>
      </c>
      <c r="N2105" s="82">
        <f>IF('1'!$H$10="-",L2105,L2105)</f>
        <v>255</v>
      </c>
      <c r="O2105" s="82">
        <f>IF(Z2105="только сц",0,IF('1'!$H$10="-",M2105,IF('1'!$H$10="в кассу предприятия",M2105,IF('1'!$H$10="ИП Водакова Т.Ю.",M2105*1.075,"-"))))</f>
        <v>225</v>
      </c>
      <c r="P2105" s="86">
        <v>34</v>
      </c>
      <c r="Q2105" s="47"/>
      <c r="R2105" s="91">
        <f t="shared" si="33"/>
        <v>0</v>
      </c>
      <c r="S2105" s="91" t="str">
        <f>IF('1'!$H$10="-","-      ₽",IF(Z2105="только сц",IF(Q2105&lt;=AA2105,Q2105,AA2105),IF(Q2105&lt;=AB2105,0,IF(Q2105-R2105&lt;=AA2105,Q2105-R2105,AA2105))))</f>
        <v>-      ₽</v>
      </c>
      <c r="T2105" s="92" t="str">
        <f>IF('1'!$H$10="-","-      ₽",IF(AND(SUM($W$10:$W$6357)&gt;=200000,AC2105&lt;&gt;"без скидки"),IF(R2105&gt;=100,O2105*0.95*0.95*R2105,O2105*R2105*0.95),IF(SUM($V$10:$V$6357)&gt;=57000,IF(AND(R2105&gt;=100,AC2105&lt;&gt;"без скидки"),O2105*0.95*R2105,O2105*R2105),N2105*R2105)))</f>
        <v>-      ₽</v>
      </c>
      <c r="U2105" s="92" t="str">
        <f>IF('1'!$H$10="-","-      ₽",S2105*N2105)</f>
        <v>-      ₽</v>
      </c>
      <c r="V2105" s="93" t="str">
        <f>IF('1'!$H$10="-","-      ₽",R2105*N2105)</f>
        <v>-      ₽</v>
      </c>
      <c r="W2105" s="93" t="str">
        <f>IF('1'!$H$10="-","-      ₽",R2105*O2105)</f>
        <v>-      ₽</v>
      </c>
      <c r="X2105" s="65" t="s">
        <v>4548</v>
      </c>
      <c r="Y2105" s="66" t="str">
        <f>IF(OR(Q2105="",'1'!$H$10="-"),"-      %",IF(Z2105="только сц",0,IF(SUM($V$685:$V$6357)&gt;=57000,(W2105-T2105)/W2105,0)))</f>
        <v>-      %</v>
      </c>
      <c r="Z2105" s="83" t="s">
        <v>375</v>
      </c>
      <c r="AA2105" s="51">
        <v>5</v>
      </c>
      <c r="AB2105" s="51">
        <v>29</v>
      </c>
      <c r="AC2105" s="63" t="s">
        <v>375</v>
      </c>
      <c r="AD2105" s="94" t="str">
        <f>IF(OR(Q2105="",'1'!$H$10="-"),"",IF(Q2105&gt;R2105+S2105,"заказано больше наличия",""))</f>
        <v/>
      </c>
    </row>
    <row r="2106" spans="1:30" s="48" customFormat="1">
      <c r="A2106" s="2"/>
      <c r="B2106" s="57" t="s">
        <v>1981</v>
      </c>
      <c r="C2106" s="49" t="s">
        <v>2711</v>
      </c>
      <c r="D2106" s="49" t="s">
        <v>2712</v>
      </c>
      <c r="E2106" s="49">
        <v>4</v>
      </c>
      <c r="F2106" s="49">
        <v>8</v>
      </c>
      <c r="G2106" s="49"/>
      <c r="H2106" s="52" t="s">
        <v>288</v>
      </c>
      <c r="I2106" s="50"/>
      <c r="J2106" s="50"/>
      <c r="K2106" s="90"/>
      <c r="L2106" s="51">
        <v>255</v>
      </c>
      <c r="M2106" s="51">
        <v>225</v>
      </c>
      <c r="N2106" s="82">
        <f>IF('1'!$H$10="-",L2106,L2106)</f>
        <v>255</v>
      </c>
      <c r="O2106" s="82">
        <f>IF(Z2106="только сц",0,IF('1'!$H$10="-",M2106,IF('1'!$H$10="в кассу предприятия",M2106,IF('1'!$H$10="ИП Водакова Т.Ю.",M2106*1.075,"-"))))</f>
        <v>225</v>
      </c>
      <c r="P2106" s="86">
        <v>31</v>
      </c>
      <c r="Q2106" s="47"/>
      <c r="R2106" s="91">
        <f t="shared" si="33"/>
        <v>0</v>
      </c>
      <c r="S2106" s="91" t="str">
        <f>IF('1'!$H$10="-","-      ₽",IF(Z2106="только сц",IF(Q2106&lt;=AA2106,Q2106,AA2106),IF(Q2106&lt;=AB2106,0,IF(Q2106-R2106&lt;=AA2106,Q2106-R2106,AA2106))))</f>
        <v>-      ₽</v>
      </c>
      <c r="T2106" s="92" t="str">
        <f>IF('1'!$H$10="-","-      ₽",IF(AND(SUM($W$10:$W$6357)&gt;=200000,AC2106&lt;&gt;"без скидки"),IF(R2106&gt;=100,O2106*0.95*0.95*R2106,O2106*R2106*0.95),IF(SUM($V$10:$V$6357)&gt;=57000,IF(AND(R2106&gt;=100,AC2106&lt;&gt;"без скидки"),O2106*0.95*R2106,O2106*R2106),N2106*R2106)))</f>
        <v>-      ₽</v>
      </c>
      <c r="U2106" s="92" t="str">
        <f>IF('1'!$H$10="-","-      ₽",S2106*N2106)</f>
        <v>-      ₽</v>
      </c>
      <c r="V2106" s="93" t="str">
        <f>IF('1'!$H$10="-","-      ₽",R2106*N2106)</f>
        <v>-      ₽</v>
      </c>
      <c r="W2106" s="93" t="str">
        <f>IF('1'!$H$10="-","-      ₽",R2106*O2106)</f>
        <v>-      ₽</v>
      </c>
      <c r="X2106" s="65" t="s">
        <v>4548</v>
      </c>
      <c r="Y2106" s="66" t="str">
        <f>IF(OR(Q2106="",'1'!$H$10="-"),"-      %",IF(Z2106="только сц",0,IF(SUM($V$685:$V$6357)&gt;=57000,(W2106-T2106)/W2106,0)))</f>
        <v>-      %</v>
      </c>
      <c r="Z2106" s="83" t="s">
        <v>375</v>
      </c>
      <c r="AA2106" s="51">
        <v>1</v>
      </c>
      <c r="AB2106" s="51">
        <v>30</v>
      </c>
      <c r="AC2106" s="63" t="s">
        <v>375</v>
      </c>
      <c r="AD2106" s="94" t="str">
        <f>IF(OR(Q2106="",'1'!$H$10="-"),"",IF(Q2106&gt;R2106+S2106,"заказано больше наличия",""))</f>
        <v/>
      </c>
    </row>
    <row r="2107" spans="1:30" s="48" customFormat="1">
      <c r="A2107" s="2"/>
      <c r="B2107" s="57" t="s">
        <v>1982</v>
      </c>
      <c r="C2107" s="49" t="s">
        <v>1036</v>
      </c>
      <c r="D2107" s="49" t="s">
        <v>1037</v>
      </c>
      <c r="E2107" s="49">
        <v>4</v>
      </c>
      <c r="F2107" s="49">
        <v>8</v>
      </c>
      <c r="G2107" s="49" t="s">
        <v>3381</v>
      </c>
      <c r="H2107" s="52" t="s">
        <v>288</v>
      </c>
      <c r="I2107" s="50"/>
      <c r="J2107" s="50"/>
      <c r="K2107" s="90"/>
      <c r="L2107" s="51">
        <v>266</v>
      </c>
      <c r="M2107" s="51">
        <v>235</v>
      </c>
      <c r="N2107" s="82">
        <f>IF('1'!$H$10="-",L2107,L2107)</f>
        <v>266</v>
      </c>
      <c r="O2107" s="82">
        <f>IF(Z2107="только сц",0,IF('1'!$H$10="-",M2107,IF('1'!$H$10="в кассу предприятия",M2107,IF('1'!$H$10="ИП Водакова Т.Ю.",M2107*1.075,"-"))))</f>
        <v>235</v>
      </c>
      <c r="P2107" s="86">
        <v>14</v>
      </c>
      <c r="Q2107" s="47"/>
      <c r="R2107" s="91">
        <f t="shared" si="33"/>
        <v>0</v>
      </c>
      <c r="S2107" s="91" t="str">
        <f>IF('1'!$H$10="-","-      ₽",IF(Z2107="только сц",IF(Q2107&lt;=AA2107,Q2107,AA2107),IF(Q2107&lt;=AB2107,0,IF(Q2107-R2107&lt;=AA2107,Q2107-R2107,AA2107))))</f>
        <v>-      ₽</v>
      </c>
      <c r="T2107" s="92" t="str">
        <f>IF('1'!$H$10="-","-      ₽",IF(AND(SUM($W$10:$W$6357)&gt;=200000,AC2107&lt;&gt;"без скидки"),IF(R2107&gt;=100,O2107*0.95*0.95*R2107,O2107*R2107*0.95),IF(SUM($V$10:$V$6357)&gt;=57000,IF(AND(R2107&gt;=100,AC2107&lt;&gt;"без скидки"),O2107*0.95*R2107,O2107*R2107),N2107*R2107)))</f>
        <v>-      ₽</v>
      </c>
      <c r="U2107" s="92" t="str">
        <f>IF('1'!$H$10="-","-      ₽",S2107*N2107)</f>
        <v>-      ₽</v>
      </c>
      <c r="V2107" s="93" t="str">
        <f>IF('1'!$H$10="-","-      ₽",R2107*N2107)</f>
        <v>-      ₽</v>
      </c>
      <c r="W2107" s="93" t="str">
        <f>IF('1'!$H$10="-","-      ₽",R2107*O2107)</f>
        <v>-      ₽</v>
      </c>
      <c r="X2107" s="65" t="s">
        <v>4548</v>
      </c>
      <c r="Y2107" s="66" t="str">
        <f>IF(OR(Q2107="",'1'!$H$10="-"),"-      %",IF(Z2107="только сц",0,IF(SUM($V$685:$V$6357)&gt;=57000,(W2107-T2107)/W2107,0)))</f>
        <v>-      %</v>
      </c>
      <c r="Z2107" s="83" t="s">
        <v>375</v>
      </c>
      <c r="AA2107" s="51">
        <v>2</v>
      </c>
      <c r="AB2107" s="51">
        <v>12</v>
      </c>
      <c r="AC2107" s="63" t="s">
        <v>3975</v>
      </c>
      <c r="AD2107" s="94" t="str">
        <f>IF(OR(Q2107="",'1'!$H$10="-"),"",IF(Q2107&gt;R2107+S2107,"заказано больше наличия",""))</f>
        <v/>
      </c>
    </row>
    <row r="2108" spans="1:30" s="48" customFormat="1">
      <c r="A2108" s="2"/>
      <c r="B2108" s="57" t="s">
        <v>1035</v>
      </c>
      <c r="C2108" s="49" t="s">
        <v>1036</v>
      </c>
      <c r="D2108" s="49" t="s">
        <v>1037</v>
      </c>
      <c r="E2108" s="49">
        <v>4</v>
      </c>
      <c r="F2108" s="49">
        <v>8</v>
      </c>
      <c r="G2108" s="49" t="s">
        <v>1038</v>
      </c>
      <c r="H2108" s="52" t="s">
        <v>288</v>
      </c>
      <c r="I2108" s="50"/>
      <c r="J2108" s="50"/>
      <c r="K2108" s="90"/>
      <c r="L2108" s="51">
        <v>312</v>
      </c>
      <c r="M2108" s="51">
        <v>275</v>
      </c>
      <c r="N2108" s="82">
        <f>IF('1'!$H$10="-",L2108,L2108)</f>
        <v>312</v>
      </c>
      <c r="O2108" s="82">
        <f>IF(Z2108="только сц",0,IF('1'!$H$10="-",M2108,IF('1'!$H$10="в кассу предприятия",M2108,IF('1'!$H$10="ИП Водакова Т.Ю.",M2108*1.075,"-"))))</f>
        <v>275</v>
      </c>
      <c r="P2108" s="86">
        <v>21</v>
      </c>
      <c r="Q2108" s="47"/>
      <c r="R2108" s="91">
        <f t="shared" si="33"/>
        <v>0</v>
      </c>
      <c r="S2108" s="91" t="str">
        <f>IF('1'!$H$10="-","-      ₽",IF(Z2108="только сц",IF(Q2108&lt;=AA2108,Q2108,AA2108),IF(Q2108&lt;=AB2108,0,IF(Q2108-R2108&lt;=AA2108,Q2108-R2108,AA2108))))</f>
        <v>-      ₽</v>
      </c>
      <c r="T2108" s="92" t="str">
        <f>IF('1'!$H$10="-","-      ₽",IF(AND(SUM($W$10:$W$6357)&gt;=200000,AC2108&lt;&gt;"без скидки"),IF(R2108&gt;=100,O2108*0.95*0.95*R2108,O2108*R2108*0.95),IF(SUM($V$10:$V$6357)&gt;=57000,IF(AND(R2108&gt;=100,AC2108&lt;&gt;"без скидки"),O2108*0.95*R2108,O2108*R2108),N2108*R2108)))</f>
        <v>-      ₽</v>
      </c>
      <c r="U2108" s="92" t="str">
        <f>IF('1'!$H$10="-","-      ₽",S2108*N2108)</f>
        <v>-      ₽</v>
      </c>
      <c r="V2108" s="93" t="str">
        <f>IF('1'!$H$10="-","-      ₽",R2108*N2108)</f>
        <v>-      ₽</v>
      </c>
      <c r="W2108" s="93" t="str">
        <f>IF('1'!$H$10="-","-      ₽",R2108*O2108)</f>
        <v>-      ₽</v>
      </c>
      <c r="X2108" s="65" t="s">
        <v>4548</v>
      </c>
      <c r="Y2108" s="66" t="str">
        <f>IF(OR(Q2108="",'1'!$H$10="-"),"-      %",IF(Z2108="только сц",0,IF(SUM($V$685:$V$6357)&gt;=57000,(W2108-T2108)/W2108,0)))</f>
        <v>-      %</v>
      </c>
      <c r="Z2108" s="83" t="s">
        <v>375</v>
      </c>
      <c r="AA2108" s="51">
        <v>11</v>
      </c>
      <c r="AB2108" s="51">
        <v>10</v>
      </c>
      <c r="AC2108" s="63" t="s">
        <v>375</v>
      </c>
      <c r="AD2108" s="94" t="str">
        <f>IF(OR(Q2108="",'1'!$H$10="-"),"",IF(Q2108&gt;R2108+S2108,"заказано больше наличия",""))</f>
        <v/>
      </c>
    </row>
    <row r="2109" spans="1:30" s="48" customFormat="1">
      <c r="A2109" s="2"/>
      <c r="B2109" s="57" t="s">
        <v>4350</v>
      </c>
      <c r="C2109" s="49" t="s">
        <v>1040</v>
      </c>
      <c r="D2109" s="49" t="s">
        <v>1041</v>
      </c>
      <c r="E2109" s="49">
        <v>4</v>
      </c>
      <c r="F2109" s="49">
        <v>8</v>
      </c>
      <c r="G2109" s="49" t="s">
        <v>4501</v>
      </c>
      <c r="H2109" s="52" t="s">
        <v>288</v>
      </c>
      <c r="I2109" s="50"/>
      <c r="J2109" s="50"/>
      <c r="K2109" s="90"/>
      <c r="L2109" s="51">
        <v>266</v>
      </c>
      <c r="M2109" s="51">
        <v>235</v>
      </c>
      <c r="N2109" s="82">
        <f>IF('1'!$H$10="-",L2109,L2109)</f>
        <v>266</v>
      </c>
      <c r="O2109" s="82">
        <f>IF(Z2109="только сц",0,IF('1'!$H$10="-",M2109,IF('1'!$H$10="в кассу предприятия",M2109,IF('1'!$H$10="ИП Водакова Т.Ю.",M2109*1.075,"-"))))</f>
        <v>235</v>
      </c>
      <c r="P2109" s="86">
        <v>13</v>
      </c>
      <c r="Q2109" s="47"/>
      <c r="R2109" s="91">
        <f t="shared" si="33"/>
        <v>0</v>
      </c>
      <c r="S2109" s="91" t="str">
        <f>IF('1'!$H$10="-","-      ₽",IF(Z2109="только сц",IF(Q2109&lt;=AA2109,Q2109,AA2109),IF(Q2109&lt;=AB2109,0,IF(Q2109-R2109&lt;=AA2109,Q2109-R2109,AA2109))))</f>
        <v>-      ₽</v>
      </c>
      <c r="T2109" s="92" t="str">
        <f>IF('1'!$H$10="-","-      ₽",IF(AND(SUM($W$10:$W$6357)&gt;=200000,AC2109&lt;&gt;"без скидки"),IF(R2109&gt;=100,O2109*0.95*0.95*R2109,O2109*R2109*0.95),IF(SUM($V$10:$V$6357)&gt;=57000,IF(AND(R2109&gt;=100,AC2109&lt;&gt;"без скидки"),O2109*0.95*R2109,O2109*R2109),N2109*R2109)))</f>
        <v>-      ₽</v>
      </c>
      <c r="U2109" s="92" t="str">
        <f>IF('1'!$H$10="-","-      ₽",S2109*N2109)</f>
        <v>-      ₽</v>
      </c>
      <c r="V2109" s="93" t="str">
        <f>IF('1'!$H$10="-","-      ₽",R2109*N2109)</f>
        <v>-      ₽</v>
      </c>
      <c r="W2109" s="93" t="str">
        <f>IF('1'!$H$10="-","-      ₽",R2109*O2109)</f>
        <v>-      ₽</v>
      </c>
      <c r="X2109" s="65" t="s">
        <v>4548</v>
      </c>
      <c r="Y2109" s="66" t="str">
        <f>IF(OR(Q2109="",'1'!$H$10="-"),"-      %",IF(Z2109="только сц",0,IF(SUM($V$685:$V$6357)&gt;=57000,(W2109-T2109)/W2109,0)))</f>
        <v>-      %</v>
      </c>
      <c r="Z2109" s="83" t="s">
        <v>375</v>
      </c>
      <c r="AA2109" s="51">
        <v>0</v>
      </c>
      <c r="AB2109" s="51">
        <v>13</v>
      </c>
      <c r="AC2109" s="63" t="s">
        <v>375</v>
      </c>
      <c r="AD2109" s="94" t="str">
        <f>IF(OR(Q2109="",'1'!$H$10="-"),"",IF(Q2109&gt;R2109+S2109,"заказано больше наличия",""))</f>
        <v/>
      </c>
    </row>
    <row r="2110" spans="1:30" s="48" customFormat="1">
      <c r="A2110" s="2"/>
      <c r="B2110" s="57" t="s">
        <v>1983</v>
      </c>
      <c r="C2110" s="49" t="s">
        <v>1040</v>
      </c>
      <c r="D2110" s="49" t="s">
        <v>1041</v>
      </c>
      <c r="E2110" s="49">
        <v>4</v>
      </c>
      <c r="F2110" s="49">
        <v>8</v>
      </c>
      <c r="G2110" s="49" t="s">
        <v>3382</v>
      </c>
      <c r="H2110" s="52" t="s">
        <v>288</v>
      </c>
      <c r="I2110" s="50"/>
      <c r="J2110" s="50"/>
      <c r="K2110" s="90"/>
      <c r="L2110" s="51">
        <v>266</v>
      </c>
      <c r="M2110" s="51">
        <v>235</v>
      </c>
      <c r="N2110" s="82">
        <f>IF('1'!$H$10="-",L2110,L2110)</f>
        <v>266</v>
      </c>
      <c r="O2110" s="82">
        <f>IF(Z2110="только сц",0,IF('1'!$H$10="-",M2110,IF('1'!$H$10="в кассу предприятия",M2110,IF('1'!$H$10="ИП Водакова Т.Ю.",M2110*1.075,"-"))))</f>
        <v>235</v>
      </c>
      <c r="P2110" s="86">
        <v>1</v>
      </c>
      <c r="Q2110" s="47"/>
      <c r="R2110" s="91">
        <f t="shared" si="33"/>
        <v>0</v>
      </c>
      <c r="S2110" s="91" t="str">
        <f>IF('1'!$H$10="-","-      ₽",IF(Z2110="только сц",IF(Q2110&lt;=AA2110,Q2110,AA2110),IF(Q2110&lt;=AB2110,0,IF(Q2110-R2110&lt;=AA2110,Q2110-R2110,AA2110))))</f>
        <v>-      ₽</v>
      </c>
      <c r="T2110" s="92" t="str">
        <f>IF('1'!$H$10="-","-      ₽",IF(AND(SUM($W$10:$W$6357)&gt;=200000,AC2110&lt;&gt;"без скидки"),IF(R2110&gt;=100,O2110*0.95*0.95*R2110,O2110*R2110*0.95),IF(SUM($V$10:$V$6357)&gt;=57000,IF(AND(R2110&gt;=100,AC2110&lt;&gt;"без скидки"),O2110*0.95*R2110,O2110*R2110),N2110*R2110)))</f>
        <v>-      ₽</v>
      </c>
      <c r="U2110" s="92" t="str">
        <f>IF('1'!$H$10="-","-      ₽",S2110*N2110)</f>
        <v>-      ₽</v>
      </c>
      <c r="V2110" s="93" t="str">
        <f>IF('1'!$H$10="-","-      ₽",R2110*N2110)</f>
        <v>-      ₽</v>
      </c>
      <c r="W2110" s="93" t="str">
        <f>IF('1'!$H$10="-","-      ₽",R2110*O2110)</f>
        <v>-      ₽</v>
      </c>
      <c r="X2110" s="65" t="s">
        <v>4548</v>
      </c>
      <c r="Y2110" s="66" t="str">
        <f>IF(OR(Q2110="",'1'!$H$10="-"),"-      %",IF(Z2110="только сц",0,IF(SUM($V$685:$V$6357)&gt;=57000,(W2110-T2110)/W2110,0)))</f>
        <v>-      %</v>
      </c>
      <c r="Z2110" s="83" t="s">
        <v>375</v>
      </c>
      <c r="AA2110" s="51">
        <v>0</v>
      </c>
      <c r="AB2110" s="51">
        <v>1</v>
      </c>
      <c r="AC2110" s="63" t="s">
        <v>375</v>
      </c>
      <c r="AD2110" s="94" t="str">
        <f>IF(OR(Q2110="",'1'!$H$10="-"),"",IF(Q2110&gt;R2110+S2110,"заказано больше наличия",""))</f>
        <v/>
      </c>
    </row>
    <row r="2111" spans="1:30" s="48" customFormat="1">
      <c r="A2111" s="2"/>
      <c r="B2111" s="57" t="s">
        <v>1984</v>
      </c>
      <c r="C2111" s="49" t="s">
        <v>1040</v>
      </c>
      <c r="D2111" s="49" t="s">
        <v>1041</v>
      </c>
      <c r="E2111" s="49">
        <v>4</v>
      </c>
      <c r="F2111" s="49">
        <v>8</v>
      </c>
      <c r="G2111" s="49" t="s">
        <v>3383</v>
      </c>
      <c r="H2111" s="52" t="s">
        <v>288</v>
      </c>
      <c r="I2111" s="50"/>
      <c r="J2111" s="50"/>
      <c r="K2111" s="90"/>
      <c r="L2111" s="51">
        <v>221</v>
      </c>
      <c r="M2111" s="51">
        <v>195</v>
      </c>
      <c r="N2111" s="82">
        <f>IF('1'!$H$10="-",L2111,L2111)</f>
        <v>221</v>
      </c>
      <c r="O2111" s="82">
        <f>IF(Z2111="только сц",0,IF('1'!$H$10="-",M2111,IF('1'!$H$10="в кассу предприятия",M2111,IF('1'!$H$10="ИП Водакова Т.Ю.",M2111*1.075,"-"))))</f>
        <v>195</v>
      </c>
      <c r="P2111" s="86">
        <v>2</v>
      </c>
      <c r="Q2111" s="47"/>
      <c r="R2111" s="91">
        <f t="shared" si="33"/>
        <v>0</v>
      </c>
      <c r="S2111" s="91" t="str">
        <f>IF('1'!$H$10="-","-      ₽",IF(Z2111="только сц",IF(Q2111&lt;=AA2111,Q2111,AA2111),IF(Q2111&lt;=AB2111,0,IF(Q2111-R2111&lt;=AA2111,Q2111-R2111,AA2111))))</f>
        <v>-      ₽</v>
      </c>
      <c r="T2111" s="92" t="str">
        <f>IF('1'!$H$10="-","-      ₽",IF(AND(SUM($W$10:$W$6357)&gt;=200000,AC2111&lt;&gt;"без скидки"),IF(R2111&gt;=100,O2111*0.95*0.95*R2111,O2111*R2111*0.95),IF(SUM($V$10:$V$6357)&gt;=57000,IF(AND(R2111&gt;=100,AC2111&lt;&gt;"без скидки"),O2111*0.95*R2111,O2111*R2111),N2111*R2111)))</f>
        <v>-      ₽</v>
      </c>
      <c r="U2111" s="92" t="str">
        <f>IF('1'!$H$10="-","-      ₽",S2111*N2111)</f>
        <v>-      ₽</v>
      </c>
      <c r="V2111" s="93" t="str">
        <f>IF('1'!$H$10="-","-      ₽",R2111*N2111)</f>
        <v>-      ₽</v>
      </c>
      <c r="W2111" s="93" t="str">
        <f>IF('1'!$H$10="-","-      ₽",R2111*O2111)</f>
        <v>-      ₽</v>
      </c>
      <c r="X2111" s="65" t="s">
        <v>4548</v>
      </c>
      <c r="Y2111" s="66" t="str">
        <f>IF(OR(Q2111="",'1'!$H$10="-"),"-      %",IF(Z2111="только сц",0,IF(SUM($V$685:$V$6357)&gt;=57000,(W2111-T2111)/W2111,0)))</f>
        <v>-      %</v>
      </c>
      <c r="Z2111" s="83" t="s">
        <v>375</v>
      </c>
      <c r="AA2111" s="51">
        <v>0</v>
      </c>
      <c r="AB2111" s="51">
        <v>2</v>
      </c>
      <c r="AC2111" s="63" t="s">
        <v>375</v>
      </c>
      <c r="AD2111" s="94" t="str">
        <f>IF(OR(Q2111="",'1'!$H$10="-"),"",IF(Q2111&gt;R2111+S2111,"заказано больше наличия",""))</f>
        <v/>
      </c>
    </row>
    <row r="2112" spans="1:30" s="48" customFormat="1">
      <c r="A2112" s="2"/>
      <c r="B2112" s="57" t="s">
        <v>1985</v>
      </c>
      <c r="C2112" s="49" t="s">
        <v>1040</v>
      </c>
      <c r="D2112" s="49" t="s">
        <v>1041</v>
      </c>
      <c r="E2112" s="49">
        <v>4</v>
      </c>
      <c r="F2112" s="49">
        <v>11</v>
      </c>
      <c r="G2112" s="49" t="s">
        <v>3383</v>
      </c>
      <c r="H2112" s="52" t="s">
        <v>52</v>
      </c>
      <c r="I2112" s="50"/>
      <c r="J2112" s="50"/>
      <c r="K2112" s="90"/>
      <c r="L2112" s="51">
        <v>255</v>
      </c>
      <c r="M2112" s="51">
        <v>225</v>
      </c>
      <c r="N2112" s="82">
        <f>IF('1'!$H$10="-",L2112,L2112)</f>
        <v>255</v>
      </c>
      <c r="O2112" s="82">
        <f>IF(Z2112="только сц",0,IF('1'!$H$10="-",M2112,IF('1'!$H$10="в кассу предприятия",M2112,IF('1'!$H$10="ИП Водакова Т.Ю.",M2112*1.075,"-"))))</f>
        <v>225</v>
      </c>
      <c r="P2112" s="86">
        <v>20</v>
      </c>
      <c r="Q2112" s="47"/>
      <c r="R2112" s="91">
        <f t="shared" si="33"/>
        <v>0</v>
      </c>
      <c r="S2112" s="91" t="str">
        <f>IF('1'!$H$10="-","-      ₽",IF(Z2112="только сц",IF(Q2112&lt;=AA2112,Q2112,AA2112),IF(Q2112&lt;=AB2112,0,IF(Q2112-R2112&lt;=AA2112,Q2112-R2112,AA2112))))</f>
        <v>-      ₽</v>
      </c>
      <c r="T2112" s="92" t="str">
        <f>IF('1'!$H$10="-","-      ₽",IF(AND(SUM($W$10:$W$6357)&gt;=200000,AC2112&lt;&gt;"без скидки"),IF(R2112&gt;=100,O2112*0.95*0.95*R2112,O2112*R2112*0.95),IF(SUM($V$10:$V$6357)&gt;=57000,IF(AND(R2112&gt;=100,AC2112&lt;&gt;"без скидки"),O2112*0.95*R2112,O2112*R2112),N2112*R2112)))</f>
        <v>-      ₽</v>
      </c>
      <c r="U2112" s="92" t="str">
        <f>IF('1'!$H$10="-","-      ₽",S2112*N2112)</f>
        <v>-      ₽</v>
      </c>
      <c r="V2112" s="93" t="str">
        <f>IF('1'!$H$10="-","-      ₽",R2112*N2112)</f>
        <v>-      ₽</v>
      </c>
      <c r="W2112" s="93" t="str">
        <f>IF('1'!$H$10="-","-      ₽",R2112*O2112)</f>
        <v>-      ₽</v>
      </c>
      <c r="X2112" s="65" t="s">
        <v>4548</v>
      </c>
      <c r="Y2112" s="66" t="str">
        <f>IF(OR(Q2112="",'1'!$H$10="-"),"-      %",IF(Z2112="только сц",0,IF(SUM($V$685:$V$6357)&gt;=57000,(W2112-T2112)/W2112,0)))</f>
        <v>-      %</v>
      </c>
      <c r="Z2112" s="83" t="s">
        <v>375</v>
      </c>
      <c r="AA2112" s="51">
        <v>7</v>
      </c>
      <c r="AB2112" s="51">
        <v>13</v>
      </c>
      <c r="AC2112" s="63" t="s">
        <v>375</v>
      </c>
      <c r="AD2112" s="94" t="str">
        <f>IF(OR(Q2112="",'1'!$H$10="-"),"",IF(Q2112&gt;R2112+S2112,"заказано больше наличия",""))</f>
        <v/>
      </c>
    </row>
    <row r="2113" spans="1:30" s="48" customFormat="1">
      <c r="A2113" s="2"/>
      <c r="B2113" s="57" t="s">
        <v>1986</v>
      </c>
      <c r="C2113" s="49" t="s">
        <v>1040</v>
      </c>
      <c r="D2113" s="49" t="s">
        <v>1041</v>
      </c>
      <c r="E2113" s="49">
        <v>4</v>
      </c>
      <c r="F2113" s="49">
        <v>8</v>
      </c>
      <c r="G2113" s="49" t="s">
        <v>3384</v>
      </c>
      <c r="H2113" s="52" t="s">
        <v>288</v>
      </c>
      <c r="I2113" s="50"/>
      <c r="J2113" s="50"/>
      <c r="K2113" s="90"/>
      <c r="L2113" s="51">
        <v>266</v>
      </c>
      <c r="M2113" s="51">
        <v>235</v>
      </c>
      <c r="N2113" s="82">
        <f>IF('1'!$H$10="-",L2113,L2113)</f>
        <v>266</v>
      </c>
      <c r="O2113" s="82">
        <f>IF(Z2113="только сц",0,IF('1'!$H$10="-",M2113,IF('1'!$H$10="в кассу предприятия",M2113,IF('1'!$H$10="ИП Водакова Т.Ю.",M2113*1.075,"-"))))</f>
        <v>235</v>
      </c>
      <c r="P2113" s="86">
        <v>20</v>
      </c>
      <c r="Q2113" s="47"/>
      <c r="R2113" s="91">
        <f t="shared" si="33"/>
        <v>0</v>
      </c>
      <c r="S2113" s="91" t="str">
        <f>IF('1'!$H$10="-","-      ₽",IF(Z2113="только сц",IF(Q2113&lt;=AA2113,Q2113,AA2113),IF(Q2113&lt;=AB2113,0,IF(Q2113-R2113&lt;=AA2113,Q2113-R2113,AA2113))))</f>
        <v>-      ₽</v>
      </c>
      <c r="T2113" s="92" t="str">
        <f>IF('1'!$H$10="-","-      ₽",IF(AND(SUM($W$10:$W$6357)&gt;=200000,AC2113&lt;&gt;"без скидки"),IF(R2113&gt;=100,O2113*0.95*0.95*R2113,O2113*R2113*0.95),IF(SUM($V$10:$V$6357)&gt;=57000,IF(AND(R2113&gt;=100,AC2113&lt;&gt;"без скидки"),O2113*0.95*R2113,O2113*R2113),N2113*R2113)))</f>
        <v>-      ₽</v>
      </c>
      <c r="U2113" s="92" t="str">
        <f>IF('1'!$H$10="-","-      ₽",S2113*N2113)</f>
        <v>-      ₽</v>
      </c>
      <c r="V2113" s="93" t="str">
        <f>IF('1'!$H$10="-","-      ₽",R2113*N2113)</f>
        <v>-      ₽</v>
      </c>
      <c r="W2113" s="93" t="str">
        <f>IF('1'!$H$10="-","-      ₽",R2113*O2113)</f>
        <v>-      ₽</v>
      </c>
      <c r="X2113" s="65" t="s">
        <v>4548</v>
      </c>
      <c r="Y2113" s="66" t="str">
        <f>IF(OR(Q2113="",'1'!$H$10="-"),"-      %",IF(Z2113="только сц",0,IF(SUM($V$685:$V$6357)&gt;=57000,(W2113-T2113)/W2113,0)))</f>
        <v>-      %</v>
      </c>
      <c r="Z2113" s="83" t="s">
        <v>375</v>
      </c>
      <c r="AA2113" s="51">
        <v>10</v>
      </c>
      <c r="AB2113" s="51">
        <v>10</v>
      </c>
      <c r="AC2113" s="63" t="s">
        <v>375</v>
      </c>
      <c r="AD2113" s="94" t="str">
        <f>IF(OR(Q2113="",'1'!$H$10="-"),"",IF(Q2113&gt;R2113+S2113,"заказано больше наличия",""))</f>
        <v/>
      </c>
    </row>
    <row r="2114" spans="1:30" s="48" customFormat="1">
      <c r="A2114" s="2"/>
      <c r="B2114" s="57" t="s">
        <v>1987</v>
      </c>
      <c r="C2114" s="49" t="s">
        <v>3916</v>
      </c>
      <c r="D2114" s="49" t="s">
        <v>3917</v>
      </c>
      <c r="E2114" s="49">
        <v>4</v>
      </c>
      <c r="F2114" s="49">
        <v>11</v>
      </c>
      <c r="G2114" s="49" t="s">
        <v>3384</v>
      </c>
      <c r="H2114" s="52" t="s">
        <v>52</v>
      </c>
      <c r="I2114" s="50"/>
      <c r="J2114" s="50"/>
      <c r="K2114" s="90"/>
      <c r="L2114" s="51">
        <v>266</v>
      </c>
      <c r="M2114" s="51">
        <v>235</v>
      </c>
      <c r="N2114" s="82">
        <f>IF('1'!$H$10="-",L2114,L2114)</f>
        <v>266</v>
      </c>
      <c r="O2114" s="82">
        <f>IF(Z2114="только сц",0,IF('1'!$H$10="-",M2114,IF('1'!$H$10="в кассу предприятия",M2114,IF('1'!$H$10="ИП Водакова Т.Ю.",M2114*1.075,"-"))))</f>
        <v>0</v>
      </c>
      <c r="P2114" s="86">
        <v>1</v>
      </c>
      <c r="Q2114" s="47"/>
      <c r="R2114" s="91">
        <f t="shared" si="33"/>
        <v>0</v>
      </c>
      <c r="S2114" s="91" t="str">
        <f>IF('1'!$H$10="-","-      ₽",IF(Z2114="только сц",IF(Q2114&lt;=AA2114,Q2114,AA2114),IF(Q2114&lt;=AB2114,0,IF(Q2114-R2114&lt;=AA2114,Q2114-R2114,AA2114))))</f>
        <v>-      ₽</v>
      </c>
      <c r="T2114" s="92" t="str">
        <f>IF('1'!$H$10="-","-      ₽",IF(AND(SUM($W$10:$W$6357)&gt;=200000,AC2114&lt;&gt;"без скидки"),IF(R2114&gt;=100,O2114*0.95*0.95*R2114,O2114*R2114*0.95),IF(SUM($V$10:$V$6357)&gt;=57000,IF(AND(R2114&gt;=100,AC2114&lt;&gt;"без скидки"),O2114*0.95*R2114,O2114*R2114),N2114*R2114)))</f>
        <v>-      ₽</v>
      </c>
      <c r="U2114" s="92" t="str">
        <f>IF('1'!$H$10="-","-      ₽",S2114*N2114)</f>
        <v>-      ₽</v>
      </c>
      <c r="V2114" s="93" t="str">
        <f>IF('1'!$H$10="-","-      ₽",R2114*N2114)</f>
        <v>-      ₽</v>
      </c>
      <c r="W2114" s="93" t="str">
        <f>IF('1'!$H$10="-","-      ₽",R2114*O2114)</f>
        <v>-      ₽</v>
      </c>
      <c r="X2114" s="65" t="s">
        <v>4548</v>
      </c>
      <c r="Y2114" s="66" t="str">
        <f>IF(OR(Q2114="",'1'!$H$10="-"),"-      %",IF(Z2114="только сц",0,IF(SUM($V$685:$V$6357)&gt;=57000,(W2114-T2114)/W2114,0)))</f>
        <v>-      %</v>
      </c>
      <c r="Z2114" s="83" t="s">
        <v>5582</v>
      </c>
      <c r="AA2114" s="51">
        <v>1</v>
      </c>
      <c r="AB2114" s="51">
        <v>0</v>
      </c>
      <c r="AC2114" s="63" t="s">
        <v>375</v>
      </c>
      <c r="AD2114" s="94" t="str">
        <f>IF(OR(Q2114="",'1'!$H$10="-"),"",IF(Q2114&gt;R2114+S2114,"заказано больше наличия",""))</f>
        <v/>
      </c>
    </row>
    <row r="2115" spans="1:30" s="48" customFormat="1">
      <c r="A2115" s="2"/>
      <c r="B2115" s="57" t="s">
        <v>1988</v>
      </c>
      <c r="C2115" s="49" t="s">
        <v>1040</v>
      </c>
      <c r="D2115" s="49" t="s">
        <v>1041</v>
      </c>
      <c r="E2115" s="49">
        <v>4</v>
      </c>
      <c r="F2115" s="49">
        <v>8</v>
      </c>
      <c r="G2115" s="49" t="s">
        <v>3385</v>
      </c>
      <c r="H2115" s="52" t="s">
        <v>288</v>
      </c>
      <c r="I2115" s="50"/>
      <c r="J2115" s="50"/>
      <c r="K2115" s="90"/>
      <c r="L2115" s="51">
        <v>221</v>
      </c>
      <c r="M2115" s="51">
        <v>195</v>
      </c>
      <c r="N2115" s="82">
        <f>IF('1'!$H$10="-",L2115,L2115)</f>
        <v>221</v>
      </c>
      <c r="O2115" s="82">
        <f>IF(Z2115="только сц",0,IF('1'!$H$10="-",M2115,IF('1'!$H$10="в кассу предприятия",M2115,IF('1'!$H$10="ИП Водакова Т.Ю.",M2115*1.075,"-"))))</f>
        <v>0</v>
      </c>
      <c r="P2115" s="86">
        <v>10</v>
      </c>
      <c r="Q2115" s="47"/>
      <c r="R2115" s="91">
        <f t="shared" si="33"/>
        <v>0</v>
      </c>
      <c r="S2115" s="91" t="str">
        <f>IF('1'!$H$10="-","-      ₽",IF(Z2115="только сц",IF(Q2115&lt;=AA2115,Q2115,AA2115),IF(Q2115&lt;=AB2115,0,IF(Q2115-R2115&lt;=AA2115,Q2115-R2115,AA2115))))</f>
        <v>-      ₽</v>
      </c>
      <c r="T2115" s="92" t="str">
        <f>IF('1'!$H$10="-","-      ₽",IF(AND(SUM($W$10:$W$6357)&gt;=200000,AC2115&lt;&gt;"без скидки"),IF(R2115&gt;=100,O2115*0.95*0.95*R2115,O2115*R2115*0.95),IF(SUM($V$10:$V$6357)&gt;=57000,IF(AND(R2115&gt;=100,AC2115&lt;&gt;"без скидки"),O2115*0.95*R2115,O2115*R2115),N2115*R2115)))</f>
        <v>-      ₽</v>
      </c>
      <c r="U2115" s="92" t="str">
        <f>IF('1'!$H$10="-","-      ₽",S2115*N2115)</f>
        <v>-      ₽</v>
      </c>
      <c r="V2115" s="93" t="str">
        <f>IF('1'!$H$10="-","-      ₽",R2115*N2115)</f>
        <v>-      ₽</v>
      </c>
      <c r="W2115" s="93" t="str">
        <f>IF('1'!$H$10="-","-      ₽",R2115*O2115)</f>
        <v>-      ₽</v>
      </c>
      <c r="X2115" s="65" t="s">
        <v>4548</v>
      </c>
      <c r="Y2115" s="66" t="str">
        <f>IF(OR(Q2115="",'1'!$H$10="-"),"-      %",IF(Z2115="только сц",0,IF(SUM($V$685:$V$6357)&gt;=57000,(W2115-T2115)/W2115,0)))</f>
        <v>-      %</v>
      </c>
      <c r="Z2115" s="83" t="s">
        <v>5582</v>
      </c>
      <c r="AA2115" s="51">
        <v>10</v>
      </c>
      <c r="AB2115" s="51">
        <v>0</v>
      </c>
      <c r="AC2115" s="63" t="s">
        <v>375</v>
      </c>
      <c r="AD2115" s="94" t="str">
        <f>IF(OR(Q2115="",'1'!$H$10="-"),"",IF(Q2115&gt;R2115+S2115,"заказано больше наличия",""))</f>
        <v/>
      </c>
    </row>
    <row r="2116" spans="1:30" s="48" customFormat="1">
      <c r="A2116" s="2"/>
      <c r="B2116" s="57" t="s">
        <v>1989</v>
      </c>
      <c r="C2116" s="49" t="s">
        <v>1040</v>
      </c>
      <c r="D2116" s="49" t="s">
        <v>1041</v>
      </c>
      <c r="E2116" s="49">
        <v>4</v>
      </c>
      <c r="F2116" s="49">
        <v>11</v>
      </c>
      <c r="G2116" s="49" t="s">
        <v>3385</v>
      </c>
      <c r="H2116" s="52" t="s">
        <v>52</v>
      </c>
      <c r="I2116" s="50"/>
      <c r="J2116" s="50"/>
      <c r="K2116" s="90"/>
      <c r="L2116" s="51">
        <v>255</v>
      </c>
      <c r="M2116" s="51">
        <v>225</v>
      </c>
      <c r="N2116" s="82">
        <f>IF('1'!$H$10="-",L2116,L2116)</f>
        <v>255</v>
      </c>
      <c r="O2116" s="82">
        <f>IF(Z2116="только сц",0,IF('1'!$H$10="-",M2116,IF('1'!$H$10="в кассу предприятия",M2116,IF('1'!$H$10="ИП Водакова Т.Ю.",M2116*1.075,"-"))))</f>
        <v>225</v>
      </c>
      <c r="P2116" s="86">
        <v>3</v>
      </c>
      <c r="Q2116" s="47"/>
      <c r="R2116" s="91">
        <f t="shared" si="33"/>
        <v>0</v>
      </c>
      <c r="S2116" s="91" t="str">
        <f>IF('1'!$H$10="-","-      ₽",IF(Z2116="только сц",IF(Q2116&lt;=AA2116,Q2116,AA2116),IF(Q2116&lt;=AB2116,0,IF(Q2116-R2116&lt;=AA2116,Q2116-R2116,AA2116))))</f>
        <v>-      ₽</v>
      </c>
      <c r="T2116" s="92" t="str">
        <f>IF('1'!$H$10="-","-      ₽",IF(AND(SUM($W$10:$W$6357)&gt;=200000,AC2116&lt;&gt;"без скидки"),IF(R2116&gt;=100,O2116*0.95*0.95*R2116,O2116*R2116*0.95),IF(SUM($V$10:$V$6357)&gt;=57000,IF(AND(R2116&gt;=100,AC2116&lt;&gt;"без скидки"),O2116*0.95*R2116,O2116*R2116),N2116*R2116)))</f>
        <v>-      ₽</v>
      </c>
      <c r="U2116" s="92" t="str">
        <f>IF('1'!$H$10="-","-      ₽",S2116*N2116)</f>
        <v>-      ₽</v>
      </c>
      <c r="V2116" s="93" t="str">
        <f>IF('1'!$H$10="-","-      ₽",R2116*N2116)</f>
        <v>-      ₽</v>
      </c>
      <c r="W2116" s="93" t="str">
        <f>IF('1'!$H$10="-","-      ₽",R2116*O2116)</f>
        <v>-      ₽</v>
      </c>
      <c r="X2116" s="65" t="s">
        <v>4548</v>
      </c>
      <c r="Y2116" s="66" t="str">
        <f>IF(OR(Q2116="",'1'!$H$10="-"),"-      %",IF(Z2116="только сц",0,IF(SUM($V$685:$V$6357)&gt;=57000,(W2116-T2116)/W2116,0)))</f>
        <v>-      %</v>
      </c>
      <c r="Z2116" s="83" t="s">
        <v>375</v>
      </c>
      <c r="AA2116" s="51">
        <v>2</v>
      </c>
      <c r="AB2116" s="51">
        <v>1</v>
      </c>
      <c r="AC2116" s="63" t="s">
        <v>375</v>
      </c>
      <c r="AD2116" s="94" t="str">
        <f>IF(OR(Q2116="",'1'!$H$10="-"),"",IF(Q2116&gt;R2116+S2116,"заказано больше наличия",""))</f>
        <v/>
      </c>
    </row>
    <row r="2117" spans="1:30" s="48" customFormat="1">
      <c r="A2117" s="2"/>
      <c r="B2117" s="57" t="s">
        <v>1990</v>
      </c>
      <c r="C2117" s="49" t="s">
        <v>1040</v>
      </c>
      <c r="D2117" s="49" t="s">
        <v>1041</v>
      </c>
      <c r="E2117" s="49">
        <v>4</v>
      </c>
      <c r="F2117" s="49">
        <v>8</v>
      </c>
      <c r="G2117" s="49" t="s">
        <v>3386</v>
      </c>
      <c r="H2117" s="52" t="s">
        <v>288</v>
      </c>
      <c r="I2117" s="50"/>
      <c r="J2117" s="50"/>
      <c r="K2117" s="90"/>
      <c r="L2117" s="51">
        <v>312</v>
      </c>
      <c r="M2117" s="51">
        <v>275</v>
      </c>
      <c r="N2117" s="82">
        <f>IF('1'!$H$10="-",L2117,L2117)</f>
        <v>312</v>
      </c>
      <c r="O2117" s="82">
        <f>IF(Z2117="только сц",0,IF('1'!$H$10="-",M2117,IF('1'!$H$10="в кассу предприятия",M2117,IF('1'!$H$10="ИП Водакова Т.Ю.",M2117*1.075,"-"))))</f>
        <v>275</v>
      </c>
      <c r="P2117" s="86">
        <v>2</v>
      </c>
      <c r="Q2117" s="47"/>
      <c r="R2117" s="91">
        <f t="shared" si="33"/>
        <v>0</v>
      </c>
      <c r="S2117" s="91" t="str">
        <f>IF('1'!$H$10="-","-      ₽",IF(Z2117="только сц",IF(Q2117&lt;=AA2117,Q2117,AA2117),IF(Q2117&lt;=AB2117,0,IF(Q2117-R2117&lt;=AA2117,Q2117-R2117,AA2117))))</f>
        <v>-      ₽</v>
      </c>
      <c r="T2117" s="92" t="str">
        <f>IF('1'!$H$10="-","-      ₽",IF(AND(SUM($W$10:$W$6357)&gt;=200000,AC2117&lt;&gt;"без скидки"),IF(R2117&gt;=100,O2117*0.95*0.95*R2117,O2117*R2117*0.95),IF(SUM($V$10:$V$6357)&gt;=57000,IF(AND(R2117&gt;=100,AC2117&lt;&gt;"без скидки"),O2117*0.95*R2117,O2117*R2117),N2117*R2117)))</f>
        <v>-      ₽</v>
      </c>
      <c r="U2117" s="92" t="str">
        <f>IF('1'!$H$10="-","-      ₽",S2117*N2117)</f>
        <v>-      ₽</v>
      </c>
      <c r="V2117" s="93" t="str">
        <f>IF('1'!$H$10="-","-      ₽",R2117*N2117)</f>
        <v>-      ₽</v>
      </c>
      <c r="W2117" s="93" t="str">
        <f>IF('1'!$H$10="-","-      ₽",R2117*O2117)</f>
        <v>-      ₽</v>
      </c>
      <c r="X2117" s="65" t="s">
        <v>4548</v>
      </c>
      <c r="Y2117" s="66" t="str">
        <f>IF(OR(Q2117="",'1'!$H$10="-"),"-      %",IF(Z2117="только сц",0,IF(SUM($V$685:$V$6357)&gt;=57000,(W2117-T2117)/W2117,0)))</f>
        <v>-      %</v>
      </c>
      <c r="Z2117" s="83" t="s">
        <v>375</v>
      </c>
      <c r="AA2117" s="51">
        <v>1</v>
      </c>
      <c r="AB2117" s="51">
        <v>1</v>
      </c>
      <c r="AC2117" s="63" t="s">
        <v>375</v>
      </c>
      <c r="AD2117" s="94" t="str">
        <f>IF(OR(Q2117="",'1'!$H$10="-"),"",IF(Q2117&gt;R2117+S2117,"заказано больше наличия",""))</f>
        <v/>
      </c>
    </row>
    <row r="2118" spans="1:30" s="48" customFormat="1">
      <c r="A2118" s="2"/>
      <c r="B2118" s="57" t="s">
        <v>1991</v>
      </c>
      <c r="C2118" s="49" t="s">
        <v>1040</v>
      </c>
      <c r="D2118" s="49" t="s">
        <v>1041</v>
      </c>
      <c r="E2118" s="49">
        <v>4</v>
      </c>
      <c r="F2118" s="49">
        <v>8</v>
      </c>
      <c r="G2118" s="49" t="s">
        <v>3387</v>
      </c>
      <c r="H2118" s="52" t="s">
        <v>288</v>
      </c>
      <c r="I2118" s="50"/>
      <c r="J2118" s="50"/>
      <c r="K2118" s="90"/>
      <c r="L2118" s="51">
        <v>368</v>
      </c>
      <c r="M2118" s="51">
        <v>325</v>
      </c>
      <c r="N2118" s="82">
        <f>IF('1'!$H$10="-",L2118,L2118)</f>
        <v>368</v>
      </c>
      <c r="O2118" s="82">
        <f>IF(Z2118="только сц",0,IF('1'!$H$10="-",M2118,IF('1'!$H$10="в кассу предприятия",M2118,IF('1'!$H$10="ИП Водакова Т.Ю.",M2118*1.075,"-"))))</f>
        <v>0</v>
      </c>
      <c r="P2118" s="86">
        <v>6</v>
      </c>
      <c r="Q2118" s="47"/>
      <c r="R2118" s="91">
        <f t="shared" si="33"/>
        <v>0</v>
      </c>
      <c r="S2118" s="91" t="str">
        <f>IF('1'!$H$10="-","-      ₽",IF(Z2118="только сц",IF(Q2118&lt;=AA2118,Q2118,AA2118),IF(Q2118&lt;=AB2118,0,IF(Q2118-R2118&lt;=AA2118,Q2118-R2118,AA2118))))</f>
        <v>-      ₽</v>
      </c>
      <c r="T2118" s="92" t="str">
        <f>IF('1'!$H$10="-","-      ₽",IF(AND(SUM($W$10:$W$6357)&gt;=200000,AC2118&lt;&gt;"без скидки"),IF(R2118&gt;=100,O2118*0.95*0.95*R2118,O2118*R2118*0.95),IF(SUM($V$10:$V$6357)&gt;=57000,IF(AND(R2118&gt;=100,AC2118&lt;&gt;"без скидки"),O2118*0.95*R2118,O2118*R2118),N2118*R2118)))</f>
        <v>-      ₽</v>
      </c>
      <c r="U2118" s="92" t="str">
        <f>IF('1'!$H$10="-","-      ₽",S2118*N2118)</f>
        <v>-      ₽</v>
      </c>
      <c r="V2118" s="93" t="str">
        <f>IF('1'!$H$10="-","-      ₽",R2118*N2118)</f>
        <v>-      ₽</v>
      </c>
      <c r="W2118" s="93" t="str">
        <f>IF('1'!$H$10="-","-      ₽",R2118*O2118)</f>
        <v>-      ₽</v>
      </c>
      <c r="X2118" s="65" t="s">
        <v>4548</v>
      </c>
      <c r="Y2118" s="66" t="str">
        <f>IF(OR(Q2118="",'1'!$H$10="-"),"-      %",IF(Z2118="только сц",0,IF(SUM($V$685:$V$6357)&gt;=57000,(W2118-T2118)/W2118,0)))</f>
        <v>-      %</v>
      </c>
      <c r="Z2118" s="83" t="s">
        <v>5582</v>
      </c>
      <c r="AA2118" s="51">
        <v>6</v>
      </c>
      <c r="AB2118" s="51">
        <v>0</v>
      </c>
      <c r="AC2118" s="63" t="s">
        <v>375</v>
      </c>
      <c r="AD2118" s="94" t="str">
        <f>IF(OR(Q2118="",'1'!$H$10="-"),"",IF(Q2118&gt;R2118+S2118,"заказано больше наличия",""))</f>
        <v/>
      </c>
    </row>
    <row r="2119" spans="1:30" s="48" customFormat="1">
      <c r="A2119" s="2"/>
      <c r="B2119" s="57" t="s">
        <v>1992</v>
      </c>
      <c r="C2119" s="49" t="s">
        <v>1040</v>
      </c>
      <c r="D2119" s="49" t="s">
        <v>1041</v>
      </c>
      <c r="E2119" s="49">
        <v>4</v>
      </c>
      <c r="F2119" s="49">
        <v>8</v>
      </c>
      <c r="G2119" s="49" t="s">
        <v>3388</v>
      </c>
      <c r="H2119" s="52" t="s">
        <v>288</v>
      </c>
      <c r="I2119" s="50"/>
      <c r="J2119" s="50"/>
      <c r="K2119" s="90"/>
      <c r="L2119" s="51">
        <v>255</v>
      </c>
      <c r="M2119" s="51">
        <v>225</v>
      </c>
      <c r="N2119" s="82">
        <f>IF('1'!$H$10="-",L2119,L2119)</f>
        <v>255</v>
      </c>
      <c r="O2119" s="82">
        <f>IF(Z2119="только сц",0,IF('1'!$H$10="-",M2119,IF('1'!$H$10="в кассу предприятия",M2119,IF('1'!$H$10="ИП Водакова Т.Ю.",M2119*1.075,"-"))))</f>
        <v>225</v>
      </c>
      <c r="P2119" s="86">
        <v>12</v>
      </c>
      <c r="Q2119" s="47"/>
      <c r="R2119" s="91">
        <f t="shared" si="33"/>
        <v>0</v>
      </c>
      <c r="S2119" s="91" t="str">
        <f>IF('1'!$H$10="-","-      ₽",IF(Z2119="только сц",IF(Q2119&lt;=AA2119,Q2119,AA2119),IF(Q2119&lt;=AB2119,0,IF(Q2119-R2119&lt;=AA2119,Q2119-R2119,AA2119))))</f>
        <v>-      ₽</v>
      </c>
      <c r="T2119" s="92" t="str">
        <f>IF('1'!$H$10="-","-      ₽",IF(AND(SUM($W$10:$W$6357)&gt;=200000,AC2119&lt;&gt;"без скидки"),IF(R2119&gt;=100,O2119*0.95*0.95*R2119,O2119*R2119*0.95),IF(SUM($V$10:$V$6357)&gt;=57000,IF(AND(R2119&gt;=100,AC2119&lt;&gt;"без скидки"),O2119*0.95*R2119,O2119*R2119),N2119*R2119)))</f>
        <v>-      ₽</v>
      </c>
      <c r="U2119" s="92" t="str">
        <f>IF('1'!$H$10="-","-      ₽",S2119*N2119)</f>
        <v>-      ₽</v>
      </c>
      <c r="V2119" s="93" t="str">
        <f>IF('1'!$H$10="-","-      ₽",R2119*N2119)</f>
        <v>-      ₽</v>
      </c>
      <c r="W2119" s="93" t="str">
        <f>IF('1'!$H$10="-","-      ₽",R2119*O2119)</f>
        <v>-      ₽</v>
      </c>
      <c r="X2119" s="65" t="s">
        <v>4548</v>
      </c>
      <c r="Y2119" s="66" t="str">
        <f>IF(OR(Q2119="",'1'!$H$10="-"),"-      %",IF(Z2119="только сц",0,IF(SUM($V$685:$V$6357)&gt;=57000,(W2119-T2119)/W2119,0)))</f>
        <v>-      %</v>
      </c>
      <c r="Z2119" s="83" t="s">
        <v>375</v>
      </c>
      <c r="AA2119" s="51">
        <v>0</v>
      </c>
      <c r="AB2119" s="51">
        <v>12</v>
      </c>
      <c r="AC2119" s="63" t="s">
        <v>375</v>
      </c>
      <c r="AD2119" s="94" t="str">
        <f>IF(OR(Q2119="",'1'!$H$10="-"),"",IF(Q2119&gt;R2119+S2119,"заказано больше наличия",""))</f>
        <v/>
      </c>
    </row>
    <row r="2120" spans="1:30" s="48" customFormat="1">
      <c r="A2120" s="2"/>
      <c r="B2120" s="57" t="s">
        <v>1039</v>
      </c>
      <c r="C2120" s="49" t="s">
        <v>1040</v>
      </c>
      <c r="D2120" s="49" t="s">
        <v>1041</v>
      </c>
      <c r="E2120" s="49">
        <v>4</v>
      </c>
      <c r="F2120" s="49">
        <v>8</v>
      </c>
      <c r="G2120" s="49" t="s">
        <v>1042</v>
      </c>
      <c r="H2120" s="52" t="s">
        <v>288</v>
      </c>
      <c r="I2120" s="50"/>
      <c r="J2120" s="50"/>
      <c r="K2120" s="90"/>
      <c r="L2120" s="51">
        <v>289</v>
      </c>
      <c r="M2120" s="51">
        <v>255</v>
      </c>
      <c r="N2120" s="82">
        <f>IF('1'!$H$10="-",L2120,L2120)</f>
        <v>289</v>
      </c>
      <c r="O2120" s="82">
        <f>IF(Z2120="только сц",0,IF('1'!$H$10="-",M2120,IF('1'!$H$10="в кассу предприятия",M2120,IF('1'!$H$10="ИП Водакова Т.Ю.",M2120*1.075,"-"))))</f>
        <v>255</v>
      </c>
      <c r="P2120" s="86">
        <v>21</v>
      </c>
      <c r="Q2120" s="47"/>
      <c r="R2120" s="91">
        <f t="shared" si="33"/>
        <v>0</v>
      </c>
      <c r="S2120" s="91" t="str">
        <f>IF('1'!$H$10="-","-      ₽",IF(Z2120="только сц",IF(Q2120&lt;=AA2120,Q2120,AA2120),IF(Q2120&lt;=AB2120,0,IF(Q2120-R2120&lt;=AA2120,Q2120-R2120,AA2120))))</f>
        <v>-      ₽</v>
      </c>
      <c r="T2120" s="92" t="str">
        <f>IF('1'!$H$10="-","-      ₽",IF(AND(SUM($W$10:$W$6357)&gt;=200000,AC2120&lt;&gt;"без скидки"),IF(R2120&gt;=100,O2120*0.95*0.95*R2120,O2120*R2120*0.95),IF(SUM($V$10:$V$6357)&gt;=57000,IF(AND(R2120&gt;=100,AC2120&lt;&gt;"без скидки"),O2120*0.95*R2120,O2120*R2120),N2120*R2120)))</f>
        <v>-      ₽</v>
      </c>
      <c r="U2120" s="92" t="str">
        <f>IF('1'!$H$10="-","-      ₽",S2120*N2120)</f>
        <v>-      ₽</v>
      </c>
      <c r="V2120" s="93" t="str">
        <f>IF('1'!$H$10="-","-      ₽",R2120*N2120)</f>
        <v>-      ₽</v>
      </c>
      <c r="W2120" s="93" t="str">
        <f>IF('1'!$H$10="-","-      ₽",R2120*O2120)</f>
        <v>-      ₽</v>
      </c>
      <c r="X2120" s="65" t="s">
        <v>4548</v>
      </c>
      <c r="Y2120" s="66" t="str">
        <f>IF(OR(Q2120="",'1'!$H$10="-"),"-      %",IF(Z2120="только сц",0,IF(SUM($V$685:$V$6357)&gt;=57000,(W2120-T2120)/W2120,0)))</f>
        <v>-      %</v>
      </c>
      <c r="Z2120" s="83" t="s">
        <v>375</v>
      </c>
      <c r="AA2120" s="51">
        <v>20</v>
      </c>
      <c r="AB2120" s="51">
        <v>1</v>
      </c>
      <c r="AC2120" s="63" t="s">
        <v>375</v>
      </c>
      <c r="AD2120" s="94" t="str">
        <f>IF(OR(Q2120="",'1'!$H$10="-"),"",IF(Q2120&gt;R2120+S2120,"заказано больше наличия",""))</f>
        <v/>
      </c>
    </row>
    <row r="2121" spans="1:30" s="48" customFormat="1">
      <c r="A2121" s="2"/>
      <c r="B2121" s="57" t="s">
        <v>1993</v>
      </c>
      <c r="C2121" s="49" t="s">
        <v>1040</v>
      </c>
      <c r="D2121" s="49" t="s">
        <v>1041</v>
      </c>
      <c r="E2121" s="49">
        <v>4</v>
      </c>
      <c r="F2121" s="49">
        <v>8</v>
      </c>
      <c r="G2121" s="49" t="s">
        <v>3389</v>
      </c>
      <c r="H2121" s="52" t="s">
        <v>288</v>
      </c>
      <c r="I2121" s="50"/>
      <c r="J2121" s="50"/>
      <c r="K2121" s="90"/>
      <c r="L2121" s="51">
        <v>368</v>
      </c>
      <c r="M2121" s="51">
        <v>325</v>
      </c>
      <c r="N2121" s="82">
        <f>IF('1'!$H$10="-",L2121,L2121)</f>
        <v>368</v>
      </c>
      <c r="O2121" s="82">
        <f>IF(Z2121="только сц",0,IF('1'!$H$10="-",M2121,IF('1'!$H$10="в кассу предприятия",M2121,IF('1'!$H$10="ИП Водакова Т.Ю.",M2121*1.075,"-"))))</f>
        <v>325</v>
      </c>
      <c r="P2121" s="86">
        <v>7</v>
      </c>
      <c r="Q2121" s="47"/>
      <c r="R2121" s="91">
        <f t="shared" si="33"/>
        <v>0</v>
      </c>
      <c r="S2121" s="91" t="str">
        <f>IF('1'!$H$10="-","-      ₽",IF(Z2121="только сц",IF(Q2121&lt;=AA2121,Q2121,AA2121),IF(Q2121&lt;=AB2121,0,IF(Q2121-R2121&lt;=AA2121,Q2121-R2121,AA2121))))</f>
        <v>-      ₽</v>
      </c>
      <c r="T2121" s="92" t="str">
        <f>IF('1'!$H$10="-","-      ₽",IF(AND(SUM($W$10:$W$6357)&gt;=200000,AC2121&lt;&gt;"без скидки"),IF(R2121&gt;=100,O2121*0.95*0.95*R2121,O2121*R2121*0.95),IF(SUM($V$10:$V$6357)&gt;=57000,IF(AND(R2121&gt;=100,AC2121&lt;&gt;"без скидки"),O2121*0.95*R2121,O2121*R2121),N2121*R2121)))</f>
        <v>-      ₽</v>
      </c>
      <c r="U2121" s="92" t="str">
        <f>IF('1'!$H$10="-","-      ₽",S2121*N2121)</f>
        <v>-      ₽</v>
      </c>
      <c r="V2121" s="93" t="str">
        <f>IF('1'!$H$10="-","-      ₽",R2121*N2121)</f>
        <v>-      ₽</v>
      </c>
      <c r="W2121" s="93" t="str">
        <f>IF('1'!$H$10="-","-      ₽",R2121*O2121)</f>
        <v>-      ₽</v>
      </c>
      <c r="X2121" s="65" t="s">
        <v>4548</v>
      </c>
      <c r="Y2121" s="66" t="str">
        <f>IF(OR(Q2121="",'1'!$H$10="-"),"-      %",IF(Z2121="только сц",0,IF(SUM($V$685:$V$6357)&gt;=57000,(W2121-T2121)/W2121,0)))</f>
        <v>-      %</v>
      </c>
      <c r="Z2121" s="83" t="s">
        <v>375</v>
      </c>
      <c r="AA2121" s="51">
        <v>0</v>
      </c>
      <c r="AB2121" s="51">
        <v>7</v>
      </c>
      <c r="AC2121" s="63" t="s">
        <v>375</v>
      </c>
      <c r="AD2121" s="94" t="str">
        <f>IF(OR(Q2121="",'1'!$H$10="-"),"",IF(Q2121&gt;R2121+S2121,"заказано больше наличия",""))</f>
        <v/>
      </c>
    </row>
    <row r="2122" spans="1:30" s="48" customFormat="1">
      <c r="A2122" s="2"/>
      <c r="B2122" s="57" t="s">
        <v>1994</v>
      </c>
      <c r="C2122" s="49" t="s">
        <v>1040</v>
      </c>
      <c r="D2122" s="49" t="s">
        <v>1041</v>
      </c>
      <c r="E2122" s="49">
        <v>4</v>
      </c>
      <c r="F2122" s="49">
        <v>8</v>
      </c>
      <c r="G2122" s="49" t="s">
        <v>3390</v>
      </c>
      <c r="H2122" s="52" t="s">
        <v>288</v>
      </c>
      <c r="I2122" s="50"/>
      <c r="J2122" s="50"/>
      <c r="K2122" s="90"/>
      <c r="L2122" s="51">
        <v>312</v>
      </c>
      <c r="M2122" s="51">
        <v>275</v>
      </c>
      <c r="N2122" s="82">
        <f>IF('1'!$H$10="-",L2122,L2122)</f>
        <v>312</v>
      </c>
      <c r="O2122" s="82">
        <f>IF(Z2122="только сц",0,IF('1'!$H$10="-",M2122,IF('1'!$H$10="в кассу предприятия",M2122,IF('1'!$H$10="ИП Водакова Т.Ю.",M2122*1.075,"-"))))</f>
        <v>275</v>
      </c>
      <c r="P2122" s="86">
        <v>41</v>
      </c>
      <c r="Q2122" s="47"/>
      <c r="R2122" s="91">
        <f t="shared" si="33"/>
        <v>0</v>
      </c>
      <c r="S2122" s="91" t="str">
        <f>IF('1'!$H$10="-","-      ₽",IF(Z2122="только сц",IF(Q2122&lt;=AA2122,Q2122,AA2122),IF(Q2122&lt;=AB2122,0,IF(Q2122-R2122&lt;=AA2122,Q2122-R2122,AA2122))))</f>
        <v>-      ₽</v>
      </c>
      <c r="T2122" s="92" t="str">
        <f>IF('1'!$H$10="-","-      ₽",IF(AND(SUM($W$10:$W$6357)&gt;=200000,AC2122&lt;&gt;"без скидки"),IF(R2122&gt;=100,O2122*0.95*0.95*R2122,O2122*R2122*0.95),IF(SUM($V$10:$V$6357)&gt;=57000,IF(AND(R2122&gt;=100,AC2122&lt;&gt;"без скидки"),O2122*0.95*R2122,O2122*R2122),N2122*R2122)))</f>
        <v>-      ₽</v>
      </c>
      <c r="U2122" s="92" t="str">
        <f>IF('1'!$H$10="-","-      ₽",S2122*N2122)</f>
        <v>-      ₽</v>
      </c>
      <c r="V2122" s="93" t="str">
        <f>IF('1'!$H$10="-","-      ₽",R2122*N2122)</f>
        <v>-      ₽</v>
      </c>
      <c r="W2122" s="93" t="str">
        <f>IF('1'!$H$10="-","-      ₽",R2122*O2122)</f>
        <v>-      ₽</v>
      </c>
      <c r="X2122" s="65" t="s">
        <v>4548</v>
      </c>
      <c r="Y2122" s="66" t="str">
        <f>IF(OR(Q2122="",'1'!$H$10="-"),"-      %",IF(Z2122="только сц",0,IF(SUM($V$685:$V$6357)&gt;=57000,(W2122-T2122)/W2122,0)))</f>
        <v>-      %</v>
      </c>
      <c r="Z2122" s="83" t="s">
        <v>375</v>
      </c>
      <c r="AA2122" s="51">
        <v>10</v>
      </c>
      <c r="AB2122" s="51">
        <v>31</v>
      </c>
      <c r="AC2122" s="63" t="s">
        <v>375</v>
      </c>
      <c r="AD2122" s="94" t="str">
        <f>IF(OR(Q2122="",'1'!$H$10="-"),"",IF(Q2122&gt;R2122+S2122,"заказано больше наличия",""))</f>
        <v/>
      </c>
    </row>
    <row r="2123" spans="1:30" s="48" customFormat="1">
      <c r="A2123" s="2"/>
      <c r="B2123" s="57" t="s">
        <v>1995</v>
      </c>
      <c r="C2123" s="49" t="s">
        <v>3916</v>
      </c>
      <c r="D2123" s="49" t="s">
        <v>3917</v>
      </c>
      <c r="E2123" s="49">
        <v>4</v>
      </c>
      <c r="F2123" s="49">
        <v>8</v>
      </c>
      <c r="G2123" s="49" t="s">
        <v>3391</v>
      </c>
      <c r="H2123" s="52" t="s">
        <v>288</v>
      </c>
      <c r="I2123" s="50"/>
      <c r="J2123" s="50"/>
      <c r="K2123" s="90"/>
      <c r="L2123" s="51">
        <v>266</v>
      </c>
      <c r="M2123" s="51">
        <v>235</v>
      </c>
      <c r="N2123" s="82">
        <f>IF('1'!$H$10="-",L2123,L2123)</f>
        <v>266</v>
      </c>
      <c r="O2123" s="82">
        <f>IF(Z2123="только сц",0,IF('1'!$H$10="-",M2123,IF('1'!$H$10="в кассу предприятия",M2123,IF('1'!$H$10="ИП Водакова Т.Ю.",M2123*1.075,"-"))))</f>
        <v>0</v>
      </c>
      <c r="P2123" s="86">
        <v>2</v>
      </c>
      <c r="Q2123" s="47"/>
      <c r="R2123" s="91">
        <f t="shared" si="33"/>
        <v>0</v>
      </c>
      <c r="S2123" s="91" t="str">
        <f>IF('1'!$H$10="-","-      ₽",IF(Z2123="только сц",IF(Q2123&lt;=AA2123,Q2123,AA2123),IF(Q2123&lt;=AB2123,0,IF(Q2123-R2123&lt;=AA2123,Q2123-R2123,AA2123))))</f>
        <v>-      ₽</v>
      </c>
      <c r="T2123" s="92" t="str">
        <f>IF('1'!$H$10="-","-      ₽",IF(AND(SUM($W$10:$W$6357)&gt;=200000,AC2123&lt;&gt;"без скидки"),IF(R2123&gt;=100,O2123*0.95*0.95*R2123,O2123*R2123*0.95),IF(SUM($V$10:$V$6357)&gt;=57000,IF(AND(R2123&gt;=100,AC2123&lt;&gt;"без скидки"),O2123*0.95*R2123,O2123*R2123),N2123*R2123)))</f>
        <v>-      ₽</v>
      </c>
      <c r="U2123" s="92" t="str">
        <f>IF('1'!$H$10="-","-      ₽",S2123*N2123)</f>
        <v>-      ₽</v>
      </c>
      <c r="V2123" s="93" t="str">
        <f>IF('1'!$H$10="-","-      ₽",R2123*N2123)</f>
        <v>-      ₽</v>
      </c>
      <c r="W2123" s="93" t="str">
        <f>IF('1'!$H$10="-","-      ₽",R2123*O2123)</f>
        <v>-      ₽</v>
      </c>
      <c r="X2123" s="65" t="s">
        <v>4548</v>
      </c>
      <c r="Y2123" s="66" t="str">
        <f>IF(OR(Q2123="",'1'!$H$10="-"),"-      %",IF(Z2123="только сц",0,IF(SUM($V$685:$V$6357)&gt;=57000,(W2123-T2123)/W2123,0)))</f>
        <v>-      %</v>
      </c>
      <c r="Z2123" s="83" t="s">
        <v>5582</v>
      </c>
      <c r="AA2123" s="51">
        <v>2</v>
      </c>
      <c r="AB2123" s="51">
        <v>0</v>
      </c>
      <c r="AC2123" s="63" t="s">
        <v>375</v>
      </c>
      <c r="AD2123" s="94" t="str">
        <f>IF(OR(Q2123="",'1'!$H$10="-"),"",IF(Q2123&gt;R2123+S2123,"заказано больше наличия",""))</f>
        <v/>
      </c>
    </row>
    <row r="2124" spans="1:30" s="48" customFormat="1">
      <c r="A2124" s="2"/>
      <c r="B2124" s="57" t="s">
        <v>1996</v>
      </c>
      <c r="C2124" s="49" t="s">
        <v>1040</v>
      </c>
      <c r="D2124" s="49" t="s">
        <v>1041</v>
      </c>
      <c r="E2124" s="49">
        <v>4</v>
      </c>
      <c r="F2124" s="49">
        <v>8</v>
      </c>
      <c r="G2124" s="49" t="s">
        <v>3392</v>
      </c>
      <c r="H2124" s="52" t="s">
        <v>288</v>
      </c>
      <c r="I2124" s="50"/>
      <c r="J2124" s="50"/>
      <c r="K2124" s="90"/>
      <c r="L2124" s="51">
        <v>448</v>
      </c>
      <c r="M2124" s="51">
        <v>395</v>
      </c>
      <c r="N2124" s="82">
        <f>IF('1'!$H$10="-",L2124,L2124)</f>
        <v>448</v>
      </c>
      <c r="O2124" s="82">
        <f>IF(Z2124="только сц",0,IF('1'!$H$10="-",M2124,IF('1'!$H$10="в кассу предприятия",M2124,IF('1'!$H$10="ИП Водакова Т.Ю.",M2124*1.075,"-"))))</f>
        <v>395</v>
      </c>
      <c r="P2124" s="86">
        <v>10</v>
      </c>
      <c r="Q2124" s="47"/>
      <c r="R2124" s="91">
        <f t="shared" si="33"/>
        <v>0</v>
      </c>
      <c r="S2124" s="91" t="str">
        <f>IF('1'!$H$10="-","-      ₽",IF(Z2124="только сц",IF(Q2124&lt;=AA2124,Q2124,AA2124),IF(Q2124&lt;=AB2124,0,IF(Q2124-R2124&lt;=AA2124,Q2124-R2124,AA2124))))</f>
        <v>-      ₽</v>
      </c>
      <c r="T2124" s="92" t="str">
        <f>IF('1'!$H$10="-","-      ₽",IF(AND(SUM($W$10:$W$6357)&gt;=200000,AC2124&lt;&gt;"без скидки"),IF(R2124&gt;=100,O2124*0.95*0.95*R2124,O2124*R2124*0.95),IF(SUM($V$10:$V$6357)&gt;=57000,IF(AND(R2124&gt;=100,AC2124&lt;&gt;"без скидки"),O2124*0.95*R2124,O2124*R2124),N2124*R2124)))</f>
        <v>-      ₽</v>
      </c>
      <c r="U2124" s="92" t="str">
        <f>IF('1'!$H$10="-","-      ₽",S2124*N2124)</f>
        <v>-      ₽</v>
      </c>
      <c r="V2124" s="93" t="str">
        <f>IF('1'!$H$10="-","-      ₽",R2124*N2124)</f>
        <v>-      ₽</v>
      </c>
      <c r="W2124" s="93" t="str">
        <f>IF('1'!$H$10="-","-      ₽",R2124*O2124)</f>
        <v>-      ₽</v>
      </c>
      <c r="X2124" s="65" t="s">
        <v>4548</v>
      </c>
      <c r="Y2124" s="66" t="str">
        <f>IF(OR(Q2124="",'1'!$H$10="-"),"-      %",IF(Z2124="только сц",0,IF(SUM($V$685:$V$6357)&gt;=57000,(W2124-T2124)/W2124,0)))</f>
        <v>-      %</v>
      </c>
      <c r="Z2124" s="83" t="s">
        <v>375</v>
      </c>
      <c r="AA2124" s="51">
        <v>0</v>
      </c>
      <c r="AB2124" s="51">
        <v>10</v>
      </c>
      <c r="AC2124" s="63" t="s">
        <v>375</v>
      </c>
      <c r="AD2124" s="94" t="str">
        <f>IF(OR(Q2124="",'1'!$H$10="-"),"",IF(Q2124&gt;R2124+S2124,"заказано больше наличия",""))</f>
        <v/>
      </c>
    </row>
    <row r="2125" spans="1:30" s="48" customFormat="1">
      <c r="A2125" s="2"/>
      <c r="B2125" s="57" t="s">
        <v>1997</v>
      </c>
      <c r="C2125" s="49" t="s">
        <v>1040</v>
      </c>
      <c r="D2125" s="49" t="s">
        <v>1041</v>
      </c>
      <c r="E2125" s="49">
        <v>4</v>
      </c>
      <c r="F2125" s="49">
        <v>8</v>
      </c>
      <c r="G2125" s="49" t="s">
        <v>3393</v>
      </c>
      <c r="H2125" s="52" t="s">
        <v>288</v>
      </c>
      <c r="I2125" s="50"/>
      <c r="J2125" s="50"/>
      <c r="K2125" s="90"/>
      <c r="L2125" s="51">
        <v>221</v>
      </c>
      <c r="M2125" s="51">
        <v>195</v>
      </c>
      <c r="N2125" s="82">
        <f>IF('1'!$H$10="-",L2125,L2125)</f>
        <v>221</v>
      </c>
      <c r="O2125" s="82">
        <f>IF(Z2125="только сц",0,IF('1'!$H$10="-",M2125,IF('1'!$H$10="в кассу предприятия",M2125,IF('1'!$H$10="ИП Водакова Т.Ю.",M2125*1.075,"-"))))</f>
        <v>195</v>
      </c>
      <c r="P2125" s="86">
        <v>2</v>
      </c>
      <c r="Q2125" s="47"/>
      <c r="R2125" s="91">
        <f t="shared" si="33"/>
        <v>0</v>
      </c>
      <c r="S2125" s="91" t="str">
        <f>IF('1'!$H$10="-","-      ₽",IF(Z2125="только сц",IF(Q2125&lt;=AA2125,Q2125,AA2125),IF(Q2125&lt;=AB2125,0,IF(Q2125-R2125&lt;=AA2125,Q2125-R2125,AA2125))))</f>
        <v>-      ₽</v>
      </c>
      <c r="T2125" s="92" t="str">
        <f>IF('1'!$H$10="-","-      ₽",IF(AND(SUM($W$10:$W$6357)&gt;=200000,AC2125&lt;&gt;"без скидки"),IF(R2125&gt;=100,O2125*0.95*0.95*R2125,O2125*R2125*0.95),IF(SUM($V$10:$V$6357)&gt;=57000,IF(AND(R2125&gt;=100,AC2125&lt;&gt;"без скидки"),O2125*0.95*R2125,O2125*R2125),N2125*R2125)))</f>
        <v>-      ₽</v>
      </c>
      <c r="U2125" s="92" t="str">
        <f>IF('1'!$H$10="-","-      ₽",S2125*N2125)</f>
        <v>-      ₽</v>
      </c>
      <c r="V2125" s="93" t="str">
        <f>IF('1'!$H$10="-","-      ₽",R2125*N2125)</f>
        <v>-      ₽</v>
      </c>
      <c r="W2125" s="93" t="str">
        <f>IF('1'!$H$10="-","-      ₽",R2125*O2125)</f>
        <v>-      ₽</v>
      </c>
      <c r="X2125" s="65" t="s">
        <v>4548</v>
      </c>
      <c r="Y2125" s="66" t="str">
        <f>IF(OR(Q2125="",'1'!$H$10="-"),"-      %",IF(Z2125="только сц",0,IF(SUM($V$685:$V$6357)&gt;=57000,(W2125-T2125)/W2125,0)))</f>
        <v>-      %</v>
      </c>
      <c r="Z2125" s="83" t="s">
        <v>375</v>
      </c>
      <c r="AA2125" s="51">
        <v>1</v>
      </c>
      <c r="AB2125" s="51">
        <v>1</v>
      </c>
      <c r="AC2125" s="63" t="s">
        <v>3975</v>
      </c>
      <c r="AD2125" s="94" t="str">
        <f>IF(OR(Q2125="",'1'!$H$10="-"),"",IF(Q2125&gt;R2125+S2125,"заказано больше наличия",""))</f>
        <v/>
      </c>
    </row>
    <row r="2126" spans="1:30" s="48" customFormat="1">
      <c r="A2126" s="2"/>
      <c r="B2126" s="57" t="s">
        <v>1998</v>
      </c>
      <c r="C2126" s="49" t="s">
        <v>1040</v>
      </c>
      <c r="D2126" s="49" t="s">
        <v>1041</v>
      </c>
      <c r="E2126" s="49">
        <v>4</v>
      </c>
      <c r="F2126" s="49">
        <v>8</v>
      </c>
      <c r="G2126" s="49" t="s">
        <v>3394</v>
      </c>
      <c r="H2126" s="52" t="s">
        <v>288</v>
      </c>
      <c r="I2126" s="50"/>
      <c r="J2126" s="50"/>
      <c r="K2126" s="90"/>
      <c r="L2126" s="51">
        <v>221</v>
      </c>
      <c r="M2126" s="51">
        <v>195</v>
      </c>
      <c r="N2126" s="82">
        <f>IF('1'!$H$10="-",L2126,L2126)</f>
        <v>221</v>
      </c>
      <c r="O2126" s="82">
        <f>IF(Z2126="только сц",0,IF('1'!$H$10="-",M2126,IF('1'!$H$10="в кассу предприятия",M2126,IF('1'!$H$10="ИП Водакова Т.Ю.",M2126*1.075,"-"))))</f>
        <v>195</v>
      </c>
      <c r="P2126" s="86">
        <v>19</v>
      </c>
      <c r="Q2126" s="47"/>
      <c r="R2126" s="91">
        <f t="shared" si="33"/>
        <v>0</v>
      </c>
      <c r="S2126" s="91" t="str">
        <f>IF('1'!$H$10="-","-      ₽",IF(Z2126="только сц",IF(Q2126&lt;=AA2126,Q2126,AA2126),IF(Q2126&lt;=AB2126,0,IF(Q2126-R2126&lt;=AA2126,Q2126-R2126,AA2126))))</f>
        <v>-      ₽</v>
      </c>
      <c r="T2126" s="92" t="str">
        <f>IF('1'!$H$10="-","-      ₽",IF(AND(SUM($W$10:$W$6357)&gt;=200000,AC2126&lt;&gt;"без скидки"),IF(R2126&gt;=100,O2126*0.95*0.95*R2126,O2126*R2126*0.95),IF(SUM($V$10:$V$6357)&gt;=57000,IF(AND(R2126&gt;=100,AC2126&lt;&gt;"без скидки"),O2126*0.95*R2126,O2126*R2126),N2126*R2126)))</f>
        <v>-      ₽</v>
      </c>
      <c r="U2126" s="92" t="str">
        <f>IF('1'!$H$10="-","-      ₽",S2126*N2126)</f>
        <v>-      ₽</v>
      </c>
      <c r="V2126" s="93" t="str">
        <f>IF('1'!$H$10="-","-      ₽",R2126*N2126)</f>
        <v>-      ₽</v>
      </c>
      <c r="W2126" s="93" t="str">
        <f>IF('1'!$H$10="-","-      ₽",R2126*O2126)</f>
        <v>-      ₽</v>
      </c>
      <c r="X2126" s="65" t="s">
        <v>4548</v>
      </c>
      <c r="Y2126" s="66" t="str">
        <f>IF(OR(Q2126="",'1'!$H$10="-"),"-      %",IF(Z2126="только сц",0,IF(SUM($V$685:$V$6357)&gt;=57000,(W2126-T2126)/W2126,0)))</f>
        <v>-      %</v>
      </c>
      <c r="Z2126" s="83" t="s">
        <v>375</v>
      </c>
      <c r="AA2126" s="51">
        <v>0</v>
      </c>
      <c r="AB2126" s="51">
        <v>19</v>
      </c>
      <c r="AC2126" s="63" t="s">
        <v>375</v>
      </c>
      <c r="AD2126" s="94" t="str">
        <f>IF(OR(Q2126="",'1'!$H$10="-"),"",IF(Q2126&gt;R2126+S2126,"заказано больше наличия",""))</f>
        <v/>
      </c>
    </row>
    <row r="2127" spans="1:30" s="48" customFormat="1">
      <c r="A2127" s="2"/>
      <c r="B2127" s="57" t="s">
        <v>1043</v>
      </c>
      <c r="C2127" s="49" t="s">
        <v>1040</v>
      </c>
      <c r="D2127" s="49" t="s">
        <v>1041</v>
      </c>
      <c r="E2127" s="49">
        <v>4</v>
      </c>
      <c r="F2127" s="49">
        <v>8</v>
      </c>
      <c r="G2127" s="49" t="s">
        <v>1044</v>
      </c>
      <c r="H2127" s="52" t="s">
        <v>288</v>
      </c>
      <c r="I2127" s="50"/>
      <c r="J2127" s="50"/>
      <c r="K2127" s="90"/>
      <c r="L2127" s="51">
        <v>221</v>
      </c>
      <c r="M2127" s="51">
        <v>195</v>
      </c>
      <c r="N2127" s="82">
        <f>IF('1'!$H$10="-",L2127,L2127)</f>
        <v>221</v>
      </c>
      <c r="O2127" s="82">
        <f>IF(Z2127="только сц",0,IF('1'!$H$10="-",M2127,IF('1'!$H$10="в кассу предприятия",M2127,IF('1'!$H$10="ИП Водакова Т.Ю.",M2127*1.075,"-"))))</f>
        <v>195</v>
      </c>
      <c r="P2127" s="86">
        <v>33</v>
      </c>
      <c r="Q2127" s="47"/>
      <c r="R2127" s="91">
        <f t="shared" si="33"/>
        <v>0</v>
      </c>
      <c r="S2127" s="91" t="str">
        <f>IF('1'!$H$10="-","-      ₽",IF(Z2127="только сц",IF(Q2127&lt;=AA2127,Q2127,AA2127),IF(Q2127&lt;=AB2127,0,IF(Q2127-R2127&lt;=AA2127,Q2127-R2127,AA2127))))</f>
        <v>-      ₽</v>
      </c>
      <c r="T2127" s="92" t="str">
        <f>IF('1'!$H$10="-","-      ₽",IF(AND(SUM($W$10:$W$6357)&gt;=200000,AC2127&lt;&gt;"без скидки"),IF(R2127&gt;=100,O2127*0.95*0.95*R2127,O2127*R2127*0.95),IF(SUM($V$10:$V$6357)&gt;=57000,IF(AND(R2127&gt;=100,AC2127&lt;&gt;"без скидки"),O2127*0.95*R2127,O2127*R2127),N2127*R2127)))</f>
        <v>-      ₽</v>
      </c>
      <c r="U2127" s="92" t="str">
        <f>IF('1'!$H$10="-","-      ₽",S2127*N2127)</f>
        <v>-      ₽</v>
      </c>
      <c r="V2127" s="93" t="str">
        <f>IF('1'!$H$10="-","-      ₽",R2127*N2127)</f>
        <v>-      ₽</v>
      </c>
      <c r="W2127" s="93" t="str">
        <f>IF('1'!$H$10="-","-      ₽",R2127*O2127)</f>
        <v>-      ₽</v>
      </c>
      <c r="X2127" s="65" t="s">
        <v>4548</v>
      </c>
      <c r="Y2127" s="66" t="str">
        <f>IF(OR(Q2127="",'1'!$H$10="-"),"-      %",IF(Z2127="только сц",0,IF(SUM($V$685:$V$6357)&gt;=57000,(W2127-T2127)/W2127,0)))</f>
        <v>-      %</v>
      </c>
      <c r="Z2127" s="83" t="s">
        <v>375</v>
      </c>
      <c r="AA2127" s="51">
        <v>21</v>
      </c>
      <c r="AB2127" s="51">
        <v>12</v>
      </c>
      <c r="AC2127" s="63" t="s">
        <v>375</v>
      </c>
      <c r="AD2127" s="94" t="str">
        <f>IF(OR(Q2127="",'1'!$H$10="-"),"",IF(Q2127&gt;R2127+S2127,"заказано больше наличия",""))</f>
        <v/>
      </c>
    </row>
    <row r="2128" spans="1:30" s="48" customFormat="1">
      <c r="A2128" s="2"/>
      <c r="B2128" s="57" t="s">
        <v>4351</v>
      </c>
      <c r="C2128" s="49" t="s">
        <v>1040</v>
      </c>
      <c r="D2128" s="49" t="s">
        <v>1041</v>
      </c>
      <c r="E2128" s="49">
        <v>4</v>
      </c>
      <c r="F2128" s="49">
        <v>8</v>
      </c>
      <c r="G2128" s="49" t="s">
        <v>4502</v>
      </c>
      <c r="H2128" s="52" t="s">
        <v>288</v>
      </c>
      <c r="I2128" s="50"/>
      <c r="J2128" s="50"/>
      <c r="K2128" s="90"/>
      <c r="L2128" s="51">
        <v>266</v>
      </c>
      <c r="M2128" s="51">
        <v>235</v>
      </c>
      <c r="N2128" s="82">
        <f>IF('1'!$H$10="-",L2128,L2128)</f>
        <v>266</v>
      </c>
      <c r="O2128" s="82">
        <f>IF(Z2128="только сц",0,IF('1'!$H$10="-",M2128,IF('1'!$H$10="в кассу предприятия",M2128,IF('1'!$H$10="ИП Водакова Т.Ю.",M2128*1.075,"-"))))</f>
        <v>235</v>
      </c>
      <c r="P2128" s="86">
        <v>7</v>
      </c>
      <c r="Q2128" s="47"/>
      <c r="R2128" s="91">
        <f t="shared" si="33"/>
        <v>0</v>
      </c>
      <c r="S2128" s="91" t="str">
        <f>IF('1'!$H$10="-","-      ₽",IF(Z2128="только сц",IF(Q2128&lt;=AA2128,Q2128,AA2128),IF(Q2128&lt;=AB2128,0,IF(Q2128-R2128&lt;=AA2128,Q2128-R2128,AA2128))))</f>
        <v>-      ₽</v>
      </c>
      <c r="T2128" s="92" t="str">
        <f>IF('1'!$H$10="-","-      ₽",IF(AND(SUM($W$10:$W$6357)&gt;=200000,AC2128&lt;&gt;"без скидки"),IF(R2128&gt;=100,O2128*0.95*0.95*R2128,O2128*R2128*0.95),IF(SUM($V$10:$V$6357)&gt;=57000,IF(AND(R2128&gt;=100,AC2128&lt;&gt;"без скидки"),O2128*0.95*R2128,O2128*R2128),N2128*R2128)))</f>
        <v>-      ₽</v>
      </c>
      <c r="U2128" s="92" t="str">
        <f>IF('1'!$H$10="-","-      ₽",S2128*N2128)</f>
        <v>-      ₽</v>
      </c>
      <c r="V2128" s="93" t="str">
        <f>IF('1'!$H$10="-","-      ₽",R2128*N2128)</f>
        <v>-      ₽</v>
      </c>
      <c r="W2128" s="93" t="str">
        <f>IF('1'!$H$10="-","-      ₽",R2128*O2128)</f>
        <v>-      ₽</v>
      </c>
      <c r="X2128" s="65" t="s">
        <v>4548</v>
      </c>
      <c r="Y2128" s="66" t="str">
        <f>IF(OR(Q2128="",'1'!$H$10="-"),"-      %",IF(Z2128="только сц",0,IF(SUM($V$685:$V$6357)&gt;=57000,(W2128-T2128)/W2128,0)))</f>
        <v>-      %</v>
      </c>
      <c r="Z2128" s="83" t="s">
        <v>375</v>
      </c>
      <c r="AA2128" s="51">
        <v>0</v>
      </c>
      <c r="AB2128" s="51">
        <v>7</v>
      </c>
      <c r="AC2128" s="63" t="s">
        <v>3975</v>
      </c>
      <c r="AD2128" s="94" t="str">
        <f>IF(OR(Q2128="",'1'!$H$10="-"),"",IF(Q2128&gt;R2128+S2128,"заказано больше наличия",""))</f>
        <v/>
      </c>
    </row>
    <row r="2129" spans="1:30" s="48" customFormat="1">
      <c r="A2129" s="2"/>
      <c r="B2129" s="57" t="s">
        <v>1999</v>
      </c>
      <c r="C2129" s="49" t="s">
        <v>1040</v>
      </c>
      <c r="D2129" s="49" t="s">
        <v>1041</v>
      </c>
      <c r="E2129" s="49">
        <v>4</v>
      </c>
      <c r="F2129" s="49">
        <v>8</v>
      </c>
      <c r="G2129" s="49" t="s">
        <v>3395</v>
      </c>
      <c r="H2129" s="52" t="s">
        <v>288</v>
      </c>
      <c r="I2129" s="50"/>
      <c r="J2129" s="50"/>
      <c r="K2129" s="90"/>
      <c r="L2129" s="51">
        <v>448</v>
      </c>
      <c r="M2129" s="51">
        <v>395</v>
      </c>
      <c r="N2129" s="82">
        <f>IF('1'!$H$10="-",L2129,L2129)</f>
        <v>448</v>
      </c>
      <c r="O2129" s="82">
        <f>IF(Z2129="только сц",0,IF('1'!$H$10="-",M2129,IF('1'!$H$10="в кассу предприятия",M2129,IF('1'!$H$10="ИП Водакова Т.Ю.",M2129*1.075,"-"))))</f>
        <v>395</v>
      </c>
      <c r="P2129" s="86">
        <v>12</v>
      </c>
      <c r="Q2129" s="47"/>
      <c r="R2129" s="91">
        <f t="shared" si="33"/>
        <v>0</v>
      </c>
      <c r="S2129" s="91" t="str">
        <f>IF('1'!$H$10="-","-      ₽",IF(Z2129="только сц",IF(Q2129&lt;=AA2129,Q2129,AA2129),IF(Q2129&lt;=AB2129,0,IF(Q2129-R2129&lt;=AA2129,Q2129-R2129,AA2129))))</f>
        <v>-      ₽</v>
      </c>
      <c r="T2129" s="92" t="str">
        <f>IF('1'!$H$10="-","-      ₽",IF(AND(SUM($W$10:$W$6357)&gt;=200000,AC2129&lt;&gt;"без скидки"),IF(R2129&gt;=100,O2129*0.95*0.95*R2129,O2129*R2129*0.95),IF(SUM($V$10:$V$6357)&gt;=57000,IF(AND(R2129&gt;=100,AC2129&lt;&gt;"без скидки"),O2129*0.95*R2129,O2129*R2129),N2129*R2129)))</f>
        <v>-      ₽</v>
      </c>
      <c r="U2129" s="92" t="str">
        <f>IF('1'!$H$10="-","-      ₽",S2129*N2129)</f>
        <v>-      ₽</v>
      </c>
      <c r="V2129" s="93" t="str">
        <f>IF('1'!$H$10="-","-      ₽",R2129*N2129)</f>
        <v>-      ₽</v>
      </c>
      <c r="W2129" s="93" t="str">
        <f>IF('1'!$H$10="-","-      ₽",R2129*O2129)</f>
        <v>-      ₽</v>
      </c>
      <c r="X2129" s="65" t="s">
        <v>4548</v>
      </c>
      <c r="Y2129" s="66" t="str">
        <f>IF(OR(Q2129="",'1'!$H$10="-"),"-      %",IF(Z2129="только сц",0,IF(SUM($V$685:$V$6357)&gt;=57000,(W2129-T2129)/W2129,0)))</f>
        <v>-      %</v>
      </c>
      <c r="Z2129" s="83" t="s">
        <v>375</v>
      </c>
      <c r="AA2129" s="51">
        <v>0</v>
      </c>
      <c r="AB2129" s="51">
        <v>12</v>
      </c>
      <c r="AC2129" s="63" t="s">
        <v>375</v>
      </c>
      <c r="AD2129" s="94" t="str">
        <f>IF(OR(Q2129="",'1'!$H$10="-"),"",IF(Q2129&gt;R2129+S2129,"заказано больше наличия",""))</f>
        <v/>
      </c>
    </row>
    <row r="2130" spans="1:30" s="48" customFormat="1">
      <c r="A2130" s="2"/>
      <c r="B2130" s="57" t="s">
        <v>2000</v>
      </c>
      <c r="C2130" s="49" t="s">
        <v>1040</v>
      </c>
      <c r="D2130" s="49" t="s">
        <v>1041</v>
      </c>
      <c r="E2130" s="49">
        <v>4</v>
      </c>
      <c r="F2130" s="49">
        <v>8</v>
      </c>
      <c r="G2130" s="49" t="s">
        <v>3396</v>
      </c>
      <c r="H2130" s="52" t="s">
        <v>288</v>
      </c>
      <c r="I2130" s="50"/>
      <c r="J2130" s="50"/>
      <c r="K2130" s="90"/>
      <c r="L2130" s="51">
        <v>266</v>
      </c>
      <c r="M2130" s="51">
        <v>235</v>
      </c>
      <c r="N2130" s="82">
        <f>IF('1'!$H$10="-",L2130,L2130)</f>
        <v>266</v>
      </c>
      <c r="O2130" s="82">
        <f>IF(Z2130="только сц",0,IF('1'!$H$10="-",M2130,IF('1'!$H$10="в кассу предприятия",M2130,IF('1'!$H$10="ИП Водакова Т.Ю.",M2130*1.075,"-"))))</f>
        <v>235</v>
      </c>
      <c r="P2130" s="86">
        <v>10</v>
      </c>
      <c r="Q2130" s="47"/>
      <c r="R2130" s="91">
        <f t="shared" si="33"/>
        <v>0</v>
      </c>
      <c r="S2130" s="91" t="str">
        <f>IF('1'!$H$10="-","-      ₽",IF(Z2130="только сц",IF(Q2130&lt;=AA2130,Q2130,AA2130),IF(Q2130&lt;=AB2130,0,IF(Q2130-R2130&lt;=AA2130,Q2130-R2130,AA2130))))</f>
        <v>-      ₽</v>
      </c>
      <c r="T2130" s="92" t="str">
        <f>IF('1'!$H$10="-","-      ₽",IF(AND(SUM($W$10:$W$6357)&gt;=200000,AC2130&lt;&gt;"без скидки"),IF(R2130&gt;=100,O2130*0.95*0.95*R2130,O2130*R2130*0.95),IF(SUM($V$10:$V$6357)&gt;=57000,IF(AND(R2130&gt;=100,AC2130&lt;&gt;"без скидки"),O2130*0.95*R2130,O2130*R2130),N2130*R2130)))</f>
        <v>-      ₽</v>
      </c>
      <c r="U2130" s="92" t="str">
        <f>IF('1'!$H$10="-","-      ₽",S2130*N2130)</f>
        <v>-      ₽</v>
      </c>
      <c r="V2130" s="93" t="str">
        <f>IF('1'!$H$10="-","-      ₽",R2130*N2130)</f>
        <v>-      ₽</v>
      </c>
      <c r="W2130" s="93" t="str">
        <f>IF('1'!$H$10="-","-      ₽",R2130*O2130)</f>
        <v>-      ₽</v>
      </c>
      <c r="X2130" s="65" t="s">
        <v>4548</v>
      </c>
      <c r="Y2130" s="66" t="str">
        <f>IF(OR(Q2130="",'1'!$H$10="-"),"-      %",IF(Z2130="только сц",0,IF(SUM($V$685:$V$6357)&gt;=57000,(W2130-T2130)/W2130,0)))</f>
        <v>-      %</v>
      </c>
      <c r="Z2130" s="83" t="s">
        <v>375</v>
      </c>
      <c r="AA2130" s="51">
        <v>0</v>
      </c>
      <c r="AB2130" s="51">
        <v>10</v>
      </c>
      <c r="AC2130" s="63" t="s">
        <v>375</v>
      </c>
      <c r="AD2130" s="94" t="str">
        <f>IF(OR(Q2130="",'1'!$H$10="-"),"",IF(Q2130&gt;R2130+S2130,"заказано больше наличия",""))</f>
        <v/>
      </c>
    </row>
    <row r="2131" spans="1:30" s="48" customFormat="1">
      <c r="A2131" s="2"/>
      <c r="B2131" s="57" t="s">
        <v>2001</v>
      </c>
      <c r="C2131" s="49" t="s">
        <v>1040</v>
      </c>
      <c r="D2131" s="49" t="s">
        <v>1041</v>
      </c>
      <c r="E2131" s="49">
        <v>4</v>
      </c>
      <c r="F2131" s="49">
        <v>8</v>
      </c>
      <c r="G2131" s="49" t="s">
        <v>3397</v>
      </c>
      <c r="H2131" s="52" t="s">
        <v>288</v>
      </c>
      <c r="I2131" s="50"/>
      <c r="J2131" s="50"/>
      <c r="K2131" s="90"/>
      <c r="L2131" s="51">
        <v>266</v>
      </c>
      <c r="M2131" s="51">
        <v>235</v>
      </c>
      <c r="N2131" s="82">
        <f>IF('1'!$H$10="-",L2131,L2131)</f>
        <v>266</v>
      </c>
      <c r="O2131" s="82">
        <f>IF(Z2131="только сц",0,IF('1'!$H$10="-",M2131,IF('1'!$H$10="в кассу предприятия",M2131,IF('1'!$H$10="ИП Водакова Т.Ю.",M2131*1.075,"-"))))</f>
        <v>235</v>
      </c>
      <c r="P2131" s="86">
        <v>61</v>
      </c>
      <c r="Q2131" s="47"/>
      <c r="R2131" s="91">
        <f t="shared" si="33"/>
        <v>0</v>
      </c>
      <c r="S2131" s="91" t="str">
        <f>IF('1'!$H$10="-","-      ₽",IF(Z2131="только сц",IF(Q2131&lt;=AA2131,Q2131,AA2131),IF(Q2131&lt;=AB2131,0,IF(Q2131-R2131&lt;=AA2131,Q2131-R2131,AA2131))))</f>
        <v>-      ₽</v>
      </c>
      <c r="T2131" s="92" t="str">
        <f>IF('1'!$H$10="-","-      ₽",IF(AND(SUM($W$10:$W$6357)&gt;=200000,AC2131&lt;&gt;"без скидки"),IF(R2131&gt;=100,O2131*0.95*0.95*R2131,O2131*R2131*0.95),IF(SUM($V$10:$V$6357)&gt;=57000,IF(AND(R2131&gt;=100,AC2131&lt;&gt;"без скидки"),O2131*0.95*R2131,O2131*R2131),N2131*R2131)))</f>
        <v>-      ₽</v>
      </c>
      <c r="U2131" s="92" t="str">
        <f>IF('1'!$H$10="-","-      ₽",S2131*N2131)</f>
        <v>-      ₽</v>
      </c>
      <c r="V2131" s="93" t="str">
        <f>IF('1'!$H$10="-","-      ₽",R2131*N2131)</f>
        <v>-      ₽</v>
      </c>
      <c r="W2131" s="93" t="str">
        <f>IF('1'!$H$10="-","-      ₽",R2131*O2131)</f>
        <v>-      ₽</v>
      </c>
      <c r="X2131" s="65" t="s">
        <v>4992</v>
      </c>
      <c r="Y2131" s="66" t="str">
        <f>IF(OR(Q2131="",'1'!$H$10="-"),"-      %",IF(Z2131="только сц",0,IF(SUM($V$685:$V$6357)&gt;=57000,(W2131-T2131)/W2131,0)))</f>
        <v>-      %</v>
      </c>
      <c r="Z2131" s="83" t="s">
        <v>375</v>
      </c>
      <c r="AA2131" s="51">
        <v>2</v>
      </c>
      <c r="AB2131" s="51">
        <v>59</v>
      </c>
      <c r="AC2131" s="63" t="s">
        <v>375</v>
      </c>
      <c r="AD2131" s="94" t="str">
        <f>IF(OR(Q2131="",'1'!$H$10="-"),"",IF(Q2131&gt;R2131+S2131,"заказано больше наличия",""))</f>
        <v/>
      </c>
    </row>
    <row r="2132" spans="1:30" s="48" customFormat="1">
      <c r="A2132" s="2"/>
      <c r="B2132" s="57" t="s">
        <v>2002</v>
      </c>
      <c r="C2132" s="49" t="s">
        <v>1040</v>
      </c>
      <c r="D2132" s="49" t="s">
        <v>1041</v>
      </c>
      <c r="E2132" s="49">
        <v>4</v>
      </c>
      <c r="F2132" s="49">
        <v>8</v>
      </c>
      <c r="G2132" s="49" t="s">
        <v>3398</v>
      </c>
      <c r="H2132" s="52" t="s">
        <v>288</v>
      </c>
      <c r="I2132" s="50"/>
      <c r="J2132" s="50"/>
      <c r="K2132" s="90"/>
      <c r="L2132" s="51">
        <v>448</v>
      </c>
      <c r="M2132" s="51">
        <v>395</v>
      </c>
      <c r="N2132" s="82">
        <f>IF('1'!$H$10="-",L2132,L2132)</f>
        <v>448</v>
      </c>
      <c r="O2132" s="82">
        <f>IF(Z2132="только сц",0,IF('1'!$H$10="-",M2132,IF('1'!$H$10="в кассу предприятия",M2132,IF('1'!$H$10="ИП Водакова Т.Ю.",M2132*1.075,"-"))))</f>
        <v>395</v>
      </c>
      <c r="P2132" s="86">
        <v>1</v>
      </c>
      <c r="Q2132" s="47"/>
      <c r="R2132" s="91">
        <f t="shared" si="33"/>
        <v>0</v>
      </c>
      <c r="S2132" s="91" t="str">
        <f>IF('1'!$H$10="-","-      ₽",IF(Z2132="только сц",IF(Q2132&lt;=AA2132,Q2132,AA2132),IF(Q2132&lt;=AB2132,0,IF(Q2132-R2132&lt;=AA2132,Q2132-R2132,AA2132))))</f>
        <v>-      ₽</v>
      </c>
      <c r="T2132" s="92" t="str">
        <f>IF('1'!$H$10="-","-      ₽",IF(AND(SUM($W$10:$W$6357)&gt;=200000,AC2132&lt;&gt;"без скидки"),IF(R2132&gt;=100,O2132*0.95*0.95*R2132,O2132*R2132*0.95),IF(SUM($V$10:$V$6357)&gt;=57000,IF(AND(R2132&gt;=100,AC2132&lt;&gt;"без скидки"),O2132*0.95*R2132,O2132*R2132),N2132*R2132)))</f>
        <v>-      ₽</v>
      </c>
      <c r="U2132" s="92" t="str">
        <f>IF('1'!$H$10="-","-      ₽",S2132*N2132)</f>
        <v>-      ₽</v>
      </c>
      <c r="V2132" s="93" t="str">
        <f>IF('1'!$H$10="-","-      ₽",R2132*N2132)</f>
        <v>-      ₽</v>
      </c>
      <c r="W2132" s="93" t="str">
        <f>IF('1'!$H$10="-","-      ₽",R2132*O2132)</f>
        <v>-      ₽</v>
      </c>
      <c r="X2132" s="65" t="s">
        <v>4548</v>
      </c>
      <c r="Y2132" s="66" t="str">
        <f>IF(OR(Q2132="",'1'!$H$10="-"),"-      %",IF(Z2132="только сц",0,IF(SUM($V$685:$V$6357)&gt;=57000,(W2132-T2132)/W2132,0)))</f>
        <v>-      %</v>
      </c>
      <c r="Z2132" s="83" t="s">
        <v>375</v>
      </c>
      <c r="AA2132" s="51">
        <v>0</v>
      </c>
      <c r="AB2132" s="51">
        <v>1</v>
      </c>
      <c r="AC2132" s="63" t="s">
        <v>375</v>
      </c>
      <c r="AD2132" s="94" t="str">
        <f>IF(OR(Q2132="",'1'!$H$10="-"),"",IF(Q2132&gt;R2132+S2132,"заказано больше наличия",""))</f>
        <v/>
      </c>
    </row>
    <row r="2133" spans="1:30" s="48" customFormat="1">
      <c r="A2133" s="2"/>
      <c r="B2133" s="57" t="s">
        <v>2003</v>
      </c>
      <c r="C2133" s="49" t="s">
        <v>1040</v>
      </c>
      <c r="D2133" s="49" t="s">
        <v>1041</v>
      </c>
      <c r="E2133" s="49">
        <v>4</v>
      </c>
      <c r="F2133" s="49">
        <v>11</v>
      </c>
      <c r="G2133" s="49" t="s">
        <v>3399</v>
      </c>
      <c r="H2133" s="52" t="s">
        <v>52</v>
      </c>
      <c r="I2133" s="50"/>
      <c r="J2133" s="50"/>
      <c r="K2133" s="90"/>
      <c r="L2133" s="51">
        <v>266</v>
      </c>
      <c r="M2133" s="51">
        <v>235</v>
      </c>
      <c r="N2133" s="82">
        <f>IF('1'!$H$10="-",L2133,L2133)</f>
        <v>266</v>
      </c>
      <c r="O2133" s="82">
        <f>IF(Z2133="только сц",0,IF('1'!$H$10="-",M2133,IF('1'!$H$10="в кассу предприятия",M2133,IF('1'!$H$10="ИП Водакова Т.Ю.",M2133*1.075,"-"))))</f>
        <v>235</v>
      </c>
      <c r="P2133" s="86">
        <v>1</v>
      </c>
      <c r="Q2133" s="47"/>
      <c r="R2133" s="91">
        <f t="shared" si="33"/>
        <v>0</v>
      </c>
      <c r="S2133" s="91" t="str">
        <f>IF('1'!$H$10="-","-      ₽",IF(Z2133="только сц",IF(Q2133&lt;=AA2133,Q2133,AA2133),IF(Q2133&lt;=AB2133,0,IF(Q2133-R2133&lt;=AA2133,Q2133-R2133,AA2133))))</f>
        <v>-      ₽</v>
      </c>
      <c r="T2133" s="92" t="str">
        <f>IF('1'!$H$10="-","-      ₽",IF(AND(SUM($W$10:$W$6357)&gt;=200000,AC2133&lt;&gt;"без скидки"),IF(R2133&gt;=100,O2133*0.95*0.95*R2133,O2133*R2133*0.95),IF(SUM($V$10:$V$6357)&gt;=57000,IF(AND(R2133&gt;=100,AC2133&lt;&gt;"без скидки"),O2133*0.95*R2133,O2133*R2133),N2133*R2133)))</f>
        <v>-      ₽</v>
      </c>
      <c r="U2133" s="92" t="str">
        <f>IF('1'!$H$10="-","-      ₽",S2133*N2133)</f>
        <v>-      ₽</v>
      </c>
      <c r="V2133" s="93" t="str">
        <f>IF('1'!$H$10="-","-      ₽",R2133*N2133)</f>
        <v>-      ₽</v>
      </c>
      <c r="W2133" s="93" t="str">
        <f>IF('1'!$H$10="-","-      ₽",R2133*O2133)</f>
        <v>-      ₽</v>
      </c>
      <c r="X2133" s="65" t="s">
        <v>4548</v>
      </c>
      <c r="Y2133" s="66" t="str">
        <f>IF(OR(Q2133="",'1'!$H$10="-"),"-      %",IF(Z2133="только сц",0,IF(SUM($V$685:$V$6357)&gt;=57000,(W2133-T2133)/W2133,0)))</f>
        <v>-      %</v>
      </c>
      <c r="Z2133" s="83" t="s">
        <v>375</v>
      </c>
      <c r="AA2133" s="51">
        <v>0</v>
      </c>
      <c r="AB2133" s="51">
        <v>1</v>
      </c>
      <c r="AC2133" s="63" t="s">
        <v>375</v>
      </c>
      <c r="AD2133" s="94" t="str">
        <f>IF(OR(Q2133="",'1'!$H$10="-"),"",IF(Q2133&gt;R2133+S2133,"заказано больше наличия",""))</f>
        <v/>
      </c>
    </row>
    <row r="2134" spans="1:30" s="48" customFormat="1">
      <c r="A2134" s="2"/>
      <c r="B2134" s="57" t="s">
        <v>2004</v>
      </c>
      <c r="C2134" s="49" t="s">
        <v>1040</v>
      </c>
      <c r="D2134" s="49" t="s">
        <v>1041</v>
      </c>
      <c r="E2134" s="49">
        <v>4</v>
      </c>
      <c r="F2134" s="49">
        <v>8</v>
      </c>
      <c r="G2134" s="49" t="s">
        <v>3400</v>
      </c>
      <c r="H2134" s="52" t="s">
        <v>288</v>
      </c>
      <c r="I2134" s="50"/>
      <c r="J2134" s="50"/>
      <c r="K2134" s="90"/>
      <c r="L2134" s="51">
        <v>334</v>
      </c>
      <c r="M2134" s="51">
        <v>295</v>
      </c>
      <c r="N2134" s="82">
        <f>IF('1'!$H$10="-",L2134,L2134)</f>
        <v>334</v>
      </c>
      <c r="O2134" s="82">
        <f>IF(Z2134="только сц",0,IF('1'!$H$10="-",M2134,IF('1'!$H$10="в кассу предприятия",M2134,IF('1'!$H$10="ИП Водакова Т.Ю.",M2134*1.075,"-"))))</f>
        <v>295</v>
      </c>
      <c r="P2134" s="86">
        <v>9</v>
      </c>
      <c r="Q2134" s="47"/>
      <c r="R2134" s="91">
        <f t="shared" si="33"/>
        <v>0</v>
      </c>
      <c r="S2134" s="91" t="str">
        <f>IF('1'!$H$10="-","-      ₽",IF(Z2134="только сц",IF(Q2134&lt;=AA2134,Q2134,AA2134),IF(Q2134&lt;=AB2134,0,IF(Q2134-R2134&lt;=AA2134,Q2134-R2134,AA2134))))</f>
        <v>-      ₽</v>
      </c>
      <c r="T2134" s="92" t="str">
        <f>IF('1'!$H$10="-","-      ₽",IF(AND(SUM($W$10:$W$6357)&gt;=200000,AC2134&lt;&gt;"без скидки"),IF(R2134&gt;=100,O2134*0.95*0.95*R2134,O2134*R2134*0.95),IF(SUM($V$10:$V$6357)&gt;=57000,IF(AND(R2134&gt;=100,AC2134&lt;&gt;"без скидки"),O2134*0.95*R2134,O2134*R2134),N2134*R2134)))</f>
        <v>-      ₽</v>
      </c>
      <c r="U2134" s="92" t="str">
        <f>IF('1'!$H$10="-","-      ₽",S2134*N2134)</f>
        <v>-      ₽</v>
      </c>
      <c r="V2134" s="93" t="str">
        <f>IF('1'!$H$10="-","-      ₽",R2134*N2134)</f>
        <v>-      ₽</v>
      </c>
      <c r="W2134" s="93" t="str">
        <f>IF('1'!$H$10="-","-      ₽",R2134*O2134)</f>
        <v>-      ₽</v>
      </c>
      <c r="X2134" s="65" t="s">
        <v>4548</v>
      </c>
      <c r="Y2134" s="66" t="str">
        <f>IF(OR(Q2134="",'1'!$H$10="-"),"-      %",IF(Z2134="только сц",0,IF(SUM($V$685:$V$6357)&gt;=57000,(W2134-T2134)/W2134,0)))</f>
        <v>-      %</v>
      </c>
      <c r="Z2134" s="83" t="s">
        <v>375</v>
      </c>
      <c r="AA2134" s="51">
        <v>3</v>
      </c>
      <c r="AB2134" s="51">
        <v>6</v>
      </c>
      <c r="AC2134" s="63" t="s">
        <v>3975</v>
      </c>
      <c r="AD2134" s="94" t="str">
        <f>IF(OR(Q2134="",'1'!$H$10="-"),"",IF(Q2134&gt;R2134+S2134,"заказано больше наличия",""))</f>
        <v/>
      </c>
    </row>
    <row r="2135" spans="1:30" s="48" customFormat="1">
      <c r="A2135" s="2"/>
      <c r="B2135" s="57" t="s">
        <v>2005</v>
      </c>
      <c r="C2135" s="49" t="s">
        <v>1040</v>
      </c>
      <c r="D2135" s="49" t="s">
        <v>1041</v>
      </c>
      <c r="E2135" s="49">
        <v>4</v>
      </c>
      <c r="F2135" s="49">
        <v>8</v>
      </c>
      <c r="G2135" s="49" t="s">
        <v>3401</v>
      </c>
      <c r="H2135" s="52" t="s">
        <v>288</v>
      </c>
      <c r="I2135" s="50"/>
      <c r="J2135" s="50"/>
      <c r="K2135" s="90"/>
      <c r="L2135" s="51">
        <v>425</v>
      </c>
      <c r="M2135" s="51">
        <v>375</v>
      </c>
      <c r="N2135" s="82">
        <f>IF('1'!$H$10="-",L2135,L2135)</f>
        <v>425</v>
      </c>
      <c r="O2135" s="82">
        <f>IF(Z2135="только сц",0,IF('1'!$H$10="-",M2135,IF('1'!$H$10="в кассу предприятия",M2135,IF('1'!$H$10="ИП Водакова Т.Ю.",M2135*1.075,"-"))))</f>
        <v>375</v>
      </c>
      <c r="P2135" s="86">
        <v>15</v>
      </c>
      <c r="Q2135" s="47"/>
      <c r="R2135" s="91">
        <f t="shared" si="33"/>
        <v>0</v>
      </c>
      <c r="S2135" s="91" t="str">
        <f>IF('1'!$H$10="-","-      ₽",IF(Z2135="только сц",IF(Q2135&lt;=AA2135,Q2135,AA2135),IF(Q2135&lt;=AB2135,0,IF(Q2135-R2135&lt;=AA2135,Q2135-R2135,AA2135))))</f>
        <v>-      ₽</v>
      </c>
      <c r="T2135" s="92" t="str">
        <f>IF('1'!$H$10="-","-      ₽",IF(AND(SUM($W$10:$W$6357)&gt;=200000,AC2135&lt;&gt;"без скидки"),IF(R2135&gt;=100,O2135*0.95*0.95*R2135,O2135*R2135*0.95),IF(SUM($V$10:$V$6357)&gt;=57000,IF(AND(R2135&gt;=100,AC2135&lt;&gt;"без скидки"),O2135*0.95*R2135,O2135*R2135),N2135*R2135)))</f>
        <v>-      ₽</v>
      </c>
      <c r="U2135" s="92" t="str">
        <f>IF('1'!$H$10="-","-      ₽",S2135*N2135)</f>
        <v>-      ₽</v>
      </c>
      <c r="V2135" s="93" t="str">
        <f>IF('1'!$H$10="-","-      ₽",R2135*N2135)</f>
        <v>-      ₽</v>
      </c>
      <c r="W2135" s="93" t="str">
        <f>IF('1'!$H$10="-","-      ₽",R2135*O2135)</f>
        <v>-      ₽</v>
      </c>
      <c r="X2135" s="65" t="s">
        <v>4548</v>
      </c>
      <c r="Y2135" s="66" t="str">
        <f>IF(OR(Q2135="",'1'!$H$10="-"),"-      %",IF(Z2135="только сц",0,IF(SUM($V$685:$V$6357)&gt;=57000,(W2135-T2135)/W2135,0)))</f>
        <v>-      %</v>
      </c>
      <c r="Z2135" s="83" t="s">
        <v>375</v>
      </c>
      <c r="AA2135" s="51">
        <v>0</v>
      </c>
      <c r="AB2135" s="51">
        <v>15</v>
      </c>
      <c r="AC2135" s="63" t="s">
        <v>375</v>
      </c>
      <c r="AD2135" s="94" t="str">
        <f>IF(OR(Q2135="",'1'!$H$10="-"),"",IF(Q2135&gt;R2135+S2135,"заказано больше наличия",""))</f>
        <v/>
      </c>
    </row>
    <row r="2136" spans="1:30" s="48" customFormat="1">
      <c r="A2136" s="2"/>
      <c r="B2136" s="57" t="s">
        <v>2006</v>
      </c>
      <c r="C2136" s="49" t="s">
        <v>3916</v>
      </c>
      <c r="D2136" s="49" t="s">
        <v>3917</v>
      </c>
      <c r="E2136" s="49">
        <v>4</v>
      </c>
      <c r="F2136" s="49">
        <v>11</v>
      </c>
      <c r="G2136" s="49" t="s">
        <v>3401</v>
      </c>
      <c r="H2136" s="52" t="s">
        <v>52</v>
      </c>
      <c r="I2136" s="50"/>
      <c r="J2136" s="50"/>
      <c r="K2136" s="90"/>
      <c r="L2136" s="51">
        <v>448</v>
      </c>
      <c r="M2136" s="51">
        <v>395</v>
      </c>
      <c r="N2136" s="82">
        <f>IF('1'!$H$10="-",L2136,L2136)</f>
        <v>448</v>
      </c>
      <c r="O2136" s="82">
        <f>IF(Z2136="только сц",0,IF('1'!$H$10="-",M2136,IF('1'!$H$10="в кассу предприятия",M2136,IF('1'!$H$10="ИП Водакова Т.Ю.",M2136*1.075,"-"))))</f>
        <v>0</v>
      </c>
      <c r="P2136" s="86">
        <v>5</v>
      </c>
      <c r="Q2136" s="47"/>
      <c r="R2136" s="91">
        <f t="shared" si="33"/>
        <v>0</v>
      </c>
      <c r="S2136" s="91" t="str">
        <f>IF('1'!$H$10="-","-      ₽",IF(Z2136="только сц",IF(Q2136&lt;=AA2136,Q2136,AA2136),IF(Q2136&lt;=AB2136,0,IF(Q2136-R2136&lt;=AA2136,Q2136-R2136,AA2136))))</f>
        <v>-      ₽</v>
      </c>
      <c r="T2136" s="92" t="str">
        <f>IF('1'!$H$10="-","-      ₽",IF(AND(SUM($W$10:$W$6357)&gt;=200000,AC2136&lt;&gt;"без скидки"),IF(R2136&gt;=100,O2136*0.95*0.95*R2136,O2136*R2136*0.95),IF(SUM($V$10:$V$6357)&gt;=57000,IF(AND(R2136&gt;=100,AC2136&lt;&gt;"без скидки"),O2136*0.95*R2136,O2136*R2136),N2136*R2136)))</f>
        <v>-      ₽</v>
      </c>
      <c r="U2136" s="92" t="str">
        <f>IF('1'!$H$10="-","-      ₽",S2136*N2136)</f>
        <v>-      ₽</v>
      </c>
      <c r="V2136" s="93" t="str">
        <f>IF('1'!$H$10="-","-      ₽",R2136*N2136)</f>
        <v>-      ₽</v>
      </c>
      <c r="W2136" s="93" t="str">
        <f>IF('1'!$H$10="-","-      ₽",R2136*O2136)</f>
        <v>-      ₽</v>
      </c>
      <c r="X2136" s="65" t="s">
        <v>4548</v>
      </c>
      <c r="Y2136" s="66" t="str">
        <f>IF(OR(Q2136="",'1'!$H$10="-"),"-      %",IF(Z2136="только сц",0,IF(SUM($V$685:$V$6357)&gt;=57000,(W2136-T2136)/W2136,0)))</f>
        <v>-      %</v>
      </c>
      <c r="Z2136" s="83" t="s">
        <v>5582</v>
      </c>
      <c r="AA2136" s="51">
        <v>5</v>
      </c>
      <c r="AB2136" s="51">
        <v>0</v>
      </c>
      <c r="AC2136" s="63" t="s">
        <v>375</v>
      </c>
      <c r="AD2136" s="94" t="str">
        <f>IF(OR(Q2136="",'1'!$H$10="-"),"",IF(Q2136&gt;R2136+S2136,"заказано больше наличия",""))</f>
        <v/>
      </c>
    </row>
    <row r="2137" spans="1:30" s="48" customFormat="1">
      <c r="A2137" s="2"/>
      <c r="B2137" s="57" t="s">
        <v>2007</v>
      </c>
      <c r="C2137" s="49" t="s">
        <v>1040</v>
      </c>
      <c r="D2137" s="49" t="s">
        <v>1041</v>
      </c>
      <c r="E2137" s="49">
        <v>4</v>
      </c>
      <c r="F2137" s="49">
        <v>8</v>
      </c>
      <c r="G2137" s="49" t="s">
        <v>3402</v>
      </c>
      <c r="H2137" s="52" t="s">
        <v>288</v>
      </c>
      <c r="I2137" s="50"/>
      <c r="J2137" s="50"/>
      <c r="K2137" s="90"/>
      <c r="L2137" s="51">
        <v>448</v>
      </c>
      <c r="M2137" s="51">
        <v>395</v>
      </c>
      <c r="N2137" s="82">
        <f>IF('1'!$H$10="-",L2137,L2137)</f>
        <v>448</v>
      </c>
      <c r="O2137" s="82">
        <f>IF(Z2137="только сц",0,IF('1'!$H$10="-",M2137,IF('1'!$H$10="в кассу предприятия",M2137,IF('1'!$H$10="ИП Водакова Т.Ю.",M2137*1.075,"-"))))</f>
        <v>0</v>
      </c>
      <c r="P2137" s="86">
        <v>2</v>
      </c>
      <c r="Q2137" s="47"/>
      <c r="R2137" s="91">
        <f t="shared" si="33"/>
        <v>0</v>
      </c>
      <c r="S2137" s="91" t="str">
        <f>IF('1'!$H$10="-","-      ₽",IF(Z2137="только сц",IF(Q2137&lt;=AA2137,Q2137,AA2137),IF(Q2137&lt;=AB2137,0,IF(Q2137-R2137&lt;=AA2137,Q2137-R2137,AA2137))))</f>
        <v>-      ₽</v>
      </c>
      <c r="T2137" s="92" t="str">
        <f>IF('1'!$H$10="-","-      ₽",IF(AND(SUM($W$10:$W$6357)&gt;=200000,AC2137&lt;&gt;"без скидки"),IF(R2137&gt;=100,O2137*0.95*0.95*R2137,O2137*R2137*0.95),IF(SUM($V$10:$V$6357)&gt;=57000,IF(AND(R2137&gt;=100,AC2137&lt;&gt;"без скидки"),O2137*0.95*R2137,O2137*R2137),N2137*R2137)))</f>
        <v>-      ₽</v>
      </c>
      <c r="U2137" s="92" t="str">
        <f>IF('1'!$H$10="-","-      ₽",S2137*N2137)</f>
        <v>-      ₽</v>
      </c>
      <c r="V2137" s="93" t="str">
        <f>IF('1'!$H$10="-","-      ₽",R2137*N2137)</f>
        <v>-      ₽</v>
      </c>
      <c r="W2137" s="93" t="str">
        <f>IF('1'!$H$10="-","-      ₽",R2137*O2137)</f>
        <v>-      ₽</v>
      </c>
      <c r="X2137" s="65" t="s">
        <v>4548</v>
      </c>
      <c r="Y2137" s="66" t="str">
        <f>IF(OR(Q2137="",'1'!$H$10="-"),"-      %",IF(Z2137="только сц",0,IF(SUM($V$685:$V$6357)&gt;=57000,(W2137-T2137)/W2137,0)))</f>
        <v>-      %</v>
      </c>
      <c r="Z2137" s="83" t="s">
        <v>5582</v>
      </c>
      <c r="AA2137" s="51">
        <v>2</v>
      </c>
      <c r="AB2137" s="51">
        <v>0</v>
      </c>
      <c r="AC2137" s="63" t="s">
        <v>375</v>
      </c>
      <c r="AD2137" s="94" t="str">
        <f>IF(OR(Q2137="",'1'!$H$10="-"),"",IF(Q2137&gt;R2137+S2137,"заказано больше наличия",""))</f>
        <v/>
      </c>
    </row>
    <row r="2138" spans="1:30" s="48" customFormat="1">
      <c r="A2138" s="2"/>
      <c r="B2138" s="57" t="s">
        <v>2008</v>
      </c>
      <c r="C2138" s="49" t="s">
        <v>1040</v>
      </c>
      <c r="D2138" s="49" t="s">
        <v>1041</v>
      </c>
      <c r="E2138" s="49">
        <v>4</v>
      </c>
      <c r="F2138" s="49">
        <v>8</v>
      </c>
      <c r="G2138" s="49" t="s">
        <v>3403</v>
      </c>
      <c r="H2138" s="52" t="s">
        <v>288</v>
      </c>
      <c r="I2138" s="50"/>
      <c r="J2138" s="50"/>
      <c r="K2138" s="90"/>
      <c r="L2138" s="51">
        <v>448</v>
      </c>
      <c r="M2138" s="51">
        <v>395</v>
      </c>
      <c r="N2138" s="82">
        <f>IF('1'!$H$10="-",L2138,L2138)</f>
        <v>448</v>
      </c>
      <c r="O2138" s="82">
        <f>IF(Z2138="только сц",0,IF('1'!$H$10="-",M2138,IF('1'!$H$10="в кассу предприятия",M2138,IF('1'!$H$10="ИП Водакова Т.Ю.",M2138*1.075,"-"))))</f>
        <v>395</v>
      </c>
      <c r="P2138" s="86">
        <v>48</v>
      </c>
      <c r="Q2138" s="47"/>
      <c r="R2138" s="91">
        <f t="shared" si="33"/>
        <v>0</v>
      </c>
      <c r="S2138" s="91" t="str">
        <f>IF('1'!$H$10="-","-      ₽",IF(Z2138="только сц",IF(Q2138&lt;=AA2138,Q2138,AA2138),IF(Q2138&lt;=AB2138,0,IF(Q2138-R2138&lt;=AA2138,Q2138-R2138,AA2138))))</f>
        <v>-      ₽</v>
      </c>
      <c r="T2138" s="92" t="str">
        <f>IF('1'!$H$10="-","-      ₽",IF(AND(SUM($W$10:$W$6357)&gt;=200000,AC2138&lt;&gt;"без скидки"),IF(R2138&gt;=100,O2138*0.95*0.95*R2138,O2138*R2138*0.95),IF(SUM($V$10:$V$6357)&gt;=57000,IF(AND(R2138&gt;=100,AC2138&lt;&gt;"без скидки"),O2138*0.95*R2138,O2138*R2138),N2138*R2138)))</f>
        <v>-      ₽</v>
      </c>
      <c r="U2138" s="92" t="str">
        <f>IF('1'!$H$10="-","-      ₽",S2138*N2138)</f>
        <v>-      ₽</v>
      </c>
      <c r="V2138" s="93" t="str">
        <f>IF('1'!$H$10="-","-      ₽",R2138*N2138)</f>
        <v>-      ₽</v>
      </c>
      <c r="W2138" s="93" t="str">
        <f>IF('1'!$H$10="-","-      ₽",R2138*O2138)</f>
        <v>-      ₽</v>
      </c>
      <c r="X2138" s="65" t="s">
        <v>4548</v>
      </c>
      <c r="Y2138" s="66" t="str">
        <f>IF(OR(Q2138="",'1'!$H$10="-"),"-      %",IF(Z2138="только сц",0,IF(SUM($V$685:$V$6357)&gt;=57000,(W2138-T2138)/W2138,0)))</f>
        <v>-      %</v>
      </c>
      <c r="Z2138" s="83" t="s">
        <v>375</v>
      </c>
      <c r="AA2138" s="51">
        <v>0</v>
      </c>
      <c r="AB2138" s="51">
        <v>48</v>
      </c>
      <c r="AC2138" s="63" t="s">
        <v>375</v>
      </c>
      <c r="AD2138" s="94" t="str">
        <f>IF(OR(Q2138="",'1'!$H$10="-"),"",IF(Q2138&gt;R2138+S2138,"заказано больше наличия",""))</f>
        <v/>
      </c>
    </row>
    <row r="2139" spans="1:30" s="48" customFormat="1">
      <c r="A2139" s="2"/>
      <c r="B2139" s="57" t="s">
        <v>2009</v>
      </c>
      <c r="C2139" s="49" t="s">
        <v>1040</v>
      </c>
      <c r="D2139" s="49" t="s">
        <v>1041</v>
      </c>
      <c r="E2139" s="49">
        <v>4</v>
      </c>
      <c r="F2139" s="49">
        <v>8</v>
      </c>
      <c r="G2139" s="49" t="s">
        <v>3404</v>
      </c>
      <c r="H2139" s="52" t="s">
        <v>288</v>
      </c>
      <c r="I2139" s="50"/>
      <c r="J2139" s="50"/>
      <c r="K2139" s="90"/>
      <c r="L2139" s="51">
        <v>255</v>
      </c>
      <c r="M2139" s="51">
        <v>225</v>
      </c>
      <c r="N2139" s="82">
        <f>IF('1'!$H$10="-",L2139,L2139)</f>
        <v>255</v>
      </c>
      <c r="O2139" s="82">
        <f>IF(Z2139="только сц",0,IF('1'!$H$10="-",M2139,IF('1'!$H$10="в кассу предприятия",M2139,IF('1'!$H$10="ИП Водакова Т.Ю.",M2139*1.075,"-"))))</f>
        <v>225</v>
      </c>
      <c r="P2139" s="86">
        <v>11</v>
      </c>
      <c r="Q2139" s="47"/>
      <c r="R2139" s="91">
        <f t="shared" si="33"/>
        <v>0</v>
      </c>
      <c r="S2139" s="91" t="str">
        <f>IF('1'!$H$10="-","-      ₽",IF(Z2139="только сц",IF(Q2139&lt;=AA2139,Q2139,AA2139),IF(Q2139&lt;=AB2139,0,IF(Q2139-R2139&lt;=AA2139,Q2139-R2139,AA2139))))</f>
        <v>-      ₽</v>
      </c>
      <c r="T2139" s="92" t="str">
        <f>IF('1'!$H$10="-","-      ₽",IF(AND(SUM($W$10:$W$6357)&gt;=200000,AC2139&lt;&gt;"без скидки"),IF(R2139&gt;=100,O2139*0.95*0.95*R2139,O2139*R2139*0.95),IF(SUM($V$10:$V$6357)&gt;=57000,IF(AND(R2139&gt;=100,AC2139&lt;&gt;"без скидки"),O2139*0.95*R2139,O2139*R2139),N2139*R2139)))</f>
        <v>-      ₽</v>
      </c>
      <c r="U2139" s="92" t="str">
        <f>IF('1'!$H$10="-","-      ₽",S2139*N2139)</f>
        <v>-      ₽</v>
      </c>
      <c r="V2139" s="93" t="str">
        <f>IF('1'!$H$10="-","-      ₽",R2139*N2139)</f>
        <v>-      ₽</v>
      </c>
      <c r="W2139" s="93" t="str">
        <f>IF('1'!$H$10="-","-      ₽",R2139*O2139)</f>
        <v>-      ₽</v>
      </c>
      <c r="X2139" s="65" t="s">
        <v>4548</v>
      </c>
      <c r="Y2139" s="66" t="str">
        <f>IF(OR(Q2139="",'1'!$H$10="-"),"-      %",IF(Z2139="только сц",0,IF(SUM($V$685:$V$6357)&gt;=57000,(W2139-T2139)/W2139,0)))</f>
        <v>-      %</v>
      </c>
      <c r="Z2139" s="83" t="s">
        <v>375</v>
      </c>
      <c r="AA2139" s="51">
        <v>5</v>
      </c>
      <c r="AB2139" s="51">
        <v>6</v>
      </c>
      <c r="AC2139" s="63" t="s">
        <v>3975</v>
      </c>
      <c r="AD2139" s="94" t="str">
        <f>IF(OR(Q2139="",'1'!$H$10="-"),"",IF(Q2139&gt;R2139+S2139,"заказано больше наличия",""))</f>
        <v/>
      </c>
    </row>
    <row r="2140" spans="1:30" s="48" customFormat="1">
      <c r="A2140" s="2"/>
      <c r="B2140" s="57" t="s">
        <v>2010</v>
      </c>
      <c r="C2140" s="49" t="s">
        <v>1040</v>
      </c>
      <c r="D2140" s="49" t="s">
        <v>1041</v>
      </c>
      <c r="E2140" s="49">
        <v>4</v>
      </c>
      <c r="F2140" s="49">
        <v>8</v>
      </c>
      <c r="G2140" s="49" t="s">
        <v>3405</v>
      </c>
      <c r="H2140" s="52" t="s">
        <v>288</v>
      </c>
      <c r="I2140" s="50"/>
      <c r="J2140" s="50"/>
      <c r="K2140" s="90"/>
      <c r="L2140" s="51">
        <v>448</v>
      </c>
      <c r="M2140" s="51">
        <v>395</v>
      </c>
      <c r="N2140" s="82">
        <f>IF('1'!$H$10="-",L2140,L2140)</f>
        <v>448</v>
      </c>
      <c r="O2140" s="82">
        <f>IF(Z2140="только сц",0,IF('1'!$H$10="-",M2140,IF('1'!$H$10="в кассу предприятия",M2140,IF('1'!$H$10="ИП Водакова Т.Ю.",M2140*1.075,"-"))))</f>
        <v>395</v>
      </c>
      <c r="P2140" s="86">
        <v>5</v>
      </c>
      <c r="Q2140" s="47"/>
      <c r="R2140" s="91">
        <f t="shared" si="33"/>
        <v>0</v>
      </c>
      <c r="S2140" s="91" t="str">
        <f>IF('1'!$H$10="-","-      ₽",IF(Z2140="только сц",IF(Q2140&lt;=AA2140,Q2140,AA2140),IF(Q2140&lt;=AB2140,0,IF(Q2140-R2140&lt;=AA2140,Q2140-R2140,AA2140))))</f>
        <v>-      ₽</v>
      </c>
      <c r="T2140" s="92" t="str">
        <f>IF('1'!$H$10="-","-      ₽",IF(AND(SUM($W$10:$W$6357)&gt;=200000,AC2140&lt;&gt;"без скидки"),IF(R2140&gt;=100,O2140*0.95*0.95*R2140,O2140*R2140*0.95),IF(SUM($V$10:$V$6357)&gt;=57000,IF(AND(R2140&gt;=100,AC2140&lt;&gt;"без скидки"),O2140*0.95*R2140,O2140*R2140),N2140*R2140)))</f>
        <v>-      ₽</v>
      </c>
      <c r="U2140" s="92" t="str">
        <f>IF('1'!$H$10="-","-      ₽",S2140*N2140)</f>
        <v>-      ₽</v>
      </c>
      <c r="V2140" s="93" t="str">
        <f>IF('1'!$H$10="-","-      ₽",R2140*N2140)</f>
        <v>-      ₽</v>
      </c>
      <c r="W2140" s="93" t="str">
        <f>IF('1'!$H$10="-","-      ₽",R2140*O2140)</f>
        <v>-      ₽</v>
      </c>
      <c r="X2140" s="65" t="s">
        <v>4548</v>
      </c>
      <c r="Y2140" s="66" t="str">
        <f>IF(OR(Q2140="",'1'!$H$10="-"),"-      %",IF(Z2140="только сц",0,IF(SUM($V$685:$V$6357)&gt;=57000,(W2140-T2140)/W2140,0)))</f>
        <v>-      %</v>
      </c>
      <c r="Z2140" s="83" t="s">
        <v>375</v>
      </c>
      <c r="AA2140" s="51">
        <v>0</v>
      </c>
      <c r="AB2140" s="51">
        <v>5</v>
      </c>
      <c r="AC2140" s="63" t="s">
        <v>375</v>
      </c>
      <c r="AD2140" s="94" t="str">
        <f>IF(OR(Q2140="",'1'!$H$10="-"),"",IF(Q2140&gt;R2140+S2140,"заказано больше наличия",""))</f>
        <v/>
      </c>
    </row>
    <row r="2141" spans="1:30" s="48" customFormat="1">
      <c r="A2141" s="2"/>
      <c r="B2141" s="57" t="s">
        <v>1045</v>
      </c>
      <c r="C2141" s="49" t="s">
        <v>1040</v>
      </c>
      <c r="D2141" s="49" t="s">
        <v>1041</v>
      </c>
      <c r="E2141" s="49">
        <v>4</v>
      </c>
      <c r="F2141" s="49">
        <v>8</v>
      </c>
      <c r="G2141" s="49" t="s">
        <v>1046</v>
      </c>
      <c r="H2141" s="52" t="s">
        <v>288</v>
      </c>
      <c r="I2141" s="50"/>
      <c r="J2141" s="50"/>
      <c r="K2141" s="90"/>
      <c r="L2141" s="51">
        <v>255</v>
      </c>
      <c r="M2141" s="51">
        <v>225</v>
      </c>
      <c r="N2141" s="82">
        <f>IF('1'!$H$10="-",L2141,L2141)</f>
        <v>255</v>
      </c>
      <c r="O2141" s="82">
        <f>IF(Z2141="только сц",0,IF('1'!$H$10="-",M2141,IF('1'!$H$10="в кассу предприятия",M2141,IF('1'!$H$10="ИП Водакова Т.Ю.",M2141*1.075,"-"))))</f>
        <v>0</v>
      </c>
      <c r="P2141" s="86">
        <v>4</v>
      </c>
      <c r="Q2141" s="47"/>
      <c r="R2141" s="91">
        <f t="shared" si="33"/>
        <v>0</v>
      </c>
      <c r="S2141" s="91" t="str">
        <f>IF('1'!$H$10="-","-      ₽",IF(Z2141="только сц",IF(Q2141&lt;=AA2141,Q2141,AA2141),IF(Q2141&lt;=AB2141,0,IF(Q2141-R2141&lt;=AA2141,Q2141-R2141,AA2141))))</f>
        <v>-      ₽</v>
      </c>
      <c r="T2141" s="92" t="str">
        <f>IF('1'!$H$10="-","-      ₽",IF(AND(SUM($W$10:$W$6357)&gt;=200000,AC2141&lt;&gt;"без скидки"),IF(R2141&gt;=100,O2141*0.95*0.95*R2141,O2141*R2141*0.95),IF(SUM($V$10:$V$6357)&gt;=57000,IF(AND(R2141&gt;=100,AC2141&lt;&gt;"без скидки"),O2141*0.95*R2141,O2141*R2141),N2141*R2141)))</f>
        <v>-      ₽</v>
      </c>
      <c r="U2141" s="92" t="str">
        <f>IF('1'!$H$10="-","-      ₽",S2141*N2141)</f>
        <v>-      ₽</v>
      </c>
      <c r="V2141" s="93" t="str">
        <f>IF('1'!$H$10="-","-      ₽",R2141*N2141)</f>
        <v>-      ₽</v>
      </c>
      <c r="W2141" s="93" t="str">
        <f>IF('1'!$H$10="-","-      ₽",R2141*O2141)</f>
        <v>-      ₽</v>
      </c>
      <c r="X2141" s="65" t="s">
        <v>4548</v>
      </c>
      <c r="Y2141" s="66" t="str">
        <f>IF(OR(Q2141="",'1'!$H$10="-"),"-      %",IF(Z2141="только сц",0,IF(SUM($V$685:$V$6357)&gt;=57000,(W2141-T2141)/W2141,0)))</f>
        <v>-      %</v>
      </c>
      <c r="Z2141" s="83" t="s">
        <v>5582</v>
      </c>
      <c r="AA2141" s="51">
        <v>4</v>
      </c>
      <c r="AB2141" s="51">
        <v>0</v>
      </c>
      <c r="AC2141" s="63" t="s">
        <v>375</v>
      </c>
      <c r="AD2141" s="94" t="str">
        <f>IF(OR(Q2141="",'1'!$H$10="-"),"",IF(Q2141&gt;R2141+S2141,"заказано больше наличия",""))</f>
        <v/>
      </c>
    </row>
    <row r="2142" spans="1:30" s="48" customFormat="1">
      <c r="A2142" s="2"/>
      <c r="B2142" s="57" t="s">
        <v>2011</v>
      </c>
      <c r="C2142" s="49" t="s">
        <v>1040</v>
      </c>
      <c r="D2142" s="49" t="s">
        <v>1041</v>
      </c>
      <c r="E2142" s="49">
        <v>4</v>
      </c>
      <c r="F2142" s="49">
        <v>8</v>
      </c>
      <c r="G2142" s="49" t="s">
        <v>3406</v>
      </c>
      <c r="H2142" s="52" t="s">
        <v>288</v>
      </c>
      <c r="I2142" s="50"/>
      <c r="J2142" s="50"/>
      <c r="K2142" s="90"/>
      <c r="L2142" s="51">
        <v>266</v>
      </c>
      <c r="M2142" s="51">
        <v>235</v>
      </c>
      <c r="N2142" s="82">
        <f>IF('1'!$H$10="-",L2142,L2142)</f>
        <v>266</v>
      </c>
      <c r="O2142" s="82">
        <f>IF(Z2142="только сц",0,IF('1'!$H$10="-",M2142,IF('1'!$H$10="в кассу предприятия",M2142,IF('1'!$H$10="ИП Водакова Т.Ю.",M2142*1.075,"-"))))</f>
        <v>235</v>
      </c>
      <c r="P2142" s="86">
        <v>14</v>
      </c>
      <c r="Q2142" s="47"/>
      <c r="R2142" s="91">
        <f t="shared" si="33"/>
        <v>0</v>
      </c>
      <c r="S2142" s="91" t="str">
        <f>IF('1'!$H$10="-","-      ₽",IF(Z2142="только сц",IF(Q2142&lt;=AA2142,Q2142,AA2142),IF(Q2142&lt;=AB2142,0,IF(Q2142-R2142&lt;=AA2142,Q2142-R2142,AA2142))))</f>
        <v>-      ₽</v>
      </c>
      <c r="T2142" s="92" t="str">
        <f>IF('1'!$H$10="-","-      ₽",IF(AND(SUM($W$10:$W$6357)&gt;=200000,AC2142&lt;&gt;"без скидки"),IF(R2142&gt;=100,O2142*0.95*0.95*R2142,O2142*R2142*0.95),IF(SUM($V$10:$V$6357)&gt;=57000,IF(AND(R2142&gt;=100,AC2142&lt;&gt;"без скидки"),O2142*0.95*R2142,O2142*R2142),N2142*R2142)))</f>
        <v>-      ₽</v>
      </c>
      <c r="U2142" s="92" t="str">
        <f>IF('1'!$H$10="-","-      ₽",S2142*N2142)</f>
        <v>-      ₽</v>
      </c>
      <c r="V2142" s="93" t="str">
        <f>IF('1'!$H$10="-","-      ₽",R2142*N2142)</f>
        <v>-      ₽</v>
      </c>
      <c r="W2142" s="93" t="str">
        <f>IF('1'!$H$10="-","-      ₽",R2142*O2142)</f>
        <v>-      ₽</v>
      </c>
      <c r="X2142" s="65" t="s">
        <v>4548</v>
      </c>
      <c r="Y2142" s="66" t="str">
        <f>IF(OR(Q2142="",'1'!$H$10="-"),"-      %",IF(Z2142="только сц",0,IF(SUM($V$685:$V$6357)&gt;=57000,(W2142-T2142)/W2142,0)))</f>
        <v>-      %</v>
      </c>
      <c r="Z2142" s="83" t="s">
        <v>375</v>
      </c>
      <c r="AA2142" s="51">
        <v>10</v>
      </c>
      <c r="AB2142" s="51">
        <v>4</v>
      </c>
      <c r="AC2142" s="63" t="s">
        <v>375</v>
      </c>
      <c r="AD2142" s="94" t="str">
        <f>IF(OR(Q2142="",'1'!$H$10="-"),"",IF(Q2142&gt;R2142+S2142,"заказано больше наличия",""))</f>
        <v/>
      </c>
    </row>
    <row r="2143" spans="1:30" s="48" customFormat="1">
      <c r="A2143" s="2"/>
      <c r="B2143" s="57" t="s">
        <v>2012</v>
      </c>
      <c r="C2143" s="49" t="s">
        <v>1040</v>
      </c>
      <c r="D2143" s="49" t="s">
        <v>1041</v>
      </c>
      <c r="E2143" s="49">
        <v>4</v>
      </c>
      <c r="F2143" s="49">
        <v>8</v>
      </c>
      <c r="G2143" s="49" t="s">
        <v>3407</v>
      </c>
      <c r="H2143" s="52" t="s">
        <v>288</v>
      </c>
      <c r="I2143" s="50"/>
      <c r="J2143" s="50"/>
      <c r="K2143" s="90"/>
      <c r="L2143" s="51">
        <v>368</v>
      </c>
      <c r="M2143" s="51">
        <v>325</v>
      </c>
      <c r="N2143" s="82">
        <f>IF('1'!$H$10="-",L2143,L2143)</f>
        <v>368</v>
      </c>
      <c r="O2143" s="82">
        <f>IF(Z2143="только сц",0,IF('1'!$H$10="-",M2143,IF('1'!$H$10="в кассу предприятия",M2143,IF('1'!$H$10="ИП Водакова Т.Ю.",M2143*1.075,"-"))))</f>
        <v>325</v>
      </c>
      <c r="P2143" s="86">
        <v>2</v>
      </c>
      <c r="Q2143" s="47"/>
      <c r="R2143" s="91">
        <f t="shared" si="33"/>
        <v>0</v>
      </c>
      <c r="S2143" s="91" t="str">
        <f>IF('1'!$H$10="-","-      ₽",IF(Z2143="только сц",IF(Q2143&lt;=AA2143,Q2143,AA2143),IF(Q2143&lt;=AB2143,0,IF(Q2143-R2143&lt;=AA2143,Q2143-R2143,AA2143))))</f>
        <v>-      ₽</v>
      </c>
      <c r="T2143" s="92" t="str">
        <f>IF('1'!$H$10="-","-      ₽",IF(AND(SUM($W$10:$W$6357)&gt;=200000,AC2143&lt;&gt;"без скидки"),IF(R2143&gt;=100,O2143*0.95*0.95*R2143,O2143*R2143*0.95),IF(SUM($V$10:$V$6357)&gt;=57000,IF(AND(R2143&gt;=100,AC2143&lt;&gt;"без скидки"),O2143*0.95*R2143,O2143*R2143),N2143*R2143)))</f>
        <v>-      ₽</v>
      </c>
      <c r="U2143" s="92" t="str">
        <f>IF('1'!$H$10="-","-      ₽",S2143*N2143)</f>
        <v>-      ₽</v>
      </c>
      <c r="V2143" s="93" t="str">
        <f>IF('1'!$H$10="-","-      ₽",R2143*N2143)</f>
        <v>-      ₽</v>
      </c>
      <c r="W2143" s="93" t="str">
        <f>IF('1'!$H$10="-","-      ₽",R2143*O2143)</f>
        <v>-      ₽</v>
      </c>
      <c r="X2143" s="65" t="s">
        <v>4548</v>
      </c>
      <c r="Y2143" s="66" t="str">
        <f>IF(OR(Q2143="",'1'!$H$10="-"),"-      %",IF(Z2143="только сц",0,IF(SUM($V$685:$V$6357)&gt;=57000,(W2143-T2143)/W2143,0)))</f>
        <v>-      %</v>
      </c>
      <c r="Z2143" s="83" t="s">
        <v>375</v>
      </c>
      <c r="AA2143" s="51">
        <v>0</v>
      </c>
      <c r="AB2143" s="51">
        <v>2</v>
      </c>
      <c r="AC2143" s="63" t="s">
        <v>375</v>
      </c>
      <c r="AD2143" s="94" t="str">
        <f>IF(OR(Q2143="",'1'!$H$10="-"),"",IF(Q2143&gt;R2143+S2143,"заказано больше наличия",""))</f>
        <v/>
      </c>
    </row>
    <row r="2144" spans="1:30" s="48" customFormat="1">
      <c r="A2144" s="2"/>
      <c r="B2144" s="57" t="s">
        <v>4352</v>
      </c>
      <c r="C2144" s="49" t="s">
        <v>1040</v>
      </c>
      <c r="D2144" s="49" t="s">
        <v>1041</v>
      </c>
      <c r="E2144" s="49">
        <v>4</v>
      </c>
      <c r="F2144" s="49">
        <v>8</v>
      </c>
      <c r="G2144" s="49" t="s">
        <v>4503</v>
      </c>
      <c r="H2144" s="52" t="s">
        <v>288</v>
      </c>
      <c r="I2144" s="50"/>
      <c r="J2144" s="50"/>
      <c r="K2144" s="90"/>
      <c r="L2144" s="51">
        <v>255</v>
      </c>
      <c r="M2144" s="51">
        <v>225</v>
      </c>
      <c r="N2144" s="82">
        <f>IF('1'!$H$10="-",L2144,L2144)</f>
        <v>255</v>
      </c>
      <c r="O2144" s="82">
        <f>IF(Z2144="только сц",0,IF('1'!$H$10="-",M2144,IF('1'!$H$10="в кассу предприятия",M2144,IF('1'!$H$10="ИП Водакова Т.Ю.",M2144*1.075,"-"))))</f>
        <v>225</v>
      </c>
      <c r="P2144" s="86">
        <v>3</v>
      </c>
      <c r="Q2144" s="47"/>
      <c r="R2144" s="91">
        <f t="shared" si="33"/>
        <v>0</v>
      </c>
      <c r="S2144" s="91" t="str">
        <f>IF('1'!$H$10="-","-      ₽",IF(Z2144="только сц",IF(Q2144&lt;=AA2144,Q2144,AA2144),IF(Q2144&lt;=AB2144,0,IF(Q2144-R2144&lt;=AA2144,Q2144-R2144,AA2144))))</f>
        <v>-      ₽</v>
      </c>
      <c r="T2144" s="92" t="str">
        <f>IF('1'!$H$10="-","-      ₽",IF(AND(SUM($W$10:$W$6357)&gt;=200000,AC2144&lt;&gt;"без скидки"),IF(R2144&gt;=100,O2144*0.95*0.95*R2144,O2144*R2144*0.95),IF(SUM($V$10:$V$6357)&gt;=57000,IF(AND(R2144&gt;=100,AC2144&lt;&gt;"без скидки"),O2144*0.95*R2144,O2144*R2144),N2144*R2144)))</f>
        <v>-      ₽</v>
      </c>
      <c r="U2144" s="92" t="str">
        <f>IF('1'!$H$10="-","-      ₽",S2144*N2144)</f>
        <v>-      ₽</v>
      </c>
      <c r="V2144" s="93" t="str">
        <f>IF('1'!$H$10="-","-      ₽",R2144*N2144)</f>
        <v>-      ₽</v>
      </c>
      <c r="W2144" s="93" t="str">
        <f>IF('1'!$H$10="-","-      ₽",R2144*O2144)</f>
        <v>-      ₽</v>
      </c>
      <c r="X2144" s="65" t="s">
        <v>4548</v>
      </c>
      <c r="Y2144" s="66" t="str">
        <f>IF(OR(Q2144="",'1'!$H$10="-"),"-      %",IF(Z2144="только сц",0,IF(SUM($V$685:$V$6357)&gt;=57000,(W2144-T2144)/W2144,0)))</f>
        <v>-      %</v>
      </c>
      <c r="Z2144" s="83" t="s">
        <v>375</v>
      </c>
      <c r="AA2144" s="51">
        <v>0</v>
      </c>
      <c r="AB2144" s="51">
        <v>3</v>
      </c>
      <c r="AC2144" s="63" t="s">
        <v>375</v>
      </c>
      <c r="AD2144" s="94" t="str">
        <f>IF(OR(Q2144="",'1'!$H$10="-"),"",IF(Q2144&gt;R2144+S2144,"заказано больше наличия",""))</f>
        <v/>
      </c>
    </row>
    <row r="2145" spans="1:30" s="48" customFormat="1">
      <c r="A2145" s="2"/>
      <c r="B2145" s="57" t="s">
        <v>1047</v>
      </c>
      <c r="C2145" s="49" t="s">
        <v>1040</v>
      </c>
      <c r="D2145" s="49" t="s">
        <v>1041</v>
      </c>
      <c r="E2145" s="49">
        <v>4</v>
      </c>
      <c r="F2145" s="49">
        <v>8</v>
      </c>
      <c r="G2145" s="49" t="s">
        <v>1048</v>
      </c>
      <c r="H2145" s="52" t="s">
        <v>288</v>
      </c>
      <c r="I2145" s="50"/>
      <c r="J2145" s="50"/>
      <c r="K2145" s="90"/>
      <c r="L2145" s="51">
        <v>255</v>
      </c>
      <c r="M2145" s="51">
        <v>225</v>
      </c>
      <c r="N2145" s="82">
        <f>IF('1'!$H$10="-",L2145,L2145)</f>
        <v>255</v>
      </c>
      <c r="O2145" s="82">
        <f>IF(Z2145="только сц",0,IF('1'!$H$10="-",M2145,IF('1'!$H$10="в кассу предприятия",M2145,IF('1'!$H$10="ИП Водакова Т.Ю.",M2145*1.075,"-"))))</f>
        <v>225</v>
      </c>
      <c r="P2145" s="86" t="s">
        <v>5583</v>
      </c>
      <c r="Q2145" s="47"/>
      <c r="R2145" s="91">
        <f t="shared" si="33"/>
        <v>0</v>
      </c>
      <c r="S2145" s="91" t="str">
        <f>IF('1'!$H$10="-","-      ₽",IF(Z2145="только сц",IF(Q2145&lt;=AA2145,Q2145,AA2145),IF(Q2145&lt;=AB2145,0,IF(Q2145-R2145&lt;=AA2145,Q2145-R2145,AA2145))))</f>
        <v>-      ₽</v>
      </c>
      <c r="T2145" s="92" t="str">
        <f>IF('1'!$H$10="-","-      ₽",IF(AND(SUM($W$10:$W$6357)&gt;=200000,AC2145&lt;&gt;"без скидки"),IF(R2145&gt;=100,O2145*0.95*0.95*R2145,O2145*R2145*0.95),IF(SUM($V$10:$V$6357)&gt;=57000,IF(AND(R2145&gt;=100,AC2145&lt;&gt;"без скидки"),O2145*0.95*R2145,O2145*R2145),N2145*R2145)))</f>
        <v>-      ₽</v>
      </c>
      <c r="U2145" s="92" t="str">
        <f>IF('1'!$H$10="-","-      ₽",S2145*N2145)</f>
        <v>-      ₽</v>
      </c>
      <c r="V2145" s="93" t="str">
        <f>IF('1'!$H$10="-","-      ₽",R2145*N2145)</f>
        <v>-      ₽</v>
      </c>
      <c r="W2145" s="93" t="str">
        <f>IF('1'!$H$10="-","-      ₽",R2145*O2145)</f>
        <v>-      ₽</v>
      </c>
      <c r="X2145" s="65" t="s">
        <v>4548</v>
      </c>
      <c r="Y2145" s="66" t="str">
        <f>IF(OR(Q2145="",'1'!$H$10="-"),"-      %",IF(Z2145="только сц",0,IF(SUM($V$685:$V$6357)&gt;=57000,(W2145-T2145)/W2145,0)))</f>
        <v>-      %</v>
      </c>
      <c r="Z2145" s="83" t="s">
        <v>375</v>
      </c>
      <c r="AA2145" s="51">
        <v>22</v>
      </c>
      <c r="AB2145" s="51">
        <v>130</v>
      </c>
      <c r="AC2145" s="63" t="s">
        <v>375</v>
      </c>
      <c r="AD2145" s="94" t="str">
        <f>IF(OR(Q2145="",'1'!$H$10="-"),"",IF(Q2145&gt;R2145+S2145,"заказано больше наличия",""))</f>
        <v/>
      </c>
    </row>
    <row r="2146" spans="1:30" s="48" customFormat="1">
      <c r="A2146" s="2"/>
      <c r="B2146" s="57" t="s">
        <v>4214</v>
      </c>
      <c r="C2146" s="49" t="s">
        <v>1040</v>
      </c>
      <c r="D2146" s="49" t="s">
        <v>1041</v>
      </c>
      <c r="E2146" s="49">
        <v>4</v>
      </c>
      <c r="F2146" s="49">
        <v>18</v>
      </c>
      <c r="G2146" s="49" t="s">
        <v>1048</v>
      </c>
      <c r="H2146" s="52" t="s">
        <v>384</v>
      </c>
      <c r="I2146" s="50"/>
      <c r="J2146" s="50"/>
      <c r="K2146" s="90"/>
      <c r="L2146" s="51">
        <v>466</v>
      </c>
      <c r="M2146" s="51">
        <v>411</v>
      </c>
      <c r="N2146" s="82">
        <f>IF('1'!$H$10="-",L2146,L2146)</f>
        <v>466</v>
      </c>
      <c r="O2146" s="82">
        <f>IF(Z2146="только сц",0,IF('1'!$H$10="-",M2146,IF('1'!$H$10="в кассу предприятия",M2146,IF('1'!$H$10="ИП Водакова Т.Ю.",M2146*1.075,"-"))))</f>
        <v>0</v>
      </c>
      <c r="P2146" s="86">
        <v>16</v>
      </c>
      <c r="Q2146" s="47"/>
      <c r="R2146" s="91">
        <f t="shared" si="33"/>
        <v>0</v>
      </c>
      <c r="S2146" s="91" t="str">
        <f>IF('1'!$H$10="-","-      ₽",IF(Z2146="только сц",IF(Q2146&lt;=AA2146,Q2146,AA2146),IF(Q2146&lt;=AB2146,0,IF(Q2146-R2146&lt;=AA2146,Q2146-R2146,AA2146))))</f>
        <v>-      ₽</v>
      </c>
      <c r="T2146" s="92" t="str">
        <f>IF('1'!$H$10="-","-      ₽",IF(AND(SUM($W$10:$W$6357)&gt;=200000,AC2146&lt;&gt;"без скидки"),IF(R2146&gt;=100,O2146*0.95*0.95*R2146,O2146*R2146*0.95),IF(SUM($V$10:$V$6357)&gt;=57000,IF(AND(R2146&gt;=100,AC2146&lt;&gt;"без скидки"),O2146*0.95*R2146,O2146*R2146),N2146*R2146)))</f>
        <v>-      ₽</v>
      </c>
      <c r="U2146" s="92" t="str">
        <f>IF('1'!$H$10="-","-      ₽",S2146*N2146)</f>
        <v>-      ₽</v>
      </c>
      <c r="V2146" s="93" t="str">
        <f>IF('1'!$H$10="-","-      ₽",R2146*N2146)</f>
        <v>-      ₽</v>
      </c>
      <c r="W2146" s="93" t="str">
        <f>IF('1'!$H$10="-","-      ₽",R2146*O2146)</f>
        <v>-      ₽</v>
      </c>
      <c r="X2146" s="65" t="s">
        <v>4548</v>
      </c>
      <c r="Y2146" s="66" t="str">
        <f>IF(OR(Q2146="",'1'!$H$10="-"),"-      %",IF(Z2146="только сц",0,IF(SUM($V$685:$V$6357)&gt;=57000,(W2146-T2146)/W2146,0)))</f>
        <v>-      %</v>
      </c>
      <c r="Z2146" s="83" t="s">
        <v>5582</v>
      </c>
      <c r="AA2146" s="51">
        <v>16</v>
      </c>
      <c r="AB2146" s="51">
        <v>0</v>
      </c>
      <c r="AC2146" s="63" t="s">
        <v>375</v>
      </c>
      <c r="AD2146" s="94" t="str">
        <f>IF(OR(Q2146="",'1'!$H$10="-"),"",IF(Q2146&gt;R2146+S2146,"заказано больше наличия",""))</f>
        <v/>
      </c>
    </row>
    <row r="2147" spans="1:30" s="48" customFormat="1">
      <c r="A2147" s="2"/>
      <c r="B2147" s="57" t="s">
        <v>2013</v>
      </c>
      <c r="C2147" s="49" t="s">
        <v>1040</v>
      </c>
      <c r="D2147" s="49" t="s">
        <v>1041</v>
      </c>
      <c r="E2147" s="49">
        <v>4</v>
      </c>
      <c r="F2147" s="49">
        <v>8</v>
      </c>
      <c r="G2147" s="49" t="s">
        <v>3408</v>
      </c>
      <c r="H2147" s="52" t="s">
        <v>288</v>
      </c>
      <c r="I2147" s="50"/>
      <c r="J2147" s="50"/>
      <c r="K2147" s="90"/>
      <c r="L2147" s="51">
        <v>255</v>
      </c>
      <c r="M2147" s="51">
        <v>225</v>
      </c>
      <c r="N2147" s="82">
        <f>IF('1'!$H$10="-",L2147,L2147)</f>
        <v>255</v>
      </c>
      <c r="O2147" s="82">
        <f>IF(Z2147="только сц",0,IF('1'!$H$10="-",M2147,IF('1'!$H$10="в кассу предприятия",M2147,IF('1'!$H$10="ИП Водакова Т.Ю.",M2147*1.075,"-"))))</f>
        <v>225</v>
      </c>
      <c r="P2147" s="86">
        <v>9</v>
      </c>
      <c r="Q2147" s="47"/>
      <c r="R2147" s="91">
        <f t="shared" si="33"/>
        <v>0</v>
      </c>
      <c r="S2147" s="91" t="str">
        <f>IF('1'!$H$10="-","-      ₽",IF(Z2147="только сц",IF(Q2147&lt;=AA2147,Q2147,AA2147),IF(Q2147&lt;=AB2147,0,IF(Q2147-R2147&lt;=AA2147,Q2147-R2147,AA2147))))</f>
        <v>-      ₽</v>
      </c>
      <c r="T2147" s="92" t="str">
        <f>IF('1'!$H$10="-","-      ₽",IF(AND(SUM($W$10:$W$6357)&gt;=200000,AC2147&lt;&gt;"без скидки"),IF(R2147&gt;=100,O2147*0.95*0.95*R2147,O2147*R2147*0.95),IF(SUM($V$10:$V$6357)&gt;=57000,IF(AND(R2147&gt;=100,AC2147&lt;&gt;"без скидки"),O2147*0.95*R2147,O2147*R2147),N2147*R2147)))</f>
        <v>-      ₽</v>
      </c>
      <c r="U2147" s="92" t="str">
        <f>IF('1'!$H$10="-","-      ₽",S2147*N2147)</f>
        <v>-      ₽</v>
      </c>
      <c r="V2147" s="93" t="str">
        <f>IF('1'!$H$10="-","-      ₽",R2147*N2147)</f>
        <v>-      ₽</v>
      </c>
      <c r="W2147" s="93" t="str">
        <f>IF('1'!$H$10="-","-      ₽",R2147*O2147)</f>
        <v>-      ₽</v>
      </c>
      <c r="X2147" s="65" t="s">
        <v>4548</v>
      </c>
      <c r="Y2147" s="66" t="str">
        <f>IF(OR(Q2147="",'1'!$H$10="-"),"-      %",IF(Z2147="только сц",0,IF(SUM($V$685:$V$6357)&gt;=57000,(W2147-T2147)/W2147,0)))</f>
        <v>-      %</v>
      </c>
      <c r="Z2147" s="83" t="s">
        <v>375</v>
      </c>
      <c r="AA2147" s="51">
        <v>2</v>
      </c>
      <c r="AB2147" s="51">
        <v>7</v>
      </c>
      <c r="AC2147" s="63" t="s">
        <v>375</v>
      </c>
      <c r="AD2147" s="94" t="str">
        <f>IF(OR(Q2147="",'1'!$H$10="-"),"",IF(Q2147&gt;R2147+S2147,"заказано больше наличия",""))</f>
        <v/>
      </c>
    </row>
    <row r="2148" spans="1:30" s="48" customFormat="1">
      <c r="A2148" s="2"/>
      <c r="B2148" s="57" t="s">
        <v>2014</v>
      </c>
      <c r="C2148" s="49" t="s">
        <v>1040</v>
      </c>
      <c r="D2148" s="49" t="s">
        <v>1041</v>
      </c>
      <c r="E2148" s="49">
        <v>4</v>
      </c>
      <c r="F2148" s="49">
        <v>8</v>
      </c>
      <c r="G2148" s="49" t="s">
        <v>3409</v>
      </c>
      <c r="H2148" s="52" t="s">
        <v>288</v>
      </c>
      <c r="I2148" s="50"/>
      <c r="J2148" s="50"/>
      <c r="K2148" s="90"/>
      <c r="L2148" s="51">
        <v>255</v>
      </c>
      <c r="M2148" s="51">
        <v>225</v>
      </c>
      <c r="N2148" s="82">
        <f>IF('1'!$H$10="-",L2148,L2148)</f>
        <v>255</v>
      </c>
      <c r="O2148" s="82">
        <f>IF(Z2148="только сц",0,IF('1'!$H$10="-",M2148,IF('1'!$H$10="в кассу предприятия",M2148,IF('1'!$H$10="ИП Водакова Т.Ю.",M2148*1.075,"-"))))</f>
        <v>225</v>
      </c>
      <c r="P2148" s="86">
        <v>10</v>
      </c>
      <c r="Q2148" s="47"/>
      <c r="R2148" s="91">
        <f t="shared" si="33"/>
        <v>0</v>
      </c>
      <c r="S2148" s="91" t="str">
        <f>IF('1'!$H$10="-","-      ₽",IF(Z2148="только сц",IF(Q2148&lt;=AA2148,Q2148,AA2148),IF(Q2148&lt;=AB2148,0,IF(Q2148-R2148&lt;=AA2148,Q2148-R2148,AA2148))))</f>
        <v>-      ₽</v>
      </c>
      <c r="T2148" s="92" t="str">
        <f>IF('1'!$H$10="-","-      ₽",IF(AND(SUM($W$10:$W$6357)&gt;=200000,AC2148&lt;&gt;"без скидки"),IF(R2148&gt;=100,O2148*0.95*0.95*R2148,O2148*R2148*0.95),IF(SUM($V$10:$V$6357)&gt;=57000,IF(AND(R2148&gt;=100,AC2148&lt;&gt;"без скидки"),O2148*0.95*R2148,O2148*R2148),N2148*R2148)))</f>
        <v>-      ₽</v>
      </c>
      <c r="U2148" s="92" t="str">
        <f>IF('1'!$H$10="-","-      ₽",S2148*N2148)</f>
        <v>-      ₽</v>
      </c>
      <c r="V2148" s="93" t="str">
        <f>IF('1'!$H$10="-","-      ₽",R2148*N2148)</f>
        <v>-      ₽</v>
      </c>
      <c r="W2148" s="93" t="str">
        <f>IF('1'!$H$10="-","-      ₽",R2148*O2148)</f>
        <v>-      ₽</v>
      </c>
      <c r="X2148" s="65" t="s">
        <v>4548</v>
      </c>
      <c r="Y2148" s="66" t="str">
        <f>IF(OR(Q2148="",'1'!$H$10="-"),"-      %",IF(Z2148="только сц",0,IF(SUM($V$685:$V$6357)&gt;=57000,(W2148-T2148)/W2148,0)))</f>
        <v>-      %</v>
      </c>
      <c r="Z2148" s="83" t="s">
        <v>375</v>
      </c>
      <c r="AA2148" s="51">
        <v>8</v>
      </c>
      <c r="AB2148" s="51">
        <v>2</v>
      </c>
      <c r="AC2148" s="63" t="s">
        <v>375</v>
      </c>
      <c r="AD2148" s="94" t="str">
        <f>IF(OR(Q2148="",'1'!$H$10="-"),"",IF(Q2148&gt;R2148+S2148,"заказано больше наличия",""))</f>
        <v/>
      </c>
    </row>
    <row r="2149" spans="1:30" s="48" customFormat="1">
      <c r="A2149" s="2"/>
      <c r="B2149" s="57" t="s">
        <v>2015</v>
      </c>
      <c r="C2149" s="49" t="s">
        <v>1040</v>
      </c>
      <c r="D2149" s="49" t="s">
        <v>1041</v>
      </c>
      <c r="E2149" s="49">
        <v>4</v>
      </c>
      <c r="F2149" s="49">
        <v>11</v>
      </c>
      <c r="G2149" s="49" t="s">
        <v>3410</v>
      </c>
      <c r="H2149" s="52" t="s">
        <v>52</v>
      </c>
      <c r="I2149" s="50"/>
      <c r="J2149" s="50"/>
      <c r="K2149" s="90"/>
      <c r="L2149" s="51">
        <v>368</v>
      </c>
      <c r="M2149" s="51">
        <v>325</v>
      </c>
      <c r="N2149" s="82">
        <f>IF('1'!$H$10="-",L2149,L2149)</f>
        <v>368</v>
      </c>
      <c r="O2149" s="82">
        <f>IF(Z2149="только сц",0,IF('1'!$H$10="-",M2149,IF('1'!$H$10="в кассу предприятия",M2149,IF('1'!$H$10="ИП Водакова Т.Ю.",M2149*1.075,"-"))))</f>
        <v>325</v>
      </c>
      <c r="P2149" s="86">
        <v>4</v>
      </c>
      <c r="Q2149" s="47"/>
      <c r="R2149" s="91">
        <f t="shared" si="33"/>
        <v>0</v>
      </c>
      <c r="S2149" s="91" t="str">
        <f>IF('1'!$H$10="-","-      ₽",IF(Z2149="только сц",IF(Q2149&lt;=AA2149,Q2149,AA2149),IF(Q2149&lt;=AB2149,0,IF(Q2149-R2149&lt;=AA2149,Q2149-R2149,AA2149))))</f>
        <v>-      ₽</v>
      </c>
      <c r="T2149" s="92" t="str">
        <f>IF('1'!$H$10="-","-      ₽",IF(AND(SUM($W$10:$W$6357)&gt;=200000,AC2149&lt;&gt;"без скидки"),IF(R2149&gt;=100,O2149*0.95*0.95*R2149,O2149*R2149*0.95),IF(SUM($V$10:$V$6357)&gt;=57000,IF(AND(R2149&gt;=100,AC2149&lt;&gt;"без скидки"),O2149*0.95*R2149,O2149*R2149),N2149*R2149)))</f>
        <v>-      ₽</v>
      </c>
      <c r="U2149" s="92" t="str">
        <f>IF('1'!$H$10="-","-      ₽",S2149*N2149)</f>
        <v>-      ₽</v>
      </c>
      <c r="V2149" s="93" t="str">
        <f>IF('1'!$H$10="-","-      ₽",R2149*N2149)</f>
        <v>-      ₽</v>
      </c>
      <c r="W2149" s="93" t="str">
        <f>IF('1'!$H$10="-","-      ₽",R2149*O2149)</f>
        <v>-      ₽</v>
      </c>
      <c r="X2149" s="65" t="s">
        <v>4548</v>
      </c>
      <c r="Y2149" s="66" t="str">
        <f>IF(OR(Q2149="",'1'!$H$10="-"),"-      %",IF(Z2149="только сц",0,IF(SUM($V$685:$V$6357)&gt;=57000,(W2149-T2149)/W2149,0)))</f>
        <v>-      %</v>
      </c>
      <c r="Z2149" s="83" t="s">
        <v>375</v>
      </c>
      <c r="AA2149" s="51">
        <v>0</v>
      </c>
      <c r="AB2149" s="51">
        <v>4</v>
      </c>
      <c r="AC2149" s="63" t="s">
        <v>375</v>
      </c>
      <c r="AD2149" s="94" t="str">
        <f>IF(OR(Q2149="",'1'!$H$10="-"),"",IF(Q2149&gt;R2149+S2149,"заказано больше наличия",""))</f>
        <v/>
      </c>
    </row>
    <row r="2150" spans="1:30" s="48" customFormat="1">
      <c r="A2150" s="2"/>
      <c r="B2150" s="57" t="s">
        <v>2016</v>
      </c>
      <c r="C2150" s="49" t="s">
        <v>1040</v>
      </c>
      <c r="D2150" s="49" t="s">
        <v>1041</v>
      </c>
      <c r="E2150" s="49">
        <v>4</v>
      </c>
      <c r="F2150" s="49">
        <v>8</v>
      </c>
      <c r="G2150" s="49" t="s">
        <v>3411</v>
      </c>
      <c r="H2150" s="52" t="s">
        <v>288</v>
      </c>
      <c r="I2150" s="50"/>
      <c r="J2150" s="50"/>
      <c r="K2150" s="90"/>
      <c r="L2150" s="51">
        <v>368</v>
      </c>
      <c r="M2150" s="51">
        <v>325</v>
      </c>
      <c r="N2150" s="82">
        <f>IF('1'!$H$10="-",L2150,L2150)</f>
        <v>368</v>
      </c>
      <c r="O2150" s="82">
        <f>IF(Z2150="только сц",0,IF('1'!$H$10="-",M2150,IF('1'!$H$10="в кассу предприятия",M2150,IF('1'!$H$10="ИП Водакова Т.Ю.",M2150*1.075,"-"))))</f>
        <v>325</v>
      </c>
      <c r="P2150" s="86">
        <v>25</v>
      </c>
      <c r="Q2150" s="47"/>
      <c r="R2150" s="91">
        <f t="shared" si="33"/>
        <v>0</v>
      </c>
      <c r="S2150" s="91" t="str">
        <f>IF('1'!$H$10="-","-      ₽",IF(Z2150="только сц",IF(Q2150&lt;=AA2150,Q2150,AA2150),IF(Q2150&lt;=AB2150,0,IF(Q2150-R2150&lt;=AA2150,Q2150-R2150,AA2150))))</f>
        <v>-      ₽</v>
      </c>
      <c r="T2150" s="92" t="str">
        <f>IF('1'!$H$10="-","-      ₽",IF(AND(SUM($W$10:$W$6357)&gt;=200000,AC2150&lt;&gt;"без скидки"),IF(R2150&gt;=100,O2150*0.95*0.95*R2150,O2150*R2150*0.95),IF(SUM($V$10:$V$6357)&gt;=57000,IF(AND(R2150&gt;=100,AC2150&lt;&gt;"без скидки"),O2150*0.95*R2150,O2150*R2150),N2150*R2150)))</f>
        <v>-      ₽</v>
      </c>
      <c r="U2150" s="92" t="str">
        <f>IF('1'!$H$10="-","-      ₽",S2150*N2150)</f>
        <v>-      ₽</v>
      </c>
      <c r="V2150" s="93" t="str">
        <f>IF('1'!$H$10="-","-      ₽",R2150*N2150)</f>
        <v>-      ₽</v>
      </c>
      <c r="W2150" s="93" t="str">
        <f>IF('1'!$H$10="-","-      ₽",R2150*O2150)</f>
        <v>-      ₽</v>
      </c>
      <c r="X2150" s="65" t="s">
        <v>4548</v>
      </c>
      <c r="Y2150" s="66" t="str">
        <f>IF(OR(Q2150="",'1'!$H$10="-"),"-      %",IF(Z2150="только сц",0,IF(SUM($V$685:$V$6357)&gt;=57000,(W2150-T2150)/W2150,0)))</f>
        <v>-      %</v>
      </c>
      <c r="Z2150" s="83" t="s">
        <v>375</v>
      </c>
      <c r="AA2150" s="51">
        <v>8</v>
      </c>
      <c r="AB2150" s="51">
        <v>17</v>
      </c>
      <c r="AC2150" s="63" t="s">
        <v>375</v>
      </c>
      <c r="AD2150" s="94" t="str">
        <f>IF(OR(Q2150="",'1'!$H$10="-"),"",IF(Q2150&gt;R2150+S2150,"заказано больше наличия",""))</f>
        <v/>
      </c>
    </row>
    <row r="2151" spans="1:30" s="48" customFormat="1">
      <c r="A2151" s="2"/>
      <c r="B2151" s="57" t="s">
        <v>2017</v>
      </c>
      <c r="C2151" s="49" t="s">
        <v>1040</v>
      </c>
      <c r="D2151" s="49" t="s">
        <v>1041</v>
      </c>
      <c r="E2151" s="49">
        <v>4</v>
      </c>
      <c r="F2151" s="49">
        <v>11</v>
      </c>
      <c r="G2151" s="49" t="s">
        <v>3411</v>
      </c>
      <c r="H2151" s="52" t="s">
        <v>52</v>
      </c>
      <c r="I2151" s="50"/>
      <c r="J2151" s="50"/>
      <c r="K2151" s="90"/>
      <c r="L2151" s="51">
        <v>368</v>
      </c>
      <c r="M2151" s="51">
        <v>325</v>
      </c>
      <c r="N2151" s="82">
        <f>IF('1'!$H$10="-",L2151,L2151)</f>
        <v>368</v>
      </c>
      <c r="O2151" s="82">
        <f>IF(Z2151="только сц",0,IF('1'!$H$10="-",M2151,IF('1'!$H$10="в кассу предприятия",M2151,IF('1'!$H$10="ИП Водакова Т.Ю.",M2151*1.075,"-"))))</f>
        <v>0</v>
      </c>
      <c r="P2151" s="86">
        <v>1</v>
      </c>
      <c r="Q2151" s="47"/>
      <c r="R2151" s="91">
        <f t="shared" si="33"/>
        <v>0</v>
      </c>
      <c r="S2151" s="91" t="str">
        <f>IF('1'!$H$10="-","-      ₽",IF(Z2151="только сц",IF(Q2151&lt;=AA2151,Q2151,AA2151),IF(Q2151&lt;=AB2151,0,IF(Q2151-R2151&lt;=AA2151,Q2151-R2151,AA2151))))</f>
        <v>-      ₽</v>
      </c>
      <c r="T2151" s="92" t="str">
        <f>IF('1'!$H$10="-","-      ₽",IF(AND(SUM($W$10:$W$6357)&gt;=200000,AC2151&lt;&gt;"без скидки"),IF(R2151&gt;=100,O2151*0.95*0.95*R2151,O2151*R2151*0.95),IF(SUM($V$10:$V$6357)&gt;=57000,IF(AND(R2151&gt;=100,AC2151&lt;&gt;"без скидки"),O2151*0.95*R2151,O2151*R2151),N2151*R2151)))</f>
        <v>-      ₽</v>
      </c>
      <c r="U2151" s="92" t="str">
        <f>IF('1'!$H$10="-","-      ₽",S2151*N2151)</f>
        <v>-      ₽</v>
      </c>
      <c r="V2151" s="93" t="str">
        <f>IF('1'!$H$10="-","-      ₽",R2151*N2151)</f>
        <v>-      ₽</v>
      </c>
      <c r="W2151" s="93" t="str">
        <f>IF('1'!$H$10="-","-      ₽",R2151*O2151)</f>
        <v>-      ₽</v>
      </c>
      <c r="X2151" s="65" t="s">
        <v>4548</v>
      </c>
      <c r="Y2151" s="66" t="str">
        <f>IF(OR(Q2151="",'1'!$H$10="-"),"-      %",IF(Z2151="только сц",0,IF(SUM($V$685:$V$6357)&gt;=57000,(W2151-T2151)/W2151,0)))</f>
        <v>-      %</v>
      </c>
      <c r="Z2151" s="83" t="s">
        <v>5582</v>
      </c>
      <c r="AA2151" s="51">
        <v>1</v>
      </c>
      <c r="AB2151" s="51">
        <v>0</v>
      </c>
      <c r="AC2151" s="63" t="s">
        <v>3975</v>
      </c>
      <c r="AD2151" s="94" t="str">
        <f>IF(OR(Q2151="",'1'!$H$10="-"),"",IF(Q2151&gt;R2151+S2151,"заказано больше наличия",""))</f>
        <v/>
      </c>
    </row>
    <row r="2152" spans="1:30" s="48" customFormat="1">
      <c r="A2152" s="2"/>
      <c r="B2152" s="57" t="s">
        <v>2018</v>
      </c>
      <c r="C2152" s="49" t="s">
        <v>1040</v>
      </c>
      <c r="D2152" s="49" t="s">
        <v>1041</v>
      </c>
      <c r="E2152" s="49">
        <v>4</v>
      </c>
      <c r="F2152" s="49">
        <v>8</v>
      </c>
      <c r="G2152" s="49" t="s">
        <v>3413</v>
      </c>
      <c r="H2152" s="52" t="s">
        <v>288</v>
      </c>
      <c r="I2152" s="50"/>
      <c r="J2152" s="50"/>
      <c r="K2152" s="90"/>
      <c r="L2152" s="51">
        <v>368</v>
      </c>
      <c r="M2152" s="51">
        <v>325</v>
      </c>
      <c r="N2152" s="82">
        <f>IF('1'!$H$10="-",L2152,L2152)</f>
        <v>368</v>
      </c>
      <c r="O2152" s="82">
        <f>IF(Z2152="только сц",0,IF('1'!$H$10="-",M2152,IF('1'!$H$10="в кассу предприятия",M2152,IF('1'!$H$10="ИП Водакова Т.Ю.",M2152*1.075,"-"))))</f>
        <v>325</v>
      </c>
      <c r="P2152" s="86">
        <v>7</v>
      </c>
      <c r="Q2152" s="47"/>
      <c r="R2152" s="91">
        <f t="shared" si="33"/>
        <v>0</v>
      </c>
      <c r="S2152" s="91" t="str">
        <f>IF('1'!$H$10="-","-      ₽",IF(Z2152="только сц",IF(Q2152&lt;=AA2152,Q2152,AA2152),IF(Q2152&lt;=AB2152,0,IF(Q2152-R2152&lt;=AA2152,Q2152-R2152,AA2152))))</f>
        <v>-      ₽</v>
      </c>
      <c r="T2152" s="92" t="str">
        <f>IF('1'!$H$10="-","-      ₽",IF(AND(SUM($W$10:$W$6357)&gt;=200000,AC2152&lt;&gt;"без скидки"),IF(R2152&gt;=100,O2152*0.95*0.95*R2152,O2152*R2152*0.95),IF(SUM($V$10:$V$6357)&gt;=57000,IF(AND(R2152&gt;=100,AC2152&lt;&gt;"без скидки"),O2152*0.95*R2152,O2152*R2152),N2152*R2152)))</f>
        <v>-      ₽</v>
      </c>
      <c r="U2152" s="92" t="str">
        <f>IF('1'!$H$10="-","-      ₽",S2152*N2152)</f>
        <v>-      ₽</v>
      </c>
      <c r="V2152" s="93" t="str">
        <f>IF('1'!$H$10="-","-      ₽",R2152*N2152)</f>
        <v>-      ₽</v>
      </c>
      <c r="W2152" s="93" t="str">
        <f>IF('1'!$H$10="-","-      ₽",R2152*O2152)</f>
        <v>-      ₽</v>
      </c>
      <c r="X2152" s="65" t="s">
        <v>4548</v>
      </c>
      <c r="Y2152" s="66" t="str">
        <f>IF(OR(Q2152="",'1'!$H$10="-"),"-      %",IF(Z2152="только сц",0,IF(SUM($V$685:$V$6357)&gt;=57000,(W2152-T2152)/W2152,0)))</f>
        <v>-      %</v>
      </c>
      <c r="Z2152" s="83" t="s">
        <v>375</v>
      </c>
      <c r="AA2152" s="51">
        <v>0</v>
      </c>
      <c r="AB2152" s="51">
        <v>7</v>
      </c>
      <c r="AC2152" s="63" t="s">
        <v>375</v>
      </c>
      <c r="AD2152" s="94" t="str">
        <f>IF(OR(Q2152="",'1'!$H$10="-"),"",IF(Q2152&gt;R2152+S2152,"заказано больше наличия",""))</f>
        <v/>
      </c>
    </row>
    <row r="2153" spans="1:30" s="48" customFormat="1">
      <c r="A2153" s="2"/>
      <c r="B2153" s="57" t="s">
        <v>2019</v>
      </c>
      <c r="C2153" s="49" t="s">
        <v>3916</v>
      </c>
      <c r="D2153" s="49" t="s">
        <v>3917</v>
      </c>
      <c r="E2153" s="49">
        <v>4</v>
      </c>
      <c r="F2153" s="49">
        <v>11</v>
      </c>
      <c r="G2153" s="49" t="s">
        <v>3414</v>
      </c>
      <c r="H2153" s="52" t="s">
        <v>52</v>
      </c>
      <c r="I2153" s="50"/>
      <c r="J2153" s="50"/>
      <c r="K2153" s="90"/>
      <c r="L2153" s="51">
        <v>255</v>
      </c>
      <c r="M2153" s="51">
        <v>225</v>
      </c>
      <c r="N2153" s="82">
        <f>IF('1'!$H$10="-",L2153,L2153)</f>
        <v>255</v>
      </c>
      <c r="O2153" s="82">
        <f>IF(Z2153="только сц",0,IF('1'!$H$10="-",M2153,IF('1'!$H$10="в кассу предприятия",M2153,IF('1'!$H$10="ИП Водакова Т.Ю.",M2153*1.075,"-"))))</f>
        <v>0</v>
      </c>
      <c r="P2153" s="86">
        <v>1</v>
      </c>
      <c r="Q2153" s="47"/>
      <c r="R2153" s="91">
        <f t="shared" si="33"/>
        <v>0</v>
      </c>
      <c r="S2153" s="91" t="str">
        <f>IF('1'!$H$10="-","-      ₽",IF(Z2153="только сц",IF(Q2153&lt;=AA2153,Q2153,AA2153),IF(Q2153&lt;=AB2153,0,IF(Q2153-R2153&lt;=AA2153,Q2153-R2153,AA2153))))</f>
        <v>-      ₽</v>
      </c>
      <c r="T2153" s="92" t="str">
        <f>IF('1'!$H$10="-","-      ₽",IF(AND(SUM($W$10:$W$6357)&gt;=200000,AC2153&lt;&gt;"без скидки"),IF(R2153&gt;=100,O2153*0.95*0.95*R2153,O2153*R2153*0.95),IF(SUM($V$10:$V$6357)&gt;=57000,IF(AND(R2153&gt;=100,AC2153&lt;&gt;"без скидки"),O2153*0.95*R2153,O2153*R2153),N2153*R2153)))</f>
        <v>-      ₽</v>
      </c>
      <c r="U2153" s="92" t="str">
        <f>IF('1'!$H$10="-","-      ₽",S2153*N2153)</f>
        <v>-      ₽</v>
      </c>
      <c r="V2153" s="93" t="str">
        <f>IF('1'!$H$10="-","-      ₽",R2153*N2153)</f>
        <v>-      ₽</v>
      </c>
      <c r="W2153" s="93" t="str">
        <f>IF('1'!$H$10="-","-      ₽",R2153*O2153)</f>
        <v>-      ₽</v>
      </c>
      <c r="X2153" s="65" t="s">
        <v>4548</v>
      </c>
      <c r="Y2153" s="66" t="str">
        <f>IF(OR(Q2153="",'1'!$H$10="-"),"-      %",IF(Z2153="только сц",0,IF(SUM($V$685:$V$6357)&gt;=57000,(W2153-T2153)/W2153,0)))</f>
        <v>-      %</v>
      </c>
      <c r="Z2153" s="83" t="s">
        <v>5582</v>
      </c>
      <c r="AA2153" s="51">
        <v>1</v>
      </c>
      <c r="AB2153" s="51">
        <v>0</v>
      </c>
      <c r="AC2153" s="63" t="s">
        <v>375</v>
      </c>
      <c r="AD2153" s="94" t="str">
        <f>IF(OR(Q2153="",'1'!$H$10="-"),"",IF(Q2153&gt;R2153+S2153,"заказано больше наличия",""))</f>
        <v/>
      </c>
    </row>
    <row r="2154" spans="1:30" s="48" customFormat="1">
      <c r="A2154" s="2"/>
      <c r="B2154" s="57" t="s">
        <v>2020</v>
      </c>
      <c r="C2154" s="49" t="s">
        <v>1040</v>
      </c>
      <c r="D2154" s="49" t="s">
        <v>1041</v>
      </c>
      <c r="E2154" s="49">
        <v>4</v>
      </c>
      <c r="F2154" s="49">
        <v>8</v>
      </c>
      <c r="G2154" s="49" t="s">
        <v>3415</v>
      </c>
      <c r="H2154" s="52" t="s">
        <v>288</v>
      </c>
      <c r="I2154" s="50"/>
      <c r="J2154" s="50"/>
      <c r="K2154" s="90"/>
      <c r="L2154" s="51">
        <v>255</v>
      </c>
      <c r="M2154" s="51">
        <v>225</v>
      </c>
      <c r="N2154" s="82">
        <f>IF('1'!$H$10="-",L2154,L2154)</f>
        <v>255</v>
      </c>
      <c r="O2154" s="82">
        <f>IF(Z2154="только сц",0,IF('1'!$H$10="-",M2154,IF('1'!$H$10="в кассу предприятия",M2154,IF('1'!$H$10="ИП Водакова Т.Ю.",M2154*1.075,"-"))))</f>
        <v>225</v>
      </c>
      <c r="P2154" s="86">
        <v>13</v>
      </c>
      <c r="Q2154" s="47"/>
      <c r="R2154" s="91">
        <f t="shared" si="33"/>
        <v>0</v>
      </c>
      <c r="S2154" s="91" t="str">
        <f>IF('1'!$H$10="-","-      ₽",IF(Z2154="только сц",IF(Q2154&lt;=AA2154,Q2154,AA2154),IF(Q2154&lt;=AB2154,0,IF(Q2154-R2154&lt;=AA2154,Q2154-R2154,AA2154))))</f>
        <v>-      ₽</v>
      </c>
      <c r="T2154" s="92" t="str">
        <f>IF('1'!$H$10="-","-      ₽",IF(AND(SUM($W$10:$W$6357)&gt;=200000,AC2154&lt;&gt;"без скидки"),IF(R2154&gt;=100,O2154*0.95*0.95*R2154,O2154*R2154*0.95),IF(SUM($V$10:$V$6357)&gt;=57000,IF(AND(R2154&gt;=100,AC2154&lt;&gt;"без скидки"),O2154*0.95*R2154,O2154*R2154),N2154*R2154)))</f>
        <v>-      ₽</v>
      </c>
      <c r="U2154" s="92" t="str">
        <f>IF('1'!$H$10="-","-      ₽",S2154*N2154)</f>
        <v>-      ₽</v>
      </c>
      <c r="V2154" s="93" t="str">
        <f>IF('1'!$H$10="-","-      ₽",R2154*N2154)</f>
        <v>-      ₽</v>
      </c>
      <c r="W2154" s="93" t="str">
        <f>IF('1'!$H$10="-","-      ₽",R2154*O2154)</f>
        <v>-      ₽</v>
      </c>
      <c r="X2154" s="65" t="s">
        <v>4548</v>
      </c>
      <c r="Y2154" s="66" t="str">
        <f>IF(OR(Q2154="",'1'!$H$10="-"),"-      %",IF(Z2154="только сц",0,IF(SUM($V$685:$V$6357)&gt;=57000,(W2154-T2154)/W2154,0)))</f>
        <v>-      %</v>
      </c>
      <c r="Z2154" s="83" t="s">
        <v>375</v>
      </c>
      <c r="AA2154" s="51">
        <v>8</v>
      </c>
      <c r="AB2154" s="51">
        <v>5</v>
      </c>
      <c r="AC2154" s="63" t="s">
        <v>375</v>
      </c>
      <c r="AD2154" s="94" t="str">
        <f>IF(OR(Q2154="",'1'!$H$10="-"),"",IF(Q2154&gt;R2154+S2154,"заказано больше наличия",""))</f>
        <v/>
      </c>
    </row>
    <row r="2155" spans="1:30" s="48" customFormat="1">
      <c r="A2155" s="2"/>
      <c r="B2155" s="57" t="s">
        <v>2021</v>
      </c>
      <c r="C2155" s="49" t="s">
        <v>3916</v>
      </c>
      <c r="D2155" s="49" t="s">
        <v>3917</v>
      </c>
      <c r="E2155" s="49">
        <v>4</v>
      </c>
      <c r="F2155" s="49">
        <v>8</v>
      </c>
      <c r="G2155" s="49" t="s">
        <v>3416</v>
      </c>
      <c r="H2155" s="52" t="s">
        <v>288</v>
      </c>
      <c r="I2155" s="50"/>
      <c r="J2155" s="50"/>
      <c r="K2155" s="90"/>
      <c r="L2155" s="51">
        <v>255</v>
      </c>
      <c r="M2155" s="51">
        <v>225</v>
      </c>
      <c r="N2155" s="82">
        <f>IF('1'!$H$10="-",L2155,L2155)</f>
        <v>255</v>
      </c>
      <c r="O2155" s="82">
        <f>IF(Z2155="только сц",0,IF('1'!$H$10="-",M2155,IF('1'!$H$10="в кассу предприятия",M2155,IF('1'!$H$10="ИП Водакова Т.Ю.",M2155*1.075,"-"))))</f>
        <v>0</v>
      </c>
      <c r="P2155" s="86">
        <v>3</v>
      </c>
      <c r="Q2155" s="47"/>
      <c r="R2155" s="91">
        <f t="shared" si="33"/>
        <v>0</v>
      </c>
      <c r="S2155" s="91" t="str">
        <f>IF('1'!$H$10="-","-      ₽",IF(Z2155="только сц",IF(Q2155&lt;=AA2155,Q2155,AA2155),IF(Q2155&lt;=AB2155,0,IF(Q2155-R2155&lt;=AA2155,Q2155-R2155,AA2155))))</f>
        <v>-      ₽</v>
      </c>
      <c r="T2155" s="92" t="str">
        <f>IF('1'!$H$10="-","-      ₽",IF(AND(SUM($W$10:$W$6357)&gt;=200000,AC2155&lt;&gt;"без скидки"),IF(R2155&gt;=100,O2155*0.95*0.95*R2155,O2155*R2155*0.95),IF(SUM($V$10:$V$6357)&gt;=57000,IF(AND(R2155&gt;=100,AC2155&lt;&gt;"без скидки"),O2155*0.95*R2155,O2155*R2155),N2155*R2155)))</f>
        <v>-      ₽</v>
      </c>
      <c r="U2155" s="92" t="str">
        <f>IF('1'!$H$10="-","-      ₽",S2155*N2155)</f>
        <v>-      ₽</v>
      </c>
      <c r="V2155" s="93" t="str">
        <f>IF('1'!$H$10="-","-      ₽",R2155*N2155)</f>
        <v>-      ₽</v>
      </c>
      <c r="W2155" s="93" t="str">
        <f>IF('1'!$H$10="-","-      ₽",R2155*O2155)</f>
        <v>-      ₽</v>
      </c>
      <c r="X2155" s="65" t="s">
        <v>4548</v>
      </c>
      <c r="Y2155" s="66" t="str">
        <f>IF(OR(Q2155="",'1'!$H$10="-"),"-      %",IF(Z2155="только сц",0,IF(SUM($V$685:$V$6357)&gt;=57000,(W2155-T2155)/W2155,0)))</f>
        <v>-      %</v>
      </c>
      <c r="Z2155" s="83" t="s">
        <v>5582</v>
      </c>
      <c r="AA2155" s="51">
        <v>3</v>
      </c>
      <c r="AB2155" s="51">
        <v>0</v>
      </c>
      <c r="AC2155" s="63" t="s">
        <v>3975</v>
      </c>
      <c r="AD2155" s="94" t="str">
        <f>IF(OR(Q2155="",'1'!$H$10="-"),"",IF(Q2155&gt;R2155+S2155,"заказано больше наличия",""))</f>
        <v/>
      </c>
    </row>
    <row r="2156" spans="1:30" s="48" customFormat="1">
      <c r="A2156" s="2"/>
      <c r="B2156" s="57" t="s">
        <v>2022</v>
      </c>
      <c r="C2156" s="49" t="s">
        <v>1040</v>
      </c>
      <c r="D2156" s="49" t="s">
        <v>1041</v>
      </c>
      <c r="E2156" s="49">
        <v>4</v>
      </c>
      <c r="F2156" s="49">
        <v>8</v>
      </c>
      <c r="G2156" s="49" t="s">
        <v>3417</v>
      </c>
      <c r="H2156" s="52" t="s">
        <v>288</v>
      </c>
      <c r="I2156" s="50"/>
      <c r="J2156" s="50"/>
      <c r="K2156" s="90"/>
      <c r="L2156" s="51">
        <v>368</v>
      </c>
      <c r="M2156" s="51">
        <v>325</v>
      </c>
      <c r="N2156" s="82">
        <f>IF('1'!$H$10="-",L2156,L2156)</f>
        <v>368</v>
      </c>
      <c r="O2156" s="82">
        <f>IF(Z2156="только сц",0,IF('1'!$H$10="-",M2156,IF('1'!$H$10="в кассу предприятия",M2156,IF('1'!$H$10="ИП Водакова Т.Ю.",M2156*1.075,"-"))))</f>
        <v>325</v>
      </c>
      <c r="P2156" s="86">
        <v>14</v>
      </c>
      <c r="Q2156" s="47"/>
      <c r="R2156" s="91">
        <f t="shared" si="33"/>
        <v>0</v>
      </c>
      <c r="S2156" s="91" t="str">
        <f>IF('1'!$H$10="-","-      ₽",IF(Z2156="только сц",IF(Q2156&lt;=AA2156,Q2156,AA2156),IF(Q2156&lt;=AB2156,0,IF(Q2156-R2156&lt;=AA2156,Q2156-R2156,AA2156))))</f>
        <v>-      ₽</v>
      </c>
      <c r="T2156" s="92" t="str">
        <f>IF('1'!$H$10="-","-      ₽",IF(AND(SUM($W$10:$W$6357)&gt;=200000,AC2156&lt;&gt;"без скидки"),IF(R2156&gt;=100,O2156*0.95*0.95*R2156,O2156*R2156*0.95),IF(SUM($V$10:$V$6357)&gt;=57000,IF(AND(R2156&gt;=100,AC2156&lt;&gt;"без скидки"),O2156*0.95*R2156,O2156*R2156),N2156*R2156)))</f>
        <v>-      ₽</v>
      </c>
      <c r="U2156" s="92" t="str">
        <f>IF('1'!$H$10="-","-      ₽",S2156*N2156)</f>
        <v>-      ₽</v>
      </c>
      <c r="V2156" s="93" t="str">
        <f>IF('1'!$H$10="-","-      ₽",R2156*N2156)</f>
        <v>-      ₽</v>
      </c>
      <c r="W2156" s="93" t="str">
        <f>IF('1'!$H$10="-","-      ₽",R2156*O2156)</f>
        <v>-      ₽</v>
      </c>
      <c r="X2156" s="65" t="s">
        <v>4548</v>
      </c>
      <c r="Y2156" s="66" t="str">
        <f>IF(OR(Q2156="",'1'!$H$10="-"),"-      %",IF(Z2156="только сц",0,IF(SUM($V$685:$V$6357)&gt;=57000,(W2156-T2156)/W2156,0)))</f>
        <v>-      %</v>
      </c>
      <c r="Z2156" s="83" t="s">
        <v>375</v>
      </c>
      <c r="AA2156" s="51">
        <v>0</v>
      </c>
      <c r="AB2156" s="51">
        <v>14</v>
      </c>
      <c r="AC2156" s="63" t="s">
        <v>375</v>
      </c>
      <c r="AD2156" s="94" t="str">
        <f>IF(OR(Q2156="",'1'!$H$10="-"),"",IF(Q2156&gt;R2156+S2156,"заказано больше наличия",""))</f>
        <v/>
      </c>
    </row>
    <row r="2157" spans="1:30" s="48" customFormat="1">
      <c r="A2157" s="2"/>
      <c r="B2157" s="57" t="s">
        <v>2023</v>
      </c>
      <c r="C2157" s="49" t="s">
        <v>1040</v>
      </c>
      <c r="D2157" s="49" t="s">
        <v>1041</v>
      </c>
      <c r="E2157" s="49">
        <v>4</v>
      </c>
      <c r="F2157" s="49">
        <v>11</v>
      </c>
      <c r="G2157" s="49" t="s">
        <v>3418</v>
      </c>
      <c r="H2157" s="52" t="s">
        <v>52</v>
      </c>
      <c r="I2157" s="50"/>
      <c r="J2157" s="50"/>
      <c r="K2157" s="90"/>
      <c r="L2157" s="51">
        <v>312</v>
      </c>
      <c r="M2157" s="51">
        <v>275</v>
      </c>
      <c r="N2157" s="82">
        <f>IF('1'!$H$10="-",L2157,L2157)</f>
        <v>312</v>
      </c>
      <c r="O2157" s="82">
        <f>IF(Z2157="только сц",0,IF('1'!$H$10="-",M2157,IF('1'!$H$10="в кассу предприятия",M2157,IF('1'!$H$10="ИП Водакова Т.Ю.",M2157*1.075,"-"))))</f>
        <v>275</v>
      </c>
      <c r="P2157" s="86">
        <v>3</v>
      </c>
      <c r="Q2157" s="47"/>
      <c r="R2157" s="91">
        <f t="shared" si="33"/>
        <v>0</v>
      </c>
      <c r="S2157" s="91" t="str">
        <f>IF('1'!$H$10="-","-      ₽",IF(Z2157="только сц",IF(Q2157&lt;=AA2157,Q2157,AA2157),IF(Q2157&lt;=AB2157,0,IF(Q2157-R2157&lt;=AA2157,Q2157-R2157,AA2157))))</f>
        <v>-      ₽</v>
      </c>
      <c r="T2157" s="92" t="str">
        <f>IF('1'!$H$10="-","-      ₽",IF(AND(SUM($W$10:$W$6357)&gt;=200000,AC2157&lt;&gt;"без скидки"),IF(R2157&gt;=100,O2157*0.95*0.95*R2157,O2157*R2157*0.95),IF(SUM($V$10:$V$6357)&gt;=57000,IF(AND(R2157&gt;=100,AC2157&lt;&gt;"без скидки"),O2157*0.95*R2157,O2157*R2157),N2157*R2157)))</f>
        <v>-      ₽</v>
      </c>
      <c r="U2157" s="92" t="str">
        <f>IF('1'!$H$10="-","-      ₽",S2157*N2157)</f>
        <v>-      ₽</v>
      </c>
      <c r="V2157" s="93" t="str">
        <f>IF('1'!$H$10="-","-      ₽",R2157*N2157)</f>
        <v>-      ₽</v>
      </c>
      <c r="W2157" s="93" t="str">
        <f>IF('1'!$H$10="-","-      ₽",R2157*O2157)</f>
        <v>-      ₽</v>
      </c>
      <c r="X2157" s="65" t="s">
        <v>4548</v>
      </c>
      <c r="Y2157" s="66" t="str">
        <f>IF(OR(Q2157="",'1'!$H$10="-"),"-      %",IF(Z2157="только сц",0,IF(SUM($V$685:$V$6357)&gt;=57000,(W2157-T2157)/W2157,0)))</f>
        <v>-      %</v>
      </c>
      <c r="Z2157" s="83" t="s">
        <v>375</v>
      </c>
      <c r="AA2157" s="51">
        <v>0</v>
      </c>
      <c r="AB2157" s="51">
        <v>3</v>
      </c>
      <c r="AC2157" s="63" t="s">
        <v>375</v>
      </c>
      <c r="AD2157" s="94" t="str">
        <f>IF(OR(Q2157="",'1'!$H$10="-"),"",IF(Q2157&gt;R2157+S2157,"заказано больше наличия",""))</f>
        <v/>
      </c>
    </row>
    <row r="2158" spans="1:30" s="48" customFormat="1">
      <c r="A2158" s="2"/>
      <c r="B2158" s="57" t="s">
        <v>2024</v>
      </c>
      <c r="C2158" s="49" t="s">
        <v>1040</v>
      </c>
      <c r="D2158" s="49" t="s">
        <v>1041</v>
      </c>
      <c r="E2158" s="49">
        <v>4</v>
      </c>
      <c r="F2158" s="49">
        <v>8</v>
      </c>
      <c r="G2158" s="49" t="s">
        <v>94</v>
      </c>
      <c r="H2158" s="52" t="s">
        <v>288</v>
      </c>
      <c r="I2158" s="50"/>
      <c r="J2158" s="50"/>
      <c r="K2158" s="90"/>
      <c r="L2158" s="51">
        <v>300</v>
      </c>
      <c r="M2158" s="51">
        <v>265</v>
      </c>
      <c r="N2158" s="82">
        <f>IF('1'!$H$10="-",L2158,L2158)</f>
        <v>300</v>
      </c>
      <c r="O2158" s="82">
        <f>IF(Z2158="только сц",0,IF('1'!$H$10="-",M2158,IF('1'!$H$10="в кассу предприятия",M2158,IF('1'!$H$10="ИП Водакова Т.Ю.",M2158*1.075,"-"))))</f>
        <v>265</v>
      </c>
      <c r="P2158" s="86" t="s">
        <v>5583</v>
      </c>
      <c r="Q2158" s="47"/>
      <c r="R2158" s="91">
        <f t="shared" si="33"/>
        <v>0</v>
      </c>
      <c r="S2158" s="91" t="str">
        <f>IF('1'!$H$10="-","-      ₽",IF(Z2158="только сц",IF(Q2158&lt;=AA2158,Q2158,AA2158),IF(Q2158&lt;=AB2158,0,IF(Q2158-R2158&lt;=AA2158,Q2158-R2158,AA2158))))</f>
        <v>-      ₽</v>
      </c>
      <c r="T2158" s="92" t="str">
        <f>IF('1'!$H$10="-","-      ₽",IF(AND(SUM($W$10:$W$6357)&gt;=200000,AC2158&lt;&gt;"без скидки"),IF(R2158&gt;=100,O2158*0.95*0.95*R2158,O2158*R2158*0.95),IF(SUM($V$10:$V$6357)&gt;=57000,IF(AND(R2158&gt;=100,AC2158&lt;&gt;"без скидки"),O2158*0.95*R2158,O2158*R2158),N2158*R2158)))</f>
        <v>-      ₽</v>
      </c>
      <c r="U2158" s="92" t="str">
        <f>IF('1'!$H$10="-","-      ₽",S2158*N2158)</f>
        <v>-      ₽</v>
      </c>
      <c r="V2158" s="93" t="str">
        <f>IF('1'!$H$10="-","-      ₽",R2158*N2158)</f>
        <v>-      ₽</v>
      </c>
      <c r="W2158" s="93" t="str">
        <f>IF('1'!$H$10="-","-      ₽",R2158*O2158)</f>
        <v>-      ₽</v>
      </c>
      <c r="X2158" s="65" t="s">
        <v>4548</v>
      </c>
      <c r="Y2158" s="66" t="str">
        <f>IF(OR(Q2158="",'1'!$H$10="-"),"-      %",IF(Z2158="только сц",0,IF(SUM($V$685:$V$6357)&gt;=57000,(W2158-T2158)/W2158,0)))</f>
        <v>-      %</v>
      </c>
      <c r="Z2158" s="83" t="s">
        <v>375</v>
      </c>
      <c r="AA2158" s="51">
        <v>10</v>
      </c>
      <c r="AB2158" s="51">
        <v>175</v>
      </c>
      <c r="AC2158" s="63" t="s">
        <v>375</v>
      </c>
      <c r="AD2158" s="94" t="str">
        <f>IF(OR(Q2158="",'1'!$H$10="-"),"",IF(Q2158&gt;R2158+S2158,"заказано больше наличия",""))</f>
        <v/>
      </c>
    </row>
    <row r="2159" spans="1:30" s="48" customFormat="1">
      <c r="A2159" s="2"/>
      <c r="B2159" s="57" t="s">
        <v>2025</v>
      </c>
      <c r="C2159" s="49" t="s">
        <v>1040</v>
      </c>
      <c r="D2159" s="49" t="s">
        <v>1041</v>
      </c>
      <c r="E2159" s="49">
        <v>4</v>
      </c>
      <c r="F2159" s="49">
        <v>11</v>
      </c>
      <c r="G2159" s="49" t="s">
        <v>94</v>
      </c>
      <c r="H2159" s="52" t="s">
        <v>52</v>
      </c>
      <c r="I2159" s="50"/>
      <c r="J2159" s="50"/>
      <c r="K2159" s="90"/>
      <c r="L2159" s="51">
        <v>312</v>
      </c>
      <c r="M2159" s="51">
        <v>275</v>
      </c>
      <c r="N2159" s="82">
        <f>IF('1'!$H$10="-",L2159,L2159)</f>
        <v>312</v>
      </c>
      <c r="O2159" s="82">
        <f>IF(Z2159="только сц",0,IF('1'!$H$10="-",M2159,IF('1'!$H$10="в кассу предприятия",M2159,IF('1'!$H$10="ИП Водакова Т.Ю.",M2159*1.075,"-"))))</f>
        <v>275</v>
      </c>
      <c r="P2159" s="86">
        <v>11</v>
      </c>
      <c r="Q2159" s="47"/>
      <c r="R2159" s="91">
        <f t="shared" ref="R2159:R2223" si="34">IF(Q2159&lt;=AB2159,Q2159,AB2159)</f>
        <v>0</v>
      </c>
      <c r="S2159" s="91" t="str">
        <f>IF('1'!$H$10="-","-      ₽",IF(Z2159="только сц",IF(Q2159&lt;=AA2159,Q2159,AA2159),IF(Q2159&lt;=AB2159,0,IF(Q2159-R2159&lt;=AA2159,Q2159-R2159,AA2159))))</f>
        <v>-      ₽</v>
      </c>
      <c r="T2159" s="92" t="str">
        <f>IF('1'!$H$10="-","-      ₽",IF(AND(SUM($W$10:$W$6357)&gt;=200000,AC2159&lt;&gt;"без скидки"),IF(R2159&gt;=100,O2159*0.95*0.95*R2159,O2159*R2159*0.95),IF(SUM($V$10:$V$6357)&gt;=57000,IF(AND(R2159&gt;=100,AC2159&lt;&gt;"без скидки"),O2159*0.95*R2159,O2159*R2159),N2159*R2159)))</f>
        <v>-      ₽</v>
      </c>
      <c r="U2159" s="92" t="str">
        <f>IF('1'!$H$10="-","-      ₽",S2159*N2159)</f>
        <v>-      ₽</v>
      </c>
      <c r="V2159" s="93" t="str">
        <f>IF('1'!$H$10="-","-      ₽",R2159*N2159)</f>
        <v>-      ₽</v>
      </c>
      <c r="W2159" s="93" t="str">
        <f>IF('1'!$H$10="-","-      ₽",R2159*O2159)</f>
        <v>-      ₽</v>
      </c>
      <c r="X2159" s="65" t="s">
        <v>4548</v>
      </c>
      <c r="Y2159" s="66" t="str">
        <f>IF(OR(Q2159="",'1'!$H$10="-"),"-      %",IF(Z2159="только сц",0,IF(SUM($V$685:$V$6357)&gt;=57000,(W2159-T2159)/W2159,0)))</f>
        <v>-      %</v>
      </c>
      <c r="Z2159" s="83" t="s">
        <v>375</v>
      </c>
      <c r="AA2159" s="51">
        <v>0</v>
      </c>
      <c r="AB2159" s="51">
        <v>11</v>
      </c>
      <c r="AC2159" s="63" t="s">
        <v>375</v>
      </c>
      <c r="AD2159" s="94" t="str">
        <f>IF(OR(Q2159="",'1'!$H$10="-"),"",IF(Q2159&gt;R2159+S2159,"заказано больше наличия",""))</f>
        <v/>
      </c>
    </row>
    <row r="2160" spans="1:30" s="48" customFormat="1">
      <c r="A2160" s="2"/>
      <c r="B2160" s="57" t="s">
        <v>4586</v>
      </c>
      <c r="C2160" s="49" t="s">
        <v>3916</v>
      </c>
      <c r="D2160" s="49" t="s">
        <v>3917</v>
      </c>
      <c r="E2160" s="49">
        <v>4</v>
      </c>
      <c r="F2160" s="49">
        <v>8</v>
      </c>
      <c r="G2160" s="49" t="s">
        <v>4677</v>
      </c>
      <c r="H2160" s="52" t="s">
        <v>288</v>
      </c>
      <c r="I2160" s="50"/>
      <c r="J2160" s="50"/>
      <c r="K2160" s="90"/>
      <c r="L2160" s="51">
        <v>278</v>
      </c>
      <c r="M2160" s="51">
        <v>245</v>
      </c>
      <c r="N2160" s="82">
        <f>IF('1'!$H$10="-",L2160,L2160)</f>
        <v>278</v>
      </c>
      <c r="O2160" s="82">
        <f>IF(Z2160="только сц",0,IF('1'!$H$10="-",M2160,IF('1'!$H$10="в кассу предприятия",M2160,IF('1'!$H$10="ИП Водакова Т.Ю.",M2160*1.075,"-"))))</f>
        <v>0</v>
      </c>
      <c r="P2160" s="86">
        <v>1</v>
      </c>
      <c r="Q2160" s="47"/>
      <c r="R2160" s="91">
        <f t="shared" si="34"/>
        <v>0</v>
      </c>
      <c r="S2160" s="91" t="str">
        <f>IF('1'!$H$10="-","-      ₽",IF(Z2160="только сц",IF(Q2160&lt;=AA2160,Q2160,AA2160),IF(Q2160&lt;=AB2160,0,IF(Q2160-R2160&lt;=AA2160,Q2160-R2160,AA2160))))</f>
        <v>-      ₽</v>
      </c>
      <c r="T2160" s="92" t="str">
        <f>IF('1'!$H$10="-","-      ₽",IF(AND(SUM($W$10:$W$6357)&gt;=200000,AC2160&lt;&gt;"без скидки"),IF(R2160&gt;=100,O2160*0.95*0.95*R2160,O2160*R2160*0.95),IF(SUM($V$10:$V$6357)&gt;=57000,IF(AND(R2160&gt;=100,AC2160&lt;&gt;"без скидки"),O2160*0.95*R2160,O2160*R2160),N2160*R2160)))</f>
        <v>-      ₽</v>
      </c>
      <c r="U2160" s="92" t="str">
        <f>IF('1'!$H$10="-","-      ₽",S2160*N2160)</f>
        <v>-      ₽</v>
      </c>
      <c r="V2160" s="93" t="str">
        <f>IF('1'!$H$10="-","-      ₽",R2160*N2160)</f>
        <v>-      ₽</v>
      </c>
      <c r="W2160" s="93" t="str">
        <f>IF('1'!$H$10="-","-      ₽",R2160*O2160)</f>
        <v>-      ₽</v>
      </c>
      <c r="X2160" s="65" t="s">
        <v>4548</v>
      </c>
      <c r="Y2160" s="66" t="str">
        <f>IF(OR(Q2160="",'1'!$H$10="-"),"-      %",IF(Z2160="только сц",0,IF(SUM($V$685:$V$6357)&gt;=57000,(W2160-T2160)/W2160,0)))</f>
        <v>-      %</v>
      </c>
      <c r="Z2160" s="83" t="s">
        <v>5582</v>
      </c>
      <c r="AA2160" s="51">
        <v>1</v>
      </c>
      <c r="AB2160" s="51">
        <v>0</v>
      </c>
      <c r="AC2160" s="63" t="s">
        <v>375</v>
      </c>
      <c r="AD2160" s="94" t="str">
        <f>IF(OR(Q2160="",'1'!$H$10="-"),"",IF(Q2160&gt;R2160+S2160,"заказано больше наличия",""))</f>
        <v/>
      </c>
    </row>
    <row r="2161" spans="1:30" s="48" customFormat="1">
      <c r="A2161" s="2"/>
      <c r="B2161" s="57" t="s">
        <v>4353</v>
      </c>
      <c r="C2161" s="49" t="s">
        <v>1040</v>
      </c>
      <c r="D2161" s="49" t="s">
        <v>1041</v>
      </c>
      <c r="E2161" s="49">
        <v>4</v>
      </c>
      <c r="F2161" s="49">
        <v>8</v>
      </c>
      <c r="G2161" s="49" t="s">
        <v>4504</v>
      </c>
      <c r="H2161" s="52" t="s">
        <v>288</v>
      </c>
      <c r="I2161" s="50"/>
      <c r="J2161" s="50"/>
      <c r="K2161" s="90"/>
      <c r="L2161" s="51">
        <v>368</v>
      </c>
      <c r="M2161" s="51">
        <v>325</v>
      </c>
      <c r="N2161" s="82">
        <f>IF('1'!$H$10="-",L2161,L2161)</f>
        <v>368</v>
      </c>
      <c r="O2161" s="82">
        <f>IF(Z2161="только сц",0,IF('1'!$H$10="-",M2161,IF('1'!$H$10="в кассу предприятия",M2161,IF('1'!$H$10="ИП Водакова Т.Ю.",M2161*1.075,"-"))))</f>
        <v>325</v>
      </c>
      <c r="P2161" s="86">
        <v>1</v>
      </c>
      <c r="Q2161" s="47"/>
      <c r="R2161" s="91">
        <f t="shared" si="34"/>
        <v>0</v>
      </c>
      <c r="S2161" s="91" t="str">
        <f>IF('1'!$H$10="-","-      ₽",IF(Z2161="только сц",IF(Q2161&lt;=AA2161,Q2161,AA2161),IF(Q2161&lt;=AB2161,0,IF(Q2161-R2161&lt;=AA2161,Q2161-R2161,AA2161))))</f>
        <v>-      ₽</v>
      </c>
      <c r="T2161" s="92" t="str">
        <f>IF('1'!$H$10="-","-      ₽",IF(AND(SUM($W$10:$W$6357)&gt;=200000,AC2161&lt;&gt;"без скидки"),IF(R2161&gt;=100,O2161*0.95*0.95*R2161,O2161*R2161*0.95),IF(SUM($V$10:$V$6357)&gt;=57000,IF(AND(R2161&gt;=100,AC2161&lt;&gt;"без скидки"),O2161*0.95*R2161,O2161*R2161),N2161*R2161)))</f>
        <v>-      ₽</v>
      </c>
      <c r="U2161" s="92" t="str">
        <f>IF('1'!$H$10="-","-      ₽",S2161*N2161)</f>
        <v>-      ₽</v>
      </c>
      <c r="V2161" s="93" t="str">
        <f>IF('1'!$H$10="-","-      ₽",R2161*N2161)</f>
        <v>-      ₽</v>
      </c>
      <c r="W2161" s="93" t="str">
        <f>IF('1'!$H$10="-","-      ₽",R2161*O2161)</f>
        <v>-      ₽</v>
      </c>
      <c r="X2161" s="65" t="s">
        <v>4548</v>
      </c>
      <c r="Y2161" s="66" t="str">
        <f>IF(OR(Q2161="",'1'!$H$10="-"),"-      %",IF(Z2161="только сц",0,IF(SUM($V$685:$V$6357)&gt;=57000,(W2161-T2161)/W2161,0)))</f>
        <v>-      %</v>
      </c>
      <c r="Z2161" s="83" t="s">
        <v>375</v>
      </c>
      <c r="AA2161" s="51">
        <v>0</v>
      </c>
      <c r="AB2161" s="51">
        <v>1</v>
      </c>
      <c r="AC2161" s="63" t="s">
        <v>375</v>
      </c>
      <c r="AD2161" s="94" t="str">
        <f>IF(OR(Q2161="",'1'!$H$10="-"),"",IF(Q2161&gt;R2161+S2161,"заказано больше наличия",""))</f>
        <v/>
      </c>
    </row>
    <row r="2162" spans="1:30" s="48" customFormat="1">
      <c r="A2162" s="2"/>
      <c r="B2162" s="57" t="s">
        <v>2026</v>
      </c>
      <c r="C2162" s="49" t="s">
        <v>1040</v>
      </c>
      <c r="D2162" s="49" t="s">
        <v>1041</v>
      </c>
      <c r="E2162" s="49">
        <v>4</v>
      </c>
      <c r="F2162" s="49">
        <v>8</v>
      </c>
      <c r="G2162" s="49" t="s">
        <v>3419</v>
      </c>
      <c r="H2162" s="52" t="s">
        <v>288</v>
      </c>
      <c r="I2162" s="50"/>
      <c r="J2162" s="50"/>
      <c r="K2162" s="90"/>
      <c r="L2162" s="51">
        <v>368</v>
      </c>
      <c r="M2162" s="51">
        <v>325</v>
      </c>
      <c r="N2162" s="82">
        <f>IF('1'!$H$10="-",L2162,L2162)</f>
        <v>368</v>
      </c>
      <c r="O2162" s="82">
        <f>IF(Z2162="только сц",0,IF('1'!$H$10="-",M2162,IF('1'!$H$10="в кассу предприятия",M2162,IF('1'!$H$10="ИП Водакова Т.Ю.",M2162*1.075,"-"))))</f>
        <v>325</v>
      </c>
      <c r="P2162" s="86">
        <v>9</v>
      </c>
      <c r="Q2162" s="47"/>
      <c r="R2162" s="91">
        <f t="shared" si="34"/>
        <v>0</v>
      </c>
      <c r="S2162" s="91" t="str">
        <f>IF('1'!$H$10="-","-      ₽",IF(Z2162="только сц",IF(Q2162&lt;=AA2162,Q2162,AA2162),IF(Q2162&lt;=AB2162,0,IF(Q2162-R2162&lt;=AA2162,Q2162-R2162,AA2162))))</f>
        <v>-      ₽</v>
      </c>
      <c r="T2162" s="92" t="str">
        <f>IF('1'!$H$10="-","-      ₽",IF(AND(SUM($W$10:$W$6357)&gt;=200000,AC2162&lt;&gt;"без скидки"),IF(R2162&gt;=100,O2162*0.95*0.95*R2162,O2162*R2162*0.95),IF(SUM($V$10:$V$6357)&gt;=57000,IF(AND(R2162&gt;=100,AC2162&lt;&gt;"без скидки"),O2162*0.95*R2162,O2162*R2162),N2162*R2162)))</f>
        <v>-      ₽</v>
      </c>
      <c r="U2162" s="92" t="str">
        <f>IF('1'!$H$10="-","-      ₽",S2162*N2162)</f>
        <v>-      ₽</v>
      </c>
      <c r="V2162" s="93" t="str">
        <f>IF('1'!$H$10="-","-      ₽",R2162*N2162)</f>
        <v>-      ₽</v>
      </c>
      <c r="W2162" s="93" t="str">
        <f>IF('1'!$H$10="-","-      ₽",R2162*O2162)</f>
        <v>-      ₽</v>
      </c>
      <c r="X2162" s="65" t="s">
        <v>4548</v>
      </c>
      <c r="Y2162" s="66" t="str">
        <f>IF(OR(Q2162="",'1'!$H$10="-"),"-      %",IF(Z2162="только сц",0,IF(SUM($V$685:$V$6357)&gt;=57000,(W2162-T2162)/W2162,0)))</f>
        <v>-      %</v>
      </c>
      <c r="Z2162" s="83" t="s">
        <v>375</v>
      </c>
      <c r="AA2162" s="51">
        <v>0</v>
      </c>
      <c r="AB2162" s="51">
        <v>9</v>
      </c>
      <c r="AC2162" s="63" t="s">
        <v>375</v>
      </c>
      <c r="AD2162" s="94" t="str">
        <f>IF(OR(Q2162="",'1'!$H$10="-"),"",IF(Q2162&gt;R2162+S2162,"заказано больше наличия",""))</f>
        <v/>
      </c>
    </row>
    <row r="2163" spans="1:30" s="48" customFormat="1">
      <c r="A2163" s="2"/>
      <c r="B2163" s="57" t="s">
        <v>2027</v>
      </c>
      <c r="C2163" s="49" t="s">
        <v>1040</v>
      </c>
      <c r="D2163" s="49" t="s">
        <v>1041</v>
      </c>
      <c r="E2163" s="49">
        <v>4</v>
      </c>
      <c r="F2163" s="49">
        <v>8</v>
      </c>
      <c r="G2163" s="49" t="s">
        <v>3420</v>
      </c>
      <c r="H2163" s="52" t="s">
        <v>288</v>
      </c>
      <c r="I2163" s="50"/>
      <c r="J2163" s="50"/>
      <c r="K2163" s="90"/>
      <c r="L2163" s="51">
        <v>255</v>
      </c>
      <c r="M2163" s="51">
        <v>225</v>
      </c>
      <c r="N2163" s="82">
        <f>IF('1'!$H$10="-",L2163,L2163)</f>
        <v>255</v>
      </c>
      <c r="O2163" s="82">
        <f>IF(Z2163="только сц",0,IF('1'!$H$10="-",M2163,IF('1'!$H$10="в кассу предприятия",M2163,IF('1'!$H$10="ИП Водакова Т.Ю.",M2163*1.075,"-"))))</f>
        <v>225</v>
      </c>
      <c r="P2163" s="86">
        <v>30</v>
      </c>
      <c r="Q2163" s="47"/>
      <c r="R2163" s="91">
        <f t="shared" si="34"/>
        <v>0</v>
      </c>
      <c r="S2163" s="91" t="str">
        <f>IF('1'!$H$10="-","-      ₽",IF(Z2163="только сц",IF(Q2163&lt;=AA2163,Q2163,AA2163),IF(Q2163&lt;=AB2163,0,IF(Q2163-R2163&lt;=AA2163,Q2163-R2163,AA2163))))</f>
        <v>-      ₽</v>
      </c>
      <c r="T2163" s="92" t="str">
        <f>IF('1'!$H$10="-","-      ₽",IF(AND(SUM($W$10:$W$6357)&gt;=200000,AC2163&lt;&gt;"без скидки"),IF(R2163&gt;=100,O2163*0.95*0.95*R2163,O2163*R2163*0.95),IF(SUM($V$10:$V$6357)&gt;=57000,IF(AND(R2163&gt;=100,AC2163&lt;&gt;"без скидки"),O2163*0.95*R2163,O2163*R2163),N2163*R2163)))</f>
        <v>-      ₽</v>
      </c>
      <c r="U2163" s="92" t="str">
        <f>IF('1'!$H$10="-","-      ₽",S2163*N2163)</f>
        <v>-      ₽</v>
      </c>
      <c r="V2163" s="93" t="str">
        <f>IF('1'!$H$10="-","-      ₽",R2163*N2163)</f>
        <v>-      ₽</v>
      </c>
      <c r="W2163" s="93" t="str">
        <f>IF('1'!$H$10="-","-      ₽",R2163*O2163)</f>
        <v>-      ₽</v>
      </c>
      <c r="X2163" s="65" t="s">
        <v>4548</v>
      </c>
      <c r="Y2163" s="66" t="str">
        <f>IF(OR(Q2163="",'1'!$H$10="-"),"-      %",IF(Z2163="только сц",0,IF(SUM($V$685:$V$6357)&gt;=57000,(W2163-T2163)/W2163,0)))</f>
        <v>-      %</v>
      </c>
      <c r="Z2163" s="83" t="s">
        <v>375</v>
      </c>
      <c r="AA2163" s="51">
        <v>11</v>
      </c>
      <c r="AB2163" s="51">
        <v>19</v>
      </c>
      <c r="AC2163" s="63" t="s">
        <v>375</v>
      </c>
      <c r="AD2163" s="94" t="str">
        <f>IF(OR(Q2163="",'1'!$H$10="-"),"",IF(Q2163&gt;R2163+S2163,"заказано больше наличия",""))</f>
        <v/>
      </c>
    </row>
    <row r="2164" spans="1:30" s="48" customFormat="1">
      <c r="A2164" s="2"/>
      <c r="B2164" s="57" t="s">
        <v>2028</v>
      </c>
      <c r="C2164" s="49" t="s">
        <v>1040</v>
      </c>
      <c r="D2164" s="49" t="s">
        <v>1041</v>
      </c>
      <c r="E2164" s="49">
        <v>4</v>
      </c>
      <c r="F2164" s="49">
        <v>11</v>
      </c>
      <c r="G2164" s="49" t="s">
        <v>3420</v>
      </c>
      <c r="H2164" s="52" t="s">
        <v>52</v>
      </c>
      <c r="I2164" s="50"/>
      <c r="J2164" s="50"/>
      <c r="K2164" s="90"/>
      <c r="L2164" s="51">
        <v>278</v>
      </c>
      <c r="M2164" s="51">
        <v>245</v>
      </c>
      <c r="N2164" s="82">
        <f>IF('1'!$H$10="-",L2164,L2164)</f>
        <v>278</v>
      </c>
      <c r="O2164" s="82">
        <f>IF(Z2164="только сц",0,IF('1'!$H$10="-",M2164,IF('1'!$H$10="в кассу предприятия",M2164,IF('1'!$H$10="ИП Водакова Т.Ю.",M2164*1.075,"-"))))</f>
        <v>245</v>
      </c>
      <c r="P2164" s="86">
        <v>26</v>
      </c>
      <c r="Q2164" s="47"/>
      <c r="R2164" s="91">
        <f t="shared" si="34"/>
        <v>0</v>
      </c>
      <c r="S2164" s="91" t="str">
        <f>IF('1'!$H$10="-","-      ₽",IF(Z2164="только сц",IF(Q2164&lt;=AA2164,Q2164,AA2164),IF(Q2164&lt;=AB2164,0,IF(Q2164-R2164&lt;=AA2164,Q2164-R2164,AA2164))))</f>
        <v>-      ₽</v>
      </c>
      <c r="T2164" s="92" t="str">
        <f>IF('1'!$H$10="-","-      ₽",IF(AND(SUM($W$10:$W$6357)&gt;=200000,AC2164&lt;&gt;"без скидки"),IF(R2164&gt;=100,O2164*0.95*0.95*R2164,O2164*R2164*0.95),IF(SUM($V$10:$V$6357)&gt;=57000,IF(AND(R2164&gt;=100,AC2164&lt;&gt;"без скидки"),O2164*0.95*R2164,O2164*R2164),N2164*R2164)))</f>
        <v>-      ₽</v>
      </c>
      <c r="U2164" s="92" t="str">
        <f>IF('1'!$H$10="-","-      ₽",S2164*N2164)</f>
        <v>-      ₽</v>
      </c>
      <c r="V2164" s="93" t="str">
        <f>IF('1'!$H$10="-","-      ₽",R2164*N2164)</f>
        <v>-      ₽</v>
      </c>
      <c r="W2164" s="93" t="str">
        <f>IF('1'!$H$10="-","-      ₽",R2164*O2164)</f>
        <v>-      ₽</v>
      </c>
      <c r="X2164" s="65" t="s">
        <v>4548</v>
      </c>
      <c r="Y2164" s="66" t="str">
        <f>IF(OR(Q2164="",'1'!$H$10="-"),"-      %",IF(Z2164="только сц",0,IF(SUM($V$685:$V$6357)&gt;=57000,(W2164-T2164)/W2164,0)))</f>
        <v>-      %</v>
      </c>
      <c r="Z2164" s="83" t="s">
        <v>375</v>
      </c>
      <c r="AA2164" s="51">
        <v>10</v>
      </c>
      <c r="AB2164" s="51">
        <v>16</v>
      </c>
      <c r="AC2164" s="63" t="s">
        <v>375</v>
      </c>
      <c r="AD2164" s="94" t="str">
        <f>IF(OR(Q2164="",'1'!$H$10="-"),"",IF(Q2164&gt;R2164+S2164,"заказано больше наличия",""))</f>
        <v/>
      </c>
    </row>
    <row r="2165" spans="1:30" s="48" customFormat="1">
      <c r="A2165" s="2"/>
      <c r="B2165" s="57" t="s">
        <v>2029</v>
      </c>
      <c r="C2165" s="49" t="s">
        <v>1040</v>
      </c>
      <c r="D2165" s="49" t="s">
        <v>1041</v>
      </c>
      <c r="E2165" s="49">
        <v>4</v>
      </c>
      <c r="F2165" s="49">
        <v>8</v>
      </c>
      <c r="G2165" s="49" t="s">
        <v>3421</v>
      </c>
      <c r="H2165" s="52" t="s">
        <v>288</v>
      </c>
      <c r="I2165" s="50"/>
      <c r="J2165" s="50"/>
      <c r="K2165" s="90"/>
      <c r="L2165" s="51">
        <v>278</v>
      </c>
      <c r="M2165" s="51">
        <v>245</v>
      </c>
      <c r="N2165" s="82">
        <f>IF('1'!$H$10="-",L2165,L2165)</f>
        <v>278</v>
      </c>
      <c r="O2165" s="82">
        <f>IF(Z2165="только сц",0,IF('1'!$H$10="-",M2165,IF('1'!$H$10="в кассу предприятия",M2165,IF('1'!$H$10="ИП Водакова Т.Ю.",M2165*1.075,"-"))))</f>
        <v>245</v>
      </c>
      <c r="P2165" s="86">
        <v>7</v>
      </c>
      <c r="Q2165" s="47"/>
      <c r="R2165" s="91">
        <f t="shared" si="34"/>
        <v>0</v>
      </c>
      <c r="S2165" s="91" t="str">
        <f>IF('1'!$H$10="-","-      ₽",IF(Z2165="только сц",IF(Q2165&lt;=AA2165,Q2165,AA2165),IF(Q2165&lt;=AB2165,0,IF(Q2165-R2165&lt;=AA2165,Q2165-R2165,AA2165))))</f>
        <v>-      ₽</v>
      </c>
      <c r="T2165" s="92" t="str">
        <f>IF('1'!$H$10="-","-      ₽",IF(AND(SUM($W$10:$W$6357)&gt;=200000,AC2165&lt;&gt;"без скидки"),IF(R2165&gt;=100,O2165*0.95*0.95*R2165,O2165*R2165*0.95),IF(SUM($V$10:$V$6357)&gt;=57000,IF(AND(R2165&gt;=100,AC2165&lt;&gt;"без скидки"),O2165*0.95*R2165,O2165*R2165),N2165*R2165)))</f>
        <v>-      ₽</v>
      </c>
      <c r="U2165" s="92" t="str">
        <f>IF('1'!$H$10="-","-      ₽",S2165*N2165)</f>
        <v>-      ₽</v>
      </c>
      <c r="V2165" s="93" t="str">
        <f>IF('1'!$H$10="-","-      ₽",R2165*N2165)</f>
        <v>-      ₽</v>
      </c>
      <c r="W2165" s="93" t="str">
        <f>IF('1'!$H$10="-","-      ₽",R2165*O2165)</f>
        <v>-      ₽</v>
      </c>
      <c r="X2165" s="65" t="s">
        <v>4548</v>
      </c>
      <c r="Y2165" s="66" t="str">
        <f>IF(OR(Q2165="",'1'!$H$10="-"),"-      %",IF(Z2165="только сц",0,IF(SUM($V$685:$V$6357)&gt;=57000,(W2165-T2165)/W2165,0)))</f>
        <v>-      %</v>
      </c>
      <c r="Z2165" s="83" t="s">
        <v>375</v>
      </c>
      <c r="AA2165" s="51">
        <v>1</v>
      </c>
      <c r="AB2165" s="51">
        <v>6</v>
      </c>
      <c r="AC2165" s="63" t="s">
        <v>375</v>
      </c>
      <c r="AD2165" s="94" t="str">
        <f>IF(OR(Q2165="",'1'!$H$10="-"),"",IF(Q2165&gt;R2165+S2165,"заказано больше наличия",""))</f>
        <v/>
      </c>
    </row>
    <row r="2166" spans="1:30" s="48" customFormat="1">
      <c r="A2166" s="2"/>
      <c r="B2166" s="57" t="s">
        <v>2030</v>
      </c>
      <c r="C2166" s="49" t="s">
        <v>1040</v>
      </c>
      <c r="D2166" s="49" t="s">
        <v>1041</v>
      </c>
      <c r="E2166" s="49">
        <v>4</v>
      </c>
      <c r="F2166" s="49">
        <v>8</v>
      </c>
      <c r="G2166" s="49" t="s">
        <v>3422</v>
      </c>
      <c r="H2166" s="52" t="s">
        <v>288</v>
      </c>
      <c r="I2166" s="50"/>
      <c r="J2166" s="50"/>
      <c r="K2166" s="90"/>
      <c r="L2166" s="51">
        <v>278</v>
      </c>
      <c r="M2166" s="51">
        <v>245</v>
      </c>
      <c r="N2166" s="82">
        <f>IF('1'!$H$10="-",L2166,L2166)</f>
        <v>278</v>
      </c>
      <c r="O2166" s="82">
        <f>IF(Z2166="только сц",0,IF('1'!$H$10="-",M2166,IF('1'!$H$10="в кассу предприятия",M2166,IF('1'!$H$10="ИП Водакова Т.Ю.",M2166*1.075,"-"))))</f>
        <v>0</v>
      </c>
      <c r="P2166" s="86">
        <v>1</v>
      </c>
      <c r="Q2166" s="47"/>
      <c r="R2166" s="91">
        <f t="shared" si="34"/>
        <v>0</v>
      </c>
      <c r="S2166" s="91" t="str">
        <f>IF('1'!$H$10="-","-      ₽",IF(Z2166="только сц",IF(Q2166&lt;=AA2166,Q2166,AA2166),IF(Q2166&lt;=AB2166,0,IF(Q2166-R2166&lt;=AA2166,Q2166-R2166,AA2166))))</f>
        <v>-      ₽</v>
      </c>
      <c r="T2166" s="92" t="str">
        <f>IF('1'!$H$10="-","-      ₽",IF(AND(SUM($W$10:$W$6357)&gt;=200000,AC2166&lt;&gt;"без скидки"),IF(R2166&gt;=100,O2166*0.95*0.95*R2166,O2166*R2166*0.95),IF(SUM($V$10:$V$6357)&gt;=57000,IF(AND(R2166&gt;=100,AC2166&lt;&gt;"без скидки"),O2166*0.95*R2166,O2166*R2166),N2166*R2166)))</f>
        <v>-      ₽</v>
      </c>
      <c r="U2166" s="92" t="str">
        <f>IF('1'!$H$10="-","-      ₽",S2166*N2166)</f>
        <v>-      ₽</v>
      </c>
      <c r="V2166" s="93" t="str">
        <f>IF('1'!$H$10="-","-      ₽",R2166*N2166)</f>
        <v>-      ₽</v>
      </c>
      <c r="W2166" s="93" t="str">
        <f>IF('1'!$H$10="-","-      ₽",R2166*O2166)</f>
        <v>-      ₽</v>
      </c>
      <c r="X2166" s="65" t="s">
        <v>4548</v>
      </c>
      <c r="Y2166" s="66" t="str">
        <f>IF(OR(Q2166="",'1'!$H$10="-"),"-      %",IF(Z2166="только сц",0,IF(SUM($V$685:$V$6357)&gt;=57000,(W2166-T2166)/W2166,0)))</f>
        <v>-      %</v>
      </c>
      <c r="Z2166" s="83" t="s">
        <v>5582</v>
      </c>
      <c r="AA2166" s="51">
        <v>1</v>
      </c>
      <c r="AB2166" s="51">
        <v>0</v>
      </c>
      <c r="AC2166" s="63" t="s">
        <v>375</v>
      </c>
      <c r="AD2166" s="94" t="str">
        <f>IF(OR(Q2166="",'1'!$H$10="-"),"",IF(Q2166&gt;R2166+S2166,"заказано больше наличия",""))</f>
        <v/>
      </c>
    </row>
    <row r="2167" spans="1:30" s="48" customFormat="1">
      <c r="A2167" s="2"/>
      <c r="B2167" s="57" t="s">
        <v>2031</v>
      </c>
      <c r="C2167" s="49" t="s">
        <v>1040</v>
      </c>
      <c r="D2167" s="49" t="s">
        <v>1041</v>
      </c>
      <c r="E2167" s="49">
        <v>4</v>
      </c>
      <c r="F2167" s="49">
        <v>11</v>
      </c>
      <c r="G2167" s="49" t="s">
        <v>3423</v>
      </c>
      <c r="H2167" s="52" t="s">
        <v>52</v>
      </c>
      <c r="I2167" s="50"/>
      <c r="J2167" s="50"/>
      <c r="K2167" s="90"/>
      <c r="L2167" s="51">
        <v>448</v>
      </c>
      <c r="M2167" s="51">
        <v>395</v>
      </c>
      <c r="N2167" s="82">
        <f>IF('1'!$H$10="-",L2167,L2167)</f>
        <v>448</v>
      </c>
      <c r="O2167" s="82">
        <f>IF(Z2167="только сц",0,IF('1'!$H$10="-",M2167,IF('1'!$H$10="в кассу предприятия",M2167,IF('1'!$H$10="ИП Водакова Т.Ю.",M2167*1.075,"-"))))</f>
        <v>395</v>
      </c>
      <c r="P2167" s="86">
        <v>12</v>
      </c>
      <c r="Q2167" s="47"/>
      <c r="R2167" s="91">
        <f t="shared" si="34"/>
        <v>0</v>
      </c>
      <c r="S2167" s="91" t="str">
        <f>IF('1'!$H$10="-","-      ₽",IF(Z2167="только сц",IF(Q2167&lt;=AA2167,Q2167,AA2167),IF(Q2167&lt;=AB2167,0,IF(Q2167-R2167&lt;=AA2167,Q2167-R2167,AA2167))))</f>
        <v>-      ₽</v>
      </c>
      <c r="T2167" s="92" t="str">
        <f>IF('1'!$H$10="-","-      ₽",IF(AND(SUM($W$10:$W$6357)&gt;=200000,AC2167&lt;&gt;"без скидки"),IF(R2167&gt;=100,O2167*0.95*0.95*R2167,O2167*R2167*0.95),IF(SUM($V$10:$V$6357)&gt;=57000,IF(AND(R2167&gt;=100,AC2167&lt;&gt;"без скидки"),O2167*0.95*R2167,O2167*R2167),N2167*R2167)))</f>
        <v>-      ₽</v>
      </c>
      <c r="U2167" s="92" t="str">
        <f>IF('1'!$H$10="-","-      ₽",S2167*N2167)</f>
        <v>-      ₽</v>
      </c>
      <c r="V2167" s="93" t="str">
        <f>IF('1'!$H$10="-","-      ₽",R2167*N2167)</f>
        <v>-      ₽</v>
      </c>
      <c r="W2167" s="93" t="str">
        <f>IF('1'!$H$10="-","-      ₽",R2167*O2167)</f>
        <v>-      ₽</v>
      </c>
      <c r="X2167" s="65" t="s">
        <v>4548</v>
      </c>
      <c r="Y2167" s="66" t="str">
        <f>IF(OR(Q2167="",'1'!$H$10="-"),"-      %",IF(Z2167="только сц",0,IF(SUM($V$685:$V$6357)&gt;=57000,(W2167-T2167)/W2167,0)))</f>
        <v>-      %</v>
      </c>
      <c r="Z2167" s="83" t="s">
        <v>375</v>
      </c>
      <c r="AA2167" s="51">
        <v>0</v>
      </c>
      <c r="AB2167" s="51">
        <v>12</v>
      </c>
      <c r="AC2167" s="63" t="s">
        <v>375</v>
      </c>
      <c r="AD2167" s="94" t="str">
        <f>IF(OR(Q2167="",'1'!$H$10="-"),"",IF(Q2167&gt;R2167+S2167,"заказано больше наличия",""))</f>
        <v/>
      </c>
    </row>
    <row r="2168" spans="1:30" s="48" customFormat="1">
      <c r="A2168" s="2"/>
      <c r="B2168" s="57" t="s">
        <v>2032</v>
      </c>
      <c r="C2168" s="49" t="s">
        <v>1040</v>
      </c>
      <c r="D2168" s="49" t="s">
        <v>1041</v>
      </c>
      <c r="E2168" s="49">
        <v>4</v>
      </c>
      <c r="F2168" s="49">
        <v>8</v>
      </c>
      <c r="G2168" s="49" t="s">
        <v>3424</v>
      </c>
      <c r="H2168" s="52" t="s">
        <v>288</v>
      </c>
      <c r="I2168" s="50"/>
      <c r="J2168" s="50"/>
      <c r="K2168" s="90"/>
      <c r="L2168" s="51">
        <v>255</v>
      </c>
      <c r="M2168" s="51">
        <v>225</v>
      </c>
      <c r="N2168" s="82">
        <f>IF('1'!$H$10="-",L2168,L2168)</f>
        <v>255</v>
      </c>
      <c r="O2168" s="82">
        <f>IF(Z2168="только сц",0,IF('1'!$H$10="-",M2168,IF('1'!$H$10="в кассу предприятия",M2168,IF('1'!$H$10="ИП Водакова Т.Ю.",M2168*1.075,"-"))))</f>
        <v>225</v>
      </c>
      <c r="P2168" s="86">
        <v>3</v>
      </c>
      <c r="Q2168" s="47"/>
      <c r="R2168" s="91">
        <f t="shared" si="34"/>
        <v>0</v>
      </c>
      <c r="S2168" s="91" t="str">
        <f>IF('1'!$H$10="-","-      ₽",IF(Z2168="только сц",IF(Q2168&lt;=AA2168,Q2168,AA2168),IF(Q2168&lt;=AB2168,0,IF(Q2168-R2168&lt;=AA2168,Q2168-R2168,AA2168))))</f>
        <v>-      ₽</v>
      </c>
      <c r="T2168" s="92" t="str">
        <f>IF('1'!$H$10="-","-      ₽",IF(AND(SUM($W$10:$W$6357)&gt;=200000,AC2168&lt;&gt;"без скидки"),IF(R2168&gt;=100,O2168*0.95*0.95*R2168,O2168*R2168*0.95),IF(SUM($V$10:$V$6357)&gt;=57000,IF(AND(R2168&gt;=100,AC2168&lt;&gt;"без скидки"),O2168*0.95*R2168,O2168*R2168),N2168*R2168)))</f>
        <v>-      ₽</v>
      </c>
      <c r="U2168" s="92" t="str">
        <f>IF('1'!$H$10="-","-      ₽",S2168*N2168)</f>
        <v>-      ₽</v>
      </c>
      <c r="V2168" s="93" t="str">
        <f>IF('1'!$H$10="-","-      ₽",R2168*N2168)</f>
        <v>-      ₽</v>
      </c>
      <c r="W2168" s="93" t="str">
        <f>IF('1'!$H$10="-","-      ₽",R2168*O2168)</f>
        <v>-      ₽</v>
      </c>
      <c r="X2168" s="65" t="s">
        <v>4548</v>
      </c>
      <c r="Y2168" s="66" t="str">
        <f>IF(OR(Q2168="",'1'!$H$10="-"),"-      %",IF(Z2168="только сц",0,IF(SUM($V$685:$V$6357)&gt;=57000,(W2168-T2168)/W2168,0)))</f>
        <v>-      %</v>
      </c>
      <c r="Z2168" s="83" t="s">
        <v>375</v>
      </c>
      <c r="AA2168" s="51">
        <v>0</v>
      </c>
      <c r="AB2168" s="51">
        <v>3</v>
      </c>
      <c r="AC2168" s="63" t="s">
        <v>375</v>
      </c>
      <c r="AD2168" s="94" t="str">
        <f>IF(OR(Q2168="",'1'!$H$10="-"),"",IF(Q2168&gt;R2168+S2168,"заказано больше наличия",""))</f>
        <v/>
      </c>
    </row>
    <row r="2169" spans="1:30" s="48" customFormat="1">
      <c r="A2169" s="2"/>
      <c r="B2169" s="57" t="s">
        <v>2033</v>
      </c>
      <c r="C2169" s="49" t="s">
        <v>1040</v>
      </c>
      <c r="D2169" s="49" t="s">
        <v>1041</v>
      </c>
      <c r="E2169" s="49">
        <v>4</v>
      </c>
      <c r="F2169" s="49">
        <v>8</v>
      </c>
      <c r="G2169" s="49" t="s">
        <v>3425</v>
      </c>
      <c r="H2169" s="52" t="s">
        <v>288</v>
      </c>
      <c r="I2169" s="50"/>
      <c r="J2169" s="50"/>
      <c r="K2169" s="90"/>
      <c r="L2169" s="51">
        <v>334</v>
      </c>
      <c r="M2169" s="51">
        <v>295</v>
      </c>
      <c r="N2169" s="82">
        <f>IF('1'!$H$10="-",L2169,L2169)</f>
        <v>334</v>
      </c>
      <c r="O2169" s="82">
        <f>IF(Z2169="только сц",0,IF('1'!$H$10="-",M2169,IF('1'!$H$10="в кассу предприятия",M2169,IF('1'!$H$10="ИП Водакова Т.Ю.",M2169*1.075,"-"))))</f>
        <v>295</v>
      </c>
      <c r="P2169" s="86">
        <v>3</v>
      </c>
      <c r="Q2169" s="47"/>
      <c r="R2169" s="91">
        <f t="shared" si="34"/>
        <v>0</v>
      </c>
      <c r="S2169" s="91" t="str">
        <f>IF('1'!$H$10="-","-      ₽",IF(Z2169="только сц",IF(Q2169&lt;=AA2169,Q2169,AA2169),IF(Q2169&lt;=AB2169,0,IF(Q2169-R2169&lt;=AA2169,Q2169-R2169,AA2169))))</f>
        <v>-      ₽</v>
      </c>
      <c r="T2169" s="92" t="str">
        <f>IF('1'!$H$10="-","-      ₽",IF(AND(SUM($W$10:$W$6357)&gt;=200000,AC2169&lt;&gt;"без скидки"),IF(R2169&gt;=100,O2169*0.95*0.95*R2169,O2169*R2169*0.95),IF(SUM($V$10:$V$6357)&gt;=57000,IF(AND(R2169&gt;=100,AC2169&lt;&gt;"без скидки"),O2169*0.95*R2169,O2169*R2169),N2169*R2169)))</f>
        <v>-      ₽</v>
      </c>
      <c r="U2169" s="92" t="str">
        <f>IF('1'!$H$10="-","-      ₽",S2169*N2169)</f>
        <v>-      ₽</v>
      </c>
      <c r="V2169" s="93" t="str">
        <f>IF('1'!$H$10="-","-      ₽",R2169*N2169)</f>
        <v>-      ₽</v>
      </c>
      <c r="W2169" s="93" t="str">
        <f>IF('1'!$H$10="-","-      ₽",R2169*O2169)</f>
        <v>-      ₽</v>
      </c>
      <c r="X2169" s="65" t="s">
        <v>4548</v>
      </c>
      <c r="Y2169" s="66" t="str">
        <f>IF(OR(Q2169="",'1'!$H$10="-"),"-      %",IF(Z2169="только сц",0,IF(SUM($V$685:$V$6357)&gt;=57000,(W2169-T2169)/W2169,0)))</f>
        <v>-      %</v>
      </c>
      <c r="Z2169" s="83" t="s">
        <v>375</v>
      </c>
      <c r="AA2169" s="51">
        <v>0</v>
      </c>
      <c r="AB2169" s="51">
        <v>3</v>
      </c>
      <c r="AC2169" s="63" t="s">
        <v>375</v>
      </c>
      <c r="AD2169" s="94" t="str">
        <f>IF(OR(Q2169="",'1'!$H$10="-"),"",IF(Q2169&gt;R2169+S2169,"заказано больше наличия",""))</f>
        <v/>
      </c>
    </row>
    <row r="2170" spans="1:30" s="48" customFormat="1">
      <c r="A2170" s="2"/>
      <c r="B2170" s="57" t="s">
        <v>2034</v>
      </c>
      <c r="C2170" s="49" t="s">
        <v>1040</v>
      </c>
      <c r="D2170" s="49" t="s">
        <v>1041</v>
      </c>
      <c r="E2170" s="49">
        <v>4</v>
      </c>
      <c r="F2170" s="49">
        <v>8</v>
      </c>
      <c r="G2170" s="49" t="s">
        <v>3426</v>
      </c>
      <c r="H2170" s="52" t="s">
        <v>288</v>
      </c>
      <c r="I2170" s="50"/>
      <c r="J2170" s="50"/>
      <c r="K2170" s="90"/>
      <c r="L2170" s="51">
        <v>255</v>
      </c>
      <c r="M2170" s="51">
        <v>225</v>
      </c>
      <c r="N2170" s="82">
        <f>IF('1'!$H$10="-",L2170,L2170)</f>
        <v>255</v>
      </c>
      <c r="O2170" s="82">
        <f>IF(Z2170="только сц",0,IF('1'!$H$10="-",M2170,IF('1'!$H$10="в кассу предприятия",M2170,IF('1'!$H$10="ИП Водакова Т.Ю.",M2170*1.075,"-"))))</f>
        <v>225</v>
      </c>
      <c r="P2170" s="86">
        <v>37</v>
      </c>
      <c r="Q2170" s="47"/>
      <c r="R2170" s="91">
        <f t="shared" si="34"/>
        <v>0</v>
      </c>
      <c r="S2170" s="91" t="str">
        <f>IF('1'!$H$10="-","-      ₽",IF(Z2170="только сц",IF(Q2170&lt;=AA2170,Q2170,AA2170),IF(Q2170&lt;=AB2170,0,IF(Q2170-R2170&lt;=AA2170,Q2170-R2170,AA2170))))</f>
        <v>-      ₽</v>
      </c>
      <c r="T2170" s="92" t="str">
        <f>IF('1'!$H$10="-","-      ₽",IF(AND(SUM($W$10:$W$6357)&gt;=200000,AC2170&lt;&gt;"без скидки"),IF(R2170&gt;=100,O2170*0.95*0.95*R2170,O2170*R2170*0.95),IF(SUM($V$10:$V$6357)&gt;=57000,IF(AND(R2170&gt;=100,AC2170&lt;&gt;"без скидки"),O2170*0.95*R2170,O2170*R2170),N2170*R2170)))</f>
        <v>-      ₽</v>
      </c>
      <c r="U2170" s="92" t="str">
        <f>IF('1'!$H$10="-","-      ₽",S2170*N2170)</f>
        <v>-      ₽</v>
      </c>
      <c r="V2170" s="93" t="str">
        <f>IF('1'!$H$10="-","-      ₽",R2170*N2170)</f>
        <v>-      ₽</v>
      </c>
      <c r="W2170" s="93" t="str">
        <f>IF('1'!$H$10="-","-      ₽",R2170*O2170)</f>
        <v>-      ₽</v>
      </c>
      <c r="X2170" s="65" t="s">
        <v>4548</v>
      </c>
      <c r="Y2170" s="66" t="str">
        <f>IF(OR(Q2170="",'1'!$H$10="-"),"-      %",IF(Z2170="только сц",0,IF(SUM($V$685:$V$6357)&gt;=57000,(W2170-T2170)/W2170,0)))</f>
        <v>-      %</v>
      </c>
      <c r="Z2170" s="83" t="s">
        <v>375</v>
      </c>
      <c r="AA2170" s="51">
        <v>0</v>
      </c>
      <c r="AB2170" s="51">
        <v>37</v>
      </c>
      <c r="AC2170" s="63" t="s">
        <v>375</v>
      </c>
      <c r="AD2170" s="94" t="str">
        <f>IF(OR(Q2170="",'1'!$H$10="-"),"",IF(Q2170&gt;R2170+S2170,"заказано больше наличия",""))</f>
        <v/>
      </c>
    </row>
    <row r="2171" spans="1:30" s="48" customFormat="1">
      <c r="A2171" s="2"/>
      <c r="B2171" s="57" t="s">
        <v>2035</v>
      </c>
      <c r="C2171" s="49" t="s">
        <v>1040</v>
      </c>
      <c r="D2171" s="49" t="s">
        <v>1041</v>
      </c>
      <c r="E2171" s="49">
        <v>4</v>
      </c>
      <c r="F2171" s="49">
        <v>8</v>
      </c>
      <c r="G2171" s="49" t="s">
        <v>3427</v>
      </c>
      <c r="H2171" s="52" t="s">
        <v>288</v>
      </c>
      <c r="I2171" s="50"/>
      <c r="J2171" s="50"/>
      <c r="K2171" s="90"/>
      <c r="L2171" s="51">
        <v>255</v>
      </c>
      <c r="M2171" s="51">
        <v>225</v>
      </c>
      <c r="N2171" s="82">
        <f>IF('1'!$H$10="-",L2171,L2171)</f>
        <v>255</v>
      </c>
      <c r="O2171" s="82">
        <f>IF(Z2171="только сц",0,IF('1'!$H$10="-",M2171,IF('1'!$H$10="в кассу предприятия",M2171,IF('1'!$H$10="ИП Водакова Т.Ю.",M2171*1.075,"-"))))</f>
        <v>225</v>
      </c>
      <c r="P2171" s="86">
        <v>17</v>
      </c>
      <c r="Q2171" s="47"/>
      <c r="R2171" s="91">
        <f t="shared" si="34"/>
        <v>0</v>
      </c>
      <c r="S2171" s="91" t="str">
        <f>IF('1'!$H$10="-","-      ₽",IF(Z2171="только сц",IF(Q2171&lt;=AA2171,Q2171,AA2171),IF(Q2171&lt;=AB2171,0,IF(Q2171-R2171&lt;=AA2171,Q2171-R2171,AA2171))))</f>
        <v>-      ₽</v>
      </c>
      <c r="T2171" s="92" t="str">
        <f>IF('1'!$H$10="-","-      ₽",IF(AND(SUM($W$10:$W$6357)&gt;=200000,AC2171&lt;&gt;"без скидки"),IF(R2171&gt;=100,O2171*0.95*0.95*R2171,O2171*R2171*0.95),IF(SUM($V$10:$V$6357)&gt;=57000,IF(AND(R2171&gt;=100,AC2171&lt;&gt;"без скидки"),O2171*0.95*R2171,O2171*R2171),N2171*R2171)))</f>
        <v>-      ₽</v>
      </c>
      <c r="U2171" s="92" t="str">
        <f>IF('1'!$H$10="-","-      ₽",S2171*N2171)</f>
        <v>-      ₽</v>
      </c>
      <c r="V2171" s="93" t="str">
        <f>IF('1'!$H$10="-","-      ₽",R2171*N2171)</f>
        <v>-      ₽</v>
      </c>
      <c r="W2171" s="93" t="str">
        <f>IF('1'!$H$10="-","-      ₽",R2171*O2171)</f>
        <v>-      ₽</v>
      </c>
      <c r="X2171" s="65" t="s">
        <v>4548</v>
      </c>
      <c r="Y2171" s="66" t="str">
        <f>IF(OR(Q2171="",'1'!$H$10="-"),"-      %",IF(Z2171="только сц",0,IF(SUM($V$685:$V$6357)&gt;=57000,(W2171-T2171)/W2171,0)))</f>
        <v>-      %</v>
      </c>
      <c r="Z2171" s="83" t="s">
        <v>375</v>
      </c>
      <c r="AA2171" s="51">
        <v>2</v>
      </c>
      <c r="AB2171" s="51">
        <v>15</v>
      </c>
      <c r="AC2171" s="63" t="s">
        <v>375</v>
      </c>
      <c r="AD2171" s="94" t="str">
        <f>IF(OR(Q2171="",'1'!$H$10="-"),"",IF(Q2171&gt;R2171+S2171,"заказано больше наличия",""))</f>
        <v/>
      </c>
    </row>
    <row r="2172" spans="1:30" s="48" customFormat="1">
      <c r="A2172" s="2"/>
      <c r="B2172" s="57" t="s">
        <v>2036</v>
      </c>
      <c r="C2172" s="49" t="s">
        <v>1040</v>
      </c>
      <c r="D2172" s="49" t="s">
        <v>1041</v>
      </c>
      <c r="E2172" s="49">
        <v>4</v>
      </c>
      <c r="F2172" s="49">
        <v>8</v>
      </c>
      <c r="G2172" s="49" t="s">
        <v>3428</v>
      </c>
      <c r="H2172" s="52" t="s">
        <v>288</v>
      </c>
      <c r="I2172" s="50"/>
      <c r="J2172" s="50"/>
      <c r="K2172" s="90"/>
      <c r="L2172" s="51">
        <v>255</v>
      </c>
      <c r="M2172" s="51">
        <v>225</v>
      </c>
      <c r="N2172" s="82">
        <f>IF('1'!$H$10="-",L2172,L2172)</f>
        <v>255</v>
      </c>
      <c r="O2172" s="82">
        <f>IF(Z2172="только сц",0,IF('1'!$H$10="-",M2172,IF('1'!$H$10="в кассу предприятия",M2172,IF('1'!$H$10="ИП Водакова Т.Ю.",M2172*1.075,"-"))))</f>
        <v>225</v>
      </c>
      <c r="P2172" s="86">
        <v>2</v>
      </c>
      <c r="Q2172" s="47"/>
      <c r="R2172" s="91">
        <f t="shared" si="34"/>
        <v>0</v>
      </c>
      <c r="S2172" s="91" t="str">
        <f>IF('1'!$H$10="-","-      ₽",IF(Z2172="только сц",IF(Q2172&lt;=AA2172,Q2172,AA2172),IF(Q2172&lt;=AB2172,0,IF(Q2172-R2172&lt;=AA2172,Q2172-R2172,AA2172))))</f>
        <v>-      ₽</v>
      </c>
      <c r="T2172" s="92" t="str">
        <f>IF('1'!$H$10="-","-      ₽",IF(AND(SUM($W$10:$W$6357)&gt;=200000,AC2172&lt;&gt;"без скидки"),IF(R2172&gt;=100,O2172*0.95*0.95*R2172,O2172*R2172*0.95),IF(SUM($V$10:$V$6357)&gt;=57000,IF(AND(R2172&gt;=100,AC2172&lt;&gt;"без скидки"),O2172*0.95*R2172,O2172*R2172),N2172*R2172)))</f>
        <v>-      ₽</v>
      </c>
      <c r="U2172" s="92" t="str">
        <f>IF('1'!$H$10="-","-      ₽",S2172*N2172)</f>
        <v>-      ₽</v>
      </c>
      <c r="V2172" s="93" t="str">
        <f>IF('1'!$H$10="-","-      ₽",R2172*N2172)</f>
        <v>-      ₽</v>
      </c>
      <c r="W2172" s="93" t="str">
        <f>IF('1'!$H$10="-","-      ₽",R2172*O2172)</f>
        <v>-      ₽</v>
      </c>
      <c r="X2172" s="65" t="s">
        <v>4548</v>
      </c>
      <c r="Y2172" s="66" t="str">
        <f>IF(OR(Q2172="",'1'!$H$10="-"),"-      %",IF(Z2172="только сц",0,IF(SUM($V$685:$V$6357)&gt;=57000,(W2172-T2172)/W2172,0)))</f>
        <v>-      %</v>
      </c>
      <c r="Z2172" s="83" t="s">
        <v>375</v>
      </c>
      <c r="AA2172" s="51">
        <v>0</v>
      </c>
      <c r="AB2172" s="51">
        <v>2</v>
      </c>
      <c r="AC2172" s="63" t="s">
        <v>375</v>
      </c>
      <c r="AD2172" s="94" t="str">
        <f>IF(OR(Q2172="",'1'!$H$10="-"),"",IF(Q2172&gt;R2172+S2172,"заказано больше наличия",""))</f>
        <v/>
      </c>
    </row>
    <row r="2173" spans="1:30" s="48" customFormat="1">
      <c r="A2173" s="2"/>
      <c r="B2173" s="57" t="s">
        <v>2037</v>
      </c>
      <c r="C2173" s="49" t="s">
        <v>1040</v>
      </c>
      <c r="D2173" s="49" t="s">
        <v>1041</v>
      </c>
      <c r="E2173" s="49">
        <v>4</v>
      </c>
      <c r="F2173" s="49">
        <v>8</v>
      </c>
      <c r="G2173" s="49" t="s">
        <v>3429</v>
      </c>
      <c r="H2173" s="52" t="s">
        <v>288</v>
      </c>
      <c r="I2173" s="50"/>
      <c r="J2173" s="50"/>
      <c r="K2173" s="90"/>
      <c r="L2173" s="51">
        <v>255</v>
      </c>
      <c r="M2173" s="51">
        <v>225</v>
      </c>
      <c r="N2173" s="82">
        <f>IF('1'!$H$10="-",L2173,L2173)</f>
        <v>255</v>
      </c>
      <c r="O2173" s="82">
        <f>IF(Z2173="только сц",0,IF('1'!$H$10="-",M2173,IF('1'!$H$10="в кассу предприятия",M2173,IF('1'!$H$10="ИП Водакова Т.Ю.",M2173*1.075,"-"))))</f>
        <v>225</v>
      </c>
      <c r="P2173" s="86">
        <v>25</v>
      </c>
      <c r="Q2173" s="47"/>
      <c r="R2173" s="91">
        <f t="shared" si="34"/>
        <v>0</v>
      </c>
      <c r="S2173" s="91" t="str">
        <f>IF('1'!$H$10="-","-      ₽",IF(Z2173="только сц",IF(Q2173&lt;=AA2173,Q2173,AA2173),IF(Q2173&lt;=AB2173,0,IF(Q2173-R2173&lt;=AA2173,Q2173-R2173,AA2173))))</f>
        <v>-      ₽</v>
      </c>
      <c r="T2173" s="92" t="str">
        <f>IF('1'!$H$10="-","-      ₽",IF(AND(SUM($W$10:$W$6357)&gt;=200000,AC2173&lt;&gt;"без скидки"),IF(R2173&gt;=100,O2173*0.95*0.95*R2173,O2173*R2173*0.95),IF(SUM($V$10:$V$6357)&gt;=57000,IF(AND(R2173&gt;=100,AC2173&lt;&gt;"без скидки"),O2173*0.95*R2173,O2173*R2173),N2173*R2173)))</f>
        <v>-      ₽</v>
      </c>
      <c r="U2173" s="92" t="str">
        <f>IF('1'!$H$10="-","-      ₽",S2173*N2173)</f>
        <v>-      ₽</v>
      </c>
      <c r="V2173" s="93" t="str">
        <f>IF('1'!$H$10="-","-      ₽",R2173*N2173)</f>
        <v>-      ₽</v>
      </c>
      <c r="W2173" s="93" t="str">
        <f>IF('1'!$H$10="-","-      ₽",R2173*O2173)</f>
        <v>-      ₽</v>
      </c>
      <c r="X2173" s="65" t="s">
        <v>4548</v>
      </c>
      <c r="Y2173" s="66" t="str">
        <f>IF(OR(Q2173="",'1'!$H$10="-"),"-      %",IF(Z2173="только сц",0,IF(SUM($V$685:$V$6357)&gt;=57000,(W2173-T2173)/W2173,0)))</f>
        <v>-      %</v>
      </c>
      <c r="Z2173" s="83" t="s">
        <v>375</v>
      </c>
      <c r="AA2173" s="51">
        <v>14</v>
      </c>
      <c r="AB2173" s="51">
        <v>11</v>
      </c>
      <c r="AC2173" s="63" t="s">
        <v>375</v>
      </c>
      <c r="AD2173" s="94" t="str">
        <f>IF(OR(Q2173="",'1'!$H$10="-"),"",IF(Q2173&gt;R2173+S2173,"заказано больше наличия",""))</f>
        <v/>
      </c>
    </row>
    <row r="2174" spans="1:30" s="48" customFormat="1">
      <c r="A2174" s="2"/>
      <c r="B2174" s="57" t="s">
        <v>1049</v>
      </c>
      <c r="C2174" s="49" t="s">
        <v>1040</v>
      </c>
      <c r="D2174" s="49" t="s">
        <v>1041</v>
      </c>
      <c r="E2174" s="49">
        <v>4</v>
      </c>
      <c r="F2174" s="49">
        <v>8</v>
      </c>
      <c r="G2174" s="49" t="s">
        <v>1050</v>
      </c>
      <c r="H2174" s="52" t="s">
        <v>288</v>
      </c>
      <c r="I2174" s="50"/>
      <c r="J2174" s="50"/>
      <c r="K2174" s="90"/>
      <c r="L2174" s="51">
        <v>278</v>
      </c>
      <c r="M2174" s="51">
        <v>245</v>
      </c>
      <c r="N2174" s="82">
        <f>IF('1'!$H$10="-",L2174,L2174)</f>
        <v>278</v>
      </c>
      <c r="O2174" s="82">
        <f>IF(Z2174="только сц",0,IF('1'!$H$10="-",M2174,IF('1'!$H$10="в кассу предприятия",M2174,IF('1'!$H$10="ИП Водакова Т.Ю.",M2174*1.075,"-"))))</f>
        <v>245</v>
      </c>
      <c r="P2174" s="86">
        <v>65</v>
      </c>
      <c r="Q2174" s="47"/>
      <c r="R2174" s="91">
        <f t="shared" si="34"/>
        <v>0</v>
      </c>
      <c r="S2174" s="91" t="str">
        <f>IF('1'!$H$10="-","-      ₽",IF(Z2174="только сц",IF(Q2174&lt;=AA2174,Q2174,AA2174),IF(Q2174&lt;=AB2174,0,IF(Q2174-R2174&lt;=AA2174,Q2174-R2174,AA2174))))</f>
        <v>-      ₽</v>
      </c>
      <c r="T2174" s="92" t="str">
        <f>IF('1'!$H$10="-","-      ₽",IF(AND(SUM($W$10:$W$6357)&gt;=200000,AC2174&lt;&gt;"без скидки"),IF(R2174&gt;=100,O2174*0.95*0.95*R2174,O2174*R2174*0.95),IF(SUM($V$10:$V$6357)&gt;=57000,IF(AND(R2174&gt;=100,AC2174&lt;&gt;"без скидки"),O2174*0.95*R2174,O2174*R2174),N2174*R2174)))</f>
        <v>-      ₽</v>
      </c>
      <c r="U2174" s="92" t="str">
        <f>IF('1'!$H$10="-","-      ₽",S2174*N2174)</f>
        <v>-      ₽</v>
      </c>
      <c r="V2174" s="93" t="str">
        <f>IF('1'!$H$10="-","-      ₽",R2174*N2174)</f>
        <v>-      ₽</v>
      </c>
      <c r="W2174" s="93" t="str">
        <f>IF('1'!$H$10="-","-      ₽",R2174*O2174)</f>
        <v>-      ₽</v>
      </c>
      <c r="X2174" s="65" t="s">
        <v>4548</v>
      </c>
      <c r="Y2174" s="66" t="str">
        <f>IF(OR(Q2174="",'1'!$H$10="-"),"-      %",IF(Z2174="только сц",0,IF(SUM($V$685:$V$6357)&gt;=57000,(W2174-T2174)/W2174,0)))</f>
        <v>-      %</v>
      </c>
      <c r="Z2174" s="83" t="s">
        <v>375</v>
      </c>
      <c r="AA2174" s="51">
        <v>48</v>
      </c>
      <c r="AB2174" s="51">
        <v>17</v>
      </c>
      <c r="AC2174" s="63" t="s">
        <v>375</v>
      </c>
      <c r="AD2174" s="94" t="str">
        <f>IF(OR(Q2174="",'1'!$H$10="-"),"",IF(Q2174&gt;R2174+S2174,"заказано больше наличия",""))</f>
        <v/>
      </c>
    </row>
    <row r="2175" spans="1:30" s="48" customFormat="1">
      <c r="A2175" s="2"/>
      <c r="B2175" s="57" t="s">
        <v>4085</v>
      </c>
      <c r="C2175" s="49" t="s">
        <v>3916</v>
      </c>
      <c r="D2175" s="49" t="s">
        <v>3917</v>
      </c>
      <c r="E2175" s="49">
        <v>4</v>
      </c>
      <c r="F2175" s="49">
        <v>11</v>
      </c>
      <c r="G2175" s="49" t="s">
        <v>4140</v>
      </c>
      <c r="H2175" s="52" t="s">
        <v>52</v>
      </c>
      <c r="I2175" s="50"/>
      <c r="J2175" s="50"/>
      <c r="K2175" s="90"/>
      <c r="L2175" s="51">
        <v>255</v>
      </c>
      <c r="M2175" s="51">
        <v>225</v>
      </c>
      <c r="N2175" s="82">
        <f>IF('1'!$H$10="-",L2175,L2175)</f>
        <v>255</v>
      </c>
      <c r="O2175" s="82">
        <f>IF(Z2175="только сц",0,IF('1'!$H$10="-",M2175,IF('1'!$H$10="в кассу предприятия",M2175,IF('1'!$H$10="ИП Водакова Т.Ю.",M2175*1.075,"-"))))</f>
        <v>0</v>
      </c>
      <c r="P2175" s="86">
        <v>3</v>
      </c>
      <c r="Q2175" s="47"/>
      <c r="R2175" s="91">
        <f t="shared" si="34"/>
        <v>0</v>
      </c>
      <c r="S2175" s="91" t="str">
        <f>IF('1'!$H$10="-","-      ₽",IF(Z2175="только сц",IF(Q2175&lt;=AA2175,Q2175,AA2175),IF(Q2175&lt;=AB2175,0,IF(Q2175-R2175&lt;=AA2175,Q2175-R2175,AA2175))))</f>
        <v>-      ₽</v>
      </c>
      <c r="T2175" s="92" t="str">
        <f>IF('1'!$H$10="-","-      ₽",IF(AND(SUM($W$10:$W$6357)&gt;=200000,AC2175&lt;&gt;"без скидки"),IF(R2175&gt;=100,O2175*0.95*0.95*R2175,O2175*R2175*0.95),IF(SUM($V$10:$V$6357)&gt;=57000,IF(AND(R2175&gt;=100,AC2175&lt;&gt;"без скидки"),O2175*0.95*R2175,O2175*R2175),N2175*R2175)))</f>
        <v>-      ₽</v>
      </c>
      <c r="U2175" s="92" t="str">
        <f>IF('1'!$H$10="-","-      ₽",S2175*N2175)</f>
        <v>-      ₽</v>
      </c>
      <c r="V2175" s="93" t="str">
        <f>IF('1'!$H$10="-","-      ₽",R2175*N2175)</f>
        <v>-      ₽</v>
      </c>
      <c r="W2175" s="93" t="str">
        <f>IF('1'!$H$10="-","-      ₽",R2175*O2175)</f>
        <v>-      ₽</v>
      </c>
      <c r="X2175" s="65" t="s">
        <v>4548</v>
      </c>
      <c r="Y2175" s="66" t="str">
        <f>IF(OR(Q2175="",'1'!$H$10="-"),"-      %",IF(Z2175="только сц",0,IF(SUM($V$685:$V$6357)&gt;=57000,(W2175-T2175)/W2175,0)))</f>
        <v>-      %</v>
      </c>
      <c r="Z2175" s="83" t="s">
        <v>5582</v>
      </c>
      <c r="AA2175" s="51">
        <v>3</v>
      </c>
      <c r="AB2175" s="51">
        <v>0</v>
      </c>
      <c r="AC2175" s="63" t="s">
        <v>3975</v>
      </c>
      <c r="AD2175" s="94" t="str">
        <f>IF(OR(Q2175="",'1'!$H$10="-"),"",IF(Q2175&gt;R2175+S2175,"заказано больше наличия",""))</f>
        <v/>
      </c>
    </row>
    <row r="2176" spans="1:30" s="48" customFormat="1">
      <c r="A2176" s="2"/>
      <c r="B2176" s="57" t="s">
        <v>2038</v>
      </c>
      <c r="C2176" s="49" t="s">
        <v>1040</v>
      </c>
      <c r="D2176" s="49" t="s">
        <v>1041</v>
      </c>
      <c r="E2176" s="49">
        <v>4</v>
      </c>
      <c r="F2176" s="49">
        <v>8</v>
      </c>
      <c r="G2176" s="49" t="s">
        <v>3430</v>
      </c>
      <c r="H2176" s="52" t="s">
        <v>288</v>
      </c>
      <c r="I2176" s="50"/>
      <c r="J2176" s="50"/>
      <c r="K2176" s="90"/>
      <c r="L2176" s="51">
        <v>448</v>
      </c>
      <c r="M2176" s="51">
        <v>395</v>
      </c>
      <c r="N2176" s="82">
        <f>IF('1'!$H$10="-",L2176,L2176)</f>
        <v>448</v>
      </c>
      <c r="O2176" s="82">
        <f>IF(Z2176="только сц",0,IF('1'!$H$10="-",M2176,IF('1'!$H$10="в кассу предприятия",M2176,IF('1'!$H$10="ИП Водакова Т.Ю.",M2176*1.075,"-"))))</f>
        <v>395</v>
      </c>
      <c r="P2176" s="86">
        <v>10</v>
      </c>
      <c r="Q2176" s="47"/>
      <c r="R2176" s="91">
        <f t="shared" si="34"/>
        <v>0</v>
      </c>
      <c r="S2176" s="91" t="str">
        <f>IF('1'!$H$10="-","-      ₽",IF(Z2176="только сц",IF(Q2176&lt;=AA2176,Q2176,AA2176),IF(Q2176&lt;=AB2176,0,IF(Q2176-R2176&lt;=AA2176,Q2176-R2176,AA2176))))</f>
        <v>-      ₽</v>
      </c>
      <c r="T2176" s="92" t="str">
        <f>IF('1'!$H$10="-","-      ₽",IF(AND(SUM($W$10:$W$6357)&gt;=200000,AC2176&lt;&gt;"без скидки"),IF(R2176&gt;=100,O2176*0.95*0.95*R2176,O2176*R2176*0.95),IF(SUM($V$10:$V$6357)&gt;=57000,IF(AND(R2176&gt;=100,AC2176&lt;&gt;"без скидки"),O2176*0.95*R2176,O2176*R2176),N2176*R2176)))</f>
        <v>-      ₽</v>
      </c>
      <c r="U2176" s="92" t="str">
        <f>IF('1'!$H$10="-","-      ₽",S2176*N2176)</f>
        <v>-      ₽</v>
      </c>
      <c r="V2176" s="93" t="str">
        <f>IF('1'!$H$10="-","-      ₽",R2176*N2176)</f>
        <v>-      ₽</v>
      </c>
      <c r="W2176" s="93" t="str">
        <f>IF('1'!$H$10="-","-      ₽",R2176*O2176)</f>
        <v>-      ₽</v>
      </c>
      <c r="X2176" s="65" t="s">
        <v>4548</v>
      </c>
      <c r="Y2176" s="66" t="str">
        <f>IF(OR(Q2176="",'1'!$H$10="-"),"-      %",IF(Z2176="только сц",0,IF(SUM($V$685:$V$6357)&gt;=57000,(W2176-T2176)/W2176,0)))</f>
        <v>-      %</v>
      </c>
      <c r="Z2176" s="83" t="s">
        <v>375</v>
      </c>
      <c r="AA2176" s="51">
        <v>0</v>
      </c>
      <c r="AB2176" s="51">
        <v>10</v>
      </c>
      <c r="AC2176" s="63" t="s">
        <v>375</v>
      </c>
      <c r="AD2176" s="94" t="str">
        <f>IF(OR(Q2176="",'1'!$H$10="-"),"",IF(Q2176&gt;R2176+S2176,"заказано больше наличия",""))</f>
        <v/>
      </c>
    </row>
    <row r="2177" spans="1:30" s="48" customFormat="1">
      <c r="A2177" s="2"/>
      <c r="B2177" s="57" t="s">
        <v>2039</v>
      </c>
      <c r="C2177" s="49" t="s">
        <v>1040</v>
      </c>
      <c r="D2177" s="49" t="s">
        <v>1041</v>
      </c>
      <c r="E2177" s="49">
        <v>4</v>
      </c>
      <c r="F2177" s="49">
        <v>8</v>
      </c>
      <c r="G2177" s="49" t="s">
        <v>3431</v>
      </c>
      <c r="H2177" s="52" t="s">
        <v>288</v>
      </c>
      <c r="I2177" s="50"/>
      <c r="J2177" s="50"/>
      <c r="K2177" s="90"/>
      <c r="L2177" s="51">
        <v>328</v>
      </c>
      <c r="M2177" s="51">
        <v>289</v>
      </c>
      <c r="N2177" s="82">
        <f>IF('1'!$H$10="-",L2177,L2177)</f>
        <v>328</v>
      </c>
      <c r="O2177" s="82">
        <f>IF(Z2177="только сц",0,IF('1'!$H$10="-",M2177,IF('1'!$H$10="в кассу предприятия",M2177,IF('1'!$H$10="ИП Водакова Т.Ю.",M2177*1.075,"-"))))</f>
        <v>289</v>
      </c>
      <c r="P2177" s="86">
        <v>21</v>
      </c>
      <c r="Q2177" s="47"/>
      <c r="R2177" s="91">
        <f t="shared" si="34"/>
        <v>0</v>
      </c>
      <c r="S2177" s="91" t="str">
        <f>IF('1'!$H$10="-","-      ₽",IF(Z2177="только сц",IF(Q2177&lt;=AA2177,Q2177,AA2177),IF(Q2177&lt;=AB2177,0,IF(Q2177-R2177&lt;=AA2177,Q2177-R2177,AA2177))))</f>
        <v>-      ₽</v>
      </c>
      <c r="T2177" s="92" t="str">
        <f>IF('1'!$H$10="-","-      ₽",IF(AND(SUM($W$10:$W$6357)&gt;=200000,AC2177&lt;&gt;"без скидки"),IF(R2177&gt;=100,O2177*0.95*0.95*R2177,O2177*R2177*0.95),IF(SUM($V$10:$V$6357)&gt;=57000,IF(AND(R2177&gt;=100,AC2177&lt;&gt;"без скидки"),O2177*0.95*R2177,O2177*R2177),N2177*R2177)))</f>
        <v>-      ₽</v>
      </c>
      <c r="U2177" s="92" t="str">
        <f>IF('1'!$H$10="-","-      ₽",S2177*N2177)</f>
        <v>-      ₽</v>
      </c>
      <c r="V2177" s="93" t="str">
        <f>IF('1'!$H$10="-","-      ₽",R2177*N2177)</f>
        <v>-      ₽</v>
      </c>
      <c r="W2177" s="93" t="str">
        <f>IF('1'!$H$10="-","-      ₽",R2177*O2177)</f>
        <v>-      ₽</v>
      </c>
      <c r="X2177" s="65" t="s">
        <v>4548</v>
      </c>
      <c r="Y2177" s="66" t="str">
        <f>IF(OR(Q2177="",'1'!$H$10="-"),"-      %",IF(Z2177="только сц",0,IF(SUM($V$685:$V$6357)&gt;=57000,(W2177-T2177)/W2177,0)))</f>
        <v>-      %</v>
      </c>
      <c r="Z2177" s="83" t="s">
        <v>375</v>
      </c>
      <c r="AA2177" s="51">
        <v>8</v>
      </c>
      <c r="AB2177" s="51">
        <v>13</v>
      </c>
      <c r="AC2177" s="63" t="s">
        <v>375</v>
      </c>
      <c r="AD2177" s="94" t="str">
        <f>IF(OR(Q2177="",'1'!$H$10="-"),"",IF(Q2177&gt;R2177+S2177,"заказано больше наличия",""))</f>
        <v/>
      </c>
    </row>
    <row r="2178" spans="1:30" s="48" customFormat="1">
      <c r="A2178" s="2"/>
      <c r="B2178" s="57" t="s">
        <v>2040</v>
      </c>
      <c r="C2178" s="49" t="s">
        <v>3916</v>
      </c>
      <c r="D2178" s="49" t="s">
        <v>3917</v>
      </c>
      <c r="E2178" s="49">
        <v>4</v>
      </c>
      <c r="F2178" s="49">
        <v>11</v>
      </c>
      <c r="G2178" s="49" t="s">
        <v>3431</v>
      </c>
      <c r="H2178" s="52" t="s">
        <v>52</v>
      </c>
      <c r="I2178" s="50"/>
      <c r="J2178" s="50"/>
      <c r="K2178" s="90"/>
      <c r="L2178" s="51">
        <v>328</v>
      </c>
      <c r="M2178" s="51">
        <v>289</v>
      </c>
      <c r="N2178" s="82">
        <f>IF('1'!$H$10="-",L2178,L2178)</f>
        <v>328</v>
      </c>
      <c r="O2178" s="82">
        <f>IF(Z2178="только сц",0,IF('1'!$H$10="-",M2178,IF('1'!$H$10="в кассу предприятия",M2178,IF('1'!$H$10="ИП Водакова Т.Ю.",M2178*1.075,"-"))))</f>
        <v>0</v>
      </c>
      <c r="P2178" s="86">
        <v>5</v>
      </c>
      <c r="Q2178" s="47"/>
      <c r="R2178" s="91">
        <f t="shared" si="34"/>
        <v>0</v>
      </c>
      <c r="S2178" s="91" t="str">
        <f>IF('1'!$H$10="-","-      ₽",IF(Z2178="только сц",IF(Q2178&lt;=AA2178,Q2178,AA2178),IF(Q2178&lt;=AB2178,0,IF(Q2178-R2178&lt;=AA2178,Q2178-R2178,AA2178))))</f>
        <v>-      ₽</v>
      </c>
      <c r="T2178" s="92" t="str">
        <f>IF('1'!$H$10="-","-      ₽",IF(AND(SUM($W$10:$W$6357)&gt;=200000,AC2178&lt;&gt;"без скидки"),IF(R2178&gt;=100,O2178*0.95*0.95*R2178,O2178*R2178*0.95),IF(SUM($V$10:$V$6357)&gt;=57000,IF(AND(R2178&gt;=100,AC2178&lt;&gt;"без скидки"),O2178*0.95*R2178,O2178*R2178),N2178*R2178)))</f>
        <v>-      ₽</v>
      </c>
      <c r="U2178" s="92" t="str">
        <f>IF('1'!$H$10="-","-      ₽",S2178*N2178)</f>
        <v>-      ₽</v>
      </c>
      <c r="V2178" s="93" t="str">
        <f>IF('1'!$H$10="-","-      ₽",R2178*N2178)</f>
        <v>-      ₽</v>
      </c>
      <c r="W2178" s="93" t="str">
        <f>IF('1'!$H$10="-","-      ₽",R2178*O2178)</f>
        <v>-      ₽</v>
      </c>
      <c r="X2178" s="65" t="s">
        <v>4548</v>
      </c>
      <c r="Y2178" s="66" t="str">
        <f>IF(OR(Q2178="",'1'!$H$10="-"),"-      %",IF(Z2178="только сц",0,IF(SUM($V$685:$V$6357)&gt;=57000,(W2178-T2178)/W2178,0)))</f>
        <v>-      %</v>
      </c>
      <c r="Z2178" s="83" t="s">
        <v>5582</v>
      </c>
      <c r="AA2178" s="51">
        <v>5</v>
      </c>
      <c r="AB2178" s="51">
        <v>0</v>
      </c>
      <c r="AC2178" s="63" t="s">
        <v>3975</v>
      </c>
      <c r="AD2178" s="94" t="str">
        <f>IF(OR(Q2178="",'1'!$H$10="-"),"",IF(Q2178&gt;R2178+S2178,"заказано больше наличия",""))</f>
        <v/>
      </c>
    </row>
    <row r="2179" spans="1:30" s="48" customFormat="1">
      <c r="A2179" s="2"/>
      <c r="B2179" s="57" t="s">
        <v>2041</v>
      </c>
      <c r="C2179" s="49" t="s">
        <v>1040</v>
      </c>
      <c r="D2179" s="49" t="s">
        <v>1041</v>
      </c>
      <c r="E2179" s="49">
        <v>4</v>
      </c>
      <c r="F2179" s="49">
        <v>8</v>
      </c>
      <c r="G2179" s="49" t="s">
        <v>3432</v>
      </c>
      <c r="H2179" s="52" t="s">
        <v>288</v>
      </c>
      <c r="I2179" s="50"/>
      <c r="J2179" s="50"/>
      <c r="K2179" s="90"/>
      <c r="L2179" s="51">
        <v>278</v>
      </c>
      <c r="M2179" s="51">
        <v>245</v>
      </c>
      <c r="N2179" s="82">
        <f>IF('1'!$H$10="-",L2179,L2179)</f>
        <v>278</v>
      </c>
      <c r="O2179" s="82">
        <f>IF(Z2179="только сц",0,IF('1'!$H$10="-",M2179,IF('1'!$H$10="в кассу предприятия",M2179,IF('1'!$H$10="ИП Водакова Т.Ю.",M2179*1.075,"-"))))</f>
        <v>245</v>
      </c>
      <c r="P2179" s="86" t="s">
        <v>5583</v>
      </c>
      <c r="Q2179" s="47"/>
      <c r="R2179" s="91">
        <f t="shared" si="34"/>
        <v>0</v>
      </c>
      <c r="S2179" s="91" t="str">
        <f>IF('1'!$H$10="-","-      ₽",IF(Z2179="только сц",IF(Q2179&lt;=AA2179,Q2179,AA2179),IF(Q2179&lt;=AB2179,0,IF(Q2179-R2179&lt;=AA2179,Q2179-R2179,AA2179))))</f>
        <v>-      ₽</v>
      </c>
      <c r="T2179" s="92" t="str">
        <f>IF('1'!$H$10="-","-      ₽",IF(AND(SUM($W$10:$W$6357)&gt;=200000,AC2179&lt;&gt;"без скидки"),IF(R2179&gt;=100,O2179*0.95*0.95*R2179,O2179*R2179*0.95),IF(SUM($V$10:$V$6357)&gt;=57000,IF(AND(R2179&gt;=100,AC2179&lt;&gt;"без скидки"),O2179*0.95*R2179,O2179*R2179),N2179*R2179)))</f>
        <v>-      ₽</v>
      </c>
      <c r="U2179" s="92" t="str">
        <f>IF('1'!$H$10="-","-      ₽",S2179*N2179)</f>
        <v>-      ₽</v>
      </c>
      <c r="V2179" s="93" t="str">
        <f>IF('1'!$H$10="-","-      ₽",R2179*N2179)</f>
        <v>-      ₽</v>
      </c>
      <c r="W2179" s="93" t="str">
        <f>IF('1'!$H$10="-","-      ₽",R2179*O2179)</f>
        <v>-      ₽</v>
      </c>
      <c r="X2179" s="65" t="s">
        <v>4548</v>
      </c>
      <c r="Y2179" s="66" t="str">
        <f>IF(OR(Q2179="",'1'!$H$10="-"),"-      %",IF(Z2179="только сц",0,IF(SUM($V$685:$V$6357)&gt;=57000,(W2179-T2179)/W2179,0)))</f>
        <v>-      %</v>
      </c>
      <c r="Z2179" s="83" t="s">
        <v>375</v>
      </c>
      <c r="AA2179" s="51">
        <v>0</v>
      </c>
      <c r="AB2179" s="51">
        <v>186</v>
      </c>
      <c r="AC2179" s="63" t="s">
        <v>375</v>
      </c>
      <c r="AD2179" s="94" t="str">
        <f>IF(OR(Q2179="",'1'!$H$10="-"),"",IF(Q2179&gt;R2179+S2179,"заказано больше наличия",""))</f>
        <v/>
      </c>
    </row>
    <row r="2180" spans="1:30" s="48" customFormat="1">
      <c r="A2180" s="2"/>
      <c r="B2180" s="57" t="s">
        <v>1051</v>
      </c>
      <c r="C2180" s="49" t="s">
        <v>1040</v>
      </c>
      <c r="D2180" s="49" t="s">
        <v>1041</v>
      </c>
      <c r="E2180" s="49">
        <v>4</v>
      </c>
      <c r="F2180" s="49">
        <v>8</v>
      </c>
      <c r="G2180" s="49" t="s">
        <v>1052</v>
      </c>
      <c r="H2180" s="52" t="s">
        <v>288</v>
      </c>
      <c r="I2180" s="50"/>
      <c r="J2180" s="50"/>
      <c r="K2180" s="90"/>
      <c r="L2180" s="51">
        <v>233</v>
      </c>
      <c r="M2180" s="51">
        <v>206</v>
      </c>
      <c r="N2180" s="82">
        <f>IF('1'!$H$10="-",L2180,L2180)</f>
        <v>233</v>
      </c>
      <c r="O2180" s="82">
        <f>IF(Z2180="только сц",0,IF('1'!$H$10="-",M2180,IF('1'!$H$10="в кассу предприятия",M2180,IF('1'!$H$10="ИП Водакова Т.Ю.",M2180*1.075,"-"))))</f>
        <v>206</v>
      </c>
      <c r="P2180" s="86" t="s">
        <v>5583</v>
      </c>
      <c r="Q2180" s="47"/>
      <c r="R2180" s="91">
        <f t="shared" si="34"/>
        <v>0</v>
      </c>
      <c r="S2180" s="91" t="str">
        <f>IF('1'!$H$10="-","-      ₽",IF(Z2180="только сц",IF(Q2180&lt;=AA2180,Q2180,AA2180),IF(Q2180&lt;=AB2180,0,IF(Q2180-R2180&lt;=AA2180,Q2180-R2180,AA2180))))</f>
        <v>-      ₽</v>
      </c>
      <c r="T2180" s="92" t="str">
        <f>IF('1'!$H$10="-","-      ₽",IF(AND(SUM($W$10:$W$6357)&gt;=200000,AC2180&lt;&gt;"без скидки"),IF(R2180&gt;=100,O2180*0.95*0.95*R2180,O2180*R2180*0.95),IF(SUM($V$10:$V$6357)&gt;=57000,IF(AND(R2180&gt;=100,AC2180&lt;&gt;"без скидки"),O2180*0.95*R2180,O2180*R2180),N2180*R2180)))</f>
        <v>-      ₽</v>
      </c>
      <c r="U2180" s="92" t="str">
        <f>IF('1'!$H$10="-","-      ₽",S2180*N2180)</f>
        <v>-      ₽</v>
      </c>
      <c r="V2180" s="93" t="str">
        <f>IF('1'!$H$10="-","-      ₽",R2180*N2180)</f>
        <v>-      ₽</v>
      </c>
      <c r="W2180" s="93" t="str">
        <f>IF('1'!$H$10="-","-      ₽",R2180*O2180)</f>
        <v>-      ₽</v>
      </c>
      <c r="X2180" s="65" t="s">
        <v>4548</v>
      </c>
      <c r="Y2180" s="66" t="str">
        <f>IF(OR(Q2180="",'1'!$H$10="-"),"-      %",IF(Z2180="только сц",0,IF(SUM($V$685:$V$6357)&gt;=57000,(W2180-T2180)/W2180,0)))</f>
        <v>-      %</v>
      </c>
      <c r="Z2180" s="83" t="s">
        <v>375</v>
      </c>
      <c r="AA2180" s="51">
        <v>35</v>
      </c>
      <c r="AB2180" s="51">
        <v>73</v>
      </c>
      <c r="AC2180" s="63" t="s">
        <v>375</v>
      </c>
      <c r="AD2180" s="94" t="str">
        <f>IF(OR(Q2180="",'1'!$H$10="-"),"",IF(Q2180&gt;R2180+S2180,"заказано больше наличия",""))</f>
        <v/>
      </c>
    </row>
    <row r="2181" spans="1:30" s="48" customFormat="1">
      <c r="A2181" s="2"/>
      <c r="B2181" s="57" t="s">
        <v>2042</v>
      </c>
      <c r="C2181" s="49" t="s">
        <v>1040</v>
      </c>
      <c r="D2181" s="49" t="s">
        <v>1041</v>
      </c>
      <c r="E2181" s="49">
        <v>4</v>
      </c>
      <c r="F2181" s="49">
        <v>8</v>
      </c>
      <c r="G2181" s="49" t="s">
        <v>3433</v>
      </c>
      <c r="H2181" s="52" t="s">
        <v>288</v>
      </c>
      <c r="I2181" s="50"/>
      <c r="J2181" s="50"/>
      <c r="K2181" s="90"/>
      <c r="L2181" s="51">
        <v>255</v>
      </c>
      <c r="M2181" s="51">
        <v>225</v>
      </c>
      <c r="N2181" s="82">
        <f>IF('1'!$H$10="-",L2181,L2181)</f>
        <v>255</v>
      </c>
      <c r="O2181" s="82">
        <f>IF(Z2181="только сц",0,IF('1'!$H$10="-",M2181,IF('1'!$H$10="в кассу предприятия",M2181,IF('1'!$H$10="ИП Водакова Т.Ю.",M2181*1.075,"-"))))</f>
        <v>225</v>
      </c>
      <c r="P2181" s="86">
        <v>12</v>
      </c>
      <c r="Q2181" s="47"/>
      <c r="R2181" s="91">
        <f t="shared" si="34"/>
        <v>0</v>
      </c>
      <c r="S2181" s="91" t="str">
        <f>IF('1'!$H$10="-","-      ₽",IF(Z2181="только сц",IF(Q2181&lt;=AA2181,Q2181,AA2181),IF(Q2181&lt;=AB2181,0,IF(Q2181-R2181&lt;=AA2181,Q2181-R2181,AA2181))))</f>
        <v>-      ₽</v>
      </c>
      <c r="T2181" s="92" t="str">
        <f>IF('1'!$H$10="-","-      ₽",IF(AND(SUM($W$10:$W$6357)&gt;=200000,AC2181&lt;&gt;"без скидки"),IF(R2181&gt;=100,O2181*0.95*0.95*R2181,O2181*R2181*0.95),IF(SUM($V$10:$V$6357)&gt;=57000,IF(AND(R2181&gt;=100,AC2181&lt;&gt;"без скидки"),O2181*0.95*R2181,O2181*R2181),N2181*R2181)))</f>
        <v>-      ₽</v>
      </c>
      <c r="U2181" s="92" t="str">
        <f>IF('1'!$H$10="-","-      ₽",S2181*N2181)</f>
        <v>-      ₽</v>
      </c>
      <c r="V2181" s="93" t="str">
        <f>IF('1'!$H$10="-","-      ₽",R2181*N2181)</f>
        <v>-      ₽</v>
      </c>
      <c r="W2181" s="93" t="str">
        <f>IF('1'!$H$10="-","-      ₽",R2181*O2181)</f>
        <v>-      ₽</v>
      </c>
      <c r="X2181" s="65" t="s">
        <v>4548</v>
      </c>
      <c r="Y2181" s="66" t="str">
        <f>IF(OR(Q2181="",'1'!$H$10="-"),"-      %",IF(Z2181="только сц",0,IF(SUM($V$685:$V$6357)&gt;=57000,(W2181-T2181)/W2181,0)))</f>
        <v>-      %</v>
      </c>
      <c r="Z2181" s="83" t="s">
        <v>375</v>
      </c>
      <c r="AA2181" s="51">
        <v>2</v>
      </c>
      <c r="AB2181" s="51">
        <v>10</v>
      </c>
      <c r="AC2181" s="63" t="s">
        <v>375</v>
      </c>
      <c r="AD2181" s="94" t="str">
        <f>IF(OR(Q2181="",'1'!$H$10="-"),"",IF(Q2181&gt;R2181+S2181,"заказано больше наличия",""))</f>
        <v/>
      </c>
    </row>
    <row r="2182" spans="1:30" s="48" customFormat="1">
      <c r="A2182" s="2"/>
      <c r="B2182" s="57" t="s">
        <v>4354</v>
      </c>
      <c r="C2182" s="49" t="s">
        <v>3916</v>
      </c>
      <c r="D2182" s="49" t="s">
        <v>3917</v>
      </c>
      <c r="E2182" s="49">
        <v>4</v>
      </c>
      <c r="F2182" s="49">
        <v>11</v>
      </c>
      <c r="G2182" s="49" t="s">
        <v>3390</v>
      </c>
      <c r="H2182" s="52" t="s">
        <v>52</v>
      </c>
      <c r="I2182" s="50"/>
      <c r="J2182" s="50"/>
      <c r="K2182" s="90"/>
      <c r="L2182" s="51">
        <v>312</v>
      </c>
      <c r="M2182" s="51">
        <v>275</v>
      </c>
      <c r="N2182" s="82">
        <f>IF('1'!$H$10="-",L2182,L2182)</f>
        <v>312</v>
      </c>
      <c r="O2182" s="82">
        <f>IF(Z2182="только сц",0,IF('1'!$H$10="-",M2182,IF('1'!$H$10="в кассу предприятия",M2182,IF('1'!$H$10="ИП Водакова Т.Ю.",M2182*1.075,"-"))))</f>
        <v>275</v>
      </c>
      <c r="P2182" s="86">
        <v>30</v>
      </c>
      <c r="Q2182" s="47"/>
      <c r="R2182" s="91">
        <f t="shared" si="34"/>
        <v>0</v>
      </c>
      <c r="S2182" s="91" t="str">
        <f>IF('1'!$H$10="-","-      ₽",IF(Z2182="только сц",IF(Q2182&lt;=AA2182,Q2182,AA2182),IF(Q2182&lt;=AB2182,0,IF(Q2182-R2182&lt;=AA2182,Q2182-R2182,AA2182))))</f>
        <v>-      ₽</v>
      </c>
      <c r="T2182" s="92" t="str">
        <f>IF('1'!$H$10="-","-      ₽",IF(AND(SUM($W$10:$W$6357)&gt;=200000,AC2182&lt;&gt;"без скидки"),IF(R2182&gt;=100,O2182*0.95*0.95*R2182,O2182*R2182*0.95),IF(SUM($V$10:$V$6357)&gt;=57000,IF(AND(R2182&gt;=100,AC2182&lt;&gt;"без скидки"),O2182*0.95*R2182,O2182*R2182),N2182*R2182)))</f>
        <v>-      ₽</v>
      </c>
      <c r="U2182" s="92" t="str">
        <f>IF('1'!$H$10="-","-      ₽",S2182*N2182)</f>
        <v>-      ₽</v>
      </c>
      <c r="V2182" s="93" t="str">
        <f>IF('1'!$H$10="-","-      ₽",R2182*N2182)</f>
        <v>-      ₽</v>
      </c>
      <c r="W2182" s="93" t="str">
        <f>IF('1'!$H$10="-","-      ₽",R2182*O2182)</f>
        <v>-      ₽</v>
      </c>
      <c r="X2182" s="65" t="s">
        <v>4548</v>
      </c>
      <c r="Y2182" s="66" t="str">
        <f>IF(OR(Q2182="",'1'!$H$10="-"),"-      %",IF(Z2182="только сц",0,IF(SUM($V$685:$V$6357)&gt;=57000,(W2182-T2182)/W2182,0)))</f>
        <v>-      %</v>
      </c>
      <c r="Z2182" s="83" t="s">
        <v>375</v>
      </c>
      <c r="AA2182" s="51">
        <v>0</v>
      </c>
      <c r="AB2182" s="51">
        <v>30</v>
      </c>
      <c r="AC2182" s="63" t="s">
        <v>375</v>
      </c>
      <c r="AD2182" s="94" t="str">
        <f>IF(OR(Q2182="",'1'!$H$10="-"),"",IF(Q2182&gt;R2182+S2182,"заказано больше наличия",""))</f>
        <v/>
      </c>
    </row>
    <row r="2183" spans="1:30" s="48" customFormat="1">
      <c r="A2183" s="2"/>
      <c r="B2183" s="57" t="s">
        <v>4355</v>
      </c>
      <c r="C2183" s="49" t="s">
        <v>3916</v>
      </c>
      <c r="D2183" s="49" t="s">
        <v>3917</v>
      </c>
      <c r="E2183" s="49">
        <v>4</v>
      </c>
      <c r="F2183" s="49">
        <v>11</v>
      </c>
      <c r="G2183" s="49" t="s">
        <v>1044</v>
      </c>
      <c r="H2183" s="52" t="s">
        <v>52</v>
      </c>
      <c r="I2183" s="50"/>
      <c r="J2183" s="50"/>
      <c r="K2183" s="90"/>
      <c r="L2183" s="51">
        <v>255</v>
      </c>
      <c r="M2183" s="51">
        <v>225</v>
      </c>
      <c r="N2183" s="82">
        <f>IF('1'!$H$10="-",L2183,L2183)</f>
        <v>255</v>
      </c>
      <c r="O2183" s="82">
        <f>IF(Z2183="только сц",0,IF('1'!$H$10="-",M2183,IF('1'!$H$10="в кассу предприятия",M2183,IF('1'!$H$10="ИП Водакова Т.Ю.",M2183*1.075,"-"))))</f>
        <v>225</v>
      </c>
      <c r="P2183" s="86">
        <v>11</v>
      </c>
      <c r="Q2183" s="47"/>
      <c r="R2183" s="91">
        <f t="shared" si="34"/>
        <v>0</v>
      </c>
      <c r="S2183" s="91" t="str">
        <f>IF('1'!$H$10="-","-      ₽",IF(Z2183="только сц",IF(Q2183&lt;=AA2183,Q2183,AA2183),IF(Q2183&lt;=AB2183,0,IF(Q2183-R2183&lt;=AA2183,Q2183-R2183,AA2183))))</f>
        <v>-      ₽</v>
      </c>
      <c r="T2183" s="92" t="str">
        <f>IF('1'!$H$10="-","-      ₽",IF(AND(SUM($W$10:$W$6357)&gt;=200000,AC2183&lt;&gt;"без скидки"),IF(R2183&gt;=100,O2183*0.95*0.95*R2183,O2183*R2183*0.95),IF(SUM($V$10:$V$6357)&gt;=57000,IF(AND(R2183&gt;=100,AC2183&lt;&gt;"без скидки"),O2183*0.95*R2183,O2183*R2183),N2183*R2183)))</f>
        <v>-      ₽</v>
      </c>
      <c r="U2183" s="92" t="str">
        <f>IF('1'!$H$10="-","-      ₽",S2183*N2183)</f>
        <v>-      ₽</v>
      </c>
      <c r="V2183" s="93" t="str">
        <f>IF('1'!$H$10="-","-      ₽",R2183*N2183)</f>
        <v>-      ₽</v>
      </c>
      <c r="W2183" s="93" t="str">
        <f>IF('1'!$H$10="-","-      ₽",R2183*O2183)</f>
        <v>-      ₽</v>
      </c>
      <c r="X2183" s="65" t="s">
        <v>4548</v>
      </c>
      <c r="Y2183" s="66" t="str">
        <f>IF(OR(Q2183="",'1'!$H$10="-"),"-      %",IF(Z2183="только сц",0,IF(SUM($V$685:$V$6357)&gt;=57000,(W2183-T2183)/W2183,0)))</f>
        <v>-      %</v>
      </c>
      <c r="Z2183" s="83" t="s">
        <v>375</v>
      </c>
      <c r="AA2183" s="51">
        <v>0</v>
      </c>
      <c r="AB2183" s="51">
        <v>11</v>
      </c>
      <c r="AC2183" s="63" t="s">
        <v>375</v>
      </c>
      <c r="AD2183" s="94" t="str">
        <f>IF(OR(Q2183="",'1'!$H$10="-"),"",IF(Q2183&gt;R2183+S2183,"заказано больше наличия",""))</f>
        <v/>
      </c>
    </row>
    <row r="2184" spans="1:30" s="48" customFormat="1">
      <c r="A2184" s="2"/>
      <c r="B2184" s="57" t="s">
        <v>4356</v>
      </c>
      <c r="C2184" s="49" t="s">
        <v>3916</v>
      </c>
      <c r="D2184" s="49" t="s">
        <v>3917</v>
      </c>
      <c r="E2184" s="49">
        <v>4</v>
      </c>
      <c r="F2184" s="49">
        <v>11</v>
      </c>
      <c r="G2184" s="49" t="s">
        <v>3403</v>
      </c>
      <c r="H2184" s="52" t="s">
        <v>52</v>
      </c>
      <c r="I2184" s="50"/>
      <c r="J2184" s="50"/>
      <c r="K2184" s="90"/>
      <c r="L2184" s="51">
        <v>448</v>
      </c>
      <c r="M2184" s="51">
        <v>395</v>
      </c>
      <c r="N2184" s="82">
        <f>IF('1'!$H$10="-",L2184,L2184)</f>
        <v>448</v>
      </c>
      <c r="O2184" s="82">
        <f>IF(Z2184="только сц",0,IF('1'!$H$10="-",M2184,IF('1'!$H$10="в кассу предприятия",M2184,IF('1'!$H$10="ИП Водакова Т.Ю.",M2184*1.075,"-"))))</f>
        <v>395</v>
      </c>
      <c r="P2184" s="86">
        <v>64</v>
      </c>
      <c r="Q2184" s="47"/>
      <c r="R2184" s="91">
        <f t="shared" si="34"/>
        <v>0</v>
      </c>
      <c r="S2184" s="91" t="str">
        <f>IF('1'!$H$10="-","-      ₽",IF(Z2184="только сц",IF(Q2184&lt;=AA2184,Q2184,AA2184),IF(Q2184&lt;=AB2184,0,IF(Q2184-R2184&lt;=AA2184,Q2184-R2184,AA2184))))</f>
        <v>-      ₽</v>
      </c>
      <c r="T2184" s="92" t="str">
        <f>IF('1'!$H$10="-","-      ₽",IF(AND(SUM($W$10:$W$6357)&gt;=200000,AC2184&lt;&gt;"без скидки"),IF(R2184&gt;=100,O2184*0.95*0.95*R2184,O2184*R2184*0.95),IF(SUM($V$10:$V$6357)&gt;=57000,IF(AND(R2184&gt;=100,AC2184&lt;&gt;"без скидки"),O2184*0.95*R2184,O2184*R2184),N2184*R2184)))</f>
        <v>-      ₽</v>
      </c>
      <c r="U2184" s="92" t="str">
        <f>IF('1'!$H$10="-","-      ₽",S2184*N2184)</f>
        <v>-      ₽</v>
      </c>
      <c r="V2184" s="93" t="str">
        <f>IF('1'!$H$10="-","-      ₽",R2184*N2184)</f>
        <v>-      ₽</v>
      </c>
      <c r="W2184" s="93" t="str">
        <f>IF('1'!$H$10="-","-      ₽",R2184*O2184)</f>
        <v>-      ₽</v>
      </c>
      <c r="X2184" s="65" t="s">
        <v>4548</v>
      </c>
      <c r="Y2184" s="66" t="str">
        <f>IF(OR(Q2184="",'1'!$H$10="-"),"-      %",IF(Z2184="только сц",0,IF(SUM($V$685:$V$6357)&gt;=57000,(W2184-T2184)/W2184,0)))</f>
        <v>-      %</v>
      </c>
      <c r="Z2184" s="83" t="s">
        <v>375</v>
      </c>
      <c r="AA2184" s="51">
        <v>0</v>
      </c>
      <c r="AB2184" s="51">
        <v>64</v>
      </c>
      <c r="AC2184" s="63" t="s">
        <v>375</v>
      </c>
      <c r="AD2184" s="94" t="str">
        <f>IF(OR(Q2184="",'1'!$H$10="-"),"",IF(Q2184&gt;R2184+S2184,"заказано больше наличия",""))</f>
        <v/>
      </c>
    </row>
    <row r="2185" spans="1:30" s="48" customFormat="1">
      <c r="A2185" s="2"/>
      <c r="B2185" s="57" t="s">
        <v>4357</v>
      </c>
      <c r="C2185" s="49" t="s">
        <v>3916</v>
      </c>
      <c r="D2185" s="49" t="s">
        <v>3917</v>
      </c>
      <c r="E2185" s="49">
        <v>4</v>
      </c>
      <c r="F2185" s="49">
        <v>11</v>
      </c>
      <c r="G2185" s="49" t="s">
        <v>1048</v>
      </c>
      <c r="H2185" s="52" t="s">
        <v>52</v>
      </c>
      <c r="I2185" s="50"/>
      <c r="J2185" s="50"/>
      <c r="K2185" s="90"/>
      <c r="L2185" s="51">
        <v>255</v>
      </c>
      <c r="M2185" s="51">
        <v>225</v>
      </c>
      <c r="N2185" s="82">
        <f>IF('1'!$H$10="-",L2185,L2185)</f>
        <v>255</v>
      </c>
      <c r="O2185" s="82">
        <f>IF(Z2185="только сц",0,IF('1'!$H$10="-",M2185,IF('1'!$H$10="в кассу предприятия",M2185,IF('1'!$H$10="ИП Водакова Т.Ю.",M2185*1.075,"-"))))</f>
        <v>225</v>
      </c>
      <c r="P2185" s="86">
        <v>46</v>
      </c>
      <c r="Q2185" s="47"/>
      <c r="R2185" s="91">
        <f t="shared" si="34"/>
        <v>0</v>
      </c>
      <c r="S2185" s="91" t="str">
        <f>IF('1'!$H$10="-","-      ₽",IF(Z2185="только сц",IF(Q2185&lt;=AA2185,Q2185,AA2185),IF(Q2185&lt;=AB2185,0,IF(Q2185-R2185&lt;=AA2185,Q2185-R2185,AA2185))))</f>
        <v>-      ₽</v>
      </c>
      <c r="T2185" s="92" t="str">
        <f>IF('1'!$H$10="-","-      ₽",IF(AND(SUM($W$10:$W$6357)&gt;=200000,AC2185&lt;&gt;"без скидки"),IF(R2185&gt;=100,O2185*0.95*0.95*R2185,O2185*R2185*0.95),IF(SUM($V$10:$V$6357)&gt;=57000,IF(AND(R2185&gt;=100,AC2185&lt;&gt;"без скидки"),O2185*0.95*R2185,O2185*R2185),N2185*R2185)))</f>
        <v>-      ₽</v>
      </c>
      <c r="U2185" s="92" t="str">
        <f>IF('1'!$H$10="-","-      ₽",S2185*N2185)</f>
        <v>-      ₽</v>
      </c>
      <c r="V2185" s="93" t="str">
        <f>IF('1'!$H$10="-","-      ₽",R2185*N2185)</f>
        <v>-      ₽</v>
      </c>
      <c r="W2185" s="93" t="str">
        <f>IF('1'!$H$10="-","-      ₽",R2185*O2185)</f>
        <v>-      ₽</v>
      </c>
      <c r="X2185" s="65" t="s">
        <v>4548</v>
      </c>
      <c r="Y2185" s="66" t="str">
        <f>IF(OR(Q2185="",'1'!$H$10="-"),"-      %",IF(Z2185="только сц",0,IF(SUM($V$685:$V$6357)&gt;=57000,(W2185-T2185)/W2185,0)))</f>
        <v>-      %</v>
      </c>
      <c r="Z2185" s="83" t="s">
        <v>375</v>
      </c>
      <c r="AA2185" s="51">
        <v>0</v>
      </c>
      <c r="AB2185" s="51">
        <v>46</v>
      </c>
      <c r="AC2185" s="63" t="s">
        <v>3975</v>
      </c>
      <c r="AD2185" s="94" t="str">
        <f>IF(OR(Q2185="",'1'!$H$10="-"),"",IF(Q2185&gt;R2185+S2185,"заказано больше наличия",""))</f>
        <v/>
      </c>
    </row>
    <row r="2186" spans="1:30" s="48" customFormat="1">
      <c r="A2186" s="2"/>
      <c r="B2186" s="57" t="s">
        <v>4358</v>
      </c>
      <c r="C2186" s="49" t="s">
        <v>3916</v>
      </c>
      <c r="D2186" s="49" t="s">
        <v>3917</v>
      </c>
      <c r="E2186" s="49">
        <v>4</v>
      </c>
      <c r="F2186" s="49">
        <v>11</v>
      </c>
      <c r="G2186" s="49" t="s">
        <v>3426</v>
      </c>
      <c r="H2186" s="52" t="s">
        <v>52</v>
      </c>
      <c r="I2186" s="50"/>
      <c r="J2186" s="50"/>
      <c r="K2186" s="90"/>
      <c r="L2186" s="51">
        <v>255</v>
      </c>
      <c r="M2186" s="51">
        <v>225</v>
      </c>
      <c r="N2186" s="82">
        <f>IF('1'!$H$10="-",L2186,L2186)</f>
        <v>255</v>
      </c>
      <c r="O2186" s="82">
        <f>IF(Z2186="только сц",0,IF('1'!$H$10="-",M2186,IF('1'!$H$10="в кассу предприятия",M2186,IF('1'!$H$10="ИП Водакова Т.Ю.",M2186*1.075,"-"))))</f>
        <v>225</v>
      </c>
      <c r="P2186" s="86">
        <v>3</v>
      </c>
      <c r="Q2186" s="47"/>
      <c r="R2186" s="91">
        <f t="shared" si="34"/>
        <v>0</v>
      </c>
      <c r="S2186" s="91" t="str">
        <f>IF('1'!$H$10="-","-      ₽",IF(Z2186="только сц",IF(Q2186&lt;=AA2186,Q2186,AA2186),IF(Q2186&lt;=AB2186,0,IF(Q2186-R2186&lt;=AA2186,Q2186-R2186,AA2186))))</f>
        <v>-      ₽</v>
      </c>
      <c r="T2186" s="92" t="str">
        <f>IF('1'!$H$10="-","-      ₽",IF(AND(SUM($W$10:$W$6357)&gt;=200000,AC2186&lt;&gt;"без скидки"),IF(R2186&gt;=100,O2186*0.95*0.95*R2186,O2186*R2186*0.95),IF(SUM($V$10:$V$6357)&gt;=57000,IF(AND(R2186&gt;=100,AC2186&lt;&gt;"без скидки"),O2186*0.95*R2186,O2186*R2186),N2186*R2186)))</f>
        <v>-      ₽</v>
      </c>
      <c r="U2186" s="92" t="str">
        <f>IF('1'!$H$10="-","-      ₽",S2186*N2186)</f>
        <v>-      ₽</v>
      </c>
      <c r="V2186" s="93" t="str">
        <f>IF('1'!$H$10="-","-      ₽",R2186*N2186)</f>
        <v>-      ₽</v>
      </c>
      <c r="W2186" s="93" t="str">
        <f>IF('1'!$H$10="-","-      ₽",R2186*O2186)</f>
        <v>-      ₽</v>
      </c>
      <c r="X2186" s="65" t="s">
        <v>4548</v>
      </c>
      <c r="Y2186" s="66" t="str">
        <f>IF(OR(Q2186="",'1'!$H$10="-"),"-      %",IF(Z2186="только сц",0,IF(SUM($V$685:$V$6357)&gt;=57000,(W2186-T2186)/W2186,0)))</f>
        <v>-      %</v>
      </c>
      <c r="Z2186" s="83" t="s">
        <v>375</v>
      </c>
      <c r="AA2186" s="51">
        <v>0</v>
      </c>
      <c r="AB2186" s="51">
        <v>3</v>
      </c>
      <c r="AC2186" s="63" t="s">
        <v>375</v>
      </c>
      <c r="AD2186" s="94" t="str">
        <f>IF(OR(Q2186="",'1'!$H$10="-"),"",IF(Q2186&gt;R2186+S2186,"заказано больше наличия",""))</f>
        <v/>
      </c>
    </row>
    <row r="2187" spans="1:30" s="48" customFormat="1">
      <c r="A2187" s="2"/>
      <c r="B2187" s="57" t="s">
        <v>2043</v>
      </c>
      <c r="C2187" s="49" t="s">
        <v>2713</v>
      </c>
      <c r="D2187" s="49" t="s">
        <v>2714</v>
      </c>
      <c r="E2187" s="49">
        <v>4</v>
      </c>
      <c r="F2187" s="49">
        <v>5</v>
      </c>
      <c r="G2187" s="49" t="s">
        <v>3434</v>
      </c>
      <c r="H2187" s="52" t="s">
        <v>78</v>
      </c>
      <c r="I2187" s="50"/>
      <c r="J2187" s="50"/>
      <c r="K2187" s="90"/>
      <c r="L2187" s="51">
        <v>266</v>
      </c>
      <c r="M2187" s="51">
        <v>235</v>
      </c>
      <c r="N2187" s="82">
        <f>IF('1'!$H$10="-",L2187,L2187)</f>
        <v>266</v>
      </c>
      <c r="O2187" s="82">
        <f>IF(Z2187="только сц",0,IF('1'!$H$10="-",M2187,IF('1'!$H$10="в кассу предприятия",M2187,IF('1'!$H$10="ИП Водакова Т.Ю.",M2187*1.075,"-"))))</f>
        <v>235</v>
      </c>
      <c r="P2187" s="86">
        <v>23</v>
      </c>
      <c r="Q2187" s="47"/>
      <c r="R2187" s="91">
        <f t="shared" si="34"/>
        <v>0</v>
      </c>
      <c r="S2187" s="91" t="str">
        <f>IF('1'!$H$10="-","-      ₽",IF(Z2187="только сц",IF(Q2187&lt;=AA2187,Q2187,AA2187),IF(Q2187&lt;=AB2187,0,IF(Q2187-R2187&lt;=AA2187,Q2187-R2187,AA2187))))</f>
        <v>-      ₽</v>
      </c>
      <c r="T2187" s="92" t="str">
        <f>IF('1'!$H$10="-","-      ₽",IF(AND(SUM($W$10:$W$6357)&gt;=200000,AC2187&lt;&gt;"без скидки"),IF(R2187&gt;=100,O2187*0.95*0.95*R2187,O2187*R2187*0.95),IF(SUM($V$10:$V$6357)&gt;=57000,IF(AND(R2187&gt;=100,AC2187&lt;&gt;"без скидки"),O2187*0.95*R2187,O2187*R2187),N2187*R2187)))</f>
        <v>-      ₽</v>
      </c>
      <c r="U2187" s="92" t="str">
        <f>IF('1'!$H$10="-","-      ₽",S2187*N2187)</f>
        <v>-      ₽</v>
      </c>
      <c r="V2187" s="93" t="str">
        <f>IF('1'!$H$10="-","-      ₽",R2187*N2187)</f>
        <v>-      ₽</v>
      </c>
      <c r="W2187" s="93" t="str">
        <f>IF('1'!$H$10="-","-      ₽",R2187*O2187)</f>
        <v>-      ₽</v>
      </c>
      <c r="X2187" s="65" t="s">
        <v>4992</v>
      </c>
      <c r="Y2187" s="66" t="str">
        <f>IF(OR(Q2187="",'1'!$H$10="-"),"-      %",IF(Z2187="только сц",0,IF(SUM($V$685:$V$6357)&gt;=57000,(W2187-T2187)/W2187,0)))</f>
        <v>-      %</v>
      </c>
      <c r="Z2187" s="83" t="s">
        <v>375</v>
      </c>
      <c r="AA2187" s="51">
        <v>7</v>
      </c>
      <c r="AB2187" s="51">
        <v>16</v>
      </c>
      <c r="AC2187" s="63" t="s">
        <v>375</v>
      </c>
      <c r="AD2187" s="94" t="str">
        <f>IF(OR(Q2187="",'1'!$H$10="-"),"",IF(Q2187&gt;R2187+S2187,"заказано больше наличия",""))</f>
        <v/>
      </c>
    </row>
    <row r="2188" spans="1:30" s="48" customFormat="1">
      <c r="A2188" s="2"/>
      <c r="B2188" s="57" t="s">
        <v>2044</v>
      </c>
      <c r="C2188" s="49" t="s">
        <v>2713</v>
      </c>
      <c r="D2188" s="49" t="s">
        <v>2714</v>
      </c>
      <c r="E2188" s="49">
        <v>4</v>
      </c>
      <c r="F2188" s="49">
        <v>5</v>
      </c>
      <c r="G2188" s="49" t="s">
        <v>3435</v>
      </c>
      <c r="H2188" s="52" t="s">
        <v>78</v>
      </c>
      <c r="I2188" s="50"/>
      <c r="J2188" s="50"/>
      <c r="K2188" s="90"/>
      <c r="L2188" s="51">
        <v>266</v>
      </c>
      <c r="M2188" s="51">
        <v>235</v>
      </c>
      <c r="N2188" s="82">
        <f>IF('1'!$H$10="-",L2188,L2188)</f>
        <v>266</v>
      </c>
      <c r="O2188" s="82">
        <f>IF(Z2188="только сц",0,IF('1'!$H$10="-",M2188,IF('1'!$H$10="в кассу предприятия",M2188,IF('1'!$H$10="ИП Водакова Т.Ю.",M2188*1.075,"-"))))</f>
        <v>0</v>
      </c>
      <c r="P2188" s="86">
        <v>37</v>
      </c>
      <c r="Q2188" s="47"/>
      <c r="R2188" s="91">
        <f t="shared" si="34"/>
        <v>0</v>
      </c>
      <c r="S2188" s="91" t="str">
        <f>IF('1'!$H$10="-","-      ₽",IF(Z2188="только сц",IF(Q2188&lt;=AA2188,Q2188,AA2188),IF(Q2188&lt;=AB2188,0,IF(Q2188-R2188&lt;=AA2188,Q2188-R2188,AA2188))))</f>
        <v>-      ₽</v>
      </c>
      <c r="T2188" s="92" t="str">
        <f>IF('1'!$H$10="-","-      ₽",IF(AND(SUM($W$10:$W$6357)&gt;=200000,AC2188&lt;&gt;"без скидки"),IF(R2188&gt;=100,O2188*0.95*0.95*R2188,O2188*R2188*0.95),IF(SUM($V$10:$V$6357)&gt;=57000,IF(AND(R2188&gt;=100,AC2188&lt;&gt;"без скидки"),O2188*0.95*R2188,O2188*R2188),N2188*R2188)))</f>
        <v>-      ₽</v>
      </c>
      <c r="U2188" s="92" t="str">
        <f>IF('1'!$H$10="-","-      ₽",S2188*N2188)</f>
        <v>-      ₽</v>
      </c>
      <c r="V2188" s="93" t="str">
        <f>IF('1'!$H$10="-","-      ₽",R2188*N2188)</f>
        <v>-      ₽</v>
      </c>
      <c r="W2188" s="93" t="str">
        <f>IF('1'!$H$10="-","-      ₽",R2188*O2188)</f>
        <v>-      ₽</v>
      </c>
      <c r="X2188" s="65" t="s">
        <v>4548</v>
      </c>
      <c r="Y2188" s="66" t="str">
        <f>IF(OR(Q2188="",'1'!$H$10="-"),"-      %",IF(Z2188="только сц",0,IF(SUM($V$685:$V$6357)&gt;=57000,(W2188-T2188)/W2188,0)))</f>
        <v>-      %</v>
      </c>
      <c r="Z2188" s="83" t="s">
        <v>5582</v>
      </c>
      <c r="AA2188" s="51">
        <v>37</v>
      </c>
      <c r="AB2188" s="51">
        <v>0</v>
      </c>
      <c r="AC2188" s="63" t="s">
        <v>3975</v>
      </c>
      <c r="AD2188" s="94" t="str">
        <f>IF(OR(Q2188="",'1'!$H$10="-"),"",IF(Q2188&gt;R2188+S2188,"заказано больше наличия",""))</f>
        <v/>
      </c>
    </row>
    <row r="2189" spans="1:30" s="48" customFormat="1">
      <c r="A2189" s="2"/>
      <c r="B2189" s="57" t="s">
        <v>2045</v>
      </c>
      <c r="C2189" s="49" t="s">
        <v>2715</v>
      </c>
      <c r="D2189" s="49" t="s">
        <v>2716</v>
      </c>
      <c r="E2189" s="49">
        <v>4</v>
      </c>
      <c r="F2189" s="49">
        <v>8</v>
      </c>
      <c r="G2189" s="49" t="s">
        <v>3436</v>
      </c>
      <c r="H2189" s="52" t="s">
        <v>288</v>
      </c>
      <c r="I2189" s="50"/>
      <c r="J2189" s="50"/>
      <c r="K2189" s="90"/>
      <c r="L2189" s="51">
        <v>312</v>
      </c>
      <c r="M2189" s="51">
        <v>275</v>
      </c>
      <c r="N2189" s="82">
        <f>IF('1'!$H$10="-",L2189,L2189)</f>
        <v>312</v>
      </c>
      <c r="O2189" s="82">
        <f>IF(Z2189="только сц",0,IF('1'!$H$10="-",M2189,IF('1'!$H$10="в кассу предприятия",M2189,IF('1'!$H$10="ИП Водакова Т.Ю.",M2189*1.075,"-"))))</f>
        <v>275</v>
      </c>
      <c r="P2189" s="86">
        <v>9</v>
      </c>
      <c r="Q2189" s="47"/>
      <c r="R2189" s="91">
        <f t="shared" si="34"/>
        <v>0</v>
      </c>
      <c r="S2189" s="91" t="str">
        <f>IF('1'!$H$10="-","-      ₽",IF(Z2189="только сц",IF(Q2189&lt;=AA2189,Q2189,AA2189),IF(Q2189&lt;=AB2189,0,IF(Q2189-R2189&lt;=AA2189,Q2189-R2189,AA2189))))</f>
        <v>-      ₽</v>
      </c>
      <c r="T2189" s="92" t="str">
        <f>IF('1'!$H$10="-","-      ₽",IF(AND(SUM($W$10:$W$6357)&gt;=200000,AC2189&lt;&gt;"без скидки"),IF(R2189&gt;=100,O2189*0.95*0.95*R2189,O2189*R2189*0.95),IF(SUM($V$10:$V$6357)&gt;=57000,IF(AND(R2189&gt;=100,AC2189&lt;&gt;"без скидки"),O2189*0.95*R2189,O2189*R2189),N2189*R2189)))</f>
        <v>-      ₽</v>
      </c>
      <c r="U2189" s="92" t="str">
        <f>IF('1'!$H$10="-","-      ₽",S2189*N2189)</f>
        <v>-      ₽</v>
      </c>
      <c r="V2189" s="93" t="str">
        <f>IF('1'!$H$10="-","-      ₽",R2189*N2189)</f>
        <v>-      ₽</v>
      </c>
      <c r="W2189" s="93" t="str">
        <f>IF('1'!$H$10="-","-      ₽",R2189*O2189)</f>
        <v>-      ₽</v>
      </c>
      <c r="X2189" s="65" t="s">
        <v>4548</v>
      </c>
      <c r="Y2189" s="66" t="str">
        <f>IF(OR(Q2189="",'1'!$H$10="-"),"-      %",IF(Z2189="только сц",0,IF(SUM($V$685:$V$6357)&gt;=57000,(W2189-T2189)/W2189,0)))</f>
        <v>-      %</v>
      </c>
      <c r="Z2189" s="83" t="s">
        <v>375</v>
      </c>
      <c r="AA2189" s="51">
        <v>0</v>
      </c>
      <c r="AB2189" s="51">
        <v>9</v>
      </c>
      <c r="AC2189" s="63" t="s">
        <v>375</v>
      </c>
      <c r="AD2189" s="94" t="str">
        <f>IF(OR(Q2189="",'1'!$H$10="-"),"",IF(Q2189&gt;R2189+S2189,"заказано больше наличия",""))</f>
        <v/>
      </c>
    </row>
    <row r="2190" spans="1:30" s="48" customFormat="1">
      <c r="A2190" s="2"/>
      <c r="B2190" s="57" t="s">
        <v>1053</v>
      </c>
      <c r="C2190" s="49" t="s">
        <v>1054</v>
      </c>
      <c r="D2190" s="49" t="s">
        <v>1055</v>
      </c>
      <c r="E2190" s="49">
        <v>4</v>
      </c>
      <c r="F2190" s="49">
        <v>8</v>
      </c>
      <c r="G2190" s="49" t="s">
        <v>1056</v>
      </c>
      <c r="H2190" s="52" t="s">
        <v>288</v>
      </c>
      <c r="I2190" s="50"/>
      <c r="J2190" s="50"/>
      <c r="K2190" s="90"/>
      <c r="L2190" s="51">
        <v>221</v>
      </c>
      <c r="M2190" s="51">
        <v>195</v>
      </c>
      <c r="N2190" s="82">
        <f>IF('1'!$H$10="-",L2190,L2190)</f>
        <v>221</v>
      </c>
      <c r="O2190" s="82">
        <f>IF(Z2190="только сц",0,IF('1'!$H$10="-",M2190,IF('1'!$H$10="в кассу предприятия",M2190,IF('1'!$H$10="ИП Водакова Т.Ю.",M2190*1.075,"-"))))</f>
        <v>195</v>
      </c>
      <c r="P2190" s="86" t="s">
        <v>5583</v>
      </c>
      <c r="Q2190" s="47"/>
      <c r="R2190" s="91">
        <f t="shared" si="34"/>
        <v>0</v>
      </c>
      <c r="S2190" s="91" t="str">
        <f>IF('1'!$H$10="-","-      ₽",IF(Z2190="только сц",IF(Q2190&lt;=AA2190,Q2190,AA2190),IF(Q2190&lt;=AB2190,0,IF(Q2190-R2190&lt;=AA2190,Q2190-R2190,AA2190))))</f>
        <v>-      ₽</v>
      </c>
      <c r="T2190" s="92" t="str">
        <f>IF('1'!$H$10="-","-      ₽",IF(AND(SUM($W$10:$W$6357)&gt;=200000,AC2190&lt;&gt;"без скидки"),IF(R2190&gt;=100,O2190*0.95*0.95*R2190,O2190*R2190*0.95),IF(SUM($V$10:$V$6357)&gt;=57000,IF(AND(R2190&gt;=100,AC2190&lt;&gt;"без скидки"),O2190*0.95*R2190,O2190*R2190),N2190*R2190)))</f>
        <v>-      ₽</v>
      </c>
      <c r="U2190" s="92" t="str">
        <f>IF('1'!$H$10="-","-      ₽",S2190*N2190)</f>
        <v>-      ₽</v>
      </c>
      <c r="V2190" s="93" t="str">
        <f>IF('1'!$H$10="-","-      ₽",R2190*N2190)</f>
        <v>-      ₽</v>
      </c>
      <c r="W2190" s="93" t="str">
        <f>IF('1'!$H$10="-","-      ₽",R2190*O2190)</f>
        <v>-      ₽</v>
      </c>
      <c r="X2190" s="65" t="s">
        <v>4548</v>
      </c>
      <c r="Y2190" s="66" t="str">
        <f>IF(OR(Q2190="",'1'!$H$10="-"),"-      %",IF(Z2190="только сц",0,IF(SUM($V$685:$V$6357)&gt;=57000,(W2190-T2190)/W2190,0)))</f>
        <v>-      %</v>
      </c>
      <c r="Z2190" s="83" t="s">
        <v>375</v>
      </c>
      <c r="AA2190" s="51">
        <v>18</v>
      </c>
      <c r="AB2190" s="51">
        <v>93</v>
      </c>
      <c r="AC2190" s="63" t="s">
        <v>375</v>
      </c>
      <c r="AD2190" s="94" t="str">
        <f>IF(OR(Q2190="",'1'!$H$10="-"),"",IF(Q2190&gt;R2190+S2190,"заказано больше наличия",""))</f>
        <v/>
      </c>
    </row>
    <row r="2191" spans="1:30" s="48" customFormat="1">
      <c r="A2191" s="2"/>
      <c r="B2191" s="57" t="s">
        <v>2046</v>
      </c>
      <c r="C2191" s="49" t="s">
        <v>2717</v>
      </c>
      <c r="D2191" s="49" t="s">
        <v>2718</v>
      </c>
      <c r="E2191" s="49">
        <v>4</v>
      </c>
      <c r="F2191" s="49">
        <v>8</v>
      </c>
      <c r="G2191" s="49" t="s">
        <v>3437</v>
      </c>
      <c r="H2191" s="52" t="s">
        <v>288</v>
      </c>
      <c r="I2191" s="50"/>
      <c r="J2191" s="50"/>
      <c r="K2191" s="90"/>
      <c r="L2191" s="51">
        <v>300</v>
      </c>
      <c r="M2191" s="51">
        <v>265</v>
      </c>
      <c r="N2191" s="82">
        <f>IF('1'!$H$10="-",L2191,L2191)</f>
        <v>300</v>
      </c>
      <c r="O2191" s="82">
        <f>IF(Z2191="только сц",0,IF('1'!$H$10="-",M2191,IF('1'!$H$10="в кассу предприятия",M2191,IF('1'!$H$10="ИП Водакова Т.Ю.",M2191*1.075,"-"))))</f>
        <v>265</v>
      </c>
      <c r="P2191" s="86">
        <v>83</v>
      </c>
      <c r="Q2191" s="47"/>
      <c r="R2191" s="91">
        <f t="shared" si="34"/>
        <v>0</v>
      </c>
      <c r="S2191" s="91" t="str">
        <f>IF('1'!$H$10="-","-      ₽",IF(Z2191="только сц",IF(Q2191&lt;=AA2191,Q2191,AA2191),IF(Q2191&lt;=AB2191,0,IF(Q2191-R2191&lt;=AA2191,Q2191-R2191,AA2191))))</f>
        <v>-      ₽</v>
      </c>
      <c r="T2191" s="92" t="str">
        <f>IF('1'!$H$10="-","-      ₽",IF(AND(SUM($W$10:$W$6357)&gt;=200000,AC2191&lt;&gt;"без скидки"),IF(R2191&gt;=100,O2191*0.95*0.95*R2191,O2191*R2191*0.95),IF(SUM($V$10:$V$6357)&gt;=57000,IF(AND(R2191&gt;=100,AC2191&lt;&gt;"без скидки"),O2191*0.95*R2191,O2191*R2191),N2191*R2191)))</f>
        <v>-      ₽</v>
      </c>
      <c r="U2191" s="92" t="str">
        <f>IF('1'!$H$10="-","-      ₽",S2191*N2191)</f>
        <v>-      ₽</v>
      </c>
      <c r="V2191" s="93" t="str">
        <f>IF('1'!$H$10="-","-      ₽",R2191*N2191)</f>
        <v>-      ₽</v>
      </c>
      <c r="W2191" s="93" t="str">
        <f>IF('1'!$H$10="-","-      ₽",R2191*O2191)</f>
        <v>-      ₽</v>
      </c>
      <c r="X2191" s="65" t="s">
        <v>4992</v>
      </c>
      <c r="Y2191" s="66" t="str">
        <f>IF(OR(Q2191="",'1'!$H$10="-"),"-      %",IF(Z2191="только сц",0,IF(SUM($V$685:$V$6357)&gt;=57000,(W2191-T2191)/W2191,0)))</f>
        <v>-      %</v>
      </c>
      <c r="Z2191" s="83" t="s">
        <v>375</v>
      </c>
      <c r="AA2191" s="51">
        <v>2</v>
      </c>
      <c r="AB2191" s="51">
        <v>81</v>
      </c>
      <c r="AC2191" s="63" t="s">
        <v>375</v>
      </c>
      <c r="AD2191" s="94" t="str">
        <f>IF(OR(Q2191="",'1'!$H$10="-"),"",IF(Q2191&gt;R2191+S2191,"заказано больше наличия",""))</f>
        <v/>
      </c>
    </row>
    <row r="2192" spans="1:30" s="48" customFormat="1">
      <c r="A2192" s="2"/>
      <c r="B2192" s="57" t="s">
        <v>2047</v>
      </c>
      <c r="C2192" s="49" t="s">
        <v>2719</v>
      </c>
      <c r="D2192" s="49" t="s">
        <v>2720</v>
      </c>
      <c r="E2192" s="49">
        <v>4</v>
      </c>
      <c r="F2192" s="49">
        <v>8</v>
      </c>
      <c r="G2192" s="49" t="s">
        <v>3438</v>
      </c>
      <c r="H2192" s="52" t="s">
        <v>288</v>
      </c>
      <c r="I2192" s="50"/>
      <c r="J2192" s="50"/>
      <c r="K2192" s="90"/>
      <c r="L2192" s="51">
        <v>300</v>
      </c>
      <c r="M2192" s="51">
        <v>265</v>
      </c>
      <c r="N2192" s="82">
        <f>IF('1'!$H$10="-",L2192,L2192)</f>
        <v>300</v>
      </c>
      <c r="O2192" s="82">
        <f>IF(Z2192="только сц",0,IF('1'!$H$10="-",M2192,IF('1'!$H$10="в кассу предприятия",M2192,IF('1'!$H$10="ИП Водакова Т.Ю.",M2192*1.075,"-"))))</f>
        <v>265</v>
      </c>
      <c r="P2192" s="86">
        <v>1</v>
      </c>
      <c r="Q2192" s="47"/>
      <c r="R2192" s="91">
        <f t="shared" si="34"/>
        <v>0</v>
      </c>
      <c r="S2192" s="91" t="str">
        <f>IF('1'!$H$10="-","-      ₽",IF(Z2192="только сц",IF(Q2192&lt;=AA2192,Q2192,AA2192),IF(Q2192&lt;=AB2192,0,IF(Q2192-R2192&lt;=AA2192,Q2192-R2192,AA2192))))</f>
        <v>-      ₽</v>
      </c>
      <c r="T2192" s="92" t="str">
        <f>IF('1'!$H$10="-","-      ₽",IF(AND(SUM($W$10:$W$6357)&gt;=200000,AC2192&lt;&gt;"без скидки"),IF(R2192&gt;=100,O2192*0.95*0.95*R2192,O2192*R2192*0.95),IF(SUM($V$10:$V$6357)&gt;=57000,IF(AND(R2192&gt;=100,AC2192&lt;&gt;"без скидки"),O2192*0.95*R2192,O2192*R2192),N2192*R2192)))</f>
        <v>-      ₽</v>
      </c>
      <c r="U2192" s="92" t="str">
        <f>IF('1'!$H$10="-","-      ₽",S2192*N2192)</f>
        <v>-      ₽</v>
      </c>
      <c r="V2192" s="93" t="str">
        <f>IF('1'!$H$10="-","-      ₽",R2192*N2192)</f>
        <v>-      ₽</v>
      </c>
      <c r="W2192" s="93" t="str">
        <f>IF('1'!$H$10="-","-      ₽",R2192*O2192)</f>
        <v>-      ₽</v>
      </c>
      <c r="X2192" s="65" t="s">
        <v>4548</v>
      </c>
      <c r="Y2192" s="66" t="str">
        <f>IF(OR(Q2192="",'1'!$H$10="-"),"-      %",IF(Z2192="только сц",0,IF(SUM($V$685:$V$6357)&gt;=57000,(W2192-T2192)/W2192,0)))</f>
        <v>-      %</v>
      </c>
      <c r="Z2192" s="83" t="s">
        <v>375</v>
      </c>
      <c r="AA2192" s="51">
        <v>0</v>
      </c>
      <c r="AB2192" s="51">
        <v>1</v>
      </c>
      <c r="AC2192" s="63" t="s">
        <v>3975</v>
      </c>
      <c r="AD2192" s="94" t="str">
        <f>IF(OR(Q2192="",'1'!$H$10="-"),"",IF(Q2192&gt;R2192+S2192,"заказано больше наличия",""))</f>
        <v/>
      </c>
    </row>
    <row r="2193" spans="1:30" s="48" customFormat="1">
      <c r="A2193" s="2"/>
      <c r="B2193" s="57" t="s">
        <v>2048</v>
      </c>
      <c r="C2193" s="49" t="s">
        <v>2719</v>
      </c>
      <c r="D2193" s="49" t="s">
        <v>2720</v>
      </c>
      <c r="E2193" s="49">
        <v>4</v>
      </c>
      <c r="F2193" s="49">
        <v>8</v>
      </c>
      <c r="G2193" s="49" t="s">
        <v>3439</v>
      </c>
      <c r="H2193" s="52" t="s">
        <v>288</v>
      </c>
      <c r="I2193" s="50"/>
      <c r="J2193" s="50"/>
      <c r="K2193" s="90"/>
      <c r="L2193" s="51">
        <v>470</v>
      </c>
      <c r="M2193" s="51">
        <v>415</v>
      </c>
      <c r="N2193" s="82">
        <f>IF('1'!$H$10="-",L2193,L2193)</f>
        <v>470</v>
      </c>
      <c r="O2193" s="82">
        <f>IF(Z2193="только сц",0,IF('1'!$H$10="-",M2193,IF('1'!$H$10="в кассу предприятия",M2193,IF('1'!$H$10="ИП Водакова Т.Ю.",M2193*1.075,"-"))))</f>
        <v>415</v>
      </c>
      <c r="P2193" s="86">
        <v>5</v>
      </c>
      <c r="Q2193" s="47"/>
      <c r="R2193" s="91">
        <f t="shared" si="34"/>
        <v>0</v>
      </c>
      <c r="S2193" s="91" t="str">
        <f>IF('1'!$H$10="-","-      ₽",IF(Z2193="только сц",IF(Q2193&lt;=AA2193,Q2193,AA2193),IF(Q2193&lt;=AB2193,0,IF(Q2193-R2193&lt;=AA2193,Q2193-R2193,AA2193))))</f>
        <v>-      ₽</v>
      </c>
      <c r="T2193" s="92" t="str">
        <f>IF('1'!$H$10="-","-      ₽",IF(AND(SUM($W$10:$W$6357)&gt;=200000,AC2193&lt;&gt;"без скидки"),IF(R2193&gt;=100,O2193*0.95*0.95*R2193,O2193*R2193*0.95),IF(SUM($V$10:$V$6357)&gt;=57000,IF(AND(R2193&gt;=100,AC2193&lt;&gt;"без скидки"),O2193*0.95*R2193,O2193*R2193),N2193*R2193)))</f>
        <v>-      ₽</v>
      </c>
      <c r="U2193" s="92" t="str">
        <f>IF('1'!$H$10="-","-      ₽",S2193*N2193)</f>
        <v>-      ₽</v>
      </c>
      <c r="V2193" s="93" t="str">
        <f>IF('1'!$H$10="-","-      ₽",R2193*N2193)</f>
        <v>-      ₽</v>
      </c>
      <c r="W2193" s="93" t="str">
        <f>IF('1'!$H$10="-","-      ₽",R2193*O2193)</f>
        <v>-      ₽</v>
      </c>
      <c r="X2193" s="65" t="s">
        <v>4548</v>
      </c>
      <c r="Y2193" s="66" t="str">
        <f>IF(OR(Q2193="",'1'!$H$10="-"),"-      %",IF(Z2193="только сц",0,IF(SUM($V$685:$V$6357)&gt;=57000,(W2193-T2193)/W2193,0)))</f>
        <v>-      %</v>
      </c>
      <c r="Z2193" s="83" t="s">
        <v>375</v>
      </c>
      <c r="AA2193" s="51">
        <v>0</v>
      </c>
      <c r="AB2193" s="51">
        <v>5</v>
      </c>
      <c r="AC2193" s="63" t="s">
        <v>375</v>
      </c>
      <c r="AD2193" s="94" t="str">
        <f>IF(OR(Q2193="",'1'!$H$10="-"),"",IF(Q2193&gt;R2193+S2193,"заказано больше наличия",""))</f>
        <v/>
      </c>
    </row>
    <row r="2194" spans="1:30" s="48" customFormat="1">
      <c r="A2194" s="2"/>
      <c r="B2194" s="57" t="s">
        <v>2049</v>
      </c>
      <c r="C2194" s="49" t="s">
        <v>2719</v>
      </c>
      <c r="D2194" s="49" t="s">
        <v>2720</v>
      </c>
      <c r="E2194" s="49">
        <v>4</v>
      </c>
      <c r="F2194" s="49">
        <v>8</v>
      </c>
      <c r="G2194" s="49" t="s">
        <v>3440</v>
      </c>
      <c r="H2194" s="52" t="s">
        <v>288</v>
      </c>
      <c r="I2194" s="50"/>
      <c r="J2194" s="50"/>
      <c r="K2194" s="90"/>
      <c r="L2194" s="51">
        <v>470</v>
      </c>
      <c r="M2194" s="51">
        <v>415</v>
      </c>
      <c r="N2194" s="82">
        <f>IF('1'!$H$10="-",L2194,L2194)</f>
        <v>470</v>
      </c>
      <c r="O2194" s="82">
        <f>IF(Z2194="только сц",0,IF('1'!$H$10="-",M2194,IF('1'!$H$10="в кассу предприятия",M2194,IF('1'!$H$10="ИП Водакова Т.Ю.",M2194*1.075,"-"))))</f>
        <v>415</v>
      </c>
      <c r="P2194" s="86">
        <v>7</v>
      </c>
      <c r="Q2194" s="47"/>
      <c r="R2194" s="91">
        <f t="shared" si="34"/>
        <v>0</v>
      </c>
      <c r="S2194" s="91" t="str">
        <f>IF('1'!$H$10="-","-      ₽",IF(Z2194="только сц",IF(Q2194&lt;=AA2194,Q2194,AA2194),IF(Q2194&lt;=AB2194,0,IF(Q2194-R2194&lt;=AA2194,Q2194-R2194,AA2194))))</f>
        <v>-      ₽</v>
      </c>
      <c r="T2194" s="92" t="str">
        <f>IF('1'!$H$10="-","-      ₽",IF(AND(SUM($W$10:$W$6357)&gt;=200000,AC2194&lt;&gt;"без скидки"),IF(R2194&gt;=100,O2194*0.95*0.95*R2194,O2194*R2194*0.95),IF(SUM($V$10:$V$6357)&gt;=57000,IF(AND(R2194&gt;=100,AC2194&lt;&gt;"без скидки"),O2194*0.95*R2194,O2194*R2194),N2194*R2194)))</f>
        <v>-      ₽</v>
      </c>
      <c r="U2194" s="92" t="str">
        <f>IF('1'!$H$10="-","-      ₽",S2194*N2194)</f>
        <v>-      ₽</v>
      </c>
      <c r="V2194" s="93" t="str">
        <f>IF('1'!$H$10="-","-      ₽",R2194*N2194)</f>
        <v>-      ₽</v>
      </c>
      <c r="W2194" s="93" t="str">
        <f>IF('1'!$H$10="-","-      ₽",R2194*O2194)</f>
        <v>-      ₽</v>
      </c>
      <c r="X2194" s="65" t="s">
        <v>4991</v>
      </c>
      <c r="Y2194" s="66" t="str">
        <f>IF(OR(Q2194="",'1'!$H$10="-"),"-      %",IF(Z2194="только сц",0,IF(SUM($V$685:$V$6357)&gt;=57000,(W2194-T2194)/W2194,0)))</f>
        <v>-      %</v>
      </c>
      <c r="Z2194" s="83" t="s">
        <v>375</v>
      </c>
      <c r="AA2194" s="51">
        <v>0</v>
      </c>
      <c r="AB2194" s="51">
        <v>7</v>
      </c>
      <c r="AC2194" s="63" t="s">
        <v>3975</v>
      </c>
      <c r="AD2194" s="94" t="str">
        <f>IF(OR(Q2194="",'1'!$H$10="-"),"",IF(Q2194&gt;R2194+S2194,"заказано больше наличия",""))</f>
        <v/>
      </c>
    </row>
    <row r="2195" spans="1:30" s="48" customFormat="1">
      <c r="A2195" s="2"/>
      <c r="B2195" s="57" t="s">
        <v>2050</v>
      </c>
      <c r="C2195" s="49" t="s">
        <v>2721</v>
      </c>
      <c r="D2195" s="49" t="s">
        <v>2722</v>
      </c>
      <c r="E2195" s="49">
        <v>4</v>
      </c>
      <c r="F2195" s="49">
        <v>5</v>
      </c>
      <c r="G2195" s="49" t="s">
        <v>3441</v>
      </c>
      <c r="H2195" s="52" t="s">
        <v>78</v>
      </c>
      <c r="I2195" s="50"/>
      <c r="J2195" s="50"/>
      <c r="K2195" s="90"/>
      <c r="L2195" s="51">
        <v>221</v>
      </c>
      <c r="M2195" s="51">
        <v>195</v>
      </c>
      <c r="N2195" s="82">
        <f>IF('1'!$H$10="-",L2195,L2195)</f>
        <v>221</v>
      </c>
      <c r="O2195" s="82">
        <f>IF(Z2195="только сц",0,IF('1'!$H$10="-",M2195,IF('1'!$H$10="в кассу предприятия",M2195,IF('1'!$H$10="ИП Водакова Т.Ю.",M2195*1.075,"-"))))</f>
        <v>195</v>
      </c>
      <c r="P2195" s="86">
        <v>8</v>
      </c>
      <c r="Q2195" s="47"/>
      <c r="R2195" s="91">
        <f t="shared" si="34"/>
        <v>0</v>
      </c>
      <c r="S2195" s="91" t="str">
        <f>IF('1'!$H$10="-","-      ₽",IF(Z2195="только сц",IF(Q2195&lt;=AA2195,Q2195,AA2195),IF(Q2195&lt;=AB2195,0,IF(Q2195-R2195&lt;=AA2195,Q2195-R2195,AA2195))))</f>
        <v>-      ₽</v>
      </c>
      <c r="T2195" s="92" t="str">
        <f>IF('1'!$H$10="-","-      ₽",IF(AND(SUM($W$10:$W$6357)&gt;=200000,AC2195&lt;&gt;"без скидки"),IF(R2195&gt;=100,O2195*0.95*0.95*R2195,O2195*R2195*0.95),IF(SUM($V$10:$V$6357)&gt;=57000,IF(AND(R2195&gt;=100,AC2195&lt;&gt;"без скидки"),O2195*0.95*R2195,O2195*R2195),N2195*R2195)))</f>
        <v>-      ₽</v>
      </c>
      <c r="U2195" s="92" t="str">
        <f>IF('1'!$H$10="-","-      ₽",S2195*N2195)</f>
        <v>-      ₽</v>
      </c>
      <c r="V2195" s="93" t="str">
        <f>IF('1'!$H$10="-","-      ₽",R2195*N2195)</f>
        <v>-      ₽</v>
      </c>
      <c r="W2195" s="93" t="str">
        <f>IF('1'!$H$10="-","-      ₽",R2195*O2195)</f>
        <v>-      ₽</v>
      </c>
      <c r="X2195" s="65" t="s">
        <v>4548</v>
      </c>
      <c r="Y2195" s="66" t="str">
        <f>IF(OR(Q2195="",'1'!$H$10="-"),"-      %",IF(Z2195="только сц",0,IF(SUM($V$685:$V$6357)&gt;=57000,(W2195-T2195)/W2195,0)))</f>
        <v>-      %</v>
      </c>
      <c r="Z2195" s="83" t="s">
        <v>375</v>
      </c>
      <c r="AA2195" s="51">
        <v>0</v>
      </c>
      <c r="AB2195" s="51">
        <v>8</v>
      </c>
      <c r="AC2195" s="63" t="s">
        <v>375</v>
      </c>
      <c r="AD2195" s="94" t="str">
        <f>IF(OR(Q2195="",'1'!$H$10="-"),"",IF(Q2195&gt;R2195+S2195,"заказано больше наличия",""))</f>
        <v/>
      </c>
    </row>
    <row r="2196" spans="1:30" s="48" customFormat="1">
      <c r="A2196" s="2"/>
      <c r="B2196" s="57" t="s">
        <v>4363</v>
      </c>
      <c r="C2196" s="49" t="s">
        <v>4454</v>
      </c>
      <c r="D2196" s="49" t="s">
        <v>4455</v>
      </c>
      <c r="E2196" s="49">
        <v>5</v>
      </c>
      <c r="F2196" s="49">
        <v>1</v>
      </c>
      <c r="G2196" s="49" t="s">
        <v>4506</v>
      </c>
      <c r="H2196" s="52" t="s">
        <v>3123</v>
      </c>
      <c r="I2196" s="50"/>
      <c r="J2196" s="50"/>
      <c r="K2196" s="90"/>
      <c r="L2196" s="51">
        <v>142</v>
      </c>
      <c r="M2196" s="51">
        <v>125</v>
      </c>
      <c r="N2196" s="82">
        <f>IF('1'!$H$10="-",L2196,L2196)</f>
        <v>142</v>
      </c>
      <c r="O2196" s="82">
        <f>IF(Z2196="только сц",0,IF('1'!$H$10="-",M2196,IF('1'!$H$10="в кассу предприятия",M2196,IF('1'!$H$10="ИП Водакова Т.Ю.",M2196*1.075,"-"))))</f>
        <v>0</v>
      </c>
      <c r="P2196" s="86">
        <v>4</v>
      </c>
      <c r="Q2196" s="47"/>
      <c r="R2196" s="91">
        <f t="shared" si="34"/>
        <v>0</v>
      </c>
      <c r="S2196" s="91" t="str">
        <f>IF('1'!$H$10="-","-      ₽",IF(Z2196="только сц",IF(Q2196&lt;=AA2196,Q2196,AA2196),IF(Q2196&lt;=AB2196,0,IF(Q2196-R2196&lt;=AA2196,Q2196-R2196,AA2196))))</f>
        <v>-      ₽</v>
      </c>
      <c r="T2196" s="92" t="str">
        <f>IF('1'!$H$10="-","-      ₽",IF(AND(SUM($W$10:$W$6357)&gt;=200000,AC2196&lt;&gt;"без скидки"),IF(R2196&gt;=100,O2196*0.95*0.95*R2196,O2196*R2196*0.95),IF(SUM($V$10:$V$6357)&gt;=57000,IF(AND(R2196&gt;=100,AC2196&lt;&gt;"без скидки"),O2196*0.95*R2196,O2196*R2196),N2196*R2196)))</f>
        <v>-      ₽</v>
      </c>
      <c r="U2196" s="92" t="str">
        <f>IF('1'!$H$10="-","-      ₽",S2196*N2196)</f>
        <v>-      ₽</v>
      </c>
      <c r="V2196" s="93" t="str">
        <f>IF('1'!$H$10="-","-      ₽",R2196*N2196)</f>
        <v>-      ₽</v>
      </c>
      <c r="W2196" s="93" t="str">
        <f>IF('1'!$H$10="-","-      ₽",R2196*O2196)</f>
        <v>-      ₽</v>
      </c>
      <c r="X2196" s="65" t="s">
        <v>4548</v>
      </c>
      <c r="Y2196" s="66" t="str">
        <f>IF(OR(Q2196="",'1'!$H$10="-"),"-      %",IF(Z2196="только сц",0,IF(SUM($V$685:$V$6357)&gt;=57000,(W2196-T2196)/W2196,0)))</f>
        <v>-      %</v>
      </c>
      <c r="Z2196" s="83" t="s">
        <v>5582</v>
      </c>
      <c r="AA2196" s="51">
        <v>4</v>
      </c>
      <c r="AB2196" s="51">
        <v>0</v>
      </c>
      <c r="AC2196" s="63" t="s">
        <v>375</v>
      </c>
      <c r="AD2196" s="94" t="str">
        <f>IF(OR(Q2196="",'1'!$H$10="-"),"",IF(Q2196&gt;R2196+S2196,"заказано больше наличия",""))</f>
        <v/>
      </c>
    </row>
    <row r="2197" spans="1:30" s="48" customFormat="1" ht="20.6">
      <c r="A2197" s="2"/>
      <c r="B2197" s="46" t="s">
        <v>26</v>
      </c>
      <c r="C2197" s="79" t="s">
        <v>14</v>
      </c>
      <c r="D2197" s="71"/>
      <c r="E2197" s="71"/>
      <c r="F2197" s="71"/>
      <c r="G2197" s="71"/>
      <c r="H2197" s="72"/>
      <c r="I2197" s="73"/>
      <c r="J2197" s="73"/>
      <c r="K2197" s="71"/>
      <c r="L2197" s="75"/>
      <c r="M2197" s="74"/>
      <c r="N2197" s="74"/>
      <c r="O2197" s="76"/>
      <c r="P2197" s="85"/>
      <c r="Q2197" s="77"/>
      <c r="R2197" s="85"/>
      <c r="S2197" s="85"/>
      <c r="T2197" s="77"/>
      <c r="U2197" s="77"/>
      <c r="V2197" s="77"/>
      <c r="W2197" s="77"/>
      <c r="X2197" s="77"/>
      <c r="Y2197" s="77"/>
      <c r="Z2197" s="77"/>
      <c r="AA2197" s="77"/>
      <c r="AB2197" s="77"/>
      <c r="AC2197" s="78"/>
      <c r="AD2197" s="78"/>
    </row>
    <row r="2198" spans="1:30" s="48" customFormat="1">
      <c r="A2198" s="2"/>
      <c r="B2198" s="57" t="s">
        <v>4587</v>
      </c>
      <c r="C2198" s="49" t="s">
        <v>27</v>
      </c>
      <c r="D2198" s="49" t="s">
        <v>28</v>
      </c>
      <c r="E2198" s="49">
        <v>6</v>
      </c>
      <c r="F2198" s="49">
        <v>23</v>
      </c>
      <c r="G2198" s="49" t="s">
        <v>4678</v>
      </c>
      <c r="H2198" s="52" t="s">
        <v>29</v>
      </c>
      <c r="I2198" s="50"/>
      <c r="J2198" s="50"/>
      <c r="K2198" s="90"/>
      <c r="L2198" s="51">
        <v>760</v>
      </c>
      <c r="M2198" s="51">
        <v>671</v>
      </c>
      <c r="N2198" s="82">
        <f>IF('1'!$H$10="-",L2198,L2198)</f>
        <v>760</v>
      </c>
      <c r="O2198" s="82">
        <f>IF(Z2198="только сц",0,IF('1'!$H$10="-",M2198,IF('1'!$H$10="в кассу предприятия",M2198,IF('1'!$H$10="ИП Водакова Т.Ю.",M2198*1.075,"-"))))</f>
        <v>671</v>
      </c>
      <c r="P2198" s="86">
        <v>43</v>
      </c>
      <c r="Q2198" s="47"/>
      <c r="R2198" s="91">
        <f t="shared" si="34"/>
        <v>0</v>
      </c>
      <c r="S2198" s="91" t="str">
        <f>IF('1'!$H$10="-","-      ₽",IF(Z2198="только сц",IF(Q2198&lt;=AA2198,Q2198,AA2198),IF(Q2198&lt;=AB2198,0,IF(Q2198-R2198&lt;=AA2198,Q2198-R2198,AA2198))))</f>
        <v>-      ₽</v>
      </c>
      <c r="T2198" s="92" t="str">
        <f>IF('1'!$H$10="-","-      ₽",IF(AND(SUM($W$10:$W$6357)&gt;=200000,AC2198&lt;&gt;"без скидки"),IF(R2198&gt;=100,O2198*0.95*0.95*R2198,O2198*R2198*0.95),IF(SUM($V$10:$V$6357)&gt;=57000,IF(AND(R2198&gt;=100,AC2198&lt;&gt;"без скидки"),O2198*0.95*R2198,O2198*R2198),N2198*R2198)))</f>
        <v>-      ₽</v>
      </c>
      <c r="U2198" s="92" t="str">
        <f>IF('1'!$H$10="-","-      ₽",S2198*N2198)</f>
        <v>-      ₽</v>
      </c>
      <c r="V2198" s="93" t="str">
        <f>IF('1'!$H$10="-","-      ₽",R2198*N2198)</f>
        <v>-      ₽</v>
      </c>
      <c r="W2198" s="93" t="str">
        <f>IF('1'!$H$10="-","-      ₽",R2198*O2198)</f>
        <v>-      ₽</v>
      </c>
      <c r="X2198" s="65" t="s">
        <v>4548</v>
      </c>
      <c r="Y2198" s="66" t="str">
        <f>IF(OR(Q2198="",'1'!$H$10="-"),"-      %",IF(Z2198="только сц",0,IF(SUM($V$685:$V$6357)&gt;=57000,(W2198-T2198)/W2198,0)))</f>
        <v>-      %</v>
      </c>
      <c r="Z2198" s="83" t="s">
        <v>375</v>
      </c>
      <c r="AA2198" s="51">
        <v>0</v>
      </c>
      <c r="AB2198" s="51">
        <v>43</v>
      </c>
      <c r="AC2198" s="63" t="s">
        <v>375</v>
      </c>
      <c r="AD2198" s="94" t="str">
        <f>IF(OR(Q2198="",'1'!$H$10="-"),"",IF(Q2198&gt;R2198+S2198,"заказано больше наличия",""))</f>
        <v/>
      </c>
    </row>
    <row r="2199" spans="1:30" s="48" customFormat="1">
      <c r="A2199" s="2"/>
      <c r="B2199" s="57" t="s">
        <v>30</v>
      </c>
      <c r="C2199" s="49" t="s">
        <v>27</v>
      </c>
      <c r="D2199" s="49" t="s">
        <v>28</v>
      </c>
      <c r="E2199" s="49">
        <v>6</v>
      </c>
      <c r="F2199" s="49">
        <v>23</v>
      </c>
      <c r="G2199" s="49" t="s">
        <v>31</v>
      </c>
      <c r="H2199" s="52" t="s">
        <v>29</v>
      </c>
      <c r="I2199" s="50"/>
      <c r="J2199" s="50"/>
      <c r="K2199" s="90"/>
      <c r="L2199" s="51">
        <v>760</v>
      </c>
      <c r="M2199" s="51">
        <v>671</v>
      </c>
      <c r="N2199" s="82">
        <f>IF('1'!$H$10="-",L2199,L2199)</f>
        <v>760</v>
      </c>
      <c r="O2199" s="82">
        <f>IF(Z2199="только сц",0,IF('1'!$H$10="-",M2199,IF('1'!$H$10="в кассу предприятия",M2199,IF('1'!$H$10="ИП Водакова Т.Ю.",M2199*1.075,"-"))))</f>
        <v>671</v>
      </c>
      <c r="P2199" s="86">
        <v>14</v>
      </c>
      <c r="Q2199" s="47"/>
      <c r="R2199" s="91">
        <f t="shared" si="34"/>
        <v>0</v>
      </c>
      <c r="S2199" s="91" t="str">
        <f>IF('1'!$H$10="-","-      ₽",IF(Z2199="только сц",IF(Q2199&lt;=AA2199,Q2199,AA2199),IF(Q2199&lt;=AB2199,0,IF(Q2199-R2199&lt;=AA2199,Q2199-R2199,AA2199))))</f>
        <v>-      ₽</v>
      </c>
      <c r="T2199" s="92" t="str">
        <f>IF('1'!$H$10="-","-      ₽",IF(AND(SUM($W$10:$W$6357)&gt;=200000,AC2199&lt;&gt;"без скидки"),IF(R2199&gt;=100,O2199*0.95*0.95*R2199,O2199*R2199*0.95),IF(SUM($V$10:$V$6357)&gt;=57000,IF(AND(R2199&gt;=100,AC2199&lt;&gt;"без скидки"),O2199*0.95*R2199,O2199*R2199),N2199*R2199)))</f>
        <v>-      ₽</v>
      </c>
      <c r="U2199" s="92" t="str">
        <f>IF('1'!$H$10="-","-      ₽",S2199*N2199)</f>
        <v>-      ₽</v>
      </c>
      <c r="V2199" s="93" t="str">
        <f>IF('1'!$H$10="-","-      ₽",R2199*N2199)</f>
        <v>-      ₽</v>
      </c>
      <c r="W2199" s="93" t="str">
        <f>IF('1'!$H$10="-","-      ₽",R2199*O2199)</f>
        <v>-      ₽</v>
      </c>
      <c r="X2199" s="65" t="s">
        <v>4548</v>
      </c>
      <c r="Y2199" s="66" t="str">
        <f>IF(OR(Q2199="",'1'!$H$10="-"),"-      %",IF(Z2199="только сц",0,IF(SUM($V$685:$V$6357)&gt;=57000,(W2199-T2199)/W2199,0)))</f>
        <v>-      %</v>
      </c>
      <c r="Z2199" s="83" t="s">
        <v>375</v>
      </c>
      <c r="AA2199" s="51">
        <v>0</v>
      </c>
      <c r="AB2199" s="51">
        <v>14</v>
      </c>
      <c r="AC2199" s="63" t="s">
        <v>375</v>
      </c>
      <c r="AD2199" s="94" t="str">
        <f>IF(OR(Q2199="",'1'!$H$10="-"),"",IF(Q2199&gt;R2199+S2199,"заказано больше наличия",""))</f>
        <v/>
      </c>
    </row>
    <row r="2200" spans="1:30" s="48" customFormat="1">
      <c r="A2200" s="2"/>
      <c r="B2200" s="57" t="s">
        <v>5289</v>
      </c>
      <c r="C2200" s="49" t="s">
        <v>27</v>
      </c>
      <c r="D2200" s="49" t="s">
        <v>28</v>
      </c>
      <c r="E2200" s="49">
        <v>6</v>
      </c>
      <c r="F2200" s="49">
        <v>23</v>
      </c>
      <c r="G2200" s="49" t="s">
        <v>5553</v>
      </c>
      <c r="H2200" s="52" t="s">
        <v>29</v>
      </c>
      <c r="I2200" s="50"/>
      <c r="J2200" s="50"/>
      <c r="K2200" s="90"/>
      <c r="L2200" s="51">
        <v>760</v>
      </c>
      <c r="M2200" s="51">
        <v>671</v>
      </c>
      <c r="N2200" s="82">
        <f>IF('1'!$H$10="-",L2200,L2200)</f>
        <v>760</v>
      </c>
      <c r="O2200" s="82">
        <f>IF(Z2200="только сц",0,IF('1'!$H$10="-",M2200,IF('1'!$H$10="в кассу предприятия",M2200,IF('1'!$H$10="ИП Водакова Т.Ю.",M2200*1.075,"-"))))</f>
        <v>671</v>
      </c>
      <c r="P2200" s="86">
        <v>34</v>
      </c>
      <c r="Q2200" s="47"/>
      <c r="R2200" s="91">
        <f t="shared" si="34"/>
        <v>0</v>
      </c>
      <c r="S2200" s="91" t="str">
        <f>IF('1'!$H$10="-","-      ₽",IF(Z2200="только сц",IF(Q2200&lt;=AA2200,Q2200,AA2200),IF(Q2200&lt;=AB2200,0,IF(Q2200-R2200&lt;=AA2200,Q2200-R2200,AA2200))))</f>
        <v>-      ₽</v>
      </c>
      <c r="T2200" s="92" t="str">
        <f>IF('1'!$H$10="-","-      ₽",IF(AND(SUM($W$10:$W$6357)&gt;=200000,AC2200&lt;&gt;"без скидки"),IF(R2200&gt;=100,O2200*0.95*0.95*R2200,O2200*R2200*0.95),IF(SUM($V$10:$V$6357)&gt;=57000,IF(AND(R2200&gt;=100,AC2200&lt;&gt;"без скидки"),O2200*0.95*R2200,O2200*R2200),N2200*R2200)))</f>
        <v>-      ₽</v>
      </c>
      <c r="U2200" s="92" t="str">
        <f>IF('1'!$H$10="-","-      ₽",S2200*N2200)</f>
        <v>-      ₽</v>
      </c>
      <c r="V2200" s="93" t="str">
        <f>IF('1'!$H$10="-","-      ₽",R2200*N2200)</f>
        <v>-      ₽</v>
      </c>
      <c r="W2200" s="93" t="str">
        <f>IF('1'!$H$10="-","-      ₽",R2200*O2200)</f>
        <v>-      ₽</v>
      </c>
      <c r="X2200" s="65" t="s">
        <v>4548</v>
      </c>
      <c r="Y2200" s="66" t="str">
        <f>IF(OR(Q2200="",'1'!$H$10="-"),"-      %",IF(Z2200="только сц",0,IF(SUM($V$685:$V$6357)&gt;=57000,(W2200-T2200)/W2200,0)))</f>
        <v>-      %</v>
      </c>
      <c r="Z2200" s="83" t="s">
        <v>375</v>
      </c>
      <c r="AA2200" s="51">
        <v>0</v>
      </c>
      <c r="AB2200" s="51">
        <v>34</v>
      </c>
      <c r="AC2200" s="63" t="s">
        <v>375</v>
      </c>
      <c r="AD2200" s="94" t="str">
        <f>IF(OR(Q2200="",'1'!$H$10="-"),"",IF(Q2200&gt;R2200+S2200,"заказано больше наличия",""))</f>
        <v/>
      </c>
    </row>
    <row r="2201" spans="1:30" s="48" customFormat="1">
      <c r="A2201" s="2"/>
      <c r="B2201" s="57" t="s">
        <v>4098</v>
      </c>
      <c r="C2201" s="49" t="s">
        <v>27</v>
      </c>
      <c r="D2201" s="49" t="s">
        <v>3918</v>
      </c>
      <c r="E2201" s="49">
        <v>6</v>
      </c>
      <c r="F2201" s="49">
        <v>23</v>
      </c>
      <c r="G2201" s="49" t="s">
        <v>4145</v>
      </c>
      <c r="H2201" s="52" t="s">
        <v>29</v>
      </c>
      <c r="I2201" s="50"/>
      <c r="J2201" s="50"/>
      <c r="K2201" s="90"/>
      <c r="L2201" s="51">
        <v>760</v>
      </c>
      <c r="M2201" s="51">
        <v>671</v>
      </c>
      <c r="N2201" s="82">
        <f>IF('1'!$H$10="-",L2201,L2201)</f>
        <v>760</v>
      </c>
      <c r="O2201" s="82">
        <f>IF(Z2201="только сц",0,IF('1'!$H$10="-",M2201,IF('1'!$H$10="в кассу предприятия",M2201,IF('1'!$H$10="ИП Водакова Т.Ю.",M2201*1.075,"-"))))</f>
        <v>671</v>
      </c>
      <c r="P2201" s="86">
        <v>1</v>
      </c>
      <c r="Q2201" s="47"/>
      <c r="R2201" s="91">
        <f t="shared" si="34"/>
        <v>0</v>
      </c>
      <c r="S2201" s="91" t="str">
        <f>IF('1'!$H$10="-","-      ₽",IF(Z2201="только сц",IF(Q2201&lt;=AA2201,Q2201,AA2201),IF(Q2201&lt;=AB2201,0,IF(Q2201-R2201&lt;=AA2201,Q2201-R2201,AA2201))))</f>
        <v>-      ₽</v>
      </c>
      <c r="T2201" s="92" t="str">
        <f>IF('1'!$H$10="-","-      ₽",IF(AND(SUM($W$10:$W$6357)&gt;=200000,AC2201&lt;&gt;"без скидки"),IF(R2201&gt;=100,O2201*0.95*0.95*R2201,O2201*R2201*0.95),IF(SUM($V$10:$V$6357)&gt;=57000,IF(AND(R2201&gt;=100,AC2201&lt;&gt;"без скидки"),O2201*0.95*R2201,O2201*R2201),N2201*R2201)))</f>
        <v>-      ₽</v>
      </c>
      <c r="U2201" s="92" t="str">
        <f>IF('1'!$H$10="-","-      ₽",S2201*N2201)</f>
        <v>-      ₽</v>
      </c>
      <c r="V2201" s="93" t="str">
        <f>IF('1'!$H$10="-","-      ₽",R2201*N2201)</f>
        <v>-      ₽</v>
      </c>
      <c r="W2201" s="93" t="str">
        <f>IF('1'!$H$10="-","-      ₽",R2201*O2201)</f>
        <v>-      ₽</v>
      </c>
      <c r="X2201" s="65" t="s">
        <v>4548</v>
      </c>
      <c r="Y2201" s="66" t="str">
        <f>IF(OR(Q2201="",'1'!$H$10="-"),"-      %",IF(Z2201="только сц",0,IF(SUM($V$685:$V$6357)&gt;=57000,(W2201-T2201)/W2201,0)))</f>
        <v>-      %</v>
      </c>
      <c r="Z2201" s="83" t="s">
        <v>375</v>
      </c>
      <c r="AA2201" s="51">
        <v>0</v>
      </c>
      <c r="AB2201" s="51">
        <v>1</v>
      </c>
      <c r="AC2201" s="63" t="s">
        <v>375</v>
      </c>
      <c r="AD2201" s="94" t="str">
        <f>IF(OR(Q2201="",'1'!$H$10="-"),"",IF(Q2201&gt;R2201+S2201,"заказано больше наличия",""))</f>
        <v/>
      </c>
    </row>
    <row r="2202" spans="1:30" s="48" customFormat="1">
      <c r="A2202" s="2"/>
      <c r="B2202" s="57" t="s">
        <v>5290</v>
      </c>
      <c r="C2202" s="49" t="s">
        <v>27</v>
      </c>
      <c r="D2202" s="49" t="s">
        <v>28</v>
      </c>
      <c r="E2202" s="49">
        <v>6</v>
      </c>
      <c r="F2202" s="49">
        <v>23.5</v>
      </c>
      <c r="G2202" s="49" t="s">
        <v>4145</v>
      </c>
      <c r="H2202" s="52" t="s">
        <v>5554</v>
      </c>
      <c r="I2202" s="50"/>
      <c r="J2202" s="50"/>
      <c r="K2202" s="90"/>
      <c r="L2202" s="51">
        <v>760</v>
      </c>
      <c r="M2202" s="51">
        <v>671</v>
      </c>
      <c r="N2202" s="82">
        <f>IF('1'!$H$10="-",L2202,L2202)</f>
        <v>760</v>
      </c>
      <c r="O2202" s="82">
        <f>IF(Z2202="только сц",0,IF('1'!$H$10="-",M2202,IF('1'!$H$10="в кассу предприятия",M2202,IF('1'!$H$10="ИП Водакова Т.Ю.",M2202*1.075,"-"))))</f>
        <v>0</v>
      </c>
      <c r="P2202" s="86">
        <v>10</v>
      </c>
      <c r="Q2202" s="47"/>
      <c r="R2202" s="91">
        <f t="shared" si="34"/>
        <v>0</v>
      </c>
      <c r="S2202" s="91" t="str">
        <f>IF('1'!$H$10="-","-      ₽",IF(Z2202="только сц",IF(Q2202&lt;=AA2202,Q2202,AA2202),IF(Q2202&lt;=AB2202,0,IF(Q2202-R2202&lt;=AA2202,Q2202-R2202,AA2202))))</f>
        <v>-      ₽</v>
      </c>
      <c r="T2202" s="92" t="str">
        <f>IF('1'!$H$10="-","-      ₽",IF(AND(SUM($W$10:$W$6357)&gt;=200000,AC2202&lt;&gt;"без скидки"),IF(R2202&gt;=100,O2202*0.95*0.95*R2202,O2202*R2202*0.95),IF(SUM($V$10:$V$6357)&gt;=57000,IF(AND(R2202&gt;=100,AC2202&lt;&gt;"без скидки"),O2202*0.95*R2202,O2202*R2202),N2202*R2202)))</f>
        <v>-      ₽</v>
      </c>
      <c r="U2202" s="92" t="str">
        <f>IF('1'!$H$10="-","-      ₽",S2202*N2202)</f>
        <v>-      ₽</v>
      </c>
      <c r="V2202" s="93" t="str">
        <f>IF('1'!$H$10="-","-      ₽",R2202*N2202)</f>
        <v>-      ₽</v>
      </c>
      <c r="W2202" s="93" t="str">
        <f>IF('1'!$H$10="-","-      ₽",R2202*O2202)</f>
        <v>-      ₽</v>
      </c>
      <c r="X2202" s="65" t="s">
        <v>4548</v>
      </c>
      <c r="Y2202" s="66" t="str">
        <f>IF(OR(Q2202="",'1'!$H$10="-"),"-      %",IF(Z2202="только сц",0,IF(SUM($V$685:$V$6357)&gt;=57000,(W2202-T2202)/W2202,0)))</f>
        <v>-      %</v>
      </c>
      <c r="Z2202" s="83" t="s">
        <v>5582</v>
      </c>
      <c r="AA2202" s="51">
        <v>10</v>
      </c>
      <c r="AB2202" s="51">
        <v>0</v>
      </c>
      <c r="AC2202" s="63" t="s">
        <v>375</v>
      </c>
      <c r="AD2202" s="94" t="str">
        <f>IF(OR(Q2202="",'1'!$H$10="-"),"",IF(Q2202&gt;R2202+S2202,"заказано больше наличия",""))</f>
        <v/>
      </c>
    </row>
    <row r="2203" spans="1:30" s="48" customFormat="1">
      <c r="A2203" s="2"/>
      <c r="B2203" s="57" t="s">
        <v>4588</v>
      </c>
      <c r="C2203" s="49" t="s">
        <v>27</v>
      </c>
      <c r="D2203" s="49" t="s">
        <v>3918</v>
      </c>
      <c r="E2203" s="49">
        <v>6</v>
      </c>
      <c r="F2203" s="49">
        <v>23</v>
      </c>
      <c r="G2203" s="49" t="s">
        <v>33</v>
      </c>
      <c r="H2203" s="52" t="s">
        <v>29</v>
      </c>
      <c r="I2203" s="50"/>
      <c r="J2203" s="50"/>
      <c r="K2203" s="90"/>
      <c r="L2203" s="51">
        <v>760</v>
      </c>
      <c r="M2203" s="51">
        <v>671</v>
      </c>
      <c r="N2203" s="82">
        <f>IF('1'!$H$10="-",L2203,L2203)</f>
        <v>760</v>
      </c>
      <c r="O2203" s="82">
        <f>IF(Z2203="только сц",0,IF('1'!$H$10="-",M2203,IF('1'!$H$10="в кассу предприятия",M2203,IF('1'!$H$10="ИП Водакова Т.Ю.",M2203*1.075,"-"))))</f>
        <v>671</v>
      </c>
      <c r="P2203" s="86">
        <v>2</v>
      </c>
      <c r="Q2203" s="47"/>
      <c r="R2203" s="91">
        <f t="shared" si="34"/>
        <v>0</v>
      </c>
      <c r="S2203" s="91" t="str">
        <f>IF('1'!$H$10="-","-      ₽",IF(Z2203="только сц",IF(Q2203&lt;=AA2203,Q2203,AA2203),IF(Q2203&lt;=AB2203,0,IF(Q2203-R2203&lt;=AA2203,Q2203-R2203,AA2203))))</f>
        <v>-      ₽</v>
      </c>
      <c r="T2203" s="92" t="str">
        <f>IF('1'!$H$10="-","-      ₽",IF(AND(SUM($W$10:$W$6357)&gt;=200000,AC2203&lt;&gt;"без скидки"),IF(R2203&gt;=100,O2203*0.95*0.95*R2203,O2203*R2203*0.95),IF(SUM($V$10:$V$6357)&gt;=57000,IF(AND(R2203&gt;=100,AC2203&lt;&gt;"без скидки"),O2203*0.95*R2203,O2203*R2203),N2203*R2203)))</f>
        <v>-      ₽</v>
      </c>
      <c r="U2203" s="92" t="str">
        <f>IF('1'!$H$10="-","-      ₽",S2203*N2203)</f>
        <v>-      ₽</v>
      </c>
      <c r="V2203" s="93" t="str">
        <f>IF('1'!$H$10="-","-      ₽",R2203*N2203)</f>
        <v>-      ₽</v>
      </c>
      <c r="W2203" s="93" t="str">
        <f>IF('1'!$H$10="-","-      ₽",R2203*O2203)</f>
        <v>-      ₽</v>
      </c>
      <c r="X2203" s="65" t="s">
        <v>4548</v>
      </c>
      <c r="Y2203" s="66" t="str">
        <f>IF(OR(Q2203="",'1'!$H$10="-"),"-      %",IF(Z2203="только сц",0,IF(SUM($V$685:$V$6357)&gt;=57000,(W2203-T2203)/W2203,0)))</f>
        <v>-      %</v>
      </c>
      <c r="Z2203" s="83" t="s">
        <v>375</v>
      </c>
      <c r="AA2203" s="51">
        <v>0</v>
      </c>
      <c r="AB2203" s="51">
        <v>2</v>
      </c>
      <c r="AC2203" s="63" t="s">
        <v>375</v>
      </c>
      <c r="AD2203" s="94" t="str">
        <f>IF(OR(Q2203="",'1'!$H$10="-"),"",IF(Q2203&gt;R2203+S2203,"заказано больше наличия",""))</f>
        <v/>
      </c>
    </row>
    <row r="2204" spans="1:30" s="48" customFormat="1">
      <c r="A2204" s="2"/>
      <c r="B2204" s="57" t="s">
        <v>32</v>
      </c>
      <c r="C2204" s="49" t="s">
        <v>27</v>
      </c>
      <c r="D2204" s="49" t="s">
        <v>28</v>
      </c>
      <c r="E2204" s="49">
        <v>6</v>
      </c>
      <c r="F2204" s="49">
        <v>23</v>
      </c>
      <c r="G2204" s="49" t="s">
        <v>33</v>
      </c>
      <c r="H2204" s="52" t="s">
        <v>29</v>
      </c>
      <c r="I2204" s="50"/>
      <c r="J2204" s="50"/>
      <c r="K2204" s="90"/>
      <c r="L2204" s="51">
        <v>760</v>
      </c>
      <c r="M2204" s="51">
        <v>671</v>
      </c>
      <c r="N2204" s="82">
        <f>IF('1'!$H$10="-",L2204,L2204)</f>
        <v>760</v>
      </c>
      <c r="O2204" s="82">
        <f>IF(Z2204="только сц",0,IF('1'!$H$10="-",M2204,IF('1'!$H$10="в кассу предприятия",M2204,IF('1'!$H$10="ИП Водакова Т.Ю.",M2204*1.075,"-"))))</f>
        <v>671</v>
      </c>
      <c r="P2204" s="86">
        <v>28</v>
      </c>
      <c r="Q2204" s="47"/>
      <c r="R2204" s="91">
        <f t="shared" si="34"/>
        <v>0</v>
      </c>
      <c r="S2204" s="91" t="str">
        <f>IF('1'!$H$10="-","-      ₽",IF(Z2204="только сц",IF(Q2204&lt;=AA2204,Q2204,AA2204),IF(Q2204&lt;=AB2204,0,IF(Q2204-R2204&lt;=AA2204,Q2204-R2204,AA2204))))</f>
        <v>-      ₽</v>
      </c>
      <c r="T2204" s="92" t="str">
        <f>IF('1'!$H$10="-","-      ₽",IF(AND(SUM($W$10:$W$6357)&gt;=200000,AC2204&lt;&gt;"без скидки"),IF(R2204&gt;=100,O2204*0.95*0.95*R2204,O2204*R2204*0.95),IF(SUM($V$10:$V$6357)&gt;=57000,IF(AND(R2204&gt;=100,AC2204&lt;&gt;"без скидки"),O2204*0.95*R2204,O2204*R2204),N2204*R2204)))</f>
        <v>-      ₽</v>
      </c>
      <c r="U2204" s="92" t="str">
        <f>IF('1'!$H$10="-","-      ₽",S2204*N2204)</f>
        <v>-      ₽</v>
      </c>
      <c r="V2204" s="93" t="str">
        <f>IF('1'!$H$10="-","-      ₽",R2204*N2204)</f>
        <v>-      ₽</v>
      </c>
      <c r="W2204" s="93" t="str">
        <f>IF('1'!$H$10="-","-      ₽",R2204*O2204)</f>
        <v>-      ₽</v>
      </c>
      <c r="X2204" s="65" t="s">
        <v>4548</v>
      </c>
      <c r="Y2204" s="66" t="str">
        <f>IF(OR(Q2204="",'1'!$H$10="-"),"-      %",IF(Z2204="только сц",0,IF(SUM($V$685:$V$6357)&gt;=57000,(W2204-T2204)/W2204,0)))</f>
        <v>-      %</v>
      </c>
      <c r="Z2204" s="83" t="s">
        <v>375</v>
      </c>
      <c r="AA2204" s="51">
        <v>9</v>
      </c>
      <c r="AB2204" s="51">
        <v>19</v>
      </c>
      <c r="AC2204" s="63" t="s">
        <v>375</v>
      </c>
      <c r="AD2204" s="94" t="str">
        <f>IF(OR(Q2204="",'1'!$H$10="-"),"",IF(Q2204&gt;R2204+S2204,"заказано больше наличия",""))</f>
        <v/>
      </c>
    </row>
    <row r="2205" spans="1:30" s="48" customFormat="1">
      <c r="A2205" s="2"/>
      <c r="B2205" s="57" t="s">
        <v>5291</v>
      </c>
      <c r="C2205" s="49" t="s">
        <v>27</v>
      </c>
      <c r="D2205" s="49" t="s">
        <v>28</v>
      </c>
      <c r="E2205" s="49">
        <v>6</v>
      </c>
      <c r="F2205" s="49">
        <v>23.5</v>
      </c>
      <c r="G2205" s="49" t="s">
        <v>33</v>
      </c>
      <c r="H2205" s="52" t="s">
        <v>5554</v>
      </c>
      <c r="I2205" s="50"/>
      <c r="J2205" s="50"/>
      <c r="K2205" s="90"/>
      <c r="L2205" s="51">
        <v>760</v>
      </c>
      <c r="M2205" s="51">
        <v>671</v>
      </c>
      <c r="N2205" s="82">
        <f>IF('1'!$H$10="-",L2205,L2205)</f>
        <v>760</v>
      </c>
      <c r="O2205" s="82">
        <f>IF(Z2205="только сц",0,IF('1'!$H$10="-",M2205,IF('1'!$H$10="в кассу предприятия",M2205,IF('1'!$H$10="ИП Водакова Т.Ю.",M2205*1.075,"-"))))</f>
        <v>0</v>
      </c>
      <c r="P2205" s="86">
        <v>9</v>
      </c>
      <c r="Q2205" s="47"/>
      <c r="R2205" s="91">
        <f t="shared" si="34"/>
        <v>0</v>
      </c>
      <c r="S2205" s="91" t="str">
        <f>IF('1'!$H$10="-","-      ₽",IF(Z2205="только сц",IF(Q2205&lt;=AA2205,Q2205,AA2205),IF(Q2205&lt;=AB2205,0,IF(Q2205-R2205&lt;=AA2205,Q2205-R2205,AA2205))))</f>
        <v>-      ₽</v>
      </c>
      <c r="T2205" s="92" t="str">
        <f>IF('1'!$H$10="-","-      ₽",IF(AND(SUM($W$10:$W$6357)&gt;=200000,AC2205&lt;&gt;"без скидки"),IF(R2205&gt;=100,O2205*0.95*0.95*R2205,O2205*R2205*0.95),IF(SUM($V$10:$V$6357)&gt;=57000,IF(AND(R2205&gt;=100,AC2205&lt;&gt;"без скидки"),O2205*0.95*R2205,O2205*R2205),N2205*R2205)))</f>
        <v>-      ₽</v>
      </c>
      <c r="U2205" s="92" t="str">
        <f>IF('1'!$H$10="-","-      ₽",S2205*N2205)</f>
        <v>-      ₽</v>
      </c>
      <c r="V2205" s="93" t="str">
        <f>IF('1'!$H$10="-","-      ₽",R2205*N2205)</f>
        <v>-      ₽</v>
      </c>
      <c r="W2205" s="93" t="str">
        <f>IF('1'!$H$10="-","-      ₽",R2205*O2205)</f>
        <v>-      ₽</v>
      </c>
      <c r="X2205" s="65" t="s">
        <v>4548</v>
      </c>
      <c r="Y2205" s="66" t="str">
        <f>IF(OR(Q2205="",'1'!$H$10="-"),"-      %",IF(Z2205="только сц",0,IF(SUM($V$685:$V$6357)&gt;=57000,(W2205-T2205)/W2205,0)))</f>
        <v>-      %</v>
      </c>
      <c r="Z2205" s="83" t="s">
        <v>5582</v>
      </c>
      <c r="AA2205" s="51">
        <v>9</v>
      </c>
      <c r="AB2205" s="51">
        <v>0</v>
      </c>
      <c r="AC2205" s="63" t="s">
        <v>375</v>
      </c>
      <c r="AD2205" s="94" t="str">
        <f>IF(OR(Q2205="",'1'!$H$10="-"),"",IF(Q2205&gt;R2205+S2205,"заказано больше наличия",""))</f>
        <v/>
      </c>
    </row>
    <row r="2206" spans="1:30" s="48" customFormat="1">
      <c r="A2206" s="2"/>
      <c r="B2206" s="57" t="s">
        <v>34</v>
      </c>
      <c r="C2206" s="49" t="s">
        <v>27</v>
      </c>
      <c r="D2206" s="49" t="s">
        <v>28</v>
      </c>
      <c r="E2206" s="49">
        <v>6</v>
      </c>
      <c r="F2206" s="49">
        <v>23</v>
      </c>
      <c r="G2206" s="49" t="s">
        <v>35</v>
      </c>
      <c r="H2206" s="52" t="s">
        <v>29</v>
      </c>
      <c r="I2206" s="50"/>
      <c r="J2206" s="50"/>
      <c r="K2206" s="90"/>
      <c r="L2206" s="51">
        <v>760</v>
      </c>
      <c r="M2206" s="51">
        <v>671</v>
      </c>
      <c r="N2206" s="82">
        <f>IF('1'!$H$10="-",L2206,L2206)</f>
        <v>760</v>
      </c>
      <c r="O2206" s="82">
        <f>IF(Z2206="только сц",0,IF('1'!$H$10="-",M2206,IF('1'!$H$10="в кассу предприятия",M2206,IF('1'!$H$10="ИП Водакова Т.Ю.",M2206*1.075,"-"))))</f>
        <v>671</v>
      </c>
      <c r="P2206" s="86">
        <v>33</v>
      </c>
      <c r="Q2206" s="47"/>
      <c r="R2206" s="91">
        <f t="shared" si="34"/>
        <v>0</v>
      </c>
      <c r="S2206" s="91" t="str">
        <f>IF('1'!$H$10="-","-      ₽",IF(Z2206="только сц",IF(Q2206&lt;=AA2206,Q2206,AA2206),IF(Q2206&lt;=AB2206,0,IF(Q2206-R2206&lt;=AA2206,Q2206-R2206,AA2206))))</f>
        <v>-      ₽</v>
      </c>
      <c r="T2206" s="92" t="str">
        <f>IF('1'!$H$10="-","-      ₽",IF(AND(SUM($W$10:$W$6357)&gt;=200000,AC2206&lt;&gt;"без скидки"),IF(R2206&gt;=100,O2206*0.95*0.95*R2206,O2206*R2206*0.95),IF(SUM($V$10:$V$6357)&gt;=57000,IF(AND(R2206&gt;=100,AC2206&lt;&gt;"без скидки"),O2206*0.95*R2206,O2206*R2206),N2206*R2206)))</f>
        <v>-      ₽</v>
      </c>
      <c r="U2206" s="92" t="str">
        <f>IF('1'!$H$10="-","-      ₽",S2206*N2206)</f>
        <v>-      ₽</v>
      </c>
      <c r="V2206" s="93" t="str">
        <f>IF('1'!$H$10="-","-      ₽",R2206*N2206)</f>
        <v>-      ₽</v>
      </c>
      <c r="W2206" s="93" t="str">
        <f>IF('1'!$H$10="-","-      ₽",R2206*O2206)</f>
        <v>-      ₽</v>
      </c>
      <c r="X2206" s="65" t="s">
        <v>4548</v>
      </c>
      <c r="Y2206" s="66" t="str">
        <f>IF(OR(Q2206="",'1'!$H$10="-"),"-      %",IF(Z2206="только сц",0,IF(SUM($V$685:$V$6357)&gt;=57000,(W2206-T2206)/W2206,0)))</f>
        <v>-      %</v>
      </c>
      <c r="Z2206" s="83" t="s">
        <v>375</v>
      </c>
      <c r="AA2206" s="51">
        <v>0</v>
      </c>
      <c r="AB2206" s="51">
        <v>33</v>
      </c>
      <c r="AC2206" s="63" t="s">
        <v>375</v>
      </c>
      <c r="AD2206" s="94" t="str">
        <f>IF(OR(Q2206="",'1'!$H$10="-"),"",IF(Q2206&gt;R2206+S2206,"заказано больше наличия",""))</f>
        <v/>
      </c>
    </row>
    <row r="2207" spans="1:30" s="48" customFormat="1">
      <c r="A2207" s="2"/>
      <c r="B2207" s="57" t="s">
        <v>2119</v>
      </c>
      <c r="C2207" s="49" t="s">
        <v>3919</v>
      </c>
      <c r="D2207" s="49" t="s">
        <v>3920</v>
      </c>
      <c r="E2207" s="49">
        <v>6</v>
      </c>
      <c r="F2207" s="49">
        <v>8</v>
      </c>
      <c r="G2207" s="49" t="s">
        <v>3504</v>
      </c>
      <c r="H2207" s="52" t="s">
        <v>288</v>
      </c>
      <c r="I2207" s="50" t="s">
        <v>298</v>
      </c>
      <c r="J2207" s="50"/>
      <c r="K2207" s="90"/>
      <c r="L2207" s="51">
        <v>398</v>
      </c>
      <c r="M2207" s="51">
        <v>351</v>
      </c>
      <c r="N2207" s="82">
        <f>IF('1'!$H$10="-",L2207,L2207)</f>
        <v>398</v>
      </c>
      <c r="O2207" s="82">
        <f>IF(Z2207="только сц",0,IF('1'!$H$10="-",M2207,IF('1'!$H$10="в кассу предприятия",M2207,IF('1'!$H$10="ИП Водакова Т.Ю.",M2207*1.075,"-"))))</f>
        <v>0</v>
      </c>
      <c r="P2207" s="86">
        <v>1</v>
      </c>
      <c r="Q2207" s="47"/>
      <c r="R2207" s="91">
        <f t="shared" si="34"/>
        <v>0</v>
      </c>
      <c r="S2207" s="91" t="str">
        <f>IF('1'!$H$10="-","-      ₽",IF(Z2207="только сц",IF(Q2207&lt;=AA2207,Q2207,AA2207),IF(Q2207&lt;=AB2207,0,IF(Q2207-R2207&lt;=AA2207,Q2207-R2207,AA2207))))</f>
        <v>-      ₽</v>
      </c>
      <c r="T2207" s="92" t="str">
        <f>IF('1'!$H$10="-","-      ₽",IF(AND(SUM($W$10:$W$6357)&gt;=200000,AC2207&lt;&gt;"без скидки"),IF(R2207&gt;=100,O2207*0.95*0.95*R2207,O2207*R2207*0.95),IF(SUM($V$10:$V$6357)&gt;=57000,IF(AND(R2207&gt;=100,AC2207&lt;&gt;"без скидки"),O2207*0.95*R2207,O2207*R2207),N2207*R2207)))</f>
        <v>-      ₽</v>
      </c>
      <c r="U2207" s="92" t="str">
        <f>IF('1'!$H$10="-","-      ₽",S2207*N2207)</f>
        <v>-      ₽</v>
      </c>
      <c r="V2207" s="93" t="str">
        <f>IF('1'!$H$10="-","-      ₽",R2207*N2207)</f>
        <v>-      ₽</v>
      </c>
      <c r="W2207" s="93" t="str">
        <f>IF('1'!$H$10="-","-      ₽",R2207*O2207)</f>
        <v>-      ₽</v>
      </c>
      <c r="X2207" s="65" t="s">
        <v>4548</v>
      </c>
      <c r="Y2207" s="66" t="str">
        <f>IF(OR(Q2207="",'1'!$H$10="-"),"-      %",IF(Z2207="только сц",0,IF(SUM($V$685:$V$6357)&gt;=57000,(W2207-T2207)/W2207,0)))</f>
        <v>-      %</v>
      </c>
      <c r="Z2207" s="83" t="s">
        <v>5582</v>
      </c>
      <c r="AA2207" s="51">
        <v>1</v>
      </c>
      <c r="AB2207" s="51">
        <v>0</v>
      </c>
      <c r="AC2207" s="63" t="s">
        <v>375</v>
      </c>
      <c r="AD2207" s="94" t="str">
        <f>IF(OR(Q2207="",'1'!$H$10="-"),"",IF(Q2207&gt;R2207+S2207,"заказано больше наличия",""))</f>
        <v/>
      </c>
    </row>
    <row r="2208" spans="1:30" s="48" customFormat="1">
      <c r="A2208" s="2"/>
      <c r="B2208" s="57" t="s">
        <v>4099</v>
      </c>
      <c r="C2208" s="49" t="s">
        <v>3921</v>
      </c>
      <c r="D2208" s="49" t="s">
        <v>4125</v>
      </c>
      <c r="E2208" s="49">
        <v>6</v>
      </c>
      <c r="F2208" s="49">
        <v>8</v>
      </c>
      <c r="G2208" s="49" t="s">
        <v>4146</v>
      </c>
      <c r="H2208" s="52" t="s">
        <v>288</v>
      </c>
      <c r="I2208" s="50" t="s">
        <v>555</v>
      </c>
      <c r="J2208" s="50"/>
      <c r="K2208" s="90"/>
      <c r="L2208" s="51">
        <v>398</v>
      </c>
      <c r="M2208" s="51">
        <v>351</v>
      </c>
      <c r="N2208" s="82">
        <f>IF('1'!$H$10="-",L2208,L2208)</f>
        <v>398</v>
      </c>
      <c r="O2208" s="82">
        <f>IF(Z2208="только сц",0,IF('1'!$H$10="-",M2208,IF('1'!$H$10="в кассу предприятия",M2208,IF('1'!$H$10="ИП Водакова Т.Ю.",M2208*1.075,"-"))))</f>
        <v>0</v>
      </c>
      <c r="P2208" s="86">
        <v>1</v>
      </c>
      <c r="Q2208" s="47"/>
      <c r="R2208" s="91">
        <f t="shared" si="34"/>
        <v>0</v>
      </c>
      <c r="S2208" s="91" t="str">
        <f>IF('1'!$H$10="-","-      ₽",IF(Z2208="только сц",IF(Q2208&lt;=AA2208,Q2208,AA2208),IF(Q2208&lt;=AB2208,0,IF(Q2208-R2208&lt;=AA2208,Q2208-R2208,AA2208))))</f>
        <v>-      ₽</v>
      </c>
      <c r="T2208" s="92" t="str">
        <f>IF('1'!$H$10="-","-      ₽",IF(AND(SUM($W$10:$W$6357)&gt;=200000,AC2208&lt;&gt;"без скидки"),IF(R2208&gt;=100,O2208*0.95*0.95*R2208,O2208*R2208*0.95),IF(SUM($V$10:$V$6357)&gt;=57000,IF(AND(R2208&gt;=100,AC2208&lt;&gt;"без скидки"),O2208*0.95*R2208,O2208*R2208),N2208*R2208)))</f>
        <v>-      ₽</v>
      </c>
      <c r="U2208" s="92" t="str">
        <f>IF('1'!$H$10="-","-      ₽",S2208*N2208)</f>
        <v>-      ₽</v>
      </c>
      <c r="V2208" s="93" t="str">
        <f>IF('1'!$H$10="-","-      ₽",R2208*N2208)</f>
        <v>-      ₽</v>
      </c>
      <c r="W2208" s="93" t="str">
        <f>IF('1'!$H$10="-","-      ₽",R2208*O2208)</f>
        <v>-      ₽</v>
      </c>
      <c r="X2208" s="65" t="s">
        <v>4548</v>
      </c>
      <c r="Y2208" s="66" t="str">
        <f>IF(OR(Q2208="",'1'!$H$10="-"),"-      %",IF(Z2208="только сц",0,IF(SUM($V$685:$V$6357)&gt;=57000,(W2208-T2208)/W2208,0)))</f>
        <v>-      %</v>
      </c>
      <c r="Z2208" s="83" t="s">
        <v>5582</v>
      </c>
      <c r="AA2208" s="51">
        <v>1</v>
      </c>
      <c r="AB2208" s="51">
        <v>0</v>
      </c>
      <c r="AC2208" s="63" t="s">
        <v>375</v>
      </c>
      <c r="AD2208" s="94" t="str">
        <f>IF(OR(Q2208="",'1'!$H$10="-"),"",IF(Q2208&gt;R2208+S2208,"заказано больше наличия",""))</f>
        <v/>
      </c>
    </row>
    <row r="2209" spans="1:30" s="48" customFormat="1">
      <c r="A2209" s="2"/>
      <c r="B2209" s="57" t="s">
        <v>5292</v>
      </c>
      <c r="C2209" s="49" t="s">
        <v>3921</v>
      </c>
      <c r="D2209" s="49" t="s">
        <v>4125</v>
      </c>
      <c r="E2209" s="49">
        <v>6</v>
      </c>
      <c r="F2209" s="49">
        <v>1</v>
      </c>
      <c r="G2209" s="49" t="s">
        <v>5555</v>
      </c>
      <c r="H2209" s="52" t="s">
        <v>75</v>
      </c>
      <c r="I2209" s="50"/>
      <c r="J2209" s="50"/>
      <c r="K2209" s="90"/>
      <c r="L2209" s="51">
        <v>214</v>
      </c>
      <c r="M2209" s="51">
        <v>189</v>
      </c>
      <c r="N2209" s="82">
        <f>IF('1'!$H$10="-",L2209,L2209)</f>
        <v>214</v>
      </c>
      <c r="O2209" s="82">
        <f>IF(Z2209="только сц",0,IF('1'!$H$10="-",M2209,IF('1'!$H$10="в кассу предприятия",M2209,IF('1'!$H$10="ИП Водакова Т.Ю.",M2209*1.075,"-"))))</f>
        <v>0</v>
      </c>
      <c r="P2209" s="86">
        <v>9</v>
      </c>
      <c r="Q2209" s="47"/>
      <c r="R2209" s="91">
        <f t="shared" si="34"/>
        <v>0</v>
      </c>
      <c r="S2209" s="91" t="str">
        <f>IF('1'!$H$10="-","-      ₽",IF(Z2209="только сц",IF(Q2209&lt;=AA2209,Q2209,AA2209),IF(Q2209&lt;=AB2209,0,IF(Q2209-R2209&lt;=AA2209,Q2209-R2209,AA2209))))</f>
        <v>-      ₽</v>
      </c>
      <c r="T2209" s="92" t="str">
        <f>IF('1'!$H$10="-","-      ₽",IF(AND(SUM($W$10:$W$6357)&gt;=200000,AC2209&lt;&gt;"без скидки"),IF(R2209&gt;=100,O2209*0.95*0.95*R2209,O2209*R2209*0.95),IF(SUM($V$10:$V$6357)&gt;=57000,IF(AND(R2209&gt;=100,AC2209&lt;&gt;"без скидки"),O2209*0.95*R2209,O2209*R2209),N2209*R2209)))</f>
        <v>-      ₽</v>
      </c>
      <c r="U2209" s="92" t="str">
        <f>IF('1'!$H$10="-","-      ₽",S2209*N2209)</f>
        <v>-      ₽</v>
      </c>
      <c r="V2209" s="93" t="str">
        <f>IF('1'!$H$10="-","-      ₽",R2209*N2209)</f>
        <v>-      ₽</v>
      </c>
      <c r="W2209" s="93" t="str">
        <f>IF('1'!$H$10="-","-      ₽",R2209*O2209)</f>
        <v>-      ₽</v>
      </c>
      <c r="X2209" s="65" t="s">
        <v>4548</v>
      </c>
      <c r="Y2209" s="66" t="str">
        <f>IF(OR(Q2209="",'1'!$H$10="-"),"-      %",IF(Z2209="только сц",0,IF(SUM($V$685:$V$6357)&gt;=57000,(W2209-T2209)/W2209,0)))</f>
        <v>-      %</v>
      </c>
      <c r="Z2209" s="83" t="s">
        <v>5582</v>
      </c>
      <c r="AA2209" s="51">
        <v>9</v>
      </c>
      <c r="AB2209" s="51">
        <v>0</v>
      </c>
      <c r="AC2209" s="63" t="s">
        <v>375</v>
      </c>
      <c r="AD2209" s="94" t="str">
        <f>IF(OR(Q2209="",'1'!$H$10="-"),"",IF(Q2209&gt;R2209+S2209,"заказано больше наличия",""))</f>
        <v/>
      </c>
    </row>
    <row r="2210" spans="1:30" s="48" customFormat="1">
      <c r="A2210" s="2"/>
      <c r="B2210" s="57" t="s">
        <v>5293</v>
      </c>
      <c r="C2210" s="49" t="s">
        <v>3921</v>
      </c>
      <c r="D2210" s="49" t="s">
        <v>4125</v>
      </c>
      <c r="E2210" s="49">
        <v>6</v>
      </c>
      <c r="F2210" s="49">
        <v>1</v>
      </c>
      <c r="G2210" s="49" t="s">
        <v>5556</v>
      </c>
      <c r="H2210" s="52" t="s">
        <v>75</v>
      </c>
      <c r="I2210" s="50"/>
      <c r="J2210" s="50"/>
      <c r="K2210" s="90"/>
      <c r="L2210" s="51">
        <v>214</v>
      </c>
      <c r="M2210" s="51">
        <v>189</v>
      </c>
      <c r="N2210" s="82">
        <f>IF('1'!$H$10="-",L2210,L2210)</f>
        <v>214</v>
      </c>
      <c r="O2210" s="82">
        <f>IF(Z2210="только сц",0,IF('1'!$H$10="-",M2210,IF('1'!$H$10="в кассу предприятия",M2210,IF('1'!$H$10="ИП Водакова Т.Ю.",M2210*1.075,"-"))))</f>
        <v>0</v>
      </c>
      <c r="P2210" s="86">
        <v>12</v>
      </c>
      <c r="Q2210" s="47"/>
      <c r="R2210" s="91">
        <f t="shared" si="34"/>
        <v>0</v>
      </c>
      <c r="S2210" s="91" t="str">
        <f>IF('1'!$H$10="-","-      ₽",IF(Z2210="только сц",IF(Q2210&lt;=AA2210,Q2210,AA2210),IF(Q2210&lt;=AB2210,0,IF(Q2210-R2210&lt;=AA2210,Q2210-R2210,AA2210))))</f>
        <v>-      ₽</v>
      </c>
      <c r="T2210" s="92" t="str">
        <f>IF('1'!$H$10="-","-      ₽",IF(AND(SUM($W$10:$W$6357)&gt;=200000,AC2210&lt;&gt;"без скидки"),IF(R2210&gt;=100,O2210*0.95*0.95*R2210,O2210*R2210*0.95),IF(SUM($V$10:$V$6357)&gt;=57000,IF(AND(R2210&gt;=100,AC2210&lt;&gt;"без скидки"),O2210*0.95*R2210,O2210*R2210),N2210*R2210)))</f>
        <v>-      ₽</v>
      </c>
      <c r="U2210" s="92" t="str">
        <f>IF('1'!$H$10="-","-      ₽",S2210*N2210)</f>
        <v>-      ₽</v>
      </c>
      <c r="V2210" s="93" t="str">
        <f>IF('1'!$H$10="-","-      ₽",R2210*N2210)</f>
        <v>-      ₽</v>
      </c>
      <c r="W2210" s="93" t="str">
        <f>IF('1'!$H$10="-","-      ₽",R2210*O2210)</f>
        <v>-      ₽</v>
      </c>
      <c r="X2210" s="65" t="s">
        <v>4548</v>
      </c>
      <c r="Y2210" s="66" t="str">
        <f>IF(OR(Q2210="",'1'!$H$10="-"),"-      %",IF(Z2210="только сц",0,IF(SUM($V$685:$V$6357)&gt;=57000,(W2210-T2210)/W2210,0)))</f>
        <v>-      %</v>
      </c>
      <c r="Z2210" s="83" t="s">
        <v>5582</v>
      </c>
      <c r="AA2210" s="51">
        <v>12</v>
      </c>
      <c r="AB2210" s="51">
        <v>0</v>
      </c>
      <c r="AC2210" s="63" t="s">
        <v>375</v>
      </c>
      <c r="AD2210" s="94" t="str">
        <f>IF(OR(Q2210="",'1'!$H$10="-"),"",IF(Q2210&gt;R2210+S2210,"заказано больше наличия",""))</f>
        <v/>
      </c>
    </row>
    <row r="2211" spans="1:30" s="48" customFormat="1">
      <c r="A2211" s="2"/>
      <c r="B2211" s="57" t="s">
        <v>5294</v>
      </c>
      <c r="C2211" s="49" t="s">
        <v>3921</v>
      </c>
      <c r="D2211" s="49" t="s">
        <v>4125</v>
      </c>
      <c r="E2211" s="49">
        <v>6</v>
      </c>
      <c r="F2211" s="49">
        <v>1</v>
      </c>
      <c r="G2211" s="49" t="s">
        <v>5557</v>
      </c>
      <c r="H2211" s="52" t="s">
        <v>75</v>
      </c>
      <c r="I2211" s="50"/>
      <c r="J2211" s="50"/>
      <c r="K2211" s="90"/>
      <c r="L2211" s="51">
        <v>214</v>
      </c>
      <c r="M2211" s="51">
        <v>189</v>
      </c>
      <c r="N2211" s="82">
        <f>IF('1'!$H$10="-",L2211,L2211)</f>
        <v>214</v>
      </c>
      <c r="O2211" s="82">
        <f>IF(Z2211="только сц",0,IF('1'!$H$10="-",M2211,IF('1'!$H$10="в кассу предприятия",M2211,IF('1'!$H$10="ИП Водакова Т.Ю.",M2211*1.075,"-"))))</f>
        <v>0</v>
      </c>
      <c r="P2211" s="86">
        <v>8</v>
      </c>
      <c r="Q2211" s="47"/>
      <c r="R2211" s="91">
        <f t="shared" si="34"/>
        <v>0</v>
      </c>
      <c r="S2211" s="91" t="str">
        <f>IF('1'!$H$10="-","-      ₽",IF(Z2211="только сц",IF(Q2211&lt;=AA2211,Q2211,AA2211),IF(Q2211&lt;=AB2211,0,IF(Q2211-R2211&lt;=AA2211,Q2211-R2211,AA2211))))</f>
        <v>-      ₽</v>
      </c>
      <c r="T2211" s="92" t="str">
        <f>IF('1'!$H$10="-","-      ₽",IF(AND(SUM($W$10:$W$6357)&gt;=200000,AC2211&lt;&gt;"без скидки"),IF(R2211&gt;=100,O2211*0.95*0.95*R2211,O2211*R2211*0.95),IF(SUM($V$10:$V$6357)&gt;=57000,IF(AND(R2211&gt;=100,AC2211&lt;&gt;"без скидки"),O2211*0.95*R2211,O2211*R2211),N2211*R2211)))</f>
        <v>-      ₽</v>
      </c>
      <c r="U2211" s="92" t="str">
        <f>IF('1'!$H$10="-","-      ₽",S2211*N2211)</f>
        <v>-      ₽</v>
      </c>
      <c r="V2211" s="93" t="str">
        <f>IF('1'!$H$10="-","-      ₽",R2211*N2211)</f>
        <v>-      ₽</v>
      </c>
      <c r="W2211" s="93" t="str">
        <f>IF('1'!$H$10="-","-      ₽",R2211*O2211)</f>
        <v>-      ₽</v>
      </c>
      <c r="X2211" s="65" t="s">
        <v>4548</v>
      </c>
      <c r="Y2211" s="66" t="str">
        <f>IF(OR(Q2211="",'1'!$H$10="-"),"-      %",IF(Z2211="только сц",0,IF(SUM($V$685:$V$6357)&gt;=57000,(W2211-T2211)/W2211,0)))</f>
        <v>-      %</v>
      </c>
      <c r="Z2211" s="83" t="s">
        <v>5582</v>
      </c>
      <c r="AA2211" s="51">
        <v>8</v>
      </c>
      <c r="AB2211" s="51">
        <v>0</v>
      </c>
      <c r="AC2211" s="63" t="s">
        <v>375</v>
      </c>
      <c r="AD2211" s="94" t="str">
        <f>IF(OR(Q2211="",'1'!$H$10="-"),"",IF(Q2211&gt;R2211+S2211,"заказано больше наличия",""))</f>
        <v/>
      </c>
    </row>
    <row r="2212" spans="1:30" s="48" customFormat="1">
      <c r="A2212" s="2"/>
      <c r="B2212" s="57" t="s">
        <v>5295</v>
      </c>
      <c r="C2212" s="49" t="s">
        <v>3921</v>
      </c>
      <c r="D2212" s="49" t="s">
        <v>5439</v>
      </c>
      <c r="E2212" s="49">
        <v>6</v>
      </c>
      <c r="F2212" s="49">
        <v>1</v>
      </c>
      <c r="G2212" s="49" t="s">
        <v>4146</v>
      </c>
      <c r="H2212" s="52" t="s">
        <v>75</v>
      </c>
      <c r="I2212" s="50"/>
      <c r="J2212" s="50"/>
      <c r="K2212" s="90"/>
      <c r="L2212" s="51">
        <v>214</v>
      </c>
      <c r="M2212" s="51">
        <v>189</v>
      </c>
      <c r="N2212" s="82">
        <f>IF('1'!$H$10="-",L2212,L2212)</f>
        <v>214</v>
      </c>
      <c r="O2212" s="82">
        <f>IF(Z2212="только сц",0,IF('1'!$H$10="-",M2212,IF('1'!$H$10="в кассу предприятия",M2212,IF('1'!$H$10="ИП Водакова Т.Ю.",M2212*1.075,"-"))))</f>
        <v>0</v>
      </c>
      <c r="P2212" s="86">
        <v>6</v>
      </c>
      <c r="Q2212" s="47"/>
      <c r="R2212" s="91">
        <f t="shared" si="34"/>
        <v>0</v>
      </c>
      <c r="S2212" s="91" t="str">
        <f>IF('1'!$H$10="-","-      ₽",IF(Z2212="только сц",IF(Q2212&lt;=AA2212,Q2212,AA2212),IF(Q2212&lt;=AB2212,0,IF(Q2212-R2212&lt;=AA2212,Q2212-R2212,AA2212))))</f>
        <v>-      ₽</v>
      </c>
      <c r="T2212" s="92" t="str">
        <f>IF('1'!$H$10="-","-      ₽",IF(AND(SUM($W$10:$W$6357)&gt;=200000,AC2212&lt;&gt;"без скидки"),IF(R2212&gt;=100,O2212*0.95*0.95*R2212,O2212*R2212*0.95),IF(SUM($V$10:$V$6357)&gt;=57000,IF(AND(R2212&gt;=100,AC2212&lt;&gt;"без скидки"),O2212*0.95*R2212,O2212*R2212),N2212*R2212)))</f>
        <v>-      ₽</v>
      </c>
      <c r="U2212" s="92" t="str">
        <f>IF('1'!$H$10="-","-      ₽",S2212*N2212)</f>
        <v>-      ₽</v>
      </c>
      <c r="V2212" s="93" t="str">
        <f>IF('1'!$H$10="-","-      ₽",R2212*N2212)</f>
        <v>-      ₽</v>
      </c>
      <c r="W2212" s="93" t="str">
        <f>IF('1'!$H$10="-","-      ₽",R2212*O2212)</f>
        <v>-      ₽</v>
      </c>
      <c r="X2212" s="65" t="s">
        <v>4548</v>
      </c>
      <c r="Y2212" s="66" t="str">
        <f>IF(OR(Q2212="",'1'!$H$10="-"),"-      %",IF(Z2212="только сц",0,IF(SUM($V$685:$V$6357)&gt;=57000,(W2212-T2212)/W2212,0)))</f>
        <v>-      %</v>
      </c>
      <c r="Z2212" s="83" t="s">
        <v>5582</v>
      </c>
      <c r="AA2212" s="51">
        <v>6</v>
      </c>
      <c r="AB2212" s="51">
        <v>0</v>
      </c>
      <c r="AC2212" s="63" t="s">
        <v>3975</v>
      </c>
      <c r="AD2212" s="94" t="str">
        <f>IF(OR(Q2212="",'1'!$H$10="-"),"",IF(Q2212&gt;R2212+S2212,"заказано больше наличия",""))</f>
        <v/>
      </c>
    </row>
    <row r="2213" spans="1:30" s="48" customFormat="1">
      <c r="A2213" s="2"/>
      <c r="B2213" s="57" t="s">
        <v>36</v>
      </c>
      <c r="C2213" s="49" t="s">
        <v>27</v>
      </c>
      <c r="D2213" s="49" t="s">
        <v>37</v>
      </c>
      <c r="E2213" s="49">
        <v>6</v>
      </c>
      <c r="F2213" s="49">
        <v>23</v>
      </c>
      <c r="G2213" s="49" t="s">
        <v>38</v>
      </c>
      <c r="H2213" s="52" t="s">
        <v>29</v>
      </c>
      <c r="I2213" s="50"/>
      <c r="J2213" s="50"/>
      <c r="K2213" s="90"/>
      <c r="L2213" s="51">
        <v>700</v>
      </c>
      <c r="M2213" s="51">
        <v>618</v>
      </c>
      <c r="N2213" s="82">
        <f>IF('1'!$H$10="-",L2213,L2213)</f>
        <v>700</v>
      </c>
      <c r="O2213" s="82">
        <f>IF(Z2213="только сц",0,IF('1'!$H$10="-",M2213,IF('1'!$H$10="в кассу предприятия",M2213,IF('1'!$H$10="ИП Водакова Т.Ю.",M2213*1.075,"-"))))</f>
        <v>618</v>
      </c>
      <c r="P2213" s="86">
        <v>41</v>
      </c>
      <c r="Q2213" s="47"/>
      <c r="R2213" s="91">
        <f t="shared" si="34"/>
        <v>0</v>
      </c>
      <c r="S2213" s="91" t="str">
        <f>IF('1'!$H$10="-","-      ₽",IF(Z2213="только сц",IF(Q2213&lt;=AA2213,Q2213,AA2213),IF(Q2213&lt;=AB2213,0,IF(Q2213-R2213&lt;=AA2213,Q2213-R2213,AA2213))))</f>
        <v>-      ₽</v>
      </c>
      <c r="T2213" s="92" t="str">
        <f>IF('1'!$H$10="-","-      ₽",IF(AND(SUM($W$10:$W$6357)&gt;=200000,AC2213&lt;&gt;"без скидки"),IF(R2213&gt;=100,O2213*0.95*0.95*R2213,O2213*R2213*0.95),IF(SUM($V$10:$V$6357)&gt;=57000,IF(AND(R2213&gt;=100,AC2213&lt;&gt;"без скидки"),O2213*0.95*R2213,O2213*R2213),N2213*R2213)))</f>
        <v>-      ₽</v>
      </c>
      <c r="U2213" s="92" t="str">
        <f>IF('1'!$H$10="-","-      ₽",S2213*N2213)</f>
        <v>-      ₽</v>
      </c>
      <c r="V2213" s="93" t="str">
        <f>IF('1'!$H$10="-","-      ₽",R2213*N2213)</f>
        <v>-      ₽</v>
      </c>
      <c r="W2213" s="93" t="str">
        <f>IF('1'!$H$10="-","-      ₽",R2213*O2213)</f>
        <v>-      ₽</v>
      </c>
      <c r="X2213" s="65" t="s">
        <v>4548</v>
      </c>
      <c r="Y2213" s="66" t="str">
        <f>IF(OR(Q2213="",'1'!$H$10="-"),"-      %",IF(Z2213="только сц",0,IF(SUM($V$685:$V$6357)&gt;=57000,(W2213-T2213)/W2213,0)))</f>
        <v>-      %</v>
      </c>
      <c r="Z2213" s="83" t="s">
        <v>375</v>
      </c>
      <c r="AA2213" s="51">
        <v>34</v>
      </c>
      <c r="AB2213" s="51">
        <v>7</v>
      </c>
      <c r="AC2213" s="63" t="s">
        <v>3975</v>
      </c>
      <c r="AD2213" s="94" t="str">
        <f>IF(OR(Q2213="",'1'!$H$10="-"),"",IF(Q2213&gt;R2213+S2213,"заказано больше наличия",""))</f>
        <v/>
      </c>
    </row>
    <row r="2214" spans="1:30" s="48" customFormat="1">
      <c r="A2214" s="2"/>
      <c r="B2214" s="57" t="s">
        <v>5296</v>
      </c>
      <c r="C2214" s="49" t="s">
        <v>27</v>
      </c>
      <c r="D2214" s="49" t="s">
        <v>37</v>
      </c>
      <c r="E2214" s="49">
        <v>6</v>
      </c>
      <c r="F2214" s="49">
        <v>19</v>
      </c>
      <c r="G2214" s="49" t="s">
        <v>5558</v>
      </c>
      <c r="H2214" s="52" t="s">
        <v>3507</v>
      </c>
      <c r="I2214" s="50"/>
      <c r="J2214" s="50"/>
      <c r="K2214" s="90"/>
      <c r="L2214" s="51">
        <v>647</v>
      </c>
      <c r="M2214" s="51">
        <v>571</v>
      </c>
      <c r="N2214" s="82">
        <f>IF('1'!$H$10="-",L2214,L2214)</f>
        <v>647</v>
      </c>
      <c r="O2214" s="82">
        <f>IF(Z2214="только сц",0,IF('1'!$H$10="-",M2214,IF('1'!$H$10="в кассу предприятия",M2214,IF('1'!$H$10="ИП Водакова Т.Ю.",M2214*1.075,"-"))))</f>
        <v>0</v>
      </c>
      <c r="P2214" s="86">
        <v>10</v>
      </c>
      <c r="Q2214" s="47"/>
      <c r="R2214" s="91">
        <f t="shared" si="34"/>
        <v>0</v>
      </c>
      <c r="S2214" s="91" t="str">
        <f>IF('1'!$H$10="-","-      ₽",IF(Z2214="только сц",IF(Q2214&lt;=AA2214,Q2214,AA2214),IF(Q2214&lt;=AB2214,0,IF(Q2214-R2214&lt;=AA2214,Q2214-R2214,AA2214))))</f>
        <v>-      ₽</v>
      </c>
      <c r="T2214" s="92" t="str">
        <f>IF('1'!$H$10="-","-      ₽",IF(AND(SUM($W$10:$W$6357)&gt;=200000,AC2214&lt;&gt;"без скидки"),IF(R2214&gt;=100,O2214*0.95*0.95*R2214,O2214*R2214*0.95),IF(SUM($V$10:$V$6357)&gt;=57000,IF(AND(R2214&gt;=100,AC2214&lt;&gt;"без скидки"),O2214*0.95*R2214,O2214*R2214),N2214*R2214)))</f>
        <v>-      ₽</v>
      </c>
      <c r="U2214" s="92" t="str">
        <f>IF('1'!$H$10="-","-      ₽",S2214*N2214)</f>
        <v>-      ₽</v>
      </c>
      <c r="V2214" s="93" t="str">
        <f>IF('1'!$H$10="-","-      ₽",R2214*N2214)</f>
        <v>-      ₽</v>
      </c>
      <c r="W2214" s="93" t="str">
        <f>IF('1'!$H$10="-","-      ₽",R2214*O2214)</f>
        <v>-      ₽</v>
      </c>
      <c r="X2214" s="65" t="s">
        <v>4548</v>
      </c>
      <c r="Y2214" s="66" t="str">
        <f>IF(OR(Q2214="",'1'!$H$10="-"),"-      %",IF(Z2214="только сц",0,IF(SUM($V$685:$V$6357)&gt;=57000,(W2214-T2214)/W2214,0)))</f>
        <v>-      %</v>
      </c>
      <c r="Z2214" s="83" t="s">
        <v>5582</v>
      </c>
      <c r="AA2214" s="51">
        <v>10</v>
      </c>
      <c r="AB2214" s="51">
        <v>0</v>
      </c>
      <c r="AC2214" s="63" t="s">
        <v>375</v>
      </c>
      <c r="AD2214" s="94" t="str">
        <f>IF(OR(Q2214="",'1'!$H$10="-"),"",IF(Q2214&gt;R2214+S2214,"заказано больше наличия",""))</f>
        <v/>
      </c>
    </row>
    <row r="2215" spans="1:30" s="48" customFormat="1">
      <c r="A2215" s="2"/>
      <c r="B2215" s="57" t="s">
        <v>2120</v>
      </c>
      <c r="C2215" s="49" t="s">
        <v>40</v>
      </c>
      <c r="D2215" s="49" t="s">
        <v>37</v>
      </c>
      <c r="E2215" s="49">
        <v>6</v>
      </c>
      <c r="F2215" s="49">
        <v>19</v>
      </c>
      <c r="G2215" s="49" t="s">
        <v>3506</v>
      </c>
      <c r="H2215" s="52" t="s">
        <v>3507</v>
      </c>
      <c r="I2215" s="50"/>
      <c r="J2215" s="50"/>
      <c r="K2215" s="90"/>
      <c r="L2215" s="51">
        <v>674</v>
      </c>
      <c r="M2215" s="51">
        <v>595</v>
      </c>
      <c r="N2215" s="82">
        <f>IF('1'!$H$10="-",L2215,L2215)</f>
        <v>674</v>
      </c>
      <c r="O2215" s="82">
        <f>IF(Z2215="только сц",0,IF('1'!$H$10="-",M2215,IF('1'!$H$10="в кассу предприятия",M2215,IF('1'!$H$10="ИП Водакова Т.Ю.",M2215*1.075,"-"))))</f>
        <v>0</v>
      </c>
      <c r="P2215" s="86">
        <v>4</v>
      </c>
      <c r="Q2215" s="47"/>
      <c r="R2215" s="91">
        <f t="shared" si="34"/>
        <v>0</v>
      </c>
      <c r="S2215" s="91" t="str">
        <f>IF('1'!$H$10="-","-      ₽",IF(Z2215="только сц",IF(Q2215&lt;=AA2215,Q2215,AA2215),IF(Q2215&lt;=AB2215,0,IF(Q2215-R2215&lt;=AA2215,Q2215-R2215,AA2215))))</f>
        <v>-      ₽</v>
      </c>
      <c r="T2215" s="92" t="str">
        <f>IF('1'!$H$10="-","-      ₽",IF(AND(SUM($W$10:$W$6357)&gt;=200000,AC2215&lt;&gt;"без скидки"),IF(R2215&gt;=100,O2215*0.95*0.95*R2215,O2215*R2215*0.95),IF(SUM($V$10:$V$6357)&gt;=57000,IF(AND(R2215&gt;=100,AC2215&lt;&gt;"без скидки"),O2215*0.95*R2215,O2215*R2215),N2215*R2215)))</f>
        <v>-      ₽</v>
      </c>
      <c r="U2215" s="92" t="str">
        <f>IF('1'!$H$10="-","-      ₽",S2215*N2215)</f>
        <v>-      ₽</v>
      </c>
      <c r="V2215" s="93" t="str">
        <f>IF('1'!$H$10="-","-      ₽",R2215*N2215)</f>
        <v>-      ₽</v>
      </c>
      <c r="W2215" s="93" t="str">
        <f>IF('1'!$H$10="-","-      ₽",R2215*O2215)</f>
        <v>-      ₽</v>
      </c>
      <c r="X2215" s="65" t="s">
        <v>4548</v>
      </c>
      <c r="Y2215" s="66" t="str">
        <f>IF(OR(Q2215="",'1'!$H$10="-"),"-      %",IF(Z2215="только сц",0,IF(SUM($V$685:$V$6357)&gt;=57000,(W2215-T2215)/W2215,0)))</f>
        <v>-      %</v>
      </c>
      <c r="Z2215" s="83" t="s">
        <v>5582</v>
      </c>
      <c r="AA2215" s="51">
        <v>4</v>
      </c>
      <c r="AB2215" s="51">
        <v>0</v>
      </c>
      <c r="AC2215" s="63" t="s">
        <v>375</v>
      </c>
      <c r="AD2215" s="94" t="str">
        <f>IF(OR(Q2215="",'1'!$H$10="-"),"",IF(Q2215&gt;R2215+S2215,"заказано больше наличия",""))</f>
        <v/>
      </c>
    </row>
    <row r="2216" spans="1:30" s="48" customFormat="1">
      <c r="A2216" s="2"/>
      <c r="B2216" s="57" t="s">
        <v>39</v>
      </c>
      <c r="C2216" s="49" t="s">
        <v>40</v>
      </c>
      <c r="D2216" s="49" t="s">
        <v>37</v>
      </c>
      <c r="E2216" s="49">
        <v>6</v>
      </c>
      <c r="F2216" s="49">
        <v>23</v>
      </c>
      <c r="G2216" s="49" t="s">
        <v>41</v>
      </c>
      <c r="H2216" s="52" t="s">
        <v>29</v>
      </c>
      <c r="I2216" s="50"/>
      <c r="J2216" s="50"/>
      <c r="K2216" s="90"/>
      <c r="L2216" s="51">
        <v>674</v>
      </c>
      <c r="M2216" s="51">
        <v>595</v>
      </c>
      <c r="N2216" s="82">
        <f>IF('1'!$H$10="-",L2216,L2216)</f>
        <v>674</v>
      </c>
      <c r="O2216" s="82">
        <f>IF(Z2216="только сц",0,IF('1'!$H$10="-",M2216,IF('1'!$H$10="в кассу предприятия",M2216,IF('1'!$H$10="ИП Водакова Т.Ю.",M2216*1.075,"-"))))</f>
        <v>0</v>
      </c>
      <c r="P2216" s="86">
        <v>30</v>
      </c>
      <c r="Q2216" s="47"/>
      <c r="R2216" s="91">
        <f t="shared" si="34"/>
        <v>0</v>
      </c>
      <c r="S2216" s="91" t="str">
        <f>IF('1'!$H$10="-","-      ₽",IF(Z2216="только сц",IF(Q2216&lt;=AA2216,Q2216,AA2216),IF(Q2216&lt;=AB2216,0,IF(Q2216-R2216&lt;=AA2216,Q2216-R2216,AA2216))))</f>
        <v>-      ₽</v>
      </c>
      <c r="T2216" s="92" t="str">
        <f>IF('1'!$H$10="-","-      ₽",IF(AND(SUM($W$10:$W$6357)&gt;=200000,AC2216&lt;&gt;"без скидки"),IF(R2216&gt;=100,O2216*0.95*0.95*R2216,O2216*R2216*0.95),IF(SUM($V$10:$V$6357)&gt;=57000,IF(AND(R2216&gt;=100,AC2216&lt;&gt;"без скидки"),O2216*0.95*R2216,O2216*R2216),N2216*R2216)))</f>
        <v>-      ₽</v>
      </c>
      <c r="U2216" s="92" t="str">
        <f>IF('1'!$H$10="-","-      ₽",S2216*N2216)</f>
        <v>-      ₽</v>
      </c>
      <c r="V2216" s="93" t="str">
        <f>IF('1'!$H$10="-","-      ₽",R2216*N2216)</f>
        <v>-      ₽</v>
      </c>
      <c r="W2216" s="93" t="str">
        <f>IF('1'!$H$10="-","-      ₽",R2216*O2216)</f>
        <v>-      ₽</v>
      </c>
      <c r="X2216" s="65" t="s">
        <v>4548</v>
      </c>
      <c r="Y2216" s="66" t="str">
        <f>IF(OR(Q2216="",'1'!$H$10="-"),"-      %",IF(Z2216="только сц",0,IF(SUM($V$685:$V$6357)&gt;=57000,(W2216-T2216)/W2216,0)))</f>
        <v>-      %</v>
      </c>
      <c r="Z2216" s="83" t="s">
        <v>5582</v>
      </c>
      <c r="AA2216" s="51">
        <v>30</v>
      </c>
      <c r="AB2216" s="51">
        <v>0</v>
      </c>
      <c r="AC2216" s="63" t="s">
        <v>3975</v>
      </c>
      <c r="AD2216" s="94" t="str">
        <f>IF(OR(Q2216="",'1'!$H$10="-"),"",IF(Q2216&gt;R2216+S2216,"заказано больше наличия",""))</f>
        <v/>
      </c>
    </row>
    <row r="2217" spans="1:30" s="48" customFormat="1">
      <c r="A2217" s="2"/>
      <c r="B2217" s="57" t="s">
        <v>5297</v>
      </c>
      <c r="C2217" s="49" t="s">
        <v>27</v>
      </c>
      <c r="D2217" s="49" t="s">
        <v>37</v>
      </c>
      <c r="E2217" s="49">
        <v>6</v>
      </c>
      <c r="F2217" s="49">
        <v>19</v>
      </c>
      <c r="G2217" s="49" t="s">
        <v>43</v>
      </c>
      <c r="H2217" s="52" t="s">
        <v>3507</v>
      </c>
      <c r="I2217" s="50"/>
      <c r="J2217" s="50"/>
      <c r="K2217" s="90"/>
      <c r="L2217" s="51">
        <v>647</v>
      </c>
      <c r="M2217" s="51">
        <v>571</v>
      </c>
      <c r="N2217" s="82">
        <f>IF('1'!$H$10="-",L2217,L2217)</f>
        <v>647</v>
      </c>
      <c r="O2217" s="82">
        <f>IF(Z2217="только сц",0,IF('1'!$H$10="-",M2217,IF('1'!$H$10="в кассу предприятия",M2217,IF('1'!$H$10="ИП Водакова Т.Ю.",M2217*1.075,"-"))))</f>
        <v>0</v>
      </c>
      <c r="P2217" s="86">
        <v>13</v>
      </c>
      <c r="Q2217" s="47"/>
      <c r="R2217" s="91">
        <f t="shared" si="34"/>
        <v>0</v>
      </c>
      <c r="S2217" s="91" t="str">
        <f>IF('1'!$H$10="-","-      ₽",IF(Z2217="только сц",IF(Q2217&lt;=AA2217,Q2217,AA2217),IF(Q2217&lt;=AB2217,0,IF(Q2217-R2217&lt;=AA2217,Q2217-R2217,AA2217))))</f>
        <v>-      ₽</v>
      </c>
      <c r="T2217" s="92" t="str">
        <f>IF('1'!$H$10="-","-      ₽",IF(AND(SUM($W$10:$W$6357)&gt;=200000,AC2217&lt;&gt;"без скидки"),IF(R2217&gt;=100,O2217*0.95*0.95*R2217,O2217*R2217*0.95),IF(SUM($V$10:$V$6357)&gt;=57000,IF(AND(R2217&gt;=100,AC2217&lt;&gt;"без скидки"),O2217*0.95*R2217,O2217*R2217),N2217*R2217)))</f>
        <v>-      ₽</v>
      </c>
      <c r="U2217" s="92" t="str">
        <f>IF('1'!$H$10="-","-      ₽",S2217*N2217)</f>
        <v>-      ₽</v>
      </c>
      <c r="V2217" s="93" t="str">
        <f>IF('1'!$H$10="-","-      ₽",R2217*N2217)</f>
        <v>-      ₽</v>
      </c>
      <c r="W2217" s="93" t="str">
        <f>IF('1'!$H$10="-","-      ₽",R2217*O2217)</f>
        <v>-      ₽</v>
      </c>
      <c r="X2217" s="65" t="s">
        <v>4548</v>
      </c>
      <c r="Y2217" s="66" t="str">
        <f>IF(OR(Q2217="",'1'!$H$10="-"),"-      %",IF(Z2217="только сц",0,IF(SUM($V$685:$V$6357)&gt;=57000,(W2217-T2217)/W2217,0)))</f>
        <v>-      %</v>
      </c>
      <c r="Z2217" s="83" t="s">
        <v>5582</v>
      </c>
      <c r="AA2217" s="51">
        <v>13</v>
      </c>
      <c r="AB2217" s="51">
        <v>0</v>
      </c>
      <c r="AC2217" s="63" t="s">
        <v>375</v>
      </c>
      <c r="AD2217" s="94" t="str">
        <f>IF(OR(Q2217="",'1'!$H$10="-"),"",IF(Q2217&gt;R2217+S2217,"заказано больше наличия",""))</f>
        <v/>
      </c>
    </row>
    <row r="2218" spans="1:30" s="48" customFormat="1">
      <c r="A2218" s="2"/>
      <c r="B2218" s="57" t="s">
        <v>5298</v>
      </c>
      <c r="C2218" s="49" t="s">
        <v>27</v>
      </c>
      <c r="D2218" s="49" t="s">
        <v>5440</v>
      </c>
      <c r="E2218" s="49">
        <v>6</v>
      </c>
      <c r="F2218" s="49">
        <v>22</v>
      </c>
      <c r="G2218" s="49" t="s">
        <v>43</v>
      </c>
      <c r="H2218" s="52" t="s">
        <v>45</v>
      </c>
      <c r="I2218" s="50"/>
      <c r="J2218" s="50"/>
      <c r="K2218" s="90"/>
      <c r="L2218" s="51">
        <v>647</v>
      </c>
      <c r="M2218" s="51">
        <v>571</v>
      </c>
      <c r="N2218" s="82">
        <f>IF('1'!$H$10="-",L2218,L2218)</f>
        <v>647</v>
      </c>
      <c r="O2218" s="82">
        <f>IF(Z2218="только сц",0,IF('1'!$H$10="-",M2218,IF('1'!$H$10="в кассу предприятия",M2218,IF('1'!$H$10="ИП Водакова Т.Ю.",M2218*1.075,"-"))))</f>
        <v>0</v>
      </c>
      <c r="P2218" s="86">
        <v>1</v>
      </c>
      <c r="Q2218" s="47"/>
      <c r="R2218" s="91">
        <f t="shared" si="34"/>
        <v>0</v>
      </c>
      <c r="S2218" s="91" t="str">
        <f>IF('1'!$H$10="-","-      ₽",IF(Z2218="только сц",IF(Q2218&lt;=AA2218,Q2218,AA2218),IF(Q2218&lt;=AB2218,0,IF(Q2218-R2218&lt;=AA2218,Q2218-R2218,AA2218))))</f>
        <v>-      ₽</v>
      </c>
      <c r="T2218" s="92" t="str">
        <f>IF('1'!$H$10="-","-      ₽",IF(AND(SUM($W$10:$W$6357)&gt;=200000,AC2218&lt;&gt;"без скидки"),IF(R2218&gt;=100,O2218*0.95*0.95*R2218,O2218*R2218*0.95),IF(SUM($V$10:$V$6357)&gt;=57000,IF(AND(R2218&gt;=100,AC2218&lt;&gt;"без скидки"),O2218*0.95*R2218,O2218*R2218),N2218*R2218)))</f>
        <v>-      ₽</v>
      </c>
      <c r="U2218" s="92" t="str">
        <f>IF('1'!$H$10="-","-      ₽",S2218*N2218)</f>
        <v>-      ₽</v>
      </c>
      <c r="V2218" s="93" t="str">
        <f>IF('1'!$H$10="-","-      ₽",R2218*N2218)</f>
        <v>-      ₽</v>
      </c>
      <c r="W2218" s="93" t="str">
        <f>IF('1'!$H$10="-","-      ₽",R2218*O2218)</f>
        <v>-      ₽</v>
      </c>
      <c r="X2218" s="65" t="s">
        <v>4548</v>
      </c>
      <c r="Y2218" s="66" t="str">
        <f>IF(OR(Q2218="",'1'!$H$10="-"),"-      %",IF(Z2218="только сц",0,IF(SUM($V$685:$V$6357)&gt;=57000,(W2218-T2218)/W2218,0)))</f>
        <v>-      %</v>
      </c>
      <c r="Z2218" s="83" t="s">
        <v>5582</v>
      </c>
      <c r="AA2218" s="51">
        <v>1</v>
      </c>
      <c r="AB2218" s="51">
        <v>0</v>
      </c>
      <c r="AC2218" s="63" t="s">
        <v>375</v>
      </c>
      <c r="AD2218" s="94" t="str">
        <f>IF(OR(Q2218="",'1'!$H$10="-"),"",IF(Q2218&gt;R2218+S2218,"заказано больше наличия",""))</f>
        <v/>
      </c>
    </row>
    <row r="2219" spans="1:30" s="48" customFormat="1">
      <c r="A2219" s="2"/>
      <c r="B2219" s="57" t="s">
        <v>42</v>
      </c>
      <c r="C2219" s="49" t="s">
        <v>40</v>
      </c>
      <c r="D2219" s="49" t="s">
        <v>37</v>
      </c>
      <c r="E2219" s="49">
        <v>6</v>
      </c>
      <c r="F2219" s="49">
        <v>23</v>
      </c>
      <c r="G2219" s="49" t="s">
        <v>43</v>
      </c>
      <c r="H2219" s="52" t="s">
        <v>29</v>
      </c>
      <c r="I2219" s="50"/>
      <c r="J2219" s="50"/>
      <c r="K2219" s="90"/>
      <c r="L2219" s="51">
        <v>674</v>
      </c>
      <c r="M2219" s="51">
        <v>595</v>
      </c>
      <c r="N2219" s="82">
        <f>IF('1'!$H$10="-",L2219,L2219)</f>
        <v>674</v>
      </c>
      <c r="O2219" s="82">
        <f>IF(Z2219="только сц",0,IF('1'!$H$10="-",M2219,IF('1'!$H$10="в кассу предприятия",M2219,IF('1'!$H$10="ИП Водакова Т.Ю.",M2219*1.075,"-"))))</f>
        <v>595</v>
      </c>
      <c r="P2219" s="86">
        <v>18</v>
      </c>
      <c r="Q2219" s="47"/>
      <c r="R2219" s="91">
        <f t="shared" si="34"/>
        <v>0</v>
      </c>
      <c r="S2219" s="91" t="str">
        <f>IF('1'!$H$10="-","-      ₽",IF(Z2219="только сц",IF(Q2219&lt;=AA2219,Q2219,AA2219),IF(Q2219&lt;=AB2219,0,IF(Q2219-R2219&lt;=AA2219,Q2219-R2219,AA2219))))</f>
        <v>-      ₽</v>
      </c>
      <c r="T2219" s="92" t="str">
        <f>IF('1'!$H$10="-","-      ₽",IF(AND(SUM($W$10:$W$6357)&gt;=200000,AC2219&lt;&gt;"без скидки"),IF(R2219&gt;=100,O2219*0.95*0.95*R2219,O2219*R2219*0.95),IF(SUM($V$10:$V$6357)&gt;=57000,IF(AND(R2219&gt;=100,AC2219&lt;&gt;"без скидки"),O2219*0.95*R2219,O2219*R2219),N2219*R2219)))</f>
        <v>-      ₽</v>
      </c>
      <c r="U2219" s="92" t="str">
        <f>IF('1'!$H$10="-","-      ₽",S2219*N2219)</f>
        <v>-      ₽</v>
      </c>
      <c r="V2219" s="93" t="str">
        <f>IF('1'!$H$10="-","-      ₽",R2219*N2219)</f>
        <v>-      ₽</v>
      </c>
      <c r="W2219" s="93" t="str">
        <f>IF('1'!$H$10="-","-      ₽",R2219*O2219)</f>
        <v>-      ₽</v>
      </c>
      <c r="X2219" s="65" t="s">
        <v>4548</v>
      </c>
      <c r="Y2219" s="66" t="str">
        <f>IF(OR(Q2219="",'1'!$H$10="-"),"-      %",IF(Z2219="только сц",0,IF(SUM($V$685:$V$6357)&gt;=57000,(W2219-T2219)/W2219,0)))</f>
        <v>-      %</v>
      </c>
      <c r="Z2219" s="83" t="s">
        <v>375</v>
      </c>
      <c r="AA2219" s="51">
        <v>1</v>
      </c>
      <c r="AB2219" s="51">
        <v>17</v>
      </c>
      <c r="AC2219" s="63" t="s">
        <v>375</v>
      </c>
      <c r="AD2219" s="94" t="str">
        <f>IF(OR(Q2219="",'1'!$H$10="-"),"",IF(Q2219&gt;R2219+S2219,"заказано больше наличия",""))</f>
        <v/>
      </c>
    </row>
    <row r="2220" spans="1:30" s="48" customFormat="1">
      <c r="A2220" s="2"/>
      <c r="B2220" s="57" t="s">
        <v>2121</v>
      </c>
      <c r="C2220" s="49" t="s">
        <v>40</v>
      </c>
      <c r="D2220" s="49" t="s">
        <v>37</v>
      </c>
      <c r="E2220" s="49">
        <v>6</v>
      </c>
      <c r="F2220" s="49">
        <v>26</v>
      </c>
      <c r="G2220" s="49" t="s">
        <v>43</v>
      </c>
      <c r="H2220" s="52" t="s">
        <v>371</v>
      </c>
      <c r="I2220" s="50"/>
      <c r="J2220" s="50"/>
      <c r="K2220" s="90"/>
      <c r="L2220" s="51">
        <v>783</v>
      </c>
      <c r="M2220" s="51">
        <v>691</v>
      </c>
      <c r="N2220" s="82">
        <f>IF('1'!$H$10="-",L2220,L2220)</f>
        <v>783</v>
      </c>
      <c r="O2220" s="82">
        <f>IF(Z2220="только сц",0,IF('1'!$H$10="-",M2220,IF('1'!$H$10="в кассу предприятия",M2220,IF('1'!$H$10="ИП Водакова Т.Ю.",M2220*1.075,"-"))))</f>
        <v>691</v>
      </c>
      <c r="P2220" s="86">
        <v>14</v>
      </c>
      <c r="Q2220" s="47"/>
      <c r="R2220" s="91">
        <f t="shared" si="34"/>
        <v>0</v>
      </c>
      <c r="S2220" s="91" t="str">
        <f>IF('1'!$H$10="-","-      ₽",IF(Z2220="только сц",IF(Q2220&lt;=AA2220,Q2220,AA2220),IF(Q2220&lt;=AB2220,0,IF(Q2220-R2220&lt;=AA2220,Q2220-R2220,AA2220))))</f>
        <v>-      ₽</v>
      </c>
      <c r="T2220" s="92" t="str">
        <f>IF('1'!$H$10="-","-      ₽",IF(AND(SUM($W$10:$W$6357)&gt;=200000,AC2220&lt;&gt;"без скидки"),IF(R2220&gt;=100,O2220*0.95*0.95*R2220,O2220*R2220*0.95),IF(SUM($V$10:$V$6357)&gt;=57000,IF(AND(R2220&gt;=100,AC2220&lt;&gt;"без скидки"),O2220*0.95*R2220,O2220*R2220),N2220*R2220)))</f>
        <v>-      ₽</v>
      </c>
      <c r="U2220" s="92" t="str">
        <f>IF('1'!$H$10="-","-      ₽",S2220*N2220)</f>
        <v>-      ₽</v>
      </c>
      <c r="V2220" s="93" t="str">
        <f>IF('1'!$H$10="-","-      ₽",R2220*N2220)</f>
        <v>-      ₽</v>
      </c>
      <c r="W2220" s="93" t="str">
        <f>IF('1'!$H$10="-","-      ₽",R2220*O2220)</f>
        <v>-      ₽</v>
      </c>
      <c r="X2220" s="65" t="s">
        <v>4548</v>
      </c>
      <c r="Y2220" s="66" t="str">
        <f>IF(OR(Q2220="",'1'!$H$10="-"),"-      %",IF(Z2220="только сц",0,IF(SUM($V$685:$V$6357)&gt;=57000,(W2220-T2220)/W2220,0)))</f>
        <v>-      %</v>
      </c>
      <c r="Z2220" s="83" t="s">
        <v>375</v>
      </c>
      <c r="AA2220" s="51">
        <v>9</v>
      </c>
      <c r="AB2220" s="51">
        <v>5</v>
      </c>
      <c r="AC2220" s="63" t="s">
        <v>375</v>
      </c>
      <c r="AD2220" s="94" t="str">
        <f>IF(OR(Q2220="",'1'!$H$10="-"),"",IF(Q2220&gt;R2220+S2220,"заказано больше наличия",""))</f>
        <v/>
      </c>
    </row>
    <row r="2221" spans="1:30" s="48" customFormat="1">
      <c r="A2221" s="2"/>
      <c r="B2221" s="57" t="s">
        <v>5299</v>
      </c>
      <c r="C2221" s="49" t="s">
        <v>27</v>
      </c>
      <c r="D2221" s="49" t="s">
        <v>37</v>
      </c>
      <c r="E2221" s="49">
        <v>6</v>
      </c>
      <c r="F2221" s="49">
        <v>19</v>
      </c>
      <c r="G2221" s="49" t="s">
        <v>44</v>
      </c>
      <c r="H2221" s="52" t="s">
        <v>3507</v>
      </c>
      <c r="I2221" s="50"/>
      <c r="J2221" s="50"/>
      <c r="K2221" s="90"/>
      <c r="L2221" s="51">
        <v>674</v>
      </c>
      <c r="M2221" s="51">
        <v>595</v>
      </c>
      <c r="N2221" s="82">
        <f>IF('1'!$H$10="-",L2221,L2221)</f>
        <v>674</v>
      </c>
      <c r="O2221" s="82">
        <f>IF(Z2221="только сц",0,IF('1'!$H$10="-",M2221,IF('1'!$H$10="в кассу предприятия",M2221,IF('1'!$H$10="ИП Водакова Т.Ю.",M2221*1.075,"-"))))</f>
        <v>0</v>
      </c>
      <c r="P2221" s="86">
        <v>15</v>
      </c>
      <c r="Q2221" s="47"/>
      <c r="R2221" s="91">
        <f t="shared" si="34"/>
        <v>0</v>
      </c>
      <c r="S2221" s="91" t="str">
        <f>IF('1'!$H$10="-","-      ₽",IF(Z2221="только сц",IF(Q2221&lt;=AA2221,Q2221,AA2221),IF(Q2221&lt;=AB2221,0,IF(Q2221-R2221&lt;=AA2221,Q2221-R2221,AA2221))))</f>
        <v>-      ₽</v>
      </c>
      <c r="T2221" s="92" t="str">
        <f>IF('1'!$H$10="-","-      ₽",IF(AND(SUM($W$10:$W$6357)&gt;=200000,AC2221&lt;&gt;"без скидки"),IF(R2221&gt;=100,O2221*0.95*0.95*R2221,O2221*R2221*0.95),IF(SUM($V$10:$V$6357)&gt;=57000,IF(AND(R2221&gt;=100,AC2221&lt;&gt;"без скидки"),O2221*0.95*R2221,O2221*R2221),N2221*R2221)))</f>
        <v>-      ₽</v>
      </c>
      <c r="U2221" s="92" t="str">
        <f>IF('1'!$H$10="-","-      ₽",S2221*N2221)</f>
        <v>-      ₽</v>
      </c>
      <c r="V2221" s="93" t="str">
        <f>IF('1'!$H$10="-","-      ₽",R2221*N2221)</f>
        <v>-      ₽</v>
      </c>
      <c r="W2221" s="93" t="str">
        <f>IF('1'!$H$10="-","-      ₽",R2221*O2221)</f>
        <v>-      ₽</v>
      </c>
      <c r="X2221" s="65" t="s">
        <v>4548</v>
      </c>
      <c r="Y2221" s="66" t="str">
        <f>IF(OR(Q2221="",'1'!$H$10="-"),"-      %",IF(Z2221="только сц",0,IF(SUM($V$685:$V$6357)&gt;=57000,(W2221-T2221)/W2221,0)))</f>
        <v>-      %</v>
      </c>
      <c r="Z2221" s="83" t="s">
        <v>5582</v>
      </c>
      <c r="AA2221" s="51">
        <v>15</v>
      </c>
      <c r="AB2221" s="51">
        <v>0</v>
      </c>
      <c r="AC2221" s="63" t="s">
        <v>375</v>
      </c>
      <c r="AD2221" s="94" t="str">
        <f>IF(OR(Q2221="",'1'!$H$10="-"),"",IF(Q2221&gt;R2221+S2221,"заказано больше наличия",""))</f>
        <v/>
      </c>
    </row>
    <row r="2222" spans="1:30" s="48" customFormat="1">
      <c r="A2222" s="2"/>
      <c r="B2222" s="57" t="s">
        <v>46</v>
      </c>
      <c r="C2222" s="49" t="s">
        <v>40</v>
      </c>
      <c r="D2222" s="49" t="s">
        <v>37</v>
      </c>
      <c r="E2222" s="49">
        <v>6</v>
      </c>
      <c r="F2222" s="49">
        <v>23</v>
      </c>
      <c r="G2222" s="49" t="s">
        <v>47</v>
      </c>
      <c r="H2222" s="52" t="s">
        <v>29</v>
      </c>
      <c r="I2222" s="50"/>
      <c r="J2222" s="50"/>
      <c r="K2222" s="90"/>
      <c r="L2222" s="51">
        <v>700</v>
      </c>
      <c r="M2222" s="51">
        <v>618</v>
      </c>
      <c r="N2222" s="82">
        <f>IF('1'!$H$10="-",L2222,L2222)</f>
        <v>700</v>
      </c>
      <c r="O2222" s="82">
        <f>IF(Z2222="только сц",0,IF('1'!$H$10="-",M2222,IF('1'!$H$10="в кассу предприятия",M2222,IF('1'!$H$10="ИП Водакова Т.Ю.",M2222*1.075,"-"))))</f>
        <v>618</v>
      </c>
      <c r="P2222" s="86">
        <v>24</v>
      </c>
      <c r="Q2222" s="47"/>
      <c r="R2222" s="91">
        <f t="shared" si="34"/>
        <v>0</v>
      </c>
      <c r="S2222" s="91" t="str">
        <f>IF('1'!$H$10="-","-      ₽",IF(Z2222="только сц",IF(Q2222&lt;=AA2222,Q2222,AA2222),IF(Q2222&lt;=AB2222,0,IF(Q2222-R2222&lt;=AA2222,Q2222-R2222,AA2222))))</f>
        <v>-      ₽</v>
      </c>
      <c r="T2222" s="92" t="str">
        <f>IF('1'!$H$10="-","-      ₽",IF(AND(SUM($W$10:$W$6357)&gt;=200000,AC2222&lt;&gt;"без скидки"),IF(R2222&gt;=100,O2222*0.95*0.95*R2222,O2222*R2222*0.95),IF(SUM($V$10:$V$6357)&gt;=57000,IF(AND(R2222&gt;=100,AC2222&lt;&gt;"без скидки"),O2222*0.95*R2222,O2222*R2222),N2222*R2222)))</f>
        <v>-      ₽</v>
      </c>
      <c r="U2222" s="92" t="str">
        <f>IF('1'!$H$10="-","-      ₽",S2222*N2222)</f>
        <v>-      ₽</v>
      </c>
      <c r="V2222" s="93" t="str">
        <f>IF('1'!$H$10="-","-      ₽",R2222*N2222)</f>
        <v>-      ₽</v>
      </c>
      <c r="W2222" s="93" t="str">
        <f>IF('1'!$H$10="-","-      ₽",R2222*O2222)</f>
        <v>-      ₽</v>
      </c>
      <c r="X2222" s="65" t="s">
        <v>4548</v>
      </c>
      <c r="Y2222" s="66" t="str">
        <f>IF(OR(Q2222="",'1'!$H$10="-"),"-      %",IF(Z2222="только сц",0,IF(SUM($V$685:$V$6357)&gt;=57000,(W2222-T2222)/W2222,0)))</f>
        <v>-      %</v>
      </c>
      <c r="Z2222" s="83" t="s">
        <v>375</v>
      </c>
      <c r="AA2222" s="51">
        <v>3</v>
      </c>
      <c r="AB2222" s="51">
        <v>21</v>
      </c>
      <c r="AC2222" s="63" t="s">
        <v>375</v>
      </c>
      <c r="AD2222" s="94" t="str">
        <f>IF(OR(Q2222="",'1'!$H$10="-"),"",IF(Q2222&gt;R2222+S2222,"заказано больше наличия",""))</f>
        <v/>
      </c>
    </row>
    <row r="2223" spans="1:30" s="48" customFormat="1">
      <c r="A2223" s="2"/>
      <c r="B2223" s="57" t="s">
        <v>2122</v>
      </c>
      <c r="C2223" s="49" t="s">
        <v>3922</v>
      </c>
      <c r="D2223" s="49" t="s">
        <v>3923</v>
      </c>
      <c r="E2223" s="49">
        <v>6</v>
      </c>
      <c r="F2223" s="49">
        <v>1</v>
      </c>
      <c r="G2223" s="49" t="s">
        <v>3508</v>
      </c>
      <c r="H2223" s="52" t="s">
        <v>75</v>
      </c>
      <c r="I2223" s="50"/>
      <c r="J2223" s="50"/>
      <c r="K2223" s="90"/>
      <c r="L2223" s="51">
        <v>192</v>
      </c>
      <c r="M2223" s="51">
        <v>169</v>
      </c>
      <c r="N2223" s="82">
        <f>IF('1'!$H$10="-",L2223,L2223)</f>
        <v>192</v>
      </c>
      <c r="O2223" s="82">
        <f>IF(Z2223="только сц",0,IF('1'!$H$10="-",M2223,IF('1'!$H$10="в кассу предприятия",M2223,IF('1'!$H$10="ИП Водакова Т.Ю.",M2223*1.075,"-"))))</f>
        <v>0</v>
      </c>
      <c r="P2223" s="86">
        <v>4</v>
      </c>
      <c r="Q2223" s="47"/>
      <c r="R2223" s="91">
        <f t="shared" si="34"/>
        <v>0</v>
      </c>
      <c r="S2223" s="91" t="str">
        <f>IF('1'!$H$10="-","-      ₽",IF(Z2223="только сц",IF(Q2223&lt;=AA2223,Q2223,AA2223),IF(Q2223&lt;=AB2223,0,IF(Q2223-R2223&lt;=AA2223,Q2223-R2223,AA2223))))</f>
        <v>-      ₽</v>
      </c>
      <c r="T2223" s="92" t="str">
        <f>IF('1'!$H$10="-","-      ₽",IF(AND(SUM($W$10:$W$6357)&gt;=200000,AC2223&lt;&gt;"без скидки"),IF(R2223&gt;=100,O2223*0.95*0.95*R2223,O2223*R2223*0.95),IF(SUM($V$10:$V$6357)&gt;=57000,IF(AND(R2223&gt;=100,AC2223&lt;&gt;"без скидки"),O2223*0.95*R2223,O2223*R2223),N2223*R2223)))</f>
        <v>-      ₽</v>
      </c>
      <c r="U2223" s="92" t="str">
        <f>IF('1'!$H$10="-","-      ₽",S2223*N2223)</f>
        <v>-      ₽</v>
      </c>
      <c r="V2223" s="93" t="str">
        <f>IF('1'!$H$10="-","-      ₽",R2223*N2223)</f>
        <v>-      ₽</v>
      </c>
      <c r="W2223" s="93" t="str">
        <f>IF('1'!$H$10="-","-      ₽",R2223*O2223)</f>
        <v>-      ₽</v>
      </c>
      <c r="X2223" s="65" t="s">
        <v>4548</v>
      </c>
      <c r="Y2223" s="66" t="str">
        <f>IF(OR(Q2223="",'1'!$H$10="-"),"-      %",IF(Z2223="только сц",0,IF(SUM($V$685:$V$6357)&gt;=57000,(W2223-T2223)/W2223,0)))</f>
        <v>-      %</v>
      </c>
      <c r="Z2223" s="83" t="s">
        <v>5582</v>
      </c>
      <c r="AA2223" s="51">
        <v>4</v>
      </c>
      <c r="AB2223" s="51">
        <v>0</v>
      </c>
      <c r="AC2223" s="63" t="s">
        <v>375</v>
      </c>
      <c r="AD2223" s="94" t="str">
        <f>IF(OR(Q2223="",'1'!$H$10="-"),"",IF(Q2223&gt;R2223+S2223,"заказано больше наличия",""))</f>
        <v/>
      </c>
    </row>
    <row r="2224" spans="1:30" s="48" customFormat="1">
      <c r="A2224" s="2"/>
      <c r="B2224" s="57" t="s">
        <v>2123</v>
      </c>
      <c r="C2224" s="49" t="s">
        <v>3924</v>
      </c>
      <c r="D2224" s="49" t="s">
        <v>2743</v>
      </c>
      <c r="E2224" s="49">
        <v>6</v>
      </c>
      <c r="F2224" s="49">
        <v>1</v>
      </c>
      <c r="G2224" s="49" t="s">
        <v>3509</v>
      </c>
      <c r="H2224" s="52" t="s">
        <v>75</v>
      </c>
      <c r="I2224" s="50"/>
      <c r="J2224" s="50"/>
      <c r="K2224" s="90"/>
      <c r="L2224" s="51">
        <v>192</v>
      </c>
      <c r="M2224" s="51">
        <v>169</v>
      </c>
      <c r="N2224" s="82">
        <f>IF('1'!$H$10="-",L2224,L2224)</f>
        <v>192</v>
      </c>
      <c r="O2224" s="82">
        <f>IF(Z2224="только сц",0,IF('1'!$H$10="-",M2224,IF('1'!$H$10="в кассу предприятия",M2224,IF('1'!$H$10="ИП Водакова Т.Ю.",M2224*1.075,"-"))))</f>
        <v>0</v>
      </c>
      <c r="P2224" s="86">
        <v>27</v>
      </c>
      <c r="Q2224" s="47"/>
      <c r="R2224" s="91">
        <f t="shared" ref="R2224:R2287" si="35">IF(Q2224&lt;=AB2224,Q2224,AB2224)</f>
        <v>0</v>
      </c>
      <c r="S2224" s="91" t="str">
        <f>IF('1'!$H$10="-","-      ₽",IF(Z2224="только сц",IF(Q2224&lt;=AA2224,Q2224,AA2224),IF(Q2224&lt;=AB2224,0,IF(Q2224-R2224&lt;=AA2224,Q2224-R2224,AA2224))))</f>
        <v>-      ₽</v>
      </c>
      <c r="T2224" s="92" t="str">
        <f>IF('1'!$H$10="-","-      ₽",IF(AND(SUM($W$10:$W$6357)&gt;=200000,AC2224&lt;&gt;"без скидки"),IF(R2224&gt;=100,O2224*0.95*0.95*R2224,O2224*R2224*0.95),IF(SUM($V$10:$V$6357)&gt;=57000,IF(AND(R2224&gt;=100,AC2224&lt;&gt;"без скидки"),O2224*0.95*R2224,O2224*R2224),N2224*R2224)))</f>
        <v>-      ₽</v>
      </c>
      <c r="U2224" s="92" t="str">
        <f>IF('1'!$H$10="-","-      ₽",S2224*N2224)</f>
        <v>-      ₽</v>
      </c>
      <c r="V2224" s="93" t="str">
        <f>IF('1'!$H$10="-","-      ₽",R2224*N2224)</f>
        <v>-      ₽</v>
      </c>
      <c r="W2224" s="93" t="str">
        <f>IF('1'!$H$10="-","-      ₽",R2224*O2224)</f>
        <v>-      ₽</v>
      </c>
      <c r="X2224" s="65" t="s">
        <v>4548</v>
      </c>
      <c r="Y2224" s="66" t="str">
        <f>IF(OR(Q2224="",'1'!$H$10="-"),"-      %",IF(Z2224="только сц",0,IF(SUM($V$685:$V$6357)&gt;=57000,(W2224-T2224)/W2224,0)))</f>
        <v>-      %</v>
      </c>
      <c r="Z2224" s="83" t="s">
        <v>5582</v>
      </c>
      <c r="AA2224" s="51">
        <v>27</v>
      </c>
      <c r="AB2224" s="51">
        <v>0</v>
      </c>
      <c r="AC2224" s="63" t="s">
        <v>3975</v>
      </c>
      <c r="AD2224" s="94" t="str">
        <f>IF(OR(Q2224="",'1'!$H$10="-"),"",IF(Q2224&gt;R2224+S2224,"заказано больше наличия",""))</f>
        <v/>
      </c>
    </row>
    <row r="2225" spans="1:30" s="48" customFormat="1">
      <c r="A2225" s="2"/>
      <c r="B2225" s="57" t="s">
        <v>2124</v>
      </c>
      <c r="C2225" s="49" t="s">
        <v>3924</v>
      </c>
      <c r="D2225" s="49" t="s">
        <v>2743</v>
      </c>
      <c r="E2225" s="49">
        <v>6</v>
      </c>
      <c r="F2225" s="49">
        <v>11</v>
      </c>
      <c r="G2225" s="49"/>
      <c r="H2225" s="52" t="s">
        <v>52</v>
      </c>
      <c r="I2225" s="50" t="s">
        <v>298</v>
      </c>
      <c r="J2225" s="50"/>
      <c r="K2225" s="90"/>
      <c r="L2225" s="51">
        <v>283</v>
      </c>
      <c r="M2225" s="51">
        <v>250</v>
      </c>
      <c r="N2225" s="82">
        <f>IF('1'!$H$10="-",L2225,L2225)</f>
        <v>283</v>
      </c>
      <c r="O2225" s="82">
        <f>IF(Z2225="только сц",0,IF('1'!$H$10="-",M2225,IF('1'!$H$10="в кассу предприятия",M2225,IF('1'!$H$10="ИП Водакова Т.Ю.",M2225*1.075,"-"))))</f>
        <v>250</v>
      </c>
      <c r="P2225" s="86" t="s">
        <v>5583</v>
      </c>
      <c r="Q2225" s="47"/>
      <c r="R2225" s="91">
        <f t="shared" si="35"/>
        <v>0</v>
      </c>
      <c r="S2225" s="91" t="str">
        <f>IF('1'!$H$10="-","-      ₽",IF(Z2225="только сц",IF(Q2225&lt;=AA2225,Q2225,AA2225),IF(Q2225&lt;=AB2225,0,IF(Q2225-R2225&lt;=AA2225,Q2225-R2225,AA2225))))</f>
        <v>-      ₽</v>
      </c>
      <c r="T2225" s="92" t="str">
        <f>IF('1'!$H$10="-","-      ₽",IF(AND(SUM($W$10:$W$6357)&gt;=200000,AC2225&lt;&gt;"без скидки"),IF(R2225&gt;=100,O2225*0.95*0.95*R2225,O2225*R2225*0.95),IF(SUM($V$10:$V$6357)&gt;=57000,IF(AND(R2225&gt;=100,AC2225&lt;&gt;"без скидки"),O2225*0.95*R2225,O2225*R2225),N2225*R2225)))</f>
        <v>-      ₽</v>
      </c>
      <c r="U2225" s="92" t="str">
        <f>IF('1'!$H$10="-","-      ₽",S2225*N2225)</f>
        <v>-      ₽</v>
      </c>
      <c r="V2225" s="93" t="str">
        <f>IF('1'!$H$10="-","-      ₽",R2225*N2225)</f>
        <v>-      ₽</v>
      </c>
      <c r="W2225" s="93" t="str">
        <f>IF('1'!$H$10="-","-      ₽",R2225*O2225)</f>
        <v>-      ₽</v>
      </c>
      <c r="X2225" s="65" t="s">
        <v>4992</v>
      </c>
      <c r="Y2225" s="66" t="str">
        <f>IF(OR(Q2225="",'1'!$H$10="-"),"-      %",IF(Z2225="только сц",0,IF(SUM($V$685:$V$6357)&gt;=57000,(W2225-T2225)/W2225,0)))</f>
        <v>-      %</v>
      </c>
      <c r="Z2225" s="83" t="s">
        <v>375</v>
      </c>
      <c r="AA2225" s="51">
        <v>0</v>
      </c>
      <c r="AB2225" s="51">
        <v>264</v>
      </c>
      <c r="AC2225" s="63" t="s">
        <v>375</v>
      </c>
      <c r="AD2225" s="94" t="str">
        <f>IF(OR(Q2225="",'1'!$H$10="-"),"",IF(Q2225&gt;R2225+S2225,"заказано больше наличия",""))</f>
        <v/>
      </c>
    </row>
    <row r="2226" spans="1:30" s="48" customFormat="1">
      <c r="A2226" s="2"/>
      <c r="B2226" s="57" t="s">
        <v>48</v>
      </c>
      <c r="C2226" s="49" t="s">
        <v>49</v>
      </c>
      <c r="D2226" s="49" t="s">
        <v>50</v>
      </c>
      <c r="E2226" s="49">
        <v>6</v>
      </c>
      <c r="F2226" s="49">
        <v>11</v>
      </c>
      <c r="G2226" s="49" t="s">
        <v>51</v>
      </c>
      <c r="H2226" s="52" t="s">
        <v>52</v>
      </c>
      <c r="I2226" s="50"/>
      <c r="J2226" s="50"/>
      <c r="K2226" s="90"/>
      <c r="L2226" s="51">
        <v>325</v>
      </c>
      <c r="M2226" s="51">
        <v>287</v>
      </c>
      <c r="N2226" s="82">
        <f>IF('1'!$H$10="-",L2226,L2226)</f>
        <v>325</v>
      </c>
      <c r="O2226" s="82">
        <f>IF(Z2226="только сц",0,IF('1'!$H$10="-",M2226,IF('1'!$H$10="в кассу предприятия",M2226,IF('1'!$H$10="ИП Водакова Т.Ю.",M2226*1.075,"-"))))</f>
        <v>287</v>
      </c>
      <c r="P2226" s="86">
        <v>21</v>
      </c>
      <c r="Q2226" s="47"/>
      <c r="R2226" s="91">
        <f t="shared" si="35"/>
        <v>0</v>
      </c>
      <c r="S2226" s="91" t="str">
        <f>IF('1'!$H$10="-","-      ₽",IF(Z2226="только сц",IF(Q2226&lt;=AA2226,Q2226,AA2226),IF(Q2226&lt;=AB2226,0,IF(Q2226-R2226&lt;=AA2226,Q2226-R2226,AA2226))))</f>
        <v>-      ₽</v>
      </c>
      <c r="T2226" s="92" t="str">
        <f>IF('1'!$H$10="-","-      ₽",IF(AND(SUM($W$10:$W$6357)&gt;=200000,AC2226&lt;&gt;"без скидки"),IF(R2226&gt;=100,O2226*0.95*0.95*R2226,O2226*R2226*0.95),IF(SUM($V$10:$V$6357)&gt;=57000,IF(AND(R2226&gt;=100,AC2226&lt;&gt;"без скидки"),O2226*0.95*R2226,O2226*R2226),N2226*R2226)))</f>
        <v>-      ₽</v>
      </c>
      <c r="U2226" s="92" t="str">
        <f>IF('1'!$H$10="-","-      ₽",S2226*N2226)</f>
        <v>-      ₽</v>
      </c>
      <c r="V2226" s="93" t="str">
        <f>IF('1'!$H$10="-","-      ₽",R2226*N2226)</f>
        <v>-      ₽</v>
      </c>
      <c r="W2226" s="93" t="str">
        <f>IF('1'!$H$10="-","-      ₽",R2226*O2226)</f>
        <v>-      ₽</v>
      </c>
      <c r="X2226" s="65" t="s">
        <v>4548</v>
      </c>
      <c r="Y2226" s="66" t="str">
        <f>IF(OR(Q2226="",'1'!$H$10="-"),"-      %",IF(Z2226="только сц",0,IF(SUM($V$685:$V$6357)&gt;=57000,(W2226-T2226)/W2226,0)))</f>
        <v>-      %</v>
      </c>
      <c r="Z2226" s="83" t="s">
        <v>375</v>
      </c>
      <c r="AA2226" s="51">
        <v>9</v>
      </c>
      <c r="AB2226" s="51">
        <v>12</v>
      </c>
      <c r="AC2226" s="63" t="s">
        <v>375</v>
      </c>
      <c r="AD2226" s="94" t="str">
        <f>IF(OR(Q2226="",'1'!$H$10="-"),"",IF(Q2226&gt;R2226+S2226,"заказано больше наличия",""))</f>
        <v/>
      </c>
    </row>
    <row r="2227" spans="1:30" s="48" customFormat="1">
      <c r="A2227" s="2"/>
      <c r="B2227" s="57" t="s">
        <v>5300</v>
      </c>
      <c r="C2227" s="49" t="s">
        <v>5441</v>
      </c>
      <c r="D2227" s="49" t="s">
        <v>55</v>
      </c>
      <c r="E2227" s="49">
        <v>6</v>
      </c>
      <c r="F2227" s="49">
        <v>15</v>
      </c>
      <c r="G2227" s="49" t="s">
        <v>5559</v>
      </c>
      <c r="H2227" s="52" t="s">
        <v>57</v>
      </c>
      <c r="I2227" s="50"/>
      <c r="J2227" s="50"/>
      <c r="K2227" s="90"/>
      <c r="L2227" s="51">
        <v>318</v>
      </c>
      <c r="M2227" s="51">
        <v>281</v>
      </c>
      <c r="N2227" s="82">
        <f>IF('1'!$H$10="-",L2227,L2227)</f>
        <v>318</v>
      </c>
      <c r="O2227" s="82">
        <f>IF(Z2227="только сц",0,IF('1'!$H$10="-",M2227,IF('1'!$H$10="в кассу предприятия",M2227,IF('1'!$H$10="ИП Водакова Т.Ю.",M2227*1.075,"-"))))</f>
        <v>0</v>
      </c>
      <c r="P2227" s="86">
        <v>62</v>
      </c>
      <c r="Q2227" s="47"/>
      <c r="R2227" s="91">
        <f t="shared" si="35"/>
        <v>0</v>
      </c>
      <c r="S2227" s="91" t="str">
        <f>IF('1'!$H$10="-","-      ₽",IF(Z2227="только сц",IF(Q2227&lt;=AA2227,Q2227,AA2227),IF(Q2227&lt;=AB2227,0,IF(Q2227-R2227&lt;=AA2227,Q2227-R2227,AA2227))))</f>
        <v>-      ₽</v>
      </c>
      <c r="T2227" s="92" t="str">
        <f>IF('1'!$H$10="-","-      ₽",IF(AND(SUM($W$10:$W$6357)&gt;=200000,AC2227&lt;&gt;"без скидки"),IF(R2227&gt;=100,O2227*0.95*0.95*R2227,O2227*R2227*0.95),IF(SUM($V$10:$V$6357)&gt;=57000,IF(AND(R2227&gt;=100,AC2227&lt;&gt;"без скидки"),O2227*0.95*R2227,O2227*R2227),N2227*R2227)))</f>
        <v>-      ₽</v>
      </c>
      <c r="U2227" s="92" t="str">
        <f>IF('1'!$H$10="-","-      ₽",S2227*N2227)</f>
        <v>-      ₽</v>
      </c>
      <c r="V2227" s="93" t="str">
        <f>IF('1'!$H$10="-","-      ₽",R2227*N2227)</f>
        <v>-      ₽</v>
      </c>
      <c r="W2227" s="93" t="str">
        <f>IF('1'!$H$10="-","-      ₽",R2227*O2227)</f>
        <v>-      ₽</v>
      </c>
      <c r="X2227" s="65" t="s">
        <v>4548</v>
      </c>
      <c r="Y2227" s="66" t="str">
        <f>IF(OR(Q2227="",'1'!$H$10="-"),"-      %",IF(Z2227="только сц",0,IF(SUM($V$685:$V$6357)&gt;=57000,(W2227-T2227)/W2227,0)))</f>
        <v>-      %</v>
      </c>
      <c r="Z2227" s="83" t="s">
        <v>5582</v>
      </c>
      <c r="AA2227" s="51">
        <v>62</v>
      </c>
      <c r="AB2227" s="51">
        <v>0</v>
      </c>
      <c r="AC2227" s="63" t="s">
        <v>375</v>
      </c>
      <c r="AD2227" s="94" t="str">
        <f>IF(OR(Q2227="",'1'!$H$10="-"),"",IF(Q2227&gt;R2227+S2227,"заказано больше наличия",""))</f>
        <v/>
      </c>
    </row>
    <row r="2228" spans="1:30" s="48" customFormat="1">
      <c r="A2228" s="2"/>
      <c r="B2228" s="57" t="s">
        <v>2125</v>
      </c>
      <c r="C2228" s="49" t="s">
        <v>3925</v>
      </c>
      <c r="D2228" s="49" t="s">
        <v>55</v>
      </c>
      <c r="E2228" s="49">
        <v>6</v>
      </c>
      <c r="F2228" s="49">
        <v>11</v>
      </c>
      <c r="G2228" s="49" t="s">
        <v>3510</v>
      </c>
      <c r="H2228" s="52" t="s">
        <v>52</v>
      </c>
      <c r="I2228" s="50"/>
      <c r="J2228" s="50"/>
      <c r="K2228" s="90"/>
      <c r="L2228" s="51">
        <v>318</v>
      </c>
      <c r="M2228" s="51">
        <v>281</v>
      </c>
      <c r="N2228" s="82">
        <f>IF('1'!$H$10="-",L2228,L2228)</f>
        <v>318</v>
      </c>
      <c r="O2228" s="82">
        <f>IF(Z2228="только сц",0,IF('1'!$H$10="-",M2228,IF('1'!$H$10="в кассу предприятия",M2228,IF('1'!$H$10="ИП Водакова Т.Ю.",M2228*1.075,"-"))))</f>
        <v>0</v>
      </c>
      <c r="P2228" s="86">
        <v>4</v>
      </c>
      <c r="Q2228" s="47"/>
      <c r="R2228" s="91">
        <f t="shared" si="35"/>
        <v>0</v>
      </c>
      <c r="S2228" s="91" t="str">
        <f>IF('1'!$H$10="-","-      ₽",IF(Z2228="только сц",IF(Q2228&lt;=AA2228,Q2228,AA2228),IF(Q2228&lt;=AB2228,0,IF(Q2228-R2228&lt;=AA2228,Q2228-R2228,AA2228))))</f>
        <v>-      ₽</v>
      </c>
      <c r="T2228" s="92" t="str">
        <f>IF('1'!$H$10="-","-      ₽",IF(AND(SUM($W$10:$W$6357)&gt;=200000,AC2228&lt;&gt;"без скидки"),IF(R2228&gt;=100,O2228*0.95*0.95*R2228,O2228*R2228*0.95),IF(SUM($V$10:$V$6357)&gt;=57000,IF(AND(R2228&gt;=100,AC2228&lt;&gt;"без скидки"),O2228*0.95*R2228,O2228*R2228),N2228*R2228)))</f>
        <v>-      ₽</v>
      </c>
      <c r="U2228" s="92" t="str">
        <f>IF('1'!$H$10="-","-      ₽",S2228*N2228)</f>
        <v>-      ₽</v>
      </c>
      <c r="V2228" s="93" t="str">
        <f>IF('1'!$H$10="-","-      ₽",R2228*N2228)</f>
        <v>-      ₽</v>
      </c>
      <c r="W2228" s="93" t="str">
        <f>IF('1'!$H$10="-","-      ₽",R2228*O2228)</f>
        <v>-      ₽</v>
      </c>
      <c r="X2228" s="65" t="s">
        <v>4548</v>
      </c>
      <c r="Y2228" s="66" t="str">
        <f>IF(OR(Q2228="",'1'!$H$10="-"),"-      %",IF(Z2228="только сц",0,IF(SUM($V$685:$V$6357)&gt;=57000,(W2228-T2228)/W2228,0)))</f>
        <v>-      %</v>
      </c>
      <c r="Z2228" s="83" t="s">
        <v>5582</v>
      </c>
      <c r="AA2228" s="51">
        <v>4</v>
      </c>
      <c r="AB2228" s="51">
        <v>0</v>
      </c>
      <c r="AC2228" s="63" t="s">
        <v>375</v>
      </c>
      <c r="AD2228" s="94" t="str">
        <f>IF(OR(Q2228="",'1'!$H$10="-"),"",IF(Q2228&gt;R2228+S2228,"заказано больше наличия",""))</f>
        <v/>
      </c>
    </row>
    <row r="2229" spans="1:30" s="48" customFormat="1">
      <c r="A2229" s="2"/>
      <c r="B2229" s="57" t="s">
        <v>2126</v>
      </c>
      <c r="C2229" s="49" t="s">
        <v>54</v>
      </c>
      <c r="D2229" s="49" t="s">
        <v>55</v>
      </c>
      <c r="E2229" s="49">
        <v>6</v>
      </c>
      <c r="F2229" s="49">
        <v>11</v>
      </c>
      <c r="G2229" s="49" t="s">
        <v>3322</v>
      </c>
      <c r="H2229" s="52" t="s">
        <v>52</v>
      </c>
      <c r="I2229" s="50"/>
      <c r="J2229" s="50"/>
      <c r="K2229" s="90"/>
      <c r="L2229" s="51">
        <v>318</v>
      </c>
      <c r="M2229" s="51">
        <v>281</v>
      </c>
      <c r="N2229" s="82">
        <f>IF('1'!$H$10="-",L2229,L2229)</f>
        <v>318</v>
      </c>
      <c r="O2229" s="82">
        <f>IF(Z2229="только сц",0,IF('1'!$H$10="-",M2229,IF('1'!$H$10="в кассу предприятия",M2229,IF('1'!$H$10="ИП Водакова Т.Ю.",M2229*1.075,"-"))))</f>
        <v>0</v>
      </c>
      <c r="P2229" s="86">
        <v>9</v>
      </c>
      <c r="Q2229" s="47"/>
      <c r="R2229" s="91">
        <f t="shared" si="35"/>
        <v>0</v>
      </c>
      <c r="S2229" s="91" t="str">
        <f>IF('1'!$H$10="-","-      ₽",IF(Z2229="только сц",IF(Q2229&lt;=AA2229,Q2229,AA2229),IF(Q2229&lt;=AB2229,0,IF(Q2229-R2229&lt;=AA2229,Q2229-R2229,AA2229))))</f>
        <v>-      ₽</v>
      </c>
      <c r="T2229" s="92" t="str">
        <f>IF('1'!$H$10="-","-      ₽",IF(AND(SUM($W$10:$W$6357)&gt;=200000,AC2229&lt;&gt;"без скидки"),IF(R2229&gt;=100,O2229*0.95*0.95*R2229,O2229*R2229*0.95),IF(SUM($V$10:$V$6357)&gt;=57000,IF(AND(R2229&gt;=100,AC2229&lt;&gt;"без скидки"),O2229*0.95*R2229,O2229*R2229),N2229*R2229)))</f>
        <v>-      ₽</v>
      </c>
      <c r="U2229" s="92" t="str">
        <f>IF('1'!$H$10="-","-      ₽",S2229*N2229)</f>
        <v>-      ₽</v>
      </c>
      <c r="V2229" s="93" t="str">
        <f>IF('1'!$H$10="-","-      ₽",R2229*N2229)</f>
        <v>-      ₽</v>
      </c>
      <c r="W2229" s="93" t="str">
        <f>IF('1'!$H$10="-","-      ₽",R2229*O2229)</f>
        <v>-      ₽</v>
      </c>
      <c r="X2229" s="65" t="s">
        <v>4548</v>
      </c>
      <c r="Y2229" s="66" t="str">
        <f>IF(OR(Q2229="",'1'!$H$10="-"),"-      %",IF(Z2229="только сц",0,IF(SUM($V$685:$V$6357)&gt;=57000,(W2229-T2229)/W2229,0)))</f>
        <v>-      %</v>
      </c>
      <c r="Z2229" s="83" t="s">
        <v>5582</v>
      </c>
      <c r="AA2229" s="51">
        <v>9</v>
      </c>
      <c r="AB2229" s="51">
        <v>0</v>
      </c>
      <c r="AC2229" s="63" t="s">
        <v>375</v>
      </c>
      <c r="AD2229" s="94" t="str">
        <f>IF(OR(Q2229="",'1'!$H$10="-"),"",IF(Q2229&gt;R2229+S2229,"заказано больше наличия",""))</f>
        <v/>
      </c>
    </row>
    <row r="2230" spans="1:30" s="48" customFormat="1">
      <c r="A2230" s="2"/>
      <c r="B2230" s="57" t="s">
        <v>2127</v>
      </c>
      <c r="C2230" s="49" t="s">
        <v>3925</v>
      </c>
      <c r="D2230" s="49" t="s">
        <v>55</v>
      </c>
      <c r="E2230" s="49">
        <v>6</v>
      </c>
      <c r="F2230" s="49">
        <v>11</v>
      </c>
      <c r="G2230" s="49" t="s">
        <v>3511</v>
      </c>
      <c r="H2230" s="52" t="s">
        <v>52</v>
      </c>
      <c r="I2230" s="50" t="s">
        <v>392</v>
      </c>
      <c r="J2230" s="50"/>
      <c r="K2230" s="90"/>
      <c r="L2230" s="51">
        <v>318</v>
      </c>
      <c r="M2230" s="51">
        <v>281</v>
      </c>
      <c r="N2230" s="82">
        <f>IF('1'!$H$10="-",L2230,L2230)</f>
        <v>318</v>
      </c>
      <c r="O2230" s="82">
        <f>IF(Z2230="только сц",0,IF('1'!$H$10="-",M2230,IF('1'!$H$10="в кассу предприятия",M2230,IF('1'!$H$10="ИП Водакова Т.Ю.",M2230*1.075,"-"))))</f>
        <v>0</v>
      </c>
      <c r="P2230" s="86">
        <v>1</v>
      </c>
      <c r="Q2230" s="47"/>
      <c r="R2230" s="91">
        <f t="shared" si="35"/>
        <v>0</v>
      </c>
      <c r="S2230" s="91" t="str">
        <f>IF('1'!$H$10="-","-      ₽",IF(Z2230="только сц",IF(Q2230&lt;=AA2230,Q2230,AA2230),IF(Q2230&lt;=AB2230,0,IF(Q2230-R2230&lt;=AA2230,Q2230-R2230,AA2230))))</f>
        <v>-      ₽</v>
      </c>
      <c r="T2230" s="92" t="str">
        <f>IF('1'!$H$10="-","-      ₽",IF(AND(SUM($W$10:$W$6357)&gt;=200000,AC2230&lt;&gt;"без скидки"),IF(R2230&gt;=100,O2230*0.95*0.95*R2230,O2230*R2230*0.95),IF(SUM($V$10:$V$6357)&gt;=57000,IF(AND(R2230&gt;=100,AC2230&lt;&gt;"без скидки"),O2230*0.95*R2230,O2230*R2230),N2230*R2230)))</f>
        <v>-      ₽</v>
      </c>
      <c r="U2230" s="92" t="str">
        <f>IF('1'!$H$10="-","-      ₽",S2230*N2230)</f>
        <v>-      ₽</v>
      </c>
      <c r="V2230" s="93" t="str">
        <f>IF('1'!$H$10="-","-      ₽",R2230*N2230)</f>
        <v>-      ₽</v>
      </c>
      <c r="W2230" s="93" t="str">
        <f>IF('1'!$H$10="-","-      ₽",R2230*O2230)</f>
        <v>-      ₽</v>
      </c>
      <c r="X2230" s="65" t="s">
        <v>4548</v>
      </c>
      <c r="Y2230" s="66" t="str">
        <f>IF(OR(Q2230="",'1'!$H$10="-"),"-      %",IF(Z2230="только сц",0,IF(SUM($V$685:$V$6357)&gt;=57000,(W2230-T2230)/W2230,0)))</f>
        <v>-      %</v>
      </c>
      <c r="Z2230" s="83" t="s">
        <v>5582</v>
      </c>
      <c r="AA2230" s="51">
        <v>1</v>
      </c>
      <c r="AB2230" s="51">
        <v>0</v>
      </c>
      <c r="AC2230" s="63" t="s">
        <v>375</v>
      </c>
      <c r="AD2230" s="94" t="str">
        <f>IF(OR(Q2230="",'1'!$H$10="-"),"",IF(Q2230&gt;R2230+S2230,"заказано больше наличия",""))</f>
        <v/>
      </c>
    </row>
    <row r="2231" spans="1:30" s="48" customFormat="1">
      <c r="A2231" s="2"/>
      <c r="B2231" s="57" t="s">
        <v>5301</v>
      </c>
      <c r="C2231" s="49" t="s">
        <v>3925</v>
      </c>
      <c r="D2231" s="49" t="s">
        <v>55</v>
      </c>
      <c r="E2231" s="49">
        <v>6</v>
      </c>
      <c r="F2231" s="49">
        <v>15</v>
      </c>
      <c r="G2231" s="49" t="s">
        <v>3511</v>
      </c>
      <c r="H2231" s="52" t="s">
        <v>57</v>
      </c>
      <c r="I2231" s="50"/>
      <c r="J2231" s="50"/>
      <c r="K2231" s="90"/>
      <c r="L2231" s="51">
        <v>365</v>
      </c>
      <c r="M2231" s="51">
        <v>322</v>
      </c>
      <c r="N2231" s="82">
        <f>IF('1'!$H$10="-",L2231,L2231)</f>
        <v>365</v>
      </c>
      <c r="O2231" s="82">
        <f>IF(Z2231="только сц",0,IF('1'!$H$10="-",M2231,IF('1'!$H$10="в кассу предприятия",M2231,IF('1'!$H$10="ИП Водакова Т.Ю.",M2231*1.075,"-"))))</f>
        <v>0</v>
      </c>
      <c r="P2231" s="86">
        <v>7</v>
      </c>
      <c r="Q2231" s="47"/>
      <c r="R2231" s="91">
        <f t="shared" si="35"/>
        <v>0</v>
      </c>
      <c r="S2231" s="91" t="str">
        <f>IF('1'!$H$10="-","-      ₽",IF(Z2231="только сц",IF(Q2231&lt;=AA2231,Q2231,AA2231),IF(Q2231&lt;=AB2231,0,IF(Q2231-R2231&lt;=AA2231,Q2231-R2231,AA2231))))</f>
        <v>-      ₽</v>
      </c>
      <c r="T2231" s="92" t="str">
        <f>IF('1'!$H$10="-","-      ₽",IF(AND(SUM($W$10:$W$6357)&gt;=200000,AC2231&lt;&gt;"без скидки"),IF(R2231&gt;=100,O2231*0.95*0.95*R2231,O2231*R2231*0.95),IF(SUM($V$10:$V$6357)&gt;=57000,IF(AND(R2231&gt;=100,AC2231&lt;&gt;"без скидки"),O2231*0.95*R2231,O2231*R2231),N2231*R2231)))</f>
        <v>-      ₽</v>
      </c>
      <c r="U2231" s="92" t="str">
        <f>IF('1'!$H$10="-","-      ₽",S2231*N2231)</f>
        <v>-      ₽</v>
      </c>
      <c r="V2231" s="93" t="str">
        <f>IF('1'!$H$10="-","-      ₽",R2231*N2231)</f>
        <v>-      ₽</v>
      </c>
      <c r="W2231" s="93" t="str">
        <f>IF('1'!$H$10="-","-      ₽",R2231*O2231)</f>
        <v>-      ₽</v>
      </c>
      <c r="X2231" s="65" t="s">
        <v>4548</v>
      </c>
      <c r="Y2231" s="66" t="str">
        <f>IF(OR(Q2231="",'1'!$H$10="-"),"-      %",IF(Z2231="только сц",0,IF(SUM($V$685:$V$6357)&gt;=57000,(W2231-T2231)/W2231,0)))</f>
        <v>-      %</v>
      </c>
      <c r="Z2231" s="83" t="s">
        <v>5582</v>
      </c>
      <c r="AA2231" s="51">
        <v>7</v>
      </c>
      <c r="AB2231" s="51">
        <v>0</v>
      </c>
      <c r="AC2231" s="63" t="s">
        <v>375</v>
      </c>
      <c r="AD2231" s="94" t="str">
        <f>IF(OR(Q2231="",'1'!$H$10="-"),"",IF(Q2231&gt;R2231+S2231,"заказано больше наличия",""))</f>
        <v/>
      </c>
    </row>
    <row r="2232" spans="1:30" s="48" customFormat="1">
      <c r="A2232" s="2"/>
      <c r="B2232" s="57" t="s">
        <v>2128</v>
      </c>
      <c r="C2232" s="49" t="s">
        <v>54</v>
      </c>
      <c r="D2232" s="49" t="s">
        <v>55</v>
      </c>
      <c r="E2232" s="49">
        <v>6</v>
      </c>
      <c r="F2232" s="49">
        <v>15</v>
      </c>
      <c r="G2232" s="49" t="s">
        <v>3512</v>
      </c>
      <c r="H2232" s="52" t="s">
        <v>57</v>
      </c>
      <c r="I2232" s="50"/>
      <c r="J2232" s="50"/>
      <c r="K2232" s="90"/>
      <c r="L2232" s="51">
        <v>365</v>
      </c>
      <c r="M2232" s="51">
        <v>322</v>
      </c>
      <c r="N2232" s="82">
        <f>IF('1'!$H$10="-",L2232,L2232)</f>
        <v>365</v>
      </c>
      <c r="O2232" s="82">
        <f>IF(Z2232="только сц",0,IF('1'!$H$10="-",M2232,IF('1'!$H$10="в кассу предприятия",M2232,IF('1'!$H$10="ИП Водакова Т.Ю.",M2232*1.075,"-"))))</f>
        <v>0</v>
      </c>
      <c r="P2232" s="86">
        <v>2</v>
      </c>
      <c r="Q2232" s="47"/>
      <c r="R2232" s="91">
        <f t="shared" si="35"/>
        <v>0</v>
      </c>
      <c r="S2232" s="91" t="str">
        <f>IF('1'!$H$10="-","-      ₽",IF(Z2232="только сц",IF(Q2232&lt;=AA2232,Q2232,AA2232),IF(Q2232&lt;=AB2232,0,IF(Q2232-R2232&lt;=AA2232,Q2232-R2232,AA2232))))</f>
        <v>-      ₽</v>
      </c>
      <c r="T2232" s="92" t="str">
        <f>IF('1'!$H$10="-","-      ₽",IF(AND(SUM($W$10:$W$6357)&gt;=200000,AC2232&lt;&gt;"без скидки"),IF(R2232&gt;=100,O2232*0.95*0.95*R2232,O2232*R2232*0.95),IF(SUM($V$10:$V$6357)&gt;=57000,IF(AND(R2232&gt;=100,AC2232&lt;&gt;"без скидки"),O2232*0.95*R2232,O2232*R2232),N2232*R2232)))</f>
        <v>-      ₽</v>
      </c>
      <c r="U2232" s="92" t="str">
        <f>IF('1'!$H$10="-","-      ₽",S2232*N2232)</f>
        <v>-      ₽</v>
      </c>
      <c r="V2232" s="93" t="str">
        <f>IF('1'!$H$10="-","-      ₽",R2232*N2232)</f>
        <v>-      ₽</v>
      </c>
      <c r="W2232" s="93" t="str">
        <f>IF('1'!$H$10="-","-      ₽",R2232*O2232)</f>
        <v>-      ₽</v>
      </c>
      <c r="X2232" s="65" t="s">
        <v>4548</v>
      </c>
      <c r="Y2232" s="66" t="str">
        <f>IF(OR(Q2232="",'1'!$H$10="-"),"-      %",IF(Z2232="только сц",0,IF(SUM($V$685:$V$6357)&gt;=57000,(W2232-T2232)/W2232,0)))</f>
        <v>-      %</v>
      </c>
      <c r="Z2232" s="83" t="s">
        <v>5582</v>
      </c>
      <c r="AA2232" s="51">
        <v>2</v>
      </c>
      <c r="AB2232" s="51">
        <v>0</v>
      </c>
      <c r="AC2232" s="63" t="s">
        <v>3975</v>
      </c>
      <c r="AD2232" s="94" t="str">
        <f>IF(OR(Q2232="",'1'!$H$10="-"),"",IF(Q2232&gt;R2232+S2232,"заказано больше наличия",""))</f>
        <v/>
      </c>
    </row>
    <row r="2233" spans="1:30" s="48" customFormat="1">
      <c r="A2233" s="2"/>
      <c r="B2233" s="57" t="s">
        <v>2129</v>
      </c>
      <c r="C2233" s="49" t="s">
        <v>54</v>
      </c>
      <c r="D2233" s="49" t="s">
        <v>55</v>
      </c>
      <c r="E2233" s="49">
        <v>6</v>
      </c>
      <c r="F2233" s="49">
        <v>15</v>
      </c>
      <c r="G2233" s="49" t="s">
        <v>3513</v>
      </c>
      <c r="H2233" s="52" t="s">
        <v>57</v>
      </c>
      <c r="I2233" s="50"/>
      <c r="J2233" s="50"/>
      <c r="K2233" s="90"/>
      <c r="L2233" s="51">
        <v>398</v>
      </c>
      <c r="M2233" s="51">
        <v>351</v>
      </c>
      <c r="N2233" s="82">
        <f>IF('1'!$H$10="-",L2233,L2233)</f>
        <v>398</v>
      </c>
      <c r="O2233" s="82">
        <f>IF(Z2233="только сц",0,IF('1'!$H$10="-",M2233,IF('1'!$H$10="в кассу предприятия",M2233,IF('1'!$H$10="ИП Водакова Т.Ю.",M2233*1.075,"-"))))</f>
        <v>0</v>
      </c>
      <c r="P2233" s="86">
        <v>3</v>
      </c>
      <c r="Q2233" s="47"/>
      <c r="R2233" s="91">
        <f t="shared" si="35"/>
        <v>0</v>
      </c>
      <c r="S2233" s="91" t="str">
        <f>IF('1'!$H$10="-","-      ₽",IF(Z2233="только сц",IF(Q2233&lt;=AA2233,Q2233,AA2233),IF(Q2233&lt;=AB2233,0,IF(Q2233-R2233&lt;=AA2233,Q2233-R2233,AA2233))))</f>
        <v>-      ₽</v>
      </c>
      <c r="T2233" s="92" t="str">
        <f>IF('1'!$H$10="-","-      ₽",IF(AND(SUM($W$10:$W$6357)&gt;=200000,AC2233&lt;&gt;"без скидки"),IF(R2233&gt;=100,O2233*0.95*0.95*R2233,O2233*R2233*0.95),IF(SUM($V$10:$V$6357)&gt;=57000,IF(AND(R2233&gt;=100,AC2233&lt;&gt;"без скидки"),O2233*0.95*R2233,O2233*R2233),N2233*R2233)))</f>
        <v>-      ₽</v>
      </c>
      <c r="U2233" s="92" t="str">
        <f>IF('1'!$H$10="-","-      ₽",S2233*N2233)</f>
        <v>-      ₽</v>
      </c>
      <c r="V2233" s="93" t="str">
        <f>IF('1'!$H$10="-","-      ₽",R2233*N2233)</f>
        <v>-      ₽</v>
      </c>
      <c r="W2233" s="93" t="str">
        <f>IF('1'!$H$10="-","-      ₽",R2233*O2233)</f>
        <v>-      ₽</v>
      </c>
      <c r="X2233" s="65" t="s">
        <v>4548</v>
      </c>
      <c r="Y2233" s="66" t="str">
        <f>IF(OR(Q2233="",'1'!$H$10="-"),"-      %",IF(Z2233="только сц",0,IF(SUM($V$685:$V$6357)&gt;=57000,(W2233-T2233)/W2233,0)))</f>
        <v>-      %</v>
      </c>
      <c r="Z2233" s="83" t="s">
        <v>5582</v>
      </c>
      <c r="AA2233" s="51">
        <v>3</v>
      </c>
      <c r="AB2233" s="51">
        <v>0</v>
      </c>
      <c r="AC2233" s="63" t="s">
        <v>375</v>
      </c>
      <c r="AD2233" s="94" t="str">
        <f>IF(OR(Q2233="",'1'!$H$10="-"),"",IF(Q2233&gt;R2233+S2233,"заказано больше наличия",""))</f>
        <v/>
      </c>
    </row>
    <row r="2234" spans="1:30" s="48" customFormat="1">
      <c r="A2234" s="2"/>
      <c r="B2234" s="57" t="s">
        <v>2130</v>
      </c>
      <c r="C2234" s="49" t="s">
        <v>54</v>
      </c>
      <c r="D2234" s="49" t="s">
        <v>55</v>
      </c>
      <c r="E2234" s="49">
        <v>6</v>
      </c>
      <c r="F2234" s="49">
        <v>15</v>
      </c>
      <c r="G2234" s="49" t="s">
        <v>3514</v>
      </c>
      <c r="H2234" s="52" t="s">
        <v>57</v>
      </c>
      <c r="I2234" s="50"/>
      <c r="J2234" s="50"/>
      <c r="K2234" s="90"/>
      <c r="L2234" s="51">
        <v>365</v>
      </c>
      <c r="M2234" s="51">
        <v>322</v>
      </c>
      <c r="N2234" s="82">
        <f>IF('1'!$H$10="-",L2234,L2234)</f>
        <v>365</v>
      </c>
      <c r="O2234" s="82">
        <f>IF(Z2234="только сц",0,IF('1'!$H$10="-",M2234,IF('1'!$H$10="в кассу предприятия",M2234,IF('1'!$H$10="ИП Водакова Т.Ю.",M2234*1.075,"-"))))</f>
        <v>322</v>
      </c>
      <c r="P2234" s="86">
        <v>4</v>
      </c>
      <c r="Q2234" s="47"/>
      <c r="R2234" s="91">
        <f t="shared" si="35"/>
        <v>0</v>
      </c>
      <c r="S2234" s="91" t="str">
        <f>IF('1'!$H$10="-","-      ₽",IF(Z2234="только сц",IF(Q2234&lt;=AA2234,Q2234,AA2234),IF(Q2234&lt;=AB2234,0,IF(Q2234-R2234&lt;=AA2234,Q2234-R2234,AA2234))))</f>
        <v>-      ₽</v>
      </c>
      <c r="T2234" s="92" t="str">
        <f>IF('1'!$H$10="-","-      ₽",IF(AND(SUM($W$10:$W$6357)&gt;=200000,AC2234&lt;&gt;"без скидки"),IF(R2234&gt;=100,O2234*0.95*0.95*R2234,O2234*R2234*0.95),IF(SUM($V$10:$V$6357)&gt;=57000,IF(AND(R2234&gt;=100,AC2234&lt;&gt;"без скидки"),O2234*0.95*R2234,O2234*R2234),N2234*R2234)))</f>
        <v>-      ₽</v>
      </c>
      <c r="U2234" s="92" t="str">
        <f>IF('1'!$H$10="-","-      ₽",S2234*N2234)</f>
        <v>-      ₽</v>
      </c>
      <c r="V2234" s="93" t="str">
        <f>IF('1'!$H$10="-","-      ₽",R2234*N2234)</f>
        <v>-      ₽</v>
      </c>
      <c r="W2234" s="93" t="str">
        <f>IF('1'!$H$10="-","-      ₽",R2234*O2234)</f>
        <v>-      ₽</v>
      </c>
      <c r="X2234" s="65" t="s">
        <v>4548</v>
      </c>
      <c r="Y2234" s="66" t="str">
        <f>IF(OR(Q2234="",'1'!$H$10="-"),"-      %",IF(Z2234="только сц",0,IF(SUM($V$685:$V$6357)&gt;=57000,(W2234-T2234)/W2234,0)))</f>
        <v>-      %</v>
      </c>
      <c r="Z2234" s="83" t="s">
        <v>375</v>
      </c>
      <c r="AA2234" s="51">
        <v>3</v>
      </c>
      <c r="AB2234" s="51">
        <v>1</v>
      </c>
      <c r="AC2234" s="63" t="s">
        <v>375</v>
      </c>
      <c r="AD2234" s="94" t="str">
        <f>IF(OR(Q2234="",'1'!$H$10="-"),"",IF(Q2234&gt;R2234+S2234,"заказано больше наличия",""))</f>
        <v/>
      </c>
    </row>
    <row r="2235" spans="1:30" s="48" customFormat="1">
      <c r="A2235" s="2"/>
      <c r="B2235" s="57" t="s">
        <v>5302</v>
      </c>
      <c r="C2235" s="49" t="s">
        <v>3925</v>
      </c>
      <c r="D2235" s="49" t="s">
        <v>55</v>
      </c>
      <c r="E2235" s="49">
        <v>6</v>
      </c>
      <c r="F2235" s="49">
        <v>11</v>
      </c>
      <c r="G2235" s="49" t="s">
        <v>5560</v>
      </c>
      <c r="H2235" s="52" t="s">
        <v>57</v>
      </c>
      <c r="I2235" s="50"/>
      <c r="J2235" s="50"/>
      <c r="K2235" s="90"/>
      <c r="L2235" s="51">
        <v>335</v>
      </c>
      <c r="M2235" s="51">
        <v>296</v>
      </c>
      <c r="N2235" s="82">
        <f>IF('1'!$H$10="-",L2235,L2235)</f>
        <v>335</v>
      </c>
      <c r="O2235" s="82">
        <f>IF(Z2235="только сц",0,IF('1'!$H$10="-",M2235,IF('1'!$H$10="в кассу предприятия",M2235,IF('1'!$H$10="ИП Водакова Т.Ю.",M2235*1.075,"-"))))</f>
        <v>0</v>
      </c>
      <c r="P2235" s="86">
        <v>8</v>
      </c>
      <c r="Q2235" s="47"/>
      <c r="R2235" s="91">
        <f t="shared" si="35"/>
        <v>0</v>
      </c>
      <c r="S2235" s="91" t="str">
        <f>IF('1'!$H$10="-","-      ₽",IF(Z2235="только сц",IF(Q2235&lt;=AA2235,Q2235,AA2235),IF(Q2235&lt;=AB2235,0,IF(Q2235-R2235&lt;=AA2235,Q2235-R2235,AA2235))))</f>
        <v>-      ₽</v>
      </c>
      <c r="T2235" s="92" t="str">
        <f>IF('1'!$H$10="-","-      ₽",IF(AND(SUM($W$10:$W$6357)&gt;=200000,AC2235&lt;&gt;"без скидки"),IF(R2235&gt;=100,O2235*0.95*0.95*R2235,O2235*R2235*0.95),IF(SUM($V$10:$V$6357)&gt;=57000,IF(AND(R2235&gt;=100,AC2235&lt;&gt;"без скидки"),O2235*0.95*R2235,O2235*R2235),N2235*R2235)))</f>
        <v>-      ₽</v>
      </c>
      <c r="U2235" s="92" t="str">
        <f>IF('1'!$H$10="-","-      ₽",S2235*N2235)</f>
        <v>-      ₽</v>
      </c>
      <c r="V2235" s="93" t="str">
        <f>IF('1'!$H$10="-","-      ₽",R2235*N2235)</f>
        <v>-      ₽</v>
      </c>
      <c r="W2235" s="93" t="str">
        <f>IF('1'!$H$10="-","-      ₽",R2235*O2235)</f>
        <v>-      ₽</v>
      </c>
      <c r="X2235" s="65" t="s">
        <v>4548</v>
      </c>
      <c r="Y2235" s="66" t="str">
        <f>IF(OR(Q2235="",'1'!$H$10="-"),"-      %",IF(Z2235="только сц",0,IF(SUM($V$685:$V$6357)&gt;=57000,(W2235-T2235)/W2235,0)))</f>
        <v>-      %</v>
      </c>
      <c r="Z2235" s="83" t="s">
        <v>5582</v>
      </c>
      <c r="AA2235" s="51">
        <v>8</v>
      </c>
      <c r="AB2235" s="51">
        <v>0</v>
      </c>
      <c r="AC2235" s="63" t="s">
        <v>375</v>
      </c>
      <c r="AD2235" s="94" t="str">
        <f>IF(OR(Q2235="",'1'!$H$10="-"),"",IF(Q2235&gt;R2235+S2235,"заказано больше наличия",""))</f>
        <v/>
      </c>
    </row>
    <row r="2236" spans="1:30" s="48" customFormat="1">
      <c r="A2236" s="2"/>
      <c r="B2236" s="57" t="s">
        <v>5303</v>
      </c>
      <c r="C2236" s="49" t="s">
        <v>5441</v>
      </c>
      <c r="D2236" s="49" t="s">
        <v>55</v>
      </c>
      <c r="E2236" s="49">
        <v>6</v>
      </c>
      <c r="F2236" s="49">
        <v>15</v>
      </c>
      <c r="G2236" s="49" t="s">
        <v>5561</v>
      </c>
      <c r="H2236" s="52" t="s">
        <v>57</v>
      </c>
      <c r="I2236" s="50"/>
      <c r="J2236" s="50"/>
      <c r="K2236" s="90"/>
      <c r="L2236" s="51">
        <v>365</v>
      </c>
      <c r="M2236" s="51">
        <v>322</v>
      </c>
      <c r="N2236" s="82">
        <f>IF('1'!$H$10="-",L2236,L2236)</f>
        <v>365</v>
      </c>
      <c r="O2236" s="82">
        <f>IF(Z2236="только сц",0,IF('1'!$H$10="-",M2236,IF('1'!$H$10="в кассу предприятия",M2236,IF('1'!$H$10="ИП Водакова Т.Ю.",M2236*1.075,"-"))))</f>
        <v>0</v>
      </c>
      <c r="P2236" s="86">
        <v>28</v>
      </c>
      <c r="Q2236" s="47"/>
      <c r="R2236" s="91">
        <f t="shared" si="35"/>
        <v>0</v>
      </c>
      <c r="S2236" s="91" t="str">
        <f>IF('1'!$H$10="-","-      ₽",IF(Z2236="только сц",IF(Q2236&lt;=AA2236,Q2236,AA2236),IF(Q2236&lt;=AB2236,0,IF(Q2236-R2236&lt;=AA2236,Q2236-R2236,AA2236))))</f>
        <v>-      ₽</v>
      </c>
      <c r="T2236" s="92" t="str">
        <f>IF('1'!$H$10="-","-      ₽",IF(AND(SUM($W$10:$W$6357)&gt;=200000,AC2236&lt;&gt;"без скидки"),IF(R2236&gt;=100,O2236*0.95*0.95*R2236,O2236*R2236*0.95),IF(SUM($V$10:$V$6357)&gt;=57000,IF(AND(R2236&gt;=100,AC2236&lt;&gt;"без скидки"),O2236*0.95*R2236,O2236*R2236),N2236*R2236)))</f>
        <v>-      ₽</v>
      </c>
      <c r="U2236" s="92" t="str">
        <f>IF('1'!$H$10="-","-      ₽",S2236*N2236)</f>
        <v>-      ₽</v>
      </c>
      <c r="V2236" s="93" t="str">
        <f>IF('1'!$H$10="-","-      ₽",R2236*N2236)</f>
        <v>-      ₽</v>
      </c>
      <c r="W2236" s="93" t="str">
        <f>IF('1'!$H$10="-","-      ₽",R2236*O2236)</f>
        <v>-      ₽</v>
      </c>
      <c r="X2236" s="65" t="s">
        <v>4548</v>
      </c>
      <c r="Y2236" s="66" t="str">
        <f>IF(OR(Q2236="",'1'!$H$10="-"),"-      %",IF(Z2236="только сц",0,IF(SUM($V$685:$V$6357)&gt;=57000,(W2236-T2236)/W2236,0)))</f>
        <v>-      %</v>
      </c>
      <c r="Z2236" s="83" t="s">
        <v>5582</v>
      </c>
      <c r="AA2236" s="51">
        <v>28</v>
      </c>
      <c r="AB2236" s="51">
        <v>0</v>
      </c>
      <c r="AC2236" s="63" t="s">
        <v>375</v>
      </c>
      <c r="AD2236" s="94" t="str">
        <f>IF(OR(Q2236="",'1'!$H$10="-"),"",IF(Q2236&gt;R2236+S2236,"заказано больше наличия",""))</f>
        <v/>
      </c>
    </row>
    <row r="2237" spans="1:30" s="48" customFormat="1">
      <c r="A2237" s="2"/>
      <c r="B2237" s="57" t="s">
        <v>2131</v>
      </c>
      <c r="C2237" s="49" t="s">
        <v>54</v>
      </c>
      <c r="D2237" s="49" t="s">
        <v>55</v>
      </c>
      <c r="E2237" s="49">
        <v>6</v>
      </c>
      <c r="F2237" s="49">
        <v>15</v>
      </c>
      <c r="G2237" s="49" t="s">
        <v>3515</v>
      </c>
      <c r="H2237" s="52" t="s">
        <v>57</v>
      </c>
      <c r="I2237" s="50"/>
      <c r="J2237" s="50"/>
      <c r="K2237" s="90"/>
      <c r="L2237" s="51">
        <v>365</v>
      </c>
      <c r="M2237" s="51">
        <v>322</v>
      </c>
      <c r="N2237" s="82">
        <f>IF('1'!$H$10="-",L2237,L2237)</f>
        <v>365</v>
      </c>
      <c r="O2237" s="82">
        <f>IF(Z2237="только сц",0,IF('1'!$H$10="-",M2237,IF('1'!$H$10="в кассу предприятия",M2237,IF('1'!$H$10="ИП Водакова Т.Ю.",M2237*1.075,"-"))))</f>
        <v>0</v>
      </c>
      <c r="P2237" s="86">
        <v>14</v>
      </c>
      <c r="Q2237" s="47"/>
      <c r="R2237" s="91">
        <f t="shared" si="35"/>
        <v>0</v>
      </c>
      <c r="S2237" s="91" t="str">
        <f>IF('1'!$H$10="-","-      ₽",IF(Z2237="только сц",IF(Q2237&lt;=AA2237,Q2237,AA2237),IF(Q2237&lt;=AB2237,0,IF(Q2237-R2237&lt;=AA2237,Q2237-R2237,AA2237))))</f>
        <v>-      ₽</v>
      </c>
      <c r="T2237" s="92" t="str">
        <f>IF('1'!$H$10="-","-      ₽",IF(AND(SUM($W$10:$W$6357)&gt;=200000,AC2237&lt;&gt;"без скидки"),IF(R2237&gt;=100,O2237*0.95*0.95*R2237,O2237*R2237*0.95),IF(SUM($V$10:$V$6357)&gt;=57000,IF(AND(R2237&gt;=100,AC2237&lt;&gt;"без скидки"),O2237*0.95*R2237,O2237*R2237),N2237*R2237)))</f>
        <v>-      ₽</v>
      </c>
      <c r="U2237" s="92" t="str">
        <f>IF('1'!$H$10="-","-      ₽",S2237*N2237)</f>
        <v>-      ₽</v>
      </c>
      <c r="V2237" s="93" t="str">
        <f>IF('1'!$H$10="-","-      ₽",R2237*N2237)</f>
        <v>-      ₽</v>
      </c>
      <c r="W2237" s="93" t="str">
        <f>IF('1'!$H$10="-","-      ₽",R2237*O2237)</f>
        <v>-      ₽</v>
      </c>
      <c r="X2237" s="65" t="s">
        <v>4548</v>
      </c>
      <c r="Y2237" s="66" t="str">
        <f>IF(OR(Q2237="",'1'!$H$10="-"),"-      %",IF(Z2237="только сц",0,IF(SUM($V$685:$V$6357)&gt;=57000,(W2237-T2237)/W2237,0)))</f>
        <v>-      %</v>
      </c>
      <c r="Z2237" s="83" t="s">
        <v>5582</v>
      </c>
      <c r="AA2237" s="51">
        <v>14</v>
      </c>
      <c r="AB2237" s="51">
        <v>0</v>
      </c>
      <c r="AC2237" s="63" t="s">
        <v>375</v>
      </c>
      <c r="AD2237" s="94" t="str">
        <f>IF(OR(Q2237="",'1'!$H$10="-"),"",IF(Q2237&gt;R2237+S2237,"заказано больше наличия",""))</f>
        <v/>
      </c>
    </row>
    <row r="2238" spans="1:30" s="48" customFormat="1">
      <c r="A2238" s="2"/>
      <c r="B2238" s="57" t="s">
        <v>2132</v>
      </c>
      <c r="C2238" s="49" t="s">
        <v>54</v>
      </c>
      <c r="D2238" s="49" t="s">
        <v>55</v>
      </c>
      <c r="E2238" s="49">
        <v>6</v>
      </c>
      <c r="F2238" s="49">
        <v>15</v>
      </c>
      <c r="G2238" s="49" t="s">
        <v>3516</v>
      </c>
      <c r="H2238" s="52" t="s">
        <v>57</v>
      </c>
      <c r="I2238" s="50"/>
      <c r="J2238" s="50"/>
      <c r="K2238" s="90"/>
      <c r="L2238" s="51">
        <v>365</v>
      </c>
      <c r="M2238" s="51">
        <v>322</v>
      </c>
      <c r="N2238" s="82">
        <f>IF('1'!$H$10="-",L2238,L2238)</f>
        <v>365</v>
      </c>
      <c r="O2238" s="82">
        <f>IF(Z2238="только сц",0,IF('1'!$H$10="-",M2238,IF('1'!$H$10="в кассу предприятия",M2238,IF('1'!$H$10="ИП Водакова Т.Ю.",M2238*1.075,"-"))))</f>
        <v>322</v>
      </c>
      <c r="P2238" s="86">
        <v>7</v>
      </c>
      <c r="Q2238" s="47"/>
      <c r="R2238" s="91">
        <f t="shared" si="35"/>
        <v>0</v>
      </c>
      <c r="S2238" s="91" t="str">
        <f>IF('1'!$H$10="-","-      ₽",IF(Z2238="только сц",IF(Q2238&lt;=AA2238,Q2238,AA2238),IF(Q2238&lt;=AB2238,0,IF(Q2238-R2238&lt;=AA2238,Q2238-R2238,AA2238))))</f>
        <v>-      ₽</v>
      </c>
      <c r="T2238" s="92" t="str">
        <f>IF('1'!$H$10="-","-      ₽",IF(AND(SUM($W$10:$W$6357)&gt;=200000,AC2238&lt;&gt;"без скидки"),IF(R2238&gt;=100,O2238*0.95*0.95*R2238,O2238*R2238*0.95),IF(SUM($V$10:$V$6357)&gt;=57000,IF(AND(R2238&gt;=100,AC2238&lt;&gt;"без скидки"),O2238*0.95*R2238,O2238*R2238),N2238*R2238)))</f>
        <v>-      ₽</v>
      </c>
      <c r="U2238" s="92" t="str">
        <f>IF('1'!$H$10="-","-      ₽",S2238*N2238)</f>
        <v>-      ₽</v>
      </c>
      <c r="V2238" s="93" t="str">
        <f>IF('1'!$H$10="-","-      ₽",R2238*N2238)</f>
        <v>-      ₽</v>
      </c>
      <c r="W2238" s="93" t="str">
        <f>IF('1'!$H$10="-","-      ₽",R2238*O2238)</f>
        <v>-      ₽</v>
      </c>
      <c r="X2238" s="65" t="s">
        <v>4548</v>
      </c>
      <c r="Y2238" s="66" t="str">
        <f>IF(OR(Q2238="",'1'!$H$10="-"),"-      %",IF(Z2238="только сц",0,IF(SUM($V$685:$V$6357)&gt;=57000,(W2238-T2238)/W2238,0)))</f>
        <v>-      %</v>
      </c>
      <c r="Z2238" s="83" t="s">
        <v>375</v>
      </c>
      <c r="AA2238" s="51">
        <v>1</v>
      </c>
      <c r="AB2238" s="51">
        <v>6</v>
      </c>
      <c r="AC2238" s="63" t="s">
        <v>375</v>
      </c>
      <c r="AD2238" s="94" t="str">
        <f>IF(OR(Q2238="",'1'!$H$10="-"),"",IF(Q2238&gt;R2238+S2238,"заказано больше наличия",""))</f>
        <v/>
      </c>
    </row>
    <row r="2239" spans="1:30" s="48" customFormat="1">
      <c r="A2239" s="2"/>
      <c r="B2239" s="57" t="s">
        <v>5304</v>
      </c>
      <c r="C2239" s="49" t="s">
        <v>5441</v>
      </c>
      <c r="D2239" s="49" t="s">
        <v>55</v>
      </c>
      <c r="E2239" s="49">
        <v>6</v>
      </c>
      <c r="F2239" s="49">
        <v>15</v>
      </c>
      <c r="G2239" s="49" t="s">
        <v>5562</v>
      </c>
      <c r="H2239" s="52" t="s">
        <v>57</v>
      </c>
      <c r="I2239" s="50"/>
      <c r="J2239" s="50"/>
      <c r="K2239" s="90"/>
      <c r="L2239" s="51">
        <v>365</v>
      </c>
      <c r="M2239" s="51">
        <v>322</v>
      </c>
      <c r="N2239" s="82">
        <f>IF('1'!$H$10="-",L2239,L2239)</f>
        <v>365</v>
      </c>
      <c r="O2239" s="82">
        <f>IF(Z2239="только сц",0,IF('1'!$H$10="-",M2239,IF('1'!$H$10="в кассу предприятия",M2239,IF('1'!$H$10="ИП Водакова Т.Ю.",M2239*1.075,"-"))))</f>
        <v>0</v>
      </c>
      <c r="P2239" s="86" t="s">
        <v>5583</v>
      </c>
      <c r="Q2239" s="47"/>
      <c r="R2239" s="91">
        <f t="shared" si="35"/>
        <v>0</v>
      </c>
      <c r="S2239" s="91" t="str">
        <f>IF('1'!$H$10="-","-      ₽",IF(Z2239="только сц",IF(Q2239&lt;=AA2239,Q2239,AA2239),IF(Q2239&lt;=AB2239,0,IF(Q2239-R2239&lt;=AA2239,Q2239-R2239,AA2239))))</f>
        <v>-      ₽</v>
      </c>
      <c r="T2239" s="92" t="str">
        <f>IF('1'!$H$10="-","-      ₽",IF(AND(SUM($W$10:$W$6357)&gt;=200000,AC2239&lt;&gt;"без скидки"),IF(R2239&gt;=100,O2239*0.95*0.95*R2239,O2239*R2239*0.95),IF(SUM($V$10:$V$6357)&gt;=57000,IF(AND(R2239&gt;=100,AC2239&lt;&gt;"без скидки"),O2239*0.95*R2239,O2239*R2239),N2239*R2239)))</f>
        <v>-      ₽</v>
      </c>
      <c r="U2239" s="92" t="str">
        <f>IF('1'!$H$10="-","-      ₽",S2239*N2239)</f>
        <v>-      ₽</v>
      </c>
      <c r="V2239" s="93" t="str">
        <f>IF('1'!$H$10="-","-      ₽",R2239*N2239)</f>
        <v>-      ₽</v>
      </c>
      <c r="W2239" s="93" t="str">
        <f>IF('1'!$H$10="-","-      ₽",R2239*O2239)</f>
        <v>-      ₽</v>
      </c>
      <c r="X2239" s="65" t="s">
        <v>4548</v>
      </c>
      <c r="Y2239" s="66" t="str">
        <f>IF(OR(Q2239="",'1'!$H$10="-"),"-      %",IF(Z2239="только сц",0,IF(SUM($V$685:$V$6357)&gt;=57000,(W2239-T2239)/W2239,0)))</f>
        <v>-      %</v>
      </c>
      <c r="Z2239" s="83" t="s">
        <v>5582</v>
      </c>
      <c r="AA2239" s="51">
        <v>104</v>
      </c>
      <c r="AB2239" s="51">
        <v>0</v>
      </c>
      <c r="AC2239" s="63" t="s">
        <v>375</v>
      </c>
      <c r="AD2239" s="94" t="str">
        <f>IF(OR(Q2239="",'1'!$H$10="-"),"",IF(Q2239&gt;R2239+S2239,"заказано больше наличия",""))</f>
        <v/>
      </c>
    </row>
    <row r="2240" spans="1:30" s="48" customFormat="1">
      <c r="A2240" s="2"/>
      <c r="B2240" s="57" t="s">
        <v>53</v>
      </c>
      <c r="C2240" s="49" t="s">
        <v>54</v>
      </c>
      <c r="D2240" s="49" t="s">
        <v>55</v>
      </c>
      <c r="E2240" s="49">
        <v>6</v>
      </c>
      <c r="F2240" s="49">
        <v>15</v>
      </c>
      <c r="G2240" s="49" t="s">
        <v>56</v>
      </c>
      <c r="H2240" s="52" t="s">
        <v>57</v>
      </c>
      <c r="I2240" s="50"/>
      <c r="J2240" s="50"/>
      <c r="K2240" s="90"/>
      <c r="L2240" s="51">
        <v>365</v>
      </c>
      <c r="M2240" s="51">
        <v>322</v>
      </c>
      <c r="N2240" s="82">
        <f>IF('1'!$H$10="-",L2240,L2240)</f>
        <v>365</v>
      </c>
      <c r="O2240" s="82">
        <f>IF(Z2240="только сц",0,IF('1'!$H$10="-",M2240,IF('1'!$H$10="в кассу предприятия",M2240,IF('1'!$H$10="ИП Водакова Т.Ю.",M2240*1.075,"-"))))</f>
        <v>322</v>
      </c>
      <c r="P2240" s="86">
        <v>8</v>
      </c>
      <c r="Q2240" s="47"/>
      <c r="R2240" s="91">
        <f t="shared" si="35"/>
        <v>0</v>
      </c>
      <c r="S2240" s="91" t="str">
        <f>IF('1'!$H$10="-","-      ₽",IF(Z2240="только сц",IF(Q2240&lt;=AA2240,Q2240,AA2240),IF(Q2240&lt;=AB2240,0,IF(Q2240-R2240&lt;=AA2240,Q2240-R2240,AA2240))))</f>
        <v>-      ₽</v>
      </c>
      <c r="T2240" s="92" t="str">
        <f>IF('1'!$H$10="-","-      ₽",IF(AND(SUM($W$10:$W$6357)&gt;=200000,AC2240&lt;&gt;"без скидки"),IF(R2240&gt;=100,O2240*0.95*0.95*R2240,O2240*R2240*0.95),IF(SUM($V$10:$V$6357)&gt;=57000,IF(AND(R2240&gt;=100,AC2240&lt;&gt;"без скидки"),O2240*0.95*R2240,O2240*R2240),N2240*R2240)))</f>
        <v>-      ₽</v>
      </c>
      <c r="U2240" s="92" t="str">
        <f>IF('1'!$H$10="-","-      ₽",S2240*N2240)</f>
        <v>-      ₽</v>
      </c>
      <c r="V2240" s="93" t="str">
        <f>IF('1'!$H$10="-","-      ₽",R2240*N2240)</f>
        <v>-      ₽</v>
      </c>
      <c r="W2240" s="93" t="str">
        <f>IF('1'!$H$10="-","-      ₽",R2240*O2240)</f>
        <v>-      ₽</v>
      </c>
      <c r="X2240" s="65" t="s">
        <v>4548</v>
      </c>
      <c r="Y2240" s="66" t="str">
        <f>IF(OR(Q2240="",'1'!$H$10="-"),"-      %",IF(Z2240="только сц",0,IF(SUM($V$685:$V$6357)&gt;=57000,(W2240-T2240)/W2240,0)))</f>
        <v>-      %</v>
      </c>
      <c r="Z2240" s="83" t="s">
        <v>375</v>
      </c>
      <c r="AA2240" s="51">
        <v>0</v>
      </c>
      <c r="AB2240" s="51">
        <v>8</v>
      </c>
      <c r="AC2240" s="63" t="s">
        <v>375</v>
      </c>
      <c r="AD2240" s="94" t="str">
        <f>IF(OR(Q2240="",'1'!$H$10="-"),"",IF(Q2240&gt;R2240+S2240,"заказано больше наличия",""))</f>
        <v/>
      </c>
    </row>
    <row r="2241" spans="1:30" s="48" customFormat="1">
      <c r="A2241" s="2"/>
      <c r="B2241" s="57" t="s">
        <v>4364</v>
      </c>
      <c r="C2241" s="49" t="s">
        <v>3925</v>
      </c>
      <c r="D2241" s="49" t="s">
        <v>55</v>
      </c>
      <c r="E2241" s="49">
        <v>6</v>
      </c>
      <c r="F2241" s="49">
        <v>0</v>
      </c>
      <c r="G2241" s="49" t="s">
        <v>59</v>
      </c>
      <c r="H2241" s="52" t="s">
        <v>4507</v>
      </c>
      <c r="I2241" s="50"/>
      <c r="J2241" s="50"/>
      <c r="K2241" s="90"/>
      <c r="L2241" s="51">
        <v>180</v>
      </c>
      <c r="M2241" s="51">
        <v>159</v>
      </c>
      <c r="N2241" s="82">
        <f>IF('1'!$H$10="-",L2241,L2241)</f>
        <v>180</v>
      </c>
      <c r="O2241" s="82">
        <f>IF(Z2241="только сц",0,IF('1'!$H$10="-",M2241,IF('1'!$H$10="в кассу предприятия",M2241,IF('1'!$H$10="ИП Водакова Т.Ю.",M2241*1.075,"-"))))</f>
        <v>0</v>
      </c>
      <c r="P2241" s="86">
        <v>1</v>
      </c>
      <c r="Q2241" s="47"/>
      <c r="R2241" s="91">
        <f t="shared" si="35"/>
        <v>0</v>
      </c>
      <c r="S2241" s="91" t="str">
        <f>IF('1'!$H$10="-","-      ₽",IF(Z2241="только сц",IF(Q2241&lt;=AA2241,Q2241,AA2241),IF(Q2241&lt;=AB2241,0,IF(Q2241-R2241&lt;=AA2241,Q2241-R2241,AA2241))))</f>
        <v>-      ₽</v>
      </c>
      <c r="T2241" s="92" t="str">
        <f>IF('1'!$H$10="-","-      ₽",IF(AND(SUM($W$10:$W$6357)&gt;=200000,AC2241&lt;&gt;"без скидки"),IF(R2241&gt;=100,O2241*0.95*0.95*R2241,O2241*R2241*0.95),IF(SUM($V$10:$V$6357)&gt;=57000,IF(AND(R2241&gt;=100,AC2241&lt;&gt;"без скидки"),O2241*0.95*R2241,O2241*R2241),N2241*R2241)))</f>
        <v>-      ₽</v>
      </c>
      <c r="U2241" s="92" t="str">
        <f>IF('1'!$H$10="-","-      ₽",S2241*N2241)</f>
        <v>-      ₽</v>
      </c>
      <c r="V2241" s="93" t="str">
        <f>IF('1'!$H$10="-","-      ₽",R2241*N2241)</f>
        <v>-      ₽</v>
      </c>
      <c r="W2241" s="93" t="str">
        <f>IF('1'!$H$10="-","-      ₽",R2241*O2241)</f>
        <v>-      ₽</v>
      </c>
      <c r="X2241" s="65" t="s">
        <v>4548</v>
      </c>
      <c r="Y2241" s="66" t="str">
        <f>IF(OR(Q2241="",'1'!$H$10="-"),"-      %",IF(Z2241="только сц",0,IF(SUM($V$685:$V$6357)&gt;=57000,(W2241-T2241)/W2241,0)))</f>
        <v>-      %</v>
      </c>
      <c r="Z2241" s="83" t="s">
        <v>5582</v>
      </c>
      <c r="AA2241" s="51">
        <v>1</v>
      </c>
      <c r="AB2241" s="51">
        <v>0</v>
      </c>
      <c r="AC2241" s="63" t="s">
        <v>375</v>
      </c>
      <c r="AD2241" s="94" t="str">
        <f>IF(OR(Q2241="",'1'!$H$10="-"),"",IF(Q2241&gt;R2241+S2241,"заказано больше наличия",""))</f>
        <v/>
      </c>
    </row>
    <row r="2242" spans="1:30" s="48" customFormat="1">
      <c r="A2242" s="2"/>
      <c r="B2242" s="57" t="s">
        <v>58</v>
      </c>
      <c r="C2242" s="49" t="s">
        <v>54</v>
      </c>
      <c r="D2242" s="49" t="s">
        <v>55</v>
      </c>
      <c r="E2242" s="49">
        <v>6</v>
      </c>
      <c r="F2242" s="49">
        <v>15</v>
      </c>
      <c r="G2242" s="49" t="s">
        <v>59</v>
      </c>
      <c r="H2242" s="52" t="s">
        <v>57</v>
      </c>
      <c r="I2242" s="50"/>
      <c r="J2242" s="50"/>
      <c r="K2242" s="90"/>
      <c r="L2242" s="51">
        <v>365</v>
      </c>
      <c r="M2242" s="51">
        <v>322</v>
      </c>
      <c r="N2242" s="82">
        <f>IF('1'!$H$10="-",L2242,L2242)</f>
        <v>365</v>
      </c>
      <c r="O2242" s="82">
        <f>IF(Z2242="только сц",0,IF('1'!$H$10="-",M2242,IF('1'!$H$10="в кассу предприятия",M2242,IF('1'!$H$10="ИП Водакова Т.Ю.",M2242*1.075,"-"))))</f>
        <v>0</v>
      </c>
      <c r="P2242" s="86">
        <v>3</v>
      </c>
      <c r="Q2242" s="47"/>
      <c r="R2242" s="91">
        <f t="shared" si="35"/>
        <v>0</v>
      </c>
      <c r="S2242" s="91" t="str">
        <f>IF('1'!$H$10="-","-      ₽",IF(Z2242="только сц",IF(Q2242&lt;=AA2242,Q2242,AA2242),IF(Q2242&lt;=AB2242,0,IF(Q2242-R2242&lt;=AA2242,Q2242-R2242,AA2242))))</f>
        <v>-      ₽</v>
      </c>
      <c r="T2242" s="92" t="str">
        <f>IF('1'!$H$10="-","-      ₽",IF(AND(SUM($W$10:$W$6357)&gt;=200000,AC2242&lt;&gt;"без скидки"),IF(R2242&gt;=100,O2242*0.95*0.95*R2242,O2242*R2242*0.95),IF(SUM($V$10:$V$6357)&gt;=57000,IF(AND(R2242&gt;=100,AC2242&lt;&gt;"без скидки"),O2242*0.95*R2242,O2242*R2242),N2242*R2242)))</f>
        <v>-      ₽</v>
      </c>
      <c r="U2242" s="92" t="str">
        <f>IF('1'!$H$10="-","-      ₽",S2242*N2242)</f>
        <v>-      ₽</v>
      </c>
      <c r="V2242" s="93" t="str">
        <f>IF('1'!$H$10="-","-      ₽",R2242*N2242)</f>
        <v>-      ₽</v>
      </c>
      <c r="W2242" s="93" t="str">
        <f>IF('1'!$H$10="-","-      ₽",R2242*O2242)</f>
        <v>-      ₽</v>
      </c>
      <c r="X2242" s="65" t="s">
        <v>4548</v>
      </c>
      <c r="Y2242" s="66" t="str">
        <f>IF(OR(Q2242="",'1'!$H$10="-"),"-      %",IF(Z2242="только сц",0,IF(SUM($V$685:$V$6357)&gt;=57000,(W2242-T2242)/W2242,0)))</f>
        <v>-      %</v>
      </c>
      <c r="Z2242" s="83" t="s">
        <v>5582</v>
      </c>
      <c r="AA2242" s="51">
        <v>3</v>
      </c>
      <c r="AB2242" s="51">
        <v>0</v>
      </c>
      <c r="AC2242" s="63" t="s">
        <v>375</v>
      </c>
      <c r="AD2242" s="94" t="str">
        <f>IF(OR(Q2242="",'1'!$H$10="-"),"",IF(Q2242&gt;R2242+S2242,"заказано больше наличия",""))</f>
        <v/>
      </c>
    </row>
    <row r="2243" spans="1:30" s="48" customFormat="1">
      <c r="A2243" s="2"/>
      <c r="B2243" s="57" t="s">
        <v>2133</v>
      </c>
      <c r="C2243" s="49" t="s">
        <v>54</v>
      </c>
      <c r="D2243" s="49" t="s">
        <v>55</v>
      </c>
      <c r="E2243" s="49">
        <v>6</v>
      </c>
      <c r="F2243" s="49">
        <v>15</v>
      </c>
      <c r="G2243" s="49" t="s">
        <v>3517</v>
      </c>
      <c r="H2243" s="52" t="s">
        <v>57</v>
      </c>
      <c r="I2243" s="50"/>
      <c r="J2243" s="50"/>
      <c r="K2243" s="90"/>
      <c r="L2243" s="51">
        <v>365</v>
      </c>
      <c r="M2243" s="51">
        <v>322</v>
      </c>
      <c r="N2243" s="82">
        <f>IF('1'!$H$10="-",L2243,L2243)</f>
        <v>365</v>
      </c>
      <c r="O2243" s="82">
        <f>IF(Z2243="только сц",0,IF('1'!$H$10="-",M2243,IF('1'!$H$10="в кассу предприятия",M2243,IF('1'!$H$10="ИП Водакова Т.Ю.",M2243*1.075,"-"))))</f>
        <v>0</v>
      </c>
      <c r="P2243" s="86">
        <v>3</v>
      </c>
      <c r="Q2243" s="47"/>
      <c r="R2243" s="91">
        <f t="shared" si="35"/>
        <v>0</v>
      </c>
      <c r="S2243" s="91" t="str">
        <f>IF('1'!$H$10="-","-      ₽",IF(Z2243="только сц",IF(Q2243&lt;=AA2243,Q2243,AA2243),IF(Q2243&lt;=AB2243,0,IF(Q2243-R2243&lt;=AA2243,Q2243-R2243,AA2243))))</f>
        <v>-      ₽</v>
      </c>
      <c r="T2243" s="92" t="str">
        <f>IF('1'!$H$10="-","-      ₽",IF(AND(SUM($W$10:$W$6357)&gt;=200000,AC2243&lt;&gt;"без скидки"),IF(R2243&gt;=100,O2243*0.95*0.95*R2243,O2243*R2243*0.95),IF(SUM($V$10:$V$6357)&gt;=57000,IF(AND(R2243&gt;=100,AC2243&lt;&gt;"без скидки"),O2243*0.95*R2243,O2243*R2243),N2243*R2243)))</f>
        <v>-      ₽</v>
      </c>
      <c r="U2243" s="92" t="str">
        <f>IF('1'!$H$10="-","-      ₽",S2243*N2243)</f>
        <v>-      ₽</v>
      </c>
      <c r="V2243" s="93" t="str">
        <f>IF('1'!$H$10="-","-      ₽",R2243*N2243)</f>
        <v>-      ₽</v>
      </c>
      <c r="W2243" s="93" t="str">
        <f>IF('1'!$H$10="-","-      ₽",R2243*O2243)</f>
        <v>-      ₽</v>
      </c>
      <c r="X2243" s="65" t="s">
        <v>4548</v>
      </c>
      <c r="Y2243" s="66" t="str">
        <f>IF(OR(Q2243="",'1'!$H$10="-"),"-      %",IF(Z2243="только сц",0,IF(SUM($V$685:$V$6357)&gt;=57000,(W2243-T2243)/W2243,0)))</f>
        <v>-      %</v>
      </c>
      <c r="Z2243" s="83" t="s">
        <v>5582</v>
      </c>
      <c r="AA2243" s="51">
        <v>3</v>
      </c>
      <c r="AB2243" s="51">
        <v>0</v>
      </c>
      <c r="AC2243" s="63" t="s">
        <v>375</v>
      </c>
      <c r="AD2243" s="94" t="str">
        <f>IF(OR(Q2243="",'1'!$H$10="-"),"",IF(Q2243&gt;R2243+S2243,"заказано больше наличия",""))</f>
        <v/>
      </c>
    </row>
    <row r="2244" spans="1:30" s="48" customFormat="1">
      <c r="A2244" s="2"/>
      <c r="B2244" s="57" t="s">
        <v>2134</v>
      </c>
      <c r="C2244" s="49" t="s">
        <v>40</v>
      </c>
      <c r="D2244" s="49" t="s">
        <v>61</v>
      </c>
      <c r="E2244" s="49">
        <v>6</v>
      </c>
      <c r="F2244" s="49">
        <v>23</v>
      </c>
      <c r="G2244" s="49" t="s">
        <v>3518</v>
      </c>
      <c r="H2244" s="52" t="s">
        <v>29</v>
      </c>
      <c r="I2244" s="50"/>
      <c r="J2244" s="50"/>
      <c r="K2244" s="90"/>
      <c r="L2244" s="51">
        <v>627</v>
      </c>
      <c r="M2244" s="51">
        <v>553</v>
      </c>
      <c r="N2244" s="82">
        <f>IF('1'!$H$10="-",L2244,L2244)</f>
        <v>627</v>
      </c>
      <c r="O2244" s="82">
        <f>IF(Z2244="только сц",0,IF('1'!$H$10="-",M2244,IF('1'!$H$10="в кассу предприятия",M2244,IF('1'!$H$10="ИП Водакова Т.Ю.",M2244*1.075,"-"))))</f>
        <v>553</v>
      </c>
      <c r="P2244" s="86">
        <v>1</v>
      </c>
      <c r="Q2244" s="47"/>
      <c r="R2244" s="91">
        <f t="shared" si="35"/>
        <v>0</v>
      </c>
      <c r="S2244" s="91" t="str">
        <f>IF('1'!$H$10="-","-      ₽",IF(Z2244="только сц",IF(Q2244&lt;=AA2244,Q2244,AA2244),IF(Q2244&lt;=AB2244,0,IF(Q2244-R2244&lt;=AA2244,Q2244-R2244,AA2244))))</f>
        <v>-      ₽</v>
      </c>
      <c r="T2244" s="92" t="str">
        <f>IF('1'!$H$10="-","-      ₽",IF(AND(SUM($W$10:$W$6357)&gt;=200000,AC2244&lt;&gt;"без скидки"),IF(R2244&gt;=100,O2244*0.95*0.95*R2244,O2244*R2244*0.95),IF(SUM($V$10:$V$6357)&gt;=57000,IF(AND(R2244&gt;=100,AC2244&lt;&gt;"без скидки"),O2244*0.95*R2244,O2244*R2244),N2244*R2244)))</f>
        <v>-      ₽</v>
      </c>
      <c r="U2244" s="92" t="str">
        <f>IF('1'!$H$10="-","-      ₽",S2244*N2244)</f>
        <v>-      ₽</v>
      </c>
      <c r="V2244" s="93" t="str">
        <f>IF('1'!$H$10="-","-      ₽",R2244*N2244)</f>
        <v>-      ₽</v>
      </c>
      <c r="W2244" s="93" t="str">
        <f>IF('1'!$H$10="-","-      ₽",R2244*O2244)</f>
        <v>-      ₽</v>
      </c>
      <c r="X2244" s="65" t="s">
        <v>4548</v>
      </c>
      <c r="Y2244" s="66" t="str">
        <f>IF(OR(Q2244="",'1'!$H$10="-"),"-      %",IF(Z2244="только сц",0,IF(SUM($V$685:$V$6357)&gt;=57000,(W2244-T2244)/W2244,0)))</f>
        <v>-      %</v>
      </c>
      <c r="Z2244" s="83" t="s">
        <v>375</v>
      </c>
      <c r="AA2244" s="51">
        <v>0</v>
      </c>
      <c r="AB2244" s="51">
        <v>1</v>
      </c>
      <c r="AC2244" s="63" t="s">
        <v>375</v>
      </c>
      <c r="AD2244" s="94" t="str">
        <f>IF(OR(Q2244="",'1'!$H$10="-"),"",IF(Q2244&gt;R2244+S2244,"заказано больше наличия",""))</f>
        <v/>
      </c>
    </row>
    <row r="2245" spans="1:30" s="48" customFormat="1">
      <c r="A2245" s="2"/>
      <c r="B2245" s="57" t="s">
        <v>2135</v>
      </c>
      <c r="C2245" s="49" t="s">
        <v>40</v>
      </c>
      <c r="D2245" s="49" t="s">
        <v>61</v>
      </c>
      <c r="E2245" s="49">
        <v>6</v>
      </c>
      <c r="F2245" s="49">
        <v>22</v>
      </c>
      <c r="G2245" s="49" t="s">
        <v>3519</v>
      </c>
      <c r="H2245" s="52" t="s">
        <v>45</v>
      </c>
      <c r="I2245" s="50"/>
      <c r="J2245" s="50"/>
      <c r="K2245" s="90"/>
      <c r="L2245" s="51">
        <v>627</v>
      </c>
      <c r="M2245" s="51">
        <v>553</v>
      </c>
      <c r="N2245" s="82">
        <f>IF('1'!$H$10="-",L2245,L2245)</f>
        <v>627</v>
      </c>
      <c r="O2245" s="82">
        <f>IF(Z2245="только сц",0,IF('1'!$H$10="-",M2245,IF('1'!$H$10="в кассу предприятия",M2245,IF('1'!$H$10="ИП Водакова Т.Ю.",M2245*1.075,"-"))))</f>
        <v>0</v>
      </c>
      <c r="P2245" s="86">
        <v>5</v>
      </c>
      <c r="Q2245" s="47"/>
      <c r="R2245" s="91">
        <f t="shared" si="35"/>
        <v>0</v>
      </c>
      <c r="S2245" s="91" t="str">
        <f>IF('1'!$H$10="-","-      ₽",IF(Z2245="только сц",IF(Q2245&lt;=AA2245,Q2245,AA2245),IF(Q2245&lt;=AB2245,0,IF(Q2245-R2245&lt;=AA2245,Q2245-R2245,AA2245))))</f>
        <v>-      ₽</v>
      </c>
      <c r="T2245" s="92" t="str">
        <f>IF('1'!$H$10="-","-      ₽",IF(AND(SUM($W$10:$W$6357)&gt;=200000,AC2245&lt;&gt;"без скидки"),IF(R2245&gt;=100,O2245*0.95*0.95*R2245,O2245*R2245*0.95),IF(SUM($V$10:$V$6357)&gt;=57000,IF(AND(R2245&gt;=100,AC2245&lt;&gt;"без скидки"),O2245*0.95*R2245,O2245*R2245),N2245*R2245)))</f>
        <v>-      ₽</v>
      </c>
      <c r="U2245" s="92" t="str">
        <f>IF('1'!$H$10="-","-      ₽",S2245*N2245)</f>
        <v>-      ₽</v>
      </c>
      <c r="V2245" s="93" t="str">
        <f>IF('1'!$H$10="-","-      ₽",R2245*N2245)</f>
        <v>-      ₽</v>
      </c>
      <c r="W2245" s="93" t="str">
        <f>IF('1'!$H$10="-","-      ₽",R2245*O2245)</f>
        <v>-      ₽</v>
      </c>
      <c r="X2245" s="65" t="s">
        <v>4548</v>
      </c>
      <c r="Y2245" s="66" t="str">
        <f>IF(OR(Q2245="",'1'!$H$10="-"),"-      %",IF(Z2245="только сц",0,IF(SUM($V$685:$V$6357)&gt;=57000,(W2245-T2245)/W2245,0)))</f>
        <v>-      %</v>
      </c>
      <c r="Z2245" s="83" t="s">
        <v>5582</v>
      </c>
      <c r="AA2245" s="51">
        <v>5</v>
      </c>
      <c r="AB2245" s="51">
        <v>0</v>
      </c>
      <c r="AC2245" s="63" t="s">
        <v>375</v>
      </c>
      <c r="AD2245" s="94" t="str">
        <f>IF(OR(Q2245="",'1'!$H$10="-"),"",IF(Q2245&gt;R2245+S2245,"заказано больше наличия",""))</f>
        <v/>
      </c>
    </row>
    <row r="2246" spans="1:30" s="48" customFormat="1">
      <c r="A2246" s="2"/>
      <c r="B2246" s="57" t="s">
        <v>60</v>
      </c>
      <c r="C2246" s="49" t="s">
        <v>40</v>
      </c>
      <c r="D2246" s="49" t="s">
        <v>61</v>
      </c>
      <c r="E2246" s="49">
        <v>6</v>
      </c>
      <c r="F2246" s="49">
        <v>23</v>
      </c>
      <c r="G2246" s="49" t="s">
        <v>62</v>
      </c>
      <c r="H2246" s="52" t="s">
        <v>29</v>
      </c>
      <c r="I2246" s="50"/>
      <c r="J2246" s="50"/>
      <c r="K2246" s="90"/>
      <c r="L2246" s="51">
        <v>627</v>
      </c>
      <c r="M2246" s="51">
        <v>553</v>
      </c>
      <c r="N2246" s="82">
        <f>IF('1'!$H$10="-",L2246,L2246)</f>
        <v>627</v>
      </c>
      <c r="O2246" s="82">
        <f>IF(Z2246="только сц",0,IF('1'!$H$10="-",M2246,IF('1'!$H$10="в кассу предприятия",M2246,IF('1'!$H$10="ИП Водакова Т.Ю.",M2246*1.075,"-"))))</f>
        <v>553</v>
      </c>
      <c r="P2246" s="86">
        <v>9</v>
      </c>
      <c r="Q2246" s="47"/>
      <c r="R2246" s="91">
        <f t="shared" si="35"/>
        <v>0</v>
      </c>
      <c r="S2246" s="91" t="str">
        <f>IF('1'!$H$10="-","-      ₽",IF(Z2246="только сц",IF(Q2246&lt;=AA2246,Q2246,AA2246),IF(Q2246&lt;=AB2246,0,IF(Q2246-R2246&lt;=AA2246,Q2246-R2246,AA2246))))</f>
        <v>-      ₽</v>
      </c>
      <c r="T2246" s="92" t="str">
        <f>IF('1'!$H$10="-","-      ₽",IF(AND(SUM($W$10:$W$6357)&gt;=200000,AC2246&lt;&gt;"без скидки"),IF(R2246&gt;=100,O2246*0.95*0.95*R2246,O2246*R2246*0.95),IF(SUM($V$10:$V$6357)&gt;=57000,IF(AND(R2246&gt;=100,AC2246&lt;&gt;"без скидки"),O2246*0.95*R2246,O2246*R2246),N2246*R2246)))</f>
        <v>-      ₽</v>
      </c>
      <c r="U2246" s="92" t="str">
        <f>IF('1'!$H$10="-","-      ₽",S2246*N2246)</f>
        <v>-      ₽</v>
      </c>
      <c r="V2246" s="93" t="str">
        <f>IF('1'!$H$10="-","-      ₽",R2246*N2246)</f>
        <v>-      ₽</v>
      </c>
      <c r="W2246" s="93" t="str">
        <f>IF('1'!$H$10="-","-      ₽",R2246*O2246)</f>
        <v>-      ₽</v>
      </c>
      <c r="X2246" s="65" t="s">
        <v>4548</v>
      </c>
      <c r="Y2246" s="66" t="str">
        <f>IF(OR(Q2246="",'1'!$H$10="-"),"-      %",IF(Z2246="только сц",0,IF(SUM($V$685:$V$6357)&gt;=57000,(W2246-T2246)/W2246,0)))</f>
        <v>-      %</v>
      </c>
      <c r="Z2246" s="83" t="s">
        <v>375</v>
      </c>
      <c r="AA2246" s="51">
        <v>3</v>
      </c>
      <c r="AB2246" s="51">
        <v>6</v>
      </c>
      <c r="AC2246" s="63" t="s">
        <v>3975</v>
      </c>
      <c r="AD2246" s="94" t="str">
        <f>IF(OR(Q2246="",'1'!$H$10="-"),"",IF(Q2246&gt;R2246+S2246,"заказано больше наличия",""))</f>
        <v/>
      </c>
    </row>
    <row r="2247" spans="1:30" s="48" customFormat="1">
      <c r="A2247" s="2"/>
      <c r="B2247" s="57" t="s">
        <v>5305</v>
      </c>
      <c r="C2247" s="49" t="s">
        <v>27</v>
      </c>
      <c r="D2247" s="49" t="s">
        <v>61</v>
      </c>
      <c r="E2247" s="49">
        <v>6</v>
      </c>
      <c r="F2247" s="49">
        <v>23.5</v>
      </c>
      <c r="G2247" s="49" t="s">
        <v>62</v>
      </c>
      <c r="H2247" s="52" t="s">
        <v>5554</v>
      </c>
      <c r="I2247" s="50"/>
      <c r="J2247" s="50"/>
      <c r="K2247" s="90"/>
      <c r="L2247" s="51">
        <v>627</v>
      </c>
      <c r="M2247" s="51">
        <v>553</v>
      </c>
      <c r="N2247" s="82">
        <f>IF('1'!$H$10="-",L2247,L2247)</f>
        <v>627</v>
      </c>
      <c r="O2247" s="82">
        <f>IF(Z2247="только сц",0,IF('1'!$H$10="-",M2247,IF('1'!$H$10="в кассу предприятия",M2247,IF('1'!$H$10="ИП Водакова Т.Ю.",M2247*1.075,"-"))))</f>
        <v>0</v>
      </c>
      <c r="P2247" s="86">
        <v>12</v>
      </c>
      <c r="Q2247" s="47"/>
      <c r="R2247" s="91">
        <f t="shared" si="35"/>
        <v>0</v>
      </c>
      <c r="S2247" s="91" t="str">
        <f>IF('1'!$H$10="-","-      ₽",IF(Z2247="только сц",IF(Q2247&lt;=AA2247,Q2247,AA2247),IF(Q2247&lt;=AB2247,0,IF(Q2247-R2247&lt;=AA2247,Q2247-R2247,AA2247))))</f>
        <v>-      ₽</v>
      </c>
      <c r="T2247" s="92" t="str">
        <f>IF('1'!$H$10="-","-      ₽",IF(AND(SUM($W$10:$W$6357)&gt;=200000,AC2247&lt;&gt;"без скидки"),IF(R2247&gt;=100,O2247*0.95*0.95*R2247,O2247*R2247*0.95),IF(SUM($V$10:$V$6357)&gt;=57000,IF(AND(R2247&gt;=100,AC2247&lt;&gt;"без скидки"),O2247*0.95*R2247,O2247*R2247),N2247*R2247)))</f>
        <v>-      ₽</v>
      </c>
      <c r="U2247" s="92" t="str">
        <f>IF('1'!$H$10="-","-      ₽",S2247*N2247)</f>
        <v>-      ₽</v>
      </c>
      <c r="V2247" s="93" t="str">
        <f>IF('1'!$H$10="-","-      ₽",R2247*N2247)</f>
        <v>-      ₽</v>
      </c>
      <c r="W2247" s="93" t="str">
        <f>IF('1'!$H$10="-","-      ₽",R2247*O2247)</f>
        <v>-      ₽</v>
      </c>
      <c r="X2247" s="65" t="s">
        <v>4548</v>
      </c>
      <c r="Y2247" s="66" t="str">
        <f>IF(OR(Q2247="",'1'!$H$10="-"),"-      %",IF(Z2247="только сц",0,IF(SUM($V$685:$V$6357)&gt;=57000,(W2247-T2247)/W2247,0)))</f>
        <v>-      %</v>
      </c>
      <c r="Z2247" s="83" t="s">
        <v>5582</v>
      </c>
      <c r="AA2247" s="51">
        <v>12</v>
      </c>
      <c r="AB2247" s="51">
        <v>0</v>
      </c>
      <c r="AC2247" s="63" t="s">
        <v>3975</v>
      </c>
      <c r="AD2247" s="94" t="str">
        <f>IF(OR(Q2247="",'1'!$H$10="-"),"",IF(Q2247&gt;R2247+S2247,"заказано больше наличия",""))</f>
        <v/>
      </c>
    </row>
    <row r="2248" spans="1:30" s="48" customFormat="1">
      <c r="A2248" s="2"/>
      <c r="B2248" s="57" t="s">
        <v>2136</v>
      </c>
      <c r="C2248" s="49" t="s">
        <v>27</v>
      </c>
      <c r="D2248" s="49" t="s">
        <v>3926</v>
      </c>
      <c r="E2248" s="49">
        <v>6</v>
      </c>
      <c r="F2248" s="49">
        <v>23</v>
      </c>
      <c r="G2248" s="49" t="s">
        <v>3520</v>
      </c>
      <c r="H2248" s="52" t="s">
        <v>29</v>
      </c>
      <c r="I2248" s="50"/>
      <c r="J2248" s="50"/>
      <c r="K2248" s="90"/>
      <c r="L2248" s="51">
        <v>627</v>
      </c>
      <c r="M2248" s="51">
        <v>553</v>
      </c>
      <c r="N2248" s="82">
        <f>IF('1'!$H$10="-",L2248,L2248)</f>
        <v>627</v>
      </c>
      <c r="O2248" s="82">
        <f>IF(Z2248="только сц",0,IF('1'!$H$10="-",M2248,IF('1'!$H$10="в кассу предприятия",M2248,IF('1'!$H$10="ИП Водакова Т.Ю.",M2248*1.075,"-"))))</f>
        <v>0</v>
      </c>
      <c r="P2248" s="86">
        <v>1</v>
      </c>
      <c r="Q2248" s="47"/>
      <c r="R2248" s="91">
        <f t="shared" si="35"/>
        <v>0</v>
      </c>
      <c r="S2248" s="91" t="str">
        <f>IF('1'!$H$10="-","-      ₽",IF(Z2248="только сц",IF(Q2248&lt;=AA2248,Q2248,AA2248),IF(Q2248&lt;=AB2248,0,IF(Q2248-R2248&lt;=AA2248,Q2248-R2248,AA2248))))</f>
        <v>-      ₽</v>
      </c>
      <c r="T2248" s="92" t="str">
        <f>IF('1'!$H$10="-","-      ₽",IF(AND(SUM($W$10:$W$6357)&gt;=200000,AC2248&lt;&gt;"без скидки"),IF(R2248&gt;=100,O2248*0.95*0.95*R2248,O2248*R2248*0.95),IF(SUM($V$10:$V$6357)&gt;=57000,IF(AND(R2248&gt;=100,AC2248&lt;&gt;"без скидки"),O2248*0.95*R2248,O2248*R2248),N2248*R2248)))</f>
        <v>-      ₽</v>
      </c>
      <c r="U2248" s="92" t="str">
        <f>IF('1'!$H$10="-","-      ₽",S2248*N2248)</f>
        <v>-      ₽</v>
      </c>
      <c r="V2248" s="93" t="str">
        <f>IF('1'!$H$10="-","-      ₽",R2248*N2248)</f>
        <v>-      ₽</v>
      </c>
      <c r="W2248" s="93" t="str">
        <f>IF('1'!$H$10="-","-      ₽",R2248*O2248)</f>
        <v>-      ₽</v>
      </c>
      <c r="X2248" s="65" t="s">
        <v>4548</v>
      </c>
      <c r="Y2248" s="66" t="str">
        <f>IF(OR(Q2248="",'1'!$H$10="-"),"-      %",IF(Z2248="только сц",0,IF(SUM($V$685:$V$6357)&gt;=57000,(W2248-T2248)/W2248,0)))</f>
        <v>-      %</v>
      </c>
      <c r="Z2248" s="83" t="s">
        <v>5582</v>
      </c>
      <c r="AA2248" s="51">
        <v>1</v>
      </c>
      <c r="AB2248" s="51">
        <v>0</v>
      </c>
      <c r="AC2248" s="63" t="s">
        <v>375</v>
      </c>
      <c r="AD2248" s="94" t="str">
        <f>IF(OR(Q2248="",'1'!$H$10="-"),"",IF(Q2248&gt;R2248+S2248,"заказано больше наличия",""))</f>
        <v/>
      </c>
    </row>
    <row r="2249" spans="1:30" s="48" customFormat="1">
      <c r="A2249" s="2"/>
      <c r="B2249" s="57" t="s">
        <v>2137</v>
      </c>
      <c r="C2249" s="49" t="s">
        <v>27</v>
      </c>
      <c r="D2249" s="49" t="s">
        <v>3926</v>
      </c>
      <c r="E2249" s="49">
        <v>6</v>
      </c>
      <c r="F2249" s="49">
        <v>15</v>
      </c>
      <c r="G2249" s="49" t="s">
        <v>3521</v>
      </c>
      <c r="H2249" s="52" t="s">
        <v>57</v>
      </c>
      <c r="I2249" s="50"/>
      <c r="J2249" s="50"/>
      <c r="K2249" s="90"/>
      <c r="L2249" s="51">
        <v>627</v>
      </c>
      <c r="M2249" s="51">
        <v>553</v>
      </c>
      <c r="N2249" s="82">
        <f>IF('1'!$H$10="-",L2249,L2249)</f>
        <v>627</v>
      </c>
      <c r="O2249" s="82">
        <f>IF(Z2249="только сц",0,IF('1'!$H$10="-",M2249,IF('1'!$H$10="в кассу предприятия",M2249,IF('1'!$H$10="ИП Водакова Т.Ю.",M2249*1.075,"-"))))</f>
        <v>0</v>
      </c>
      <c r="P2249" s="86">
        <v>2</v>
      </c>
      <c r="Q2249" s="47"/>
      <c r="R2249" s="91">
        <f t="shared" si="35"/>
        <v>0</v>
      </c>
      <c r="S2249" s="91" t="str">
        <f>IF('1'!$H$10="-","-      ₽",IF(Z2249="только сц",IF(Q2249&lt;=AA2249,Q2249,AA2249),IF(Q2249&lt;=AB2249,0,IF(Q2249-R2249&lt;=AA2249,Q2249-R2249,AA2249))))</f>
        <v>-      ₽</v>
      </c>
      <c r="T2249" s="92" t="str">
        <f>IF('1'!$H$10="-","-      ₽",IF(AND(SUM($W$10:$W$6357)&gt;=200000,AC2249&lt;&gt;"без скидки"),IF(R2249&gt;=100,O2249*0.95*0.95*R2249,O2249*R2249*0.95),IF(SUM($V$10:$V$6357)&gt;=57000,IF(AND(R2249&gt;=100,AC2249&lt;&gt;"без скидки"),O2249*0.95*R2249,O2249*R2249),N2249*R2249)))</f>
        <v>-      ₽</v>
      </c>
      <c r="U2249" s="92" t="str">
        <f>IF('1'!$H$10="-","-      ₽",S2249*N2249)</f>
        <v>-      ₽</v>
      </c>
      <c r="V2249" s="93" t="str">
        <f>IF('1'!$H$10="-","-      ₽",R2249*N2249)</f>
        <v>-      ₽</v>
      </c>
      <c r="W2249" s="93" t="str">
        <f>IF('1'!$H$10="-","-      ₽",R2249*O2249)</f>
        <v>-      ₽</v>
      </c>
      <c r="X2249" s="65" t="s">
        <v>4548</v>
      </c>
      <c r="Y2249" s="66" t="str">
        <f>IF(OR(Q2249="",'1'!$H$10="-"),"-      %",IF(Z2249="только сц",0,IF(SUM($V$685:$V$6357)&gt;=57000,(W2249-T2249)/W2249,0)))</f>
        <v>-      %</v>
      </c>
      <c r="Z2249" s="83" t="s">
        <v>5582</v>
      </c>
      <c r="AA2249" s="51">
        <v>2</v>
      </c>
      <c r="AB2249" s="51">
        <v>0</v>
      </c>
      <c r="AC2249" s="63" t="s">
        <v>375</v>
      </c>
      <c r="AD2249" s="94" t="str">
        <f>IF(OR(Q2249="",'1'!$H$10="-"),"",IF(Q2249&gt;R2249+S2249,"заказано больше наличия",""))</f>
        <v/>
      </c>
    </row>
    <row r="2250" spans="1:30" s="48" customFormat="1">
      <c r="A2250" s="2"/>
      <c r="B2250" s="57" t="s">
        <v>2138</v>
      </c>
      <c r="C2250" s="49" t="s">
        <v>40</v>
      </c>
      <c r="D2250" s="49" t="s">
        <v>61</v>
      </c>
      <c r="E2250" s="49">
        <v>6</v>
      </c>
      <c r="F2250" s="49">
        <v>15</v>
      </c>
      <c r="G2250" s="49" t="s">
        <v>64</v>
      </c>
      <c r="H2250" s="52" t="s">
        <v>57</v>
      </c>
      <c r="I2250" s="50"/>
      <c r="J2250" s="50"/>
      <c r="K2250" s="90"/>
      <c r="L2250" s="51">
        <v>550</v>
      </c>
      <c r="M2250" s="51">
        <v>485</v>
      </c>
      <c r="N2250" s="82">
        <f>IF('1'!$H$10="-",L2250,L2250)</f>
        <v>550</v>
      </c>
      <c r="O2250" s="82">
        <f>IF(Z2250="только сц",0,IF('1'!$H$10="-",M2250,IF('1'!$H$10="в кассу предприятия",M2250,IF('1'!$H$10="ИП Водакова Т.Ю.",M2250*1.075,"-"))))</f>
        <v>0</v>
      </c>
      <c r="P2250" s="86">
        <v>3</v>
      </c>
      <c r="Q2250" s="47"/>
      <c r="R2250" s="91">
        <f t="shared" si="35"/>
        <v>0</v>
      </c>
      <c r="S2250" s="91" t="str">
        <f>IF('1'!$H$10="-","-      ₽",IF(Z2250="только сц",IF(Q2250&lt;=AA2250,Q2250,AA2250),IF(Q2250&lt;=AB2250,0,IF(Q2250-R2250&lt;=AA2250,Q2250-R2250,AA2250))))</f>
        <v>-      ₽</v>
      </c>
      <c r="T2250" s="92" t="str">
        <f>IF('1'!$H$10="-","-      ₽",IF(AND(SUM($W$10:$W$6357)&gt;=200000,AC2250&lt;&gt;"без скидки"),IF(R2250&gt;=100,O2250*0.95*0.95*R2250,O2250*R2250*0.95),IF(SUM($V$10:$V$6357)&gt;=57000,IF(AND(R2250&gt;=100,AC2250&lt;&gt;"без скидки"),O2250*0.95*R2250,O2250*R2250),N2250*R2250)))</f>
        <v>-      ₽</v>
      </c>
      <c r="U2250" s="92" t="str">
        <f>IF('1'!$H$10="-","-      ₽",S2250*N2250)</f>
        <v>-      ₽</v>
      </c>
      <c r="V2250" s="93" t="str">
        <f>IF('1'!$H$10="-","-      ₽",R2250*N2250)</f>
        <v>-      ₽</v>
      </c>
      <c r="W2250" s="93" t="str">
        <f>IF('1'!$H$10="-","-      ₽",R2250*O2250)</f>
        <v>-      ₽</v>
      </c>
      <c r="X2250" s="65" t="s">
        <v>4548</v>
      </c>
      <c r="Y2250" s="66" t="str">
        <f>IF(OR(Q2250="",'1'!$H$10="-"),"-      %",IF(Z2250="только сц",0,IF(SUM($V$685:$V$6357)&gt;=57000,(W2250-T2250)/W2250,0)))</f>
        <v>-      %</v>
      </c>
      <c r="Z2250" s="83" t="s">
        <v>5582</v>
      </c>
      <c r="AA2250" s="51">
        <v>3</v>
      </c>
      <c r="AB2250" s="51">
        <v>0</v>
      </c>
      <c r="AC2250" s="63" t="s">
        <v>375</v>
      </c>
      <c r="AD2250" s="94" t="str">
        <f>IF(OR(Q2250="",'1'!$H$10="-"),"",IF(Q2250&gt;R2250+S2250,"заказано больше наличия",""))</f>
        <v/>
      </c>
    </row>
    <row r="2251" spans="1:30" s="48" customFormat="1">
      <c r="A2251" s="2"/>
      <c r="B2251" s="57" t="s">
        <v>63</v>
      </c>
      <c r="C2251" s="49" t="s">
        <v>40</v>
      </c>
      <c r="D2251" s="49" t="s">
        <v>61</v>
      </c>
      <c r="E2251" s="49">
        <v>6</v>
      </c>
      <c r="F2251" s="49">
        <v>22</v>
      </c>
      <c r="G2251" s="49" t="s">
        <v>64</v>
      </c>
      <c r="H2251" s="52" t="s">
        <v>45</v>
      </c>
      <c r="I2251" s="50"/>
      <c r="J2251" s="50"/>
      <c r="K2251" s="90"/>
      <c r="L2251" s="51">
        <v>627</v>
      </c>
      <c r="M2251" s="51">
        <v>553</v>
      </c>
      <c r="N2251" s="82">
        <f>IF('1'!$H$10="-",L2251,L2251)</f>
        <v>627</v>
      </c>
      <c r="O2251" s="82">
        <f>IF(Z2251="только сц",0,IF('1'!$H$10="-",M2251,IF('1'!$H$10="в кассу предприятия",M2251,IF('1'!$H$10="ИП Водакова Т.Ю.",M2251*1.075,"-"))))</f>
        <v>0</v>
      </c>
      <c r="P2251" s="86">
        <v>8</v>
      </c>
      <c r="Q2251" s="47"/>
      <c r="R2251" s="91">
        <f t="shared" si="35"/>
        <v>0</v>
      </c>
      <c r="S2251" s="91" t="str">
        <f>IF('1'!$H$10="-","-      ₽",IF(Z2251="только сц",IF(Q2251&lt;=AA2251,Q2251,AA2251),IF(Q2251&lt;=AB2251,0,IF(Q2251-R2251&lt;=AA2251,Q2251-R2251,AA2251))))</f>
        <v>-      ₽</v>
      </c>
      <c r="T2251" s="92" t="str">
        <f>IF('1'!$H$10="-","-      ₽",IF(AND(SUM($W$10:$W$6357)&gt;=200000,AC2251&lt;&gt;"без скидки"),IF(R2251&gt;=100,O2251*0.95*0.95*R2251,O2251*R2251*0.95),IF(SUM($V$10:$V$6357)&gt;=57000,IF(AND(R2251&gt;=100,AC2251&lt;&gt;"без скидки"),O2251*0.95*R2251,O2251*R2251),N2251*R2251)))</f>
        <v>-      ₽</v>
      </c>
      <c r="U2251" s="92" t="str">
        <f>IF('1'!$H$10="-","-      ₽",S2251*N2251)</f>
        <v>-      ₽</v>
      </c>
      <c r="V2251" s="93" t="str">
        <f>IF('1'!$H$10="-","-      ₽",R2251*N2251)</f>
        <v>-      ₽</v>
      </c>
      <c r="W2251" s="93" t="str">
        <f>IF('1'!$H$10="-","-      ₽",R2251*O2251)</f>
        <v>-      ₽</v>
      </c>
      <c r="X2251" s="65" t="s">
        <v>4548</v>
      </c>
      <c r="Y2251" s="66" t="str">
        <f>IF(OR(Q2251="",'1'!$H$10="-"),"-      %",IF(Z2251="только сц",0,IF(SUM($V$685:$V$6357)&gt;=57000,(W2251-T2251)/W2251,0)))</f>
        <v>-      %</v>
      </c>
      <c r="Z2251" s="83" t="s">
        <v>5582</v>
      </c>
      <c r="AA2251" s="51">
        <v>8</v>
      </c>
      <c r="AB2251" s="51">
        <v>0</v>
      </c>
      <c r="AC2251" s="63" t="s">
        <v>375</v>
      </c>
      <c r="AD2251" s="94" t="str">
        <f>IF(OR(Q2251="",'1'!$H$10="-"),"",IF(Q2251&gt;R2251+S2251,"заказано больше наличия",""))</f>
        <v/>
      </c>
    </row>
    <row r="2252" spans="1:30" s="48" customFormat="1">
      <c r="A2252" s="2"/>
      <c r="B2252" s="57" t="s">
        <v>65</v>
      </c>
      <c r="C2252" s="49" t="s">
        <v>40</v>
      </c>
      <c r="D2252" s="49" t="s">
        <v>61</v>
      </c>
      <c r="E2252" s="49">
        <v>6</v>
      </c>
      <c r="F2252" s="49">
        <v>22</v>
      </c>
      <c r="G2252" s="49" t="s">
        <v>66</v>
      </c>
      <c r="H2252" s="52" t="s">
        <v>45</v>
      </c>
      <c r="I2252" s="50"/>
      <c r="J2252" s="50"/>
      <c r="K2252" s="90"/>
      <c r="L2252" s="51">
        <v>627</v>
      </c>
      <c r="M2252" s="51">
        <v>553</v>
      </c>
      <c r="N2252" s="82">
        <f>IF('1'!$H$10="-",L2252,L2252)</f>
        <v>627</v>
      </c>
      <c r="O2252" s="82">
        <f>IF(Z2252="только сц",0,IF('1'!$H$10="-",M2252,IF('1'!$H$10="в кассу предприятия",M2252,IF('1'!$H$10="ИП Водакова Т.Ю.",M2252*1.075,"-"))))</f>
        <v>553</v>
      </c>
      <c r="P2252" s="86">
        <v>2</v>
      </c>
      <c r="Q2252" s="47"/>
      <c r="R2252" s="91">
        <f t="shared" si="35"/>
        <v>0</v>
      </c>
      <c r="S2252" s="91" t="str">
        <f>IF('1'!$H$10="-","-      ₽",IF(Z2252="только сц",IF(Q2252&lt;=AA2252,Q2252,AA2252),IF(Q2252&lt;=AB2252,0,IF(Q2252-R2252&lt;=AA2252,Q2252-R2252,AA2252))))</f>
        <v>-      ₽</v>
      </c>
      <c r="T2252" s="92" t="str">
        <f>IF('1'!$H$10="-","-      ₽",IF(AND(SUM($W$10:$W$6357)&gt;=200000,AC2252&lt;&gt;"без скидки"),IF(R2252&gt;=100,O2252*0.95*0.95*R2252,O2252*R2252*0.95),IF(SUM($V$10:$V$6357)&gt;=57000,IF(AND(R2252&gt;=100,AC2252&lt;&gt;"без скидки"),O2252*0.95*R2252,O2252*R2252),N2252*R2252)))</f>
        <v>-      ₽</v>
      </c>
      <c r="U2252" s="92" t="str">
        <f>IF('1'!$H$10="-","-      ₽",S2252*N2252)</f>
        <v>-      ₽</v>
      </c>
      <c r="V2252" s="93" t="str">
        <f>IF('1'!$H$10="-","-      ₽",R2252*N2252)</f>
        <v>-      ₽</v>
      </c>
      <c r="W2252" s="93" t="str">
        <f>IF('1'!$H$10="-","-      ₽",R2252*O2252)</f>
        <v>-      ₽</v>
      </c>
      <c r="X2252" s="65" t="s">
        <v>4548</v>
      </c>
      <c r="Y2252" s="66" t="str">
        <f>IF(OR(Q2252="",'1'!$H$10="-"),"-      %",IF(Z2252="только сц",0,IF(SUM($V$685:$V$6357)&gt;=57000,(W2252-T2252)/W2252,0)))</f>
        <v>-      %</v>
      </c>
      <c r="Z2252" s="83" t="s">
        <v>375</v>
      </c>
      <c r="AA2252" s="51">
        <v>1</v>
      </c>
      <c r="AB2252" s="51">
        <v>1</v>
      </c>
      <c r="AC2252" s="63" t="s">
        <v>375</v>
      </c>
      <c r="AD2252" s="94" t="str">
        <f>IF(OR(Q2252="",'1'!$H$10="-"),"",IF(Q2252&gt;R2252+S2252,"заказано больше наличия",""))</f>
        <v/>
      </c>
    </row>
    <row r="2253" spans="1:30" s="48" customFormat="1">
      <c r="A2253" s="2"/>
      <c r="B2253" s="57" t="s">
        <v>2139</v>
      </c>
      <c r="C2253" s="49" t="s">
        <v>40</v>
      </c>
      <c r="D2253" s="49" t="s">
        <v>61</v>
      </c>
      <c r="E2253" s="49">
        <v>6</v>
      </c>
      <c r="F2253" s="49">
        <v>22</v>
      </c>
      <c r="G2253" s="49" t="s">
        <v>3522</v>
      </c>
      <c r="H2253" s="52" t="s">
        <v>45</v>
      </c>
      <c r="I2253" s="50"/>
      <c r="J2253" s="50"/>
      <c r="K2253" s="90"/>
      <c r="L2253" s="51">
        <v>627</v>
      </c>
      <c r="M2253" s="51">
        <v>553</v>
      </c>
      <c r="N2253" s="82">
        <f>IF('1'!$H$10="-",L2253,L2253)</f>
        <v>627</v>
      </c>
      <c r="O2253" s="82">
        <f>IF(Z2253="только сц",0,IF('1'!$H$10="-",M2253,IF('1'!$H$10="в кассу предприятия",M2253,IF('1'!$H$10="ИП Водакова Т.Ю.",M2253*1.075,"-"))))</f>
        <v>0</v>
      </c>
      <c r="P2253" s="86">
        <v>3</v>
      </c>
      <c r="Q2253" s="47"/>
      <c r="R2253" s="91">
        <f t="shared" si="35"/>
        <v>0</v>
      </c>
      <c r="S2253" s="91" t="str">
        <f>IF('1'!$H$10="-","-      ₽",IF(Z2253="только сц",IF(Q2253&lt;=AA2253,Q2253,AA2253),IF(Q2253&lt;=AB2253,0,IF(Q2253-R2253&lt;=AA2253,Q2253-R2253,AA2253))))</f>
        <v>-      ₽</v>
      </c>
      <c r="T2253" s="92" t="str">
        <f>IF('1'!$H$10="-","-      ₽",IF(AND(SUM($W$10:$W$6357)&gt;=200000,AC2253&lt;&gt;"без скидки"),IF(R2253&gt;=100,O2253*0.95*0.95*R2253,O2253*R2253*0.95),IF(SUM($V$10:$V$6357)&gt;=57000,IF(AND(R2253&gt;=100,AC2253&lt;&gt;"без скидки"),O2253*0.95*R2253,O2253*R2253),N2253*R2253)))</f>
        <v>-      ₽</v>
      </c>
      <c r="U2253" s="92" t="str">
        <f>IF('1'!$H$10="-","-      ₽",S2253*N2253)</f>
        <v>-      ₽</v>
      </c>
      <c r="V2253" s="93" t="str">
        <f>IF('1'!$H$10="-","-      ₽",R2253*N2253)</f>
        <v>-      ₽</v>
      </c>
      <c r="W2253" s="93" t="str">
        <f>IF('1'!$H$10="-","-      ₽",R2253*O2253)</f>
        <v>-      ₽</v>
      </c>
      <c r="X2253" s="65" t="s">
        <v>4548</v>
      </c>
      <c r="Y2253" s="66" t="str">
        <f>IF(OR(Q2253="",'1'!$H$10="-"),"-      %",IF(Z2253="только сц",0,IF(SUM($V$685:$V$6357)&gt;=57000,(W2253-T2253)/W2253,0)))</f>
        <v>-      %</v>
      </c>
      <c r="Z2253" s="83" t="s">
        <v>5582</v>
      </c>
      <c r="AA2253" s="51">
        <v>3</v>
      </c>
      <c r="AB2253" s="51">
        <v>0</v>
      </c>
      <c r="AC2253" s="63" t="s">
        <v>375</v>
      </c>
      <c r="AD2253" s="94" t="str">
        <f>IF(OR(Q2253="",'1'!$H$10="-"),"",IF(Q2253&gt;R2253+S2253,"заказано больше наличия",""))</f>
        <v/>
      </c>
    </row>
    <row r="2254" spans="1:30" s="48" customFormat="1">
      <c r="A2254" s="2"/>
      <c r="B2254" s="57" t="s">
        <v>2140</v>
      </c>
      <c r="C2254" s="49" t="s">
        <v>27</v>
      </c>
      <c r="D2254" s="49" t="s">
        <v>3926</v>
      </c>
      <c r="E2254" s="49">
        <v>6</v>
      </c>
      <c r="F2254" s="49">
        <v>23</v>
      </c>
      <c r="G2254" s="49" t="s">
        <v>3523</v>
      </c>
      <c r="H2254" s="52" t="s">
        <v>29</v>
      </c>
      <c r="I2254" s="50"/>
      <c r="J2254" s="50"/>
      <c r="K2254" s="90"/>
      <c r="L2254" s="51">
        <v>627</v>
      </c>
      <c r="M2254" s="51">
        <v>553</v>
      </c>
      <c r="N2254" s="82">
        <f>IF('1'!$H$10="-",L2254,L2254)</f>
        <v>627</v>
      </c>
      <c r="O2254" s="82">
        <f>IF(Z2254="только сц",0,IF('1'!$H$10="-",M2254,IF('1'!$H$10="в кассу предприятия",M2254,IF('1'!$H$10="ИП Водакова Т.Ю.",M2254*1.075,"-"))))</f>
        <v>0</v>
      </c>
      <c r="P2254" s="86">
        <v>2</v>
      </c>
      <c r="Q2254" s="47"/>
      <c r="R2254" s="91">
        <f t="shared" si="35"/>
        <v>0</v>
      </c>
      <c r="S2254" s="91" t="str">
        <f>IF('1'!$H$10="-","-      ₽",IF(Z2254="только сц",IF(Q2254&lt;=AA2254,Q2254,AA2254),IF(Q2254&lt;=AB2254,0,IF(Q2254-R2254&lt;=AA2254,Q2254-R2254,AA2254))))</f>
        <v>-      ₽</v>
      </c>
      <c r="T2254" s="92" t="str">
        <f>IF('1'!$H$10="-","-      ₽",IF(AND(SUM($W$10:$W$6357)&gt;=200000,AC2254&lt;&gt;"без скидки"),IF(R2254&gt;=100,O2254*0.95*0.95*R2254,O2254*R2254*0.95),IF(SUM($V$10:$V$6357)&gt;=57000,IF(AND(R2254&gt;=100,AC2254&lt;&gt;"без скидки"),O2254*0.95*R2254,O2254*R2254),N2254*R2254)))</f>
        <v>-      ₽</v>
      </c>
      <c r="U2254" s="92" t="str">
        <f>IF('1'!$H$10="-","-      ₽",S2254*N2254)</f>
        <v>-      ₽</v>
      </c>
      <c r="V2254" s="93" t="str">
        <f>IF('1'!$H$10="-","-      ₽",R2254*N2254)</f>
        <v>-      ₽</v>
      </c>
      <c r="W2254" s="93" t="str">
        <f>IF('1'!$H$10="-","-      ₽",R2254*O2254)</f>
        <v>-      ₽</v>
      </c>
      <c r="X2254" s="65" t="s">
        <v>4548</v>
      </c>
      <c r="Y2254" s="66" t="str">
        <f>IF(OR(Q2254="",'1'!$H$10="-"),"-      %",IF(Z2254="только сц",0,IF(SUM($V$685:$V$6357)&gt;=57000,(W2254-T2254)/W2254,0)))</f>
        <v>-      %</v>
      </c>
      <c r="Z2254" s="83" t="s">
        <v>5582</v>
      </c>
      <c r="AA2254" s="51">
        <v>2</v>
      </c>
      <c r="AB2254" s="51">
        <v>0</v>
      </c>
      <c r="AC2254" s="63" t="s">
        <v>375</v>
      </c>
      <c r="AD2254" s="94" t="str">
        <f>IF(OR(Q2254="",'1'!$H$10="-"),"",IF(Q2254&gt;R2254+S2254,"заказано больше наличия",""))</f>
        <v/>
      </c>
    </row>
    <row r="2255" spans="1:30" s="48" customFormat="1">
      <c r="A2255" s="2"/>
      <c r="B2255" s="57" t="s">
        <v>2141</v>
      </c>
      <c r="C2255" s="49" t="s">
        <v>27</v>
      </c>
      <c r="D2255" s="49" t="s">
        <v>3926</v>
      </c>
      <c r="E2255" s="49">
        <v>6</v>
      </c>
      <c r="F2255" s="49">
        <v>15</v>
      </c>
      <c r="G2255" s="49" t="s">
        <v>3524</v>
      </c>
      <c r="H2255" s="52" t="s">
        <v>57</v>
      </c>
      <c r="I2255" s="50"/>
      <c r="J2255" s="50"/>
      <c r="K2255" s="90"/>
      <c r="L2255" s="51">
        <v>550</v>
      </c>
      <c r="M2255" s="51">
        <v>485</v>
      </c>
      <c r="N2255" s="82">
        <f>IF('1'!$H$10="-",L2255,L2255)</f>
        <v>550</v>
      </c>
      <c r="O2255" s="82">
        <f>IF(Z2255="только сц",0,IF('1'!$H$10="-",M2255,IF('1'!$H$10="в кассу предприятия",M2255,IF('1'!$H$10="ИП Водакова Т.Ю.",M2255*1.075,"-"))))</f>
        <v>0</v>
      </c>
      <c r="P2255" s="86">
        <v>1</v>
      </c>
      <c r="Q2255" s="47"/>
      <c r="R2255" s="91">
        <f t="shared" si="35"/>
        <v>0</v>
      </c>
      <c r="S2255" s="91" t="str">
        <f>IF('1'!$H$10="-","-      ₽",IF(Z2255="только сц",IF(Q2255&lt;=AA2255,Q2255,AA2255),IF(Q2255&lt;=AB2255,0,IF(Q2255-R2255&lt;=AA2255,Q2255-R2255,AA2255))))</f>
        <v>-      ₽</v>
      </c>
      <c r="T2255" s="92" t="str">
        <f>IF('1'!$H$10="-","-      ₽",IF(AND(SUM($W$10:$W$6357)&gt;=200000,AC2255&lt;&gt;"без скидки"),IF(R2255&gt;=100,O2255*0.95*0.95*R2255,O2255*R2255*0.95),IF(SUM($V$10:$V$6357)&gt;=57000,IF(AND(R2255&gt;=100,AC2255&lt;&gt;"без скидки"),O2255*0.95*R2255,O2255*R2255),N2255*R2255)))</f>
        <v>-      ₽</v>
      </c>
      <c r="U2255" s="92" t="str">
        <f>IF('1'!$H$10="-","-      ₽",S2255*N2255)</f>
        <v>-      ₽</v>
      </c>
      <c r="V2255" s="93" t="str">
        <f>IF('1'!$H$10="-","-      ₽",R2255*N2255)</f>
        <v>-      ₽</v>
      </c>
      <c r="W2255" s="93" t="str">
        <f>IF('1'!$H$10="-","-      ₽",R2255*O2255)</f>
        <v>-      ₽</v>
      </c>
      <c r="X2255" s="65" t="s">
        <v>4548</v>
      </c>
      <c r="Y2255" s="66" t="str">
        <f>IF(OR(Q2255="",'1'!$H$10="-"),"-      %",IF(Z2255="только сц",0,IF(SUM($V$685:$V$6357)&gt;=57000,(W2255-T2255)/W2255,0)))</f>
        <v>-      %</v>
      </c>
      <c r="Z2255" s="83" t="s">
        <v>5582</v>
      </c>
      <c r="AA2255" s="51">
        <v>1</v>
      </c>
      <c r="AB2255" s="51">
        <v>0</v>
      </c>
      <c r="AC2255" s="63" t="s">
        <v>375</v>
      </c>
      <c r="AD2255" s="94" t="str">
        <f>IF(OR(Q2255="",'1'!$H$10="-"),"",IF(Q2255&gt;R2255+S2255,"заказано больше наличия",""))</f>
        <v/>
      </c>
    </row>
    <row r="2256" spans="1:30" s="48" customFormat="1">
      <c r="A2256" s="2"/>
      <c r="B2256" s="57" t="s">
        <v>2142</v>
      </c>
      <c r="C2256" s="49" t="s">
        <v>27</v>
      </c>
      <c r="D2256" s="49" t="s">
        <v>3926</v>
      </c>
      <c r="E2256" s="49">
        <v>6</v>
      </c>
      <c r="F2256" s="49">
        <v>23</v>
      </c>
      <c r="G2256" s="49" t="s">
        <v>3525</v>
      </c>
      <c r="H2256" s="52" t="s">
        <v>29</v>
      </c>
      <c r="I2256" s="50"/>
      <c r="J2256" s="50"/>
      <c r="K2256" s="90"/>
      <c r="L2256" s="51">
        <v>627</v>
      </c>
      <c r="M2256" s="51">
        <v>553</v>
      </c>
      <c r="N2256" s="82">
        <f>IF('1'!$H$10="-",L2256,L2256)</f>
        <v>627</v>
      </c>
      <c r="O2256" s="82">
        <f>IF(Z2256="только сц",0,IF('1'!$H$10="-",M2256,IF('1'!$H$10="в кассу предприятия",M2256,IF('1'!$H$10="ИП Водакова Т.Ю.",M2256*1.075,"-"))))</f>
        <v>553</v>
      </c>
      <c r="P2256" s="86">
        <v>1</v>
      </c>
      <c r="Q2256" s="47"/>
      <c r="R2256" s="91">
        <f t="shared" si="35"/>
        <v>0</v>
      </c>
      <c r="S2256" s="91" t="str">
        <f>IF('1'!$H$10="-","-      ₽",IF(Z2256="только сц",IF(Q2256&lt;=AA2256,Q2256,AA2256),IF(Q2256&lt;=AB2256,0,IF(Q2256-R2256&lt;=AA2256,Q2256-R2256,AA2256))))</f>
        <v>-      ₽</v>
      </c>
      <c r="T2256" s="92" t="str">
        <f>IF('1'!$H$10="-","-      ₽",IF(AND(SUM($W$10:$W$6357)&gt;=200000,AC2256&lt;&gt;"без скидки"),IF(R2256&gt;=100,O2256*0.95*0.95*R2256,O2256*R2256*0.95),IF(SUM($V$10:$V$6357)&gt;=57000,IF(AND(R2256&gt;=100,AC2256&lt;&gt;"без скидки"),O2256*0.95*R2256,O2256*R2256),N2256*R2256)))</f>
        <v>-      ₽</v>
      </c>
      <c r="U2256" s="92" t="str">
        <f>IF('1'!$H$10="-","-      ₽",S2256*N2256)</f>
        <v>-      ₽</v>
      </c>
      <c r="V2256" s="93" t="str">
        <f>IF('1'!$H$10="-","-      ₽",R2256*N2256)</f>
        <v>-      ₽</v>
      </c>
      <c r="W2256" s="93" t="str">
        <f>IF('1'!$H$10="-","-      ₽",R2256*O2256)</f>
        <v>-      ₽</v>
      </c>
      <c r="X2256" s="65" t="s">
        <v>4548</v>
      </c>
      <c r="Y2256" s="66" t="str">
        <f>IF(OR(Q2256="",'1'!$H$10="-"),"-      %",IF(Z2256="только сц",0,IF(SUM($V$685:$V$6357)&gt;=57000,(W2256-T2256)/W2256,0)))</f>
        <v>-      %</v>
      </c>
      <c r="Z2256" s="83" t="s">
        <v>375</v>
      </c>
      <c r="AA2256" s="51">
        <v>0</v>
      </c>
      <c r="AB2256" s="51">
        <v>1</v>
      </c>
      <c r="AC2256" s="63" t="s">
        <v>375</v>
      </c>
      <c r="AD2256" s="94" t="str">
        <f>IF(OR(Q2256="",'1'!$H$10="-"),"",IF(Q2256&gt;R2256+S2256,"заказано больше наличия",""))</f>
        <v/>
      </c>
    </row>
    <row r="2257" spans="1:30" s="48" customFormat="1">
      <c r="A2257" s="2"/>
      <c r="B2257" s="57" t="s">
        <v>5306</v>
      </c>
      <c r="C2257" s="49" t="s">
        <v>27</v>
      </c>
      <c r="D2257" s="49" t="s">
        <v>3926</v>
      </c>
      <c r="E2257" s="49">
        <v>6</v>
      </c>
      <c r="F2257" s="49">
        <v>22</v>
      </c>
      <c r="G2257" s="49" t="s">
        <v>5563</v>
      </c>
      <c r="H2257" s="52" t="s">
        <v>45</v>
      </c>
      <c r="I2257" s="50"/>
      <c r="J2257" s="50"/>
      <c r="K2257" s="90"/>
      <c r="L2257" s="51">
        <v>627</v>
      </c>
      <c r="M2257" s="51">
        <v>553</v>
      </c>
      <c r="N2257" s="82">
        <f>IF('1'!$H$10="-",L2257,L2257)</f>
        <v>627</v>
      </c>
      <c r="O2257" s="82">
        <f>IF(Z2257="только сц",0,IF('1'!$H$10="-",M2257,IF('1'!$H$10="в кассу предприятия",M2257,IF('1'!$H$10="ИП Водакова Т.Ю.",M2257*1.075,"-"))))</f>
        <v>0</v>
      </c>
      <c r="P2257" s="86">
        <v>1</v>
      </c>
      <c r="Q2257" s="47"/>
      <c r="R2257" s="91">
        <f t="shared" si="35"/>
        <v>0</v>
      </c>
      <c r="S2257" s="91" t="str">
        <f>IF('1'!$H$10="-","-      ₽",IF(Z2257="только сц",IF(Q2257&lt;=AA2257,Q2257,AA2257),IF(Q2257&lt;=AB2257,0,IF(Q2257-R2257&lt;=AA2257,Q2257-R2257,AA2257))))</f>
        <v>-      ₽</v>
      </c>
      <c r="T2257" s="92" t="str">
        <f>IF('1'!$H$10="-","-      ₽",IF(AND(SUM($W$10:$W$6357)&gt;=200000,AC2257&lt;&gt;"без скидки"),IF(R2257&gt;=100,O2257*0.95*0.95*R2257,O2257*R2257*0.95),IF(SUM($V$10:$V$6357)&gt;=57000,IF(AND(R2257&gt;=100,AC2257&lt;&gt;"без скидки"),O2257*0.95*R2257,O2257*R2257),N2257*R2257)))</f>
        <v>-      ₽</v>
      </c>
      <c r="U2257" s="92" t="str">
        <f>IF('1'!$H$10="-","-      ₽",S2257*N2257)</f>
        <v>-      ₽</v>
      </c>
      <c r="V2257" s="93" t="str">
        <f>IF('1'!$H$10="-","-      ₽",R2257*N2257)</f>
        <v>-      ₽</v>
      </c>
      <c r="W2257" s="93" t="str">
        <f>IF('1'!$H$10="-","-      ₽",R2257*O2257)</f>
        <v>-      ₽</v>
      </c>
      <c r="X2257" s="65" t="s">
        <v>4548</v>
      </c>
      <c r="Y2257" s="66" t="str">
        <f>IF(OR(Q2257="",'1'!$H$10="-"),"-      %",IF(Z2257="только сц",0,IF(SUM($V$685:$V$6357)&gt;=57000,(W2257-T2257)/W2257,0)))</f>
        <v>-      %</v>
      </c>
      <c r="Z2257" s="83" t="s">
        <v>5582</v>
      </c>
      <c r="AA2257" s="51">
        <v>1</v>
      </c>
      <c r="AB2257" s="51">
        <v>0</v>
      </c>
      <c r="AC2257" s="63" t="s">
        <v>3975</v>
      </c>
      <c r="AD2257" s="94" t="str">
        <f>IF(OR(Q2257="",'1'!$H$10="-"),"",IF(Q2257&gt;R2257+S2257,"заказано больше наличия",""))</f>
        <v/>
      </c>
    </row>
    <row r="2258" spans="1:30" s="48" customFormat="1">
      <c r="A2258" s="2"/>
      <c r="B2258" s="57" t="s">
        <v>2143</v>
      </c>
      <c r="C2258" s="49" t="s">
        <v>27</v>
      </c>
      <c r="D2258" s="49" t="s">
        <v>3926</v>
      </c>
      <c r="E2258" s="49">
        <v>6</v>
      </c>
      <c r="F2258" s="49">
        <v>23</v>
      </c>
      <c r="G2258" s="49" t="s">
        <v>3526</v>
      </c>
      <c r="H2258" s="52" t="s">
        <v>29</v>
      </c>
      <c r="I2258" s="50"/>
      <c r="J2258" s="50"/>
      <c r="K2258" s="90"/>
      <c r="L2258" s="51">
        <v>627</v>
      </c>
      <c r="M2258" s="51">
        <v>553</v>
      </c>
      <c r="N2258" s="82">
        <f>IF('1'!$H$10="-",L2258,L2258)</f>
        <v>627</v>
      </c>
      <c r="O2258" s="82">
        <f>IF(Z2258="только сц",0,IF('1'!$H$10="-",M2258,IF('1'!$H$10="в кассу предприятия",M2258,IF('1'!$H$10="ИП Водакова Т.Ю.",M2258*1.075,"-"))))</f>
        <v>0</v>
      </c>
      <c r="P2258" s="86">
        <v>4</v>
      </c>
      <c r="Q2258" s="47"/>
      <c r="R2258" s="91">
        <f t="shared" si="35"/>
        <v>0</v>
      </c>
      <c r="S2258" s="91" t="str">
        <f>IF('1'!$H$10="-","-      ₽",IF(Z2258="только сц",IF(Q2258&lt;=AA2258,Q2258,AA2258),IF(Q2258&lt;=AB2258,0,IF(Q2258-R2258&lt;=AA2258,Q2258-R2258,AA2258))))</f>
        <v>-      ₽</v>
      </c>
      <c r="T2258" s="92" t="str">
        <f>IF('1'!$H$10="-","-      ₽",IF(AND(SUM($W$10:$W$6357)&gt;=200000,AC2258&lt;&gt;"без скидки"),IF(R2258&gt;=100,O2258*0.95*0.95*R2258,O2258*R2258*0.95),IF(SUM($V$10:$V$6357)&gt;=57000,IF(AND(R2258&gt;=100,AC2258&lt;&gt;"без скидки"),O2258*0.95*R2258,O2258*R2258),N2258*R2258)))</f>
        <v>-      ₽</v>
      </c>
      <c r="U2258" s="92" t="str">
        <f>IF('1'!$H$10="-","-      ₽",S2258*N2258)</f>
        <v>-      ₽</v>
      </c>
      <c r="V2258" s="93" t="str">
        <f>IF('1'!$H$10="-","-      ₽",R2258*N2258)</f>
        <v>-      ₽</v>
      </c>
      <c r="W2258" s="93" t="str">
        <f>IF('1'!$H$10="-","-      ₽",R2258*O2258)</f>
        <v>-      ₽</v>
      </c>
      <c r="X2258" s="65" t="s">
        <v>4548</v>
      </c>
      <c r="Y2258" s="66" t="str">
        <f>IF(OR(Q2258="",'1'!$H$10="-"),"-      %",IF(Z2258="только сц",0,IF(SUM($V$685:$V$6357)&gt;=57000,(W2258-T2258)/W2258,0)))</f>
        <v>-      %</v>
      </c>
      <c r="Z2258" s="83" t="s">
        <v>5582</v>
      </c>
      <c r="AA2258" s="51">
        <v>4</v>
      </c>
      <c r="AB2258" s="51">
        <v>0</v>
      </c>
      <c r="AC2258" s="63" t="s">
        <v>375</v>
      </c>
      <c r="AD2258" s="94" t="str">
        <f>IF(OR(Q2258="",'1'!$H$10="-"),"",IF(Q2258&gt;R2258+S2258,"заказано больше наличия",""))</f>
        <v/>
      </c>
    </row>
    <row r="2259" spans="1:30" s="48" customFormat="1">
      <c r="A2259" s="2"/>
      <c r="B2259" s="57" t="s">
        <v>2144</v>
      </c>
      <c r="C2259" s="49" t="s">
        <v>40</v>
      </c>
      <c r="D2259" s="49" t="s">
        <v>61</v>
      </c>
      <c r="E2259" s="49">
        <v>6</v>
      </c>
      <c r="F2259" s="49">
        <v>22</v>
      </c>
      <c r="G2259" s="49" t="s">
        <v>3527</v>
      </c>
      <c r="H2259" s="52" t="s">
        <v>45</v>
      </c>
      <c r="I2259" s="50"/>
      <c r="J2259" s="50"/>
      <c r="K2259" s="90"/>
      <c r="L2259" s="51">
        <v>627</v>
      </c>
      <c r="M2259" s="51">
        <v>553</v>
      </c>
      <c r="N2259" s="82">
        <f>IF('1'!$H$10="-",L2259,L2259)</f>
        <v>627</v>
      </c>
      <c r="O2259" s="82">
        <f>IF(Z2259="только сц",0,IF('1'!$H$10="-",M2259,IF('1'!$H$10="в кассу предприятия",M2259,IF('1'!$H$10="ИП Водакова Т.Ю.",M2259*1.075,"-"))))</f>
        <v>553</v>
      </c>
      <c r="P2259" s="86">
        <v>15</v>
      </c>
      <c r="Q2259" s="47"/>
      <c r="R2259" s="91">
        <f t="shared" si="35"/>
        <v>0</v>
      </c>
      <c r="S2259" s="91" t="str">
        <f>IF('1'!$H$10="-","-      ₽",IF(Z2259="только сц",IF(Q2259&lt;=AA2259,Q2259,AA2259),IF(Q2259&lt;=AB2259,0,IF(Q2259-R2259&lt;=AA2259,Q2259-R2259,AA2259))))</f>
        <v>-      ₽</v>
      </c>
      <c r="T2259" s="92" t="str">
        <f>IF('1'!$H$10="-","-      ₽",IF(AND(SUM($W$10:$W$6357)&gt;=200000,AC2259&lt;&gt;"без скидки"),IF(R2259&gt;=100,O2259*0.95*0.95*R2259,O2259*R2259*0.95),IF(SUM($V$10:$V$6357)&gt;=57000,IF(AND(R2259&gt;=100,AC2259&lt;&gt;"без скидки"),O2259*0.95*R2259,O2259*R2259),N2259*R2259)))</f>
        <v>-      ₽</v>
      </c>
      <c r="U2259" s="92" t="str">
        <f>IF('1'!$H$10="-","-      ₽",S2259*N2259)</f>
        <v>-      ₽</v>
      </c>
      <c r="V2259" s="93" t="str">
        <f>IF('1'!$H$10="-","-      ₽",R2259*N2259)</f>
        <v>-      ₽</v>
      </c>
      <c r="W2259" s="93" t="str">
        <f>IF('1'!$H$10="-","-      ₽",R2259*O2259)</f>
        <v>-      ₽</v>
      </c>
      <c r="X2259" s="65" t="s">
        <v>4548</v>
      </c>
      <c r="Y2259" s="66" t="str">
        <f>IF(OR(Q2259="",'1'!$H$10="-"),"-      %",IF(Z2259="только сц",0,IF(SUM($V$685:$V$6357)&gt;=57000,(W2259-T2259)/W2259,0)))</f>
        <v>-      %</v>
      </c>
      <c r="Z2259" s="83" t="s">
        <v>375</v>
      </c>
      <c r="AA2259" s="51">
        <v>5</v>
      </c>
      <c r="AB2259" s="51">
        <v>10</v>
      </c>
      <c r="AC2259" s="63" t="s">
        <v>375</v>
      </c>
      <c r="AD2259" s="94" t="str">
        <f>IF(OR(Q2259="",'1'!$H$10="-"),"",IF(Q2259&gt;R2259+S2259,"заказано больше наличия",""))</f>
        <v/>
      </c>
    </row>
    <row r="2260" spans="1:30" s="48" customFormat="1">
      <c r="A2260" s="2"/>
      <c r="B2260" s="57" t="s">
        <v>2145</v>
      </c>
      <c r="C2260" s="49" t="s">
        <v>27</v>
      </c>
      <c r="D2260" s="49" t="s">
        <v>3926</v>
      </c>
      <c r="E2260" s="49">
        <v>6</v>
      </c>
      <c r="F2260" s="49">
        <v>23</v>
      </c>
      <c r="G2260" s="49" t="s">
        <v>3527</v>
      </c>
      <c r="H2260" s="52" t="s">
        <v>29</v>
      </c>
      <c r="I2260" s="50"/>
      <c r="J2260" s="50"/>
      <c r="K2260" s="90"/>
      <c r="L2260" s="51">
        <v>627</v>
      </c>
      <c r="M2260" s="51">
        <v>553</v>
      </c>
      <c r="N2260" s="82">
        <f>IF('1'!$H$10="-",L2260,L2260)</f>
        <v>627</v>
      </c>
      <c r="O2260" s="82">
        <f>IF(Z2260="только сц",0,IF('1'!$H$10="-",M2260,IF('1'!$H$10="в кассу предприятия",M2260,IF('1'!$H$10="ИП Водакова Т.Ю.",M2260*1.075,"-"))))</f>
        <v>553</v>
      </c>
      <c r="P2260" s="86">
        <v>3</v>
      </c>
      <c r="Q2260" s="47"/>
      <c r="R2260" s="91">
        <f t="shared" si="35"/>
        <v>0</v>
      </c>
      <c r="S2260" s="91" t="str">
        <f>IF('1'!$H$10="-","-      ₽",IF(Z2260="только сц",IF(Q2260&lt;=AA2260,Q2260,AA2260),IF(Q2260&lt;=AB2260,0,IF(Q2260-R2260&lt;=AA2260,Q2260-R2260,AA2260))))</f>
        <v>-      ₽</v>
      </c>
      <c r="T2260" s="92" t="str">
        <f>IF('1'!$H$10="-","-      ₽",IF(AND(SUM($W$10:$W$6357)&gt;=200000,AC2260&lt;&gt;"без скидки"),IF(R2260&gt;=100,O2260*0.95*0.95*R2260,O2260*R2260*0.95),IF(SUM($V$10:$V$6357)&gt;=57000,IF(AND(R2260&gt;=100,AC2260&lt;&gt;"без скидки"),O2260*0.95*R2260,O2260*R2260),N2260*R2260)))</f>
        <v>-      ₽</v>
      </c>
      <c r="U2260" s="92" t="str">
        <f>IF('1'!$H$10="-","-      ₽",S2260*N2260)</f>
        <v>-      ₽</v>
      </c>
      <c r="V2260" s="93" t="str">
        <f>IF('1'!$H$10="-","-      ₽",R2260*N2260)</f>
        <v>-      ₽</v>
      </c>
      <c r="W2260" s="93" t="str">
        <f>IF('1'!$H$10="-","-      ₽",R2260*O2260)</f>
        <v>-      ₽</v>
      </c>
      <c r="X2260" s="65" t="s">
        <v>4548</v>
      </c>
      <c r="Y2260" s="66" t="str">
        <f>IF(OR(Q2260="",'1'!$H$10="-"),"-      %",IF(Z2260="только сц",0,IF(SUM($V$685:$V$6357)&gt;=57000,(W2260-T2260)/W2260,0)))</f>
        <v>-      %</v>
      </c>
      <c r="Z2260" s="83" t="s">
        <v>375</v>
      </c>
      <c r="AA2260" s="51">
        <v>2</v>
      </c>
      <c r="AB2260" s="51">
        <v>1</v>
      </c>
      <c r="AC2260" s="63" t="s">
        <v>375</v>
      </c>
      <c r="AD2260" s="94" t="str">
        <f>IF(OR(Q2260="",'1'!$H$10="-"),"",IF(Q2260&gt;R2260+S2260,"заказано больше наличия",""))</f>
        <v/>
      </c>
    </row>
    <row r="2261" spans="1:30" s="48" customFormat="1">
      <c r="A2261" s="2"/>
      <c r="B2261" s="57" t="s">
        <v>2146</v>
      </c>
      <c r="C2261" s="49" t="s">
        <v>40</v>
      </c>
      <c r="D2261" s="49" t="s">
        <v>61</v>
      </c>
      <c r="E2261" s="49">
        <v>6</v>
      </c>
      <c r="F2261" s="49">
        <v>15</v>
      </c>
      <c r="G2261" s="49" t="s">
        <v>3528</v>
      </c>
      <c r="H2261" s="52" t="s">
        <v>57</v>
      </c>
      <c r="I2261" s="50"/>
      <c r="J2261" s="50"/>
      <c r="K2261" s="90"/>
      <c r="L2261" s="51">
        <v>550</v>
      </c>
      <c r="M2261" s="51">
        <v>485</v>
      </c>
      <c r="N2261" s="82">
        <f>IF('1'!$H$10="-",L2261,L2261)</f>
        <v>550</v>
      </c>
      <c r="O2261" s="82">
        <f>IF(Z2261="только сц",0,IF('1'!$H$10="-",M2261,IF('1'!$H$10="в кассу предприятия",M2261,IF('1'!$H$10="ИП Водакова Т.Ю.",M2261*1.075,"-"))))</f>
        <v>0</v>
      </c>
      <c r="P2261" s="86">
        <v>1</v>
      </c>
      <c r="Q2261" s="47"/>
      <c r="R2261" s="91">
        <f t="shared" si="35"/>
        <v>0</v>
      </c>
      <c r="S2261" s="91" t="str">
        <f>IF('1'!$H$10="-","-      ₽",IF(Z2261="только сц",IF(Q2261&lt;=AA2261,Q2261,AA2261),IF(Q2261&lt;=AB2261,0,IF(Q2261-R2261&lt;=AA2261,Q2261-R2261,AA2261))))</f>
        <v>-      ₽</v>
      </c>
      <c r="T2261" s="92" t="str">
        <f>IF('1'!$H$10="-","-      ₽",IF(AND(SUM($W$10:$W$6357)&gt;=200000,AC2261&lt;&gt;"без скидки"),IF(R2261&gt;=100,O2261*0.95*0.95*R2261,O2261*R2261*0.95),IF(SUM($V$10:$V$6357)&gt;=57000,IF(AND(R2261&gt;=100,AC2261&lt;&gt;"без скидки"),O2261*0.95*R2261,O2261*R2261),N2261*R2261)))</f>
        <v>-      ₽</v>
      </c>
      <c r="U2261" s="92" t="str">
        <f>IF('1'!$H$10="-","-      ₽",S2261*N2261)</f>
        <v>-      ₽</v>
      </c>
      <c r="V2261" s="93" t="str">
        <f>IF('1'!$H$10="-","-      ₽",R2261*N2261)</f>
        <v>-      ₽</v>
      </c>
      <c r="W2261" s="93" t="str">
        <f>IF('1'!$H$10="-","-      ₽",R2261*O2261)</f>
        <v>-      ₽</v>
      </c>
      <c r="X2261" s="65" t="s">
        <v>4548</v>
      </c>
      <c r="Y2261" s="66" t="str">
        <f>IF(OR(Q2261="",'1'!$H$10="-"),"-      %",IF(Z2261="только сц",0,IF(SUM($V$685:$V$6357)&gt;=57000,(W2261-T2261)/W2261,0)))</f>
        <v>-      %</v>
      </c>
      <c r="Z2261" s="83" t="s">
        <v>5582</v>
      </c>
      <c r="AA2261" s="51">
        <v>1</v>
      </c>
      <c r="AB2261" s="51">
        <v>0</v>
      </c>
      <c r="AC2261" s="63" t="s">
        <v>375</v>
      </c>
      <c r="AD2261" s="94" t="str">
        <f>IF(OR(Q2261="",'1'!$H$10="-"),"",IF(Q2261&gt;R2261+S2261,"заказано больше наличия",""))</f>
        <v/>
      </c>
    </row>
    <row r="2262" spans="1:30" s="48" customFormat="1">
      <c r="A2262" s="2"/>
      <c r="B2262" s="57" t="s">
        <v>2147</v>
      </c>
      <c r="C2262" s="49" t="s">
        <v>40</v>
      </c>
      <c r="D2262" s="49" t="s">
        <v>61</v>
      </c>
      <c r="E2262" s="49">
        <v>6</v>
      </c>
      <c r="F2262" s="49">
        <v>23</v>
      </c>
      <c r="G2262" s="49" t="s">
        <v>3529</v>
      </c>
      <c r="H2262" s="52" t="s">
        <v>29</v>
      </c>
      <c r="I2262" s="50"/>
      <c r="J2262" s="50"/>
      <c r="K2262" s="90"/>
      <c r="L2262" s="51">
        <v>627</v>
      </c>
      <c r="M2262" s="51">
        <v>553</v>
      </c>
      <c r="N2262" s="82">
        <f>IF('1'!$H$10="-",L2262,L2262)</f>
        <v>627</v>
      </c>
      <c r="O2262" s="82">
        <f>IF(Z2262="только сц",0,IF('1'!$H$10="-",M2262,IF('1'!$H$10="в кассу предприятия",M2262,IF('1'!$H$10="ИП Водакова Т.Ю.",M2262*1.075,"-"))))</f>
        <v>0</v>
      </c>
      <c r="P2262" s="86">
        <v>8</v>
      </c>
      <c r="Q2262" s="47"/>
      <c r="R2262" s="91">
        <f t="shared" si="35"/>
        <v>0</v>
      </c>
      <c r="S2262" s="91" t="str">
        <f>IF('1'!$H$10="-","-      ₽",IF(Z2262="только сц",IF(Q2262&lt;=AA2262,Q2262,AA2262),IF(Q2262&lt;=AB2262,0,IF(Q2262-R2262&lt;=AA2262,Q2262-R2262,AA2262))))</f>
        <v>-      ₽</v>
      </c>
      <c r="T2262" s="92" t="str">
        <f>IF('1'!$H$10="-","-      ₽",IF(AND(SUM($W$10:$W$6357)&gt;=200000,AC2262&lt;&gt;"без скидки"),IF(R2262&gt;=100,O2262*0.95*0.95*R2262,O2262*R2262*0.95),IF(SUM($V$10:$V$6357)&gt;=57000,IF(AND(R2262&gt;=100,AC2262&lt;&gt;"без скидки"),O2262*0.95*R2262,O2262*R2262),N2262*R2262)))</f>
        <v>-      ₽</v>
      </c>
      <c r="U2262" s="92" t="str">
        <f>IF('1'!$H$10="-","-      ₽",S2262*N2262)</f>
        <v>-      ₽</v>
      </c>
      <c r="V2262" s="93" t="str">
        <f>IF('1'!$H$10="-","-      ₽",R2262*N2262)</f>
        <v>-      ₽</v>
      </c>
      <c r="W2262" s="93" t="str">
        <f>IF('1'!$H$10="-","-      ₽",R2262*O2262)</f>
        <v>-      ₽</v>
      </c>
      <c r="X2262" s="65" t="s">
        <v>4548</v>
      </c>
      <c r="Y2262" s="66" t="str">
        <f>IF(OR(Q2262="",'1'!$H$10="-"),"-      %",IF(Z2262="только сц",0,IF(SUM($V$685:$V$6357)&gt;=57000,(W2262-T2262)/W2262,0)))</f>
        <v>-      %</v>
      </c>
      <c r="Z2262" s="83" t="s">
        <v>5582</v>
      </c>
      <c r="AA2262" s="51">
        <v>8</v>
      </c>
      <c r="AB2262" s="51">
        <v>0</v>
      </c>
      <c r="AC2262" s="63" t="s">
        <v>375</v>
      </c>
      <c r="AD2262" s="94" t="str">
        <f>IF(OR(Q2262="",'1'!$H$10="-"),"",IF(Q2262&gt;R2262+S2262,"заказано больше наличия",""))</f>
        <v/>
      </c>
    </row>
    <row r="2263" spans="1:30" s="48" customFormat="1">
      <c r="A2263" s="2"/>
      <c r="B2263" s="57" t="s">
        <v>67</v>
      </c>
      <c r="C2263" s="49" t="s">
        <v>40</v>
      </c>
      <c r="D2263" s="49" t="s">
        <v>61</v>
      </c>
      <c r="E2263" s="49">
        <v>6</v>
      </c>
      <c r="F2263" s="49">
        <v>22</v>
      </c>
      <c r="G2263" s="49" t="s">
        <v>68</v>
      </c>
      <c r="H2263" s="52" t="s">
        <v>45</v>
      </c>
      <c r="I2263" s="50"/>
      <c r="J2263" s="50"/>
      <c r="K2263" s="90"/>
      <c r="L2263" s="51">
        <v>627</v>
      </c>
      <c r="M2263" s="51">
        <v>553</v>
      </c>
      <c r="N2263" s="82">
        <f>IF('1'!$H$10="-",L2263,L2263)</f>
        <v>627</v>
      </c>
      <c r="O2263" s="82">
        <f>IF(Z2263="только сц",0,IF('1'!$H$10="-",M2263,IF('1'!$H$10="в кассу предприятия",M2263,IF('1'!$H$10="ИП Водакова Т.Ю.",M2263*1.075,"-"))))</f>
        <v>553</v>
      </c>
      <c r="P2263" s="86">
        <v>32</v>
      </c>
      <c r="Q2263" s="47"/>
      <c r="R2263" s="91">
        <f t="shared" si="35"/>
        <v>0</v>
      </c>
      <c r="S2263" s="91" t="str">
        <f>IF('1'!$H$10="-","-      ₽",IF(Z2263="только сц",IF(Q2263&lt;=AA2263,Q2263,AA2263),IF(Q2263&lt;=AB2263,0,IF(Q2263-R2263&lt;=AA2263,Q2263-R2263,AA2263))))</f>
        <v>-      ₽</v>
      </c>
      <c r="T2263" s="92" t="str">
        <f>IF('1'!$H$10="-","-      ₽",IF(AND(SUM($W$10:$W$6357)&gt;=200000,AC2263&lt;&gt;"без скидки"),IF(R2263&gt;=100,O2263*0.95*0.95*R2263,O2263*R2263*0.95),IF(SUM($V$10:$V$6357)&gt;=57000,IF(AND(R2263&gt;=100,AC2263&lt;&gt;"без скидки"),O2263*0.95*R2263,O2263*R2263),N2263*R2263)))</f>
        <v>-      ₽</v>
      </c>
      <c r="U2263" s="92" t="str">
        <f>IF('1'!$H$10="-","-      ₽",S2263*N2263)</f>
        <v>-      ₽</v>
      </c>
      <c r="V2263" s="93" t="str">
        <f>IF('1'!$H$10="-","-      ₽",R2263*N2263)</f>
        <v>-      ₽</v>
      </c>
      <c r="W2263" s="93" t="str">
        <f>IF('1'!$H$10="-","-      ₽",R2263*O2263)</f>
        <v>-      ₽</v>
      </c>
      <c r="X2263" s="65" t="s">
        <v>4548</v>
      </c>
      <c r="Y2263" s="66" t="str">
        <f>IF(OR(Q2263="",'1'!$H$10="-"),"-      %",IF(Z2263="только сц",0,IF(SUM($V$685:$V$6357)&gt;=57000,(W2263-T2263)/W2263,0)))</f>
        <v>-      %</v>
      </c>
      <c r="Z2263" s="83" t="s">
        <v>375</v>
      </c>
      <c r="AA2263" s="51">
        <v>10</v>
      </c>
      <c r="AB2263" s="51">
        <v>22</v>
      </c>
      <c r="AC2263" s="63" t="s">
        <v>3975</v>
      </c>
      <c r="AD2263" s="94" t="str">
        <f>IF(OR(Q2263="",'1'!$H$10="-"),"",IF(Q2263&gt;R2263+S2263,"заказано больше наличия",""))</f>
        <v/>
      </c>
    </row>
    <row r="2264" spans="1:30" s="48" customFormat="1">
      <c r="A2264" s="2"/>
      <c r="B2264" s="57" t="s">
        <v>2148</v>
      </c>
      <c r="C2264" s="49" t="s">
        <v>40</v>
      </c>
      <c r="D2264" s="49" t="s">
        <v>61</v>
      </c>
      <c r="E2264" s="49">
        <v>6</v>
      </c>
      <c r="F2264" s="49">
        <v>23</v>
      </c>
      <c r="G2264" s="49" t="s">
        <v>68</v>
      </c>
      <c r="H2264" s="52" t="s">
        <v>29</v>
      </c>
      <c r="I2264" s="50"/>
      <c r="J2264" s="50"/>
      <c r="K2264" s="90"/>
      <c r="L2264" s="51">
        <v>627</v>
      </c>
      <c r="M2264" s="51">
        <v>553</v>
      </c>
      <c r="N2264" s="82">
        <f>IF('1'!$H$10="-",L2264,L2264)</f>
        <v>627</v>
      </c>
      <c r="O2264" s="82">
        <f>IF(Z2264="только сц",0,IF('1'!$H$10="-",M2264,IF('1'!$H$10="в кассу предприятия",M2264,IF('1'!$H$10="ИП Водакова Т.Ю.",M2264*1.075,"-"))))</f>
        <v>0</v>
      </c>
      <c r="P2264" s="86">
        <v>8</v>
      </c>
      <c r="Q2264" s="47"/>
      <c r="R2264" s="91">
        <f t="shared" si="35"/>
        <v>0</v>
      </c>
      <c r="S2264" s="91" t="str">
        <f>IF('1'!$H$10="-","-      ₽",IF(Z2264="только сц",IF(Q2264&lt;=AA2264,Q2264,AA2264),IF(Q2264&lt;=AB2264,0,IF(Q2264-R2264&lt;=AA2264,Q2264-R2264,AA2264))))</f>
        <v>-      ₽</v>
      </c>
      <c r="T2264" s="92" t="str">
        <f>IF('1'!$H$10="-","-      ₽",IF(AND(SUM($W$10:$W$6357)&gt;=200000,AC2264&lt;&gt;"без скидки"),IF(R2264&gt;=100,O2264*0.95*0.95*R2264,O2264*R2264*0.95),IF(SUM($V$10:$V$6357)&gt;=57000,IF(AND(R2264&gt;=100,AC2264&lt;&gt;"без скидки"),O2264*0.95*R2264,O2264*R2264),N2264*R2264)))</f>
        <v>-      ₽</v>
      </c>
      <c r="U2264" s="92" t="str">
        <f>IF('1'!$H$10="-","-      ₽",S2264*N2264)</f>
        <v>-      ₽</v>
      </c>
      <c r="V2264" s="93" t="str">
        <f>IF('1'!$H$10="-","-      ₽",R2264*N2264)</f>
        <v>-      ₽</v>
      </c>
      <c r="W2264" s="93" t="str">
        <f>IF('1'!$H$10="-","-      ₽",R2264*O2264)</f>
        <v>-      ₽</v>
      </c>
      <c r="X2264" s="65" t="s">
        <v>4548</v>
      </c>
      <c r="Y2264" s="66" t="str">
        <f>IF(OR(Q2264="",'1'!$H$10="-"),"-      %",IF(Z2264="только сц",0,IF(SUM($V$685:$V$6357)&gt;=57000,(W2264-T2264)/W2264,0)))</f>
        <v>-      %</v>
      </c>
      <c r="Z2264" s="83" t="s">
        <v>5582</v>
      </c>
      <c r="AA2264" s="51">
        <v>8</v>
      </c>
      <c r="AB2264" s="51">
        <v>0</v>
      </c>
      <c r="AC2264" s="63" t="s">
        <v>375</v>
      </c>
      <c r="AD2264" s="94" t="str">
        <f>IF(OR(Q2264="",'1'!$H$10="-"),"",IF(Q2264&gt;R2264+S2264,"заказано больше наличия",""))</f>
        <v/>
      </c>
    </row>
    <row r="2265" spans="1:30" s="48" customFormat="1">
      <c r="A2265" s="2"/>
      <c r="B2265" s="57" t="s">
        <v>69</v>
      </c>
      <c r="C2265" s="49" t="s">
        <v>40</v>
      </c>
      <c r="D2265" s="49" t="s">
        <v>61</v>
      </c>
      <c r="E2265" s="49">
        <v>6</v>
      </c>
      <c r="F2265" s="49">
        <v>22</v>
      </c>
      <c r="G2265" s="49" t="s">
        <v>70</v>
      </c>
      <c r="H2265" s="52" t="s">
        <v>45</v>
      </c>
      <c r="I2265" s="50"/>
      <c r="J2265" s="50"/>
      <c r="K2265" s="90"/>
      <c r="L2265" s="51">
        <v>627</v>
      </c>
      <c r="M2265" s="51">
        <v>553</v>
      </c>
      <c r="N2265" s="82">
        <f>IF('1'!$H$10="-",L2265,L2265)</f>
        <v>627</v>
      </c>
      <c r="O2265" s="82">
        <f>IF(Z2265="только сц",0,IF('1'!$H$10="-",M2265,IF('1'!$H$10="в кассу предприятия",M2265,IF('1'!$H$10="ИП Водакова Т.Ю.",M2265*1.075,"-"))))</f>
        <v>0</v>
      </c>
      <c r="P2265" s="86">
        <v>9</v>
      </c>
      <c r="Q2265" s="47"/>
      <c r="R2265" s="91">
        <f t="shared" si="35"/>
        <v>0</v>
      </c>
      <c r="S2265" s="91" t="str">
        <f>IF('1'!$H$10="-","-      ₽",IF(Z2265="только сц",IF(Q2265&lt;=AA2265,Q2265,AA2265),IF(Q2265&lt;=AB2265,0,IF(Q2265-R2265&lt;=AA2265,Q2265-R2265,AA2265))))</f>
        <v>-      ₽</v>
      </c>
      <c r="T2265" s="92" t="str">
        <f>IF('1'!$H$10="-","-      ₽",IF(AND(SUM($W$10:$W$6357)&gt;=200000,AC2265&lt;&gt;"без скидки"),IF(R2265&gt;=100,O2265*0.95*0.95*R2265,O2265*R2265*0.95),IF(SUM($V$10:$V$6357)&gt;=57000,IF(AND(R2265&gt;=100,AC2265&lt;&gt;"без скидки"),O2265*0.95*R2265,O2265*R2265),N2265*R2265)))</f>
        <v>-      ₽</v>
      </c>
      <c r="U2265" s="92" t="str">
        <f>IF('1'!$H$10="-","-      ₽",S2265*N2265)</f>
        <v>-      ₽</v>
      </c>
      <c r="V2265" s="93" t="str">
        <f>IF('1'!$H$10="-","-      ₽",R2265*N2265)</f>
        <v>-      ₽</v>
      </c>
      <c r="W2265" s="93" t="str">
        <f>IF('1'!$H$10="-","-      ₽",R2265*O2265)</f>
        <v>-      ₽</v>
      </c>
      <c r="X2265" s="65" t="s">
        <v>4548</v>
      </c>
      <c r="Y2265" s="66" t="str">
        <f>IF(OR(Q2265="",'1'!$H$10="-"),"-      %",IF(Z2265="только сц",0,IF(SUM($V$685:$V$6357)&gt;=57000,(W2265-T2265)/W2265,0)))</f>
        <v>-      %</v>
      </c>
      <c r="Z2265" s="83" t="s">
        <v>5582</v>
      </c>
      <c r="AA2265" s="51">
        <v>9</v>
      </c>
      <c r="AB2265" s="51">
        <v>0</v>
      </c>
      <c r="AC2265" s="63" t="s">
        <v>375</v>
      </c>
      <c r="AD2265" s="94" t="str">
        <f>IF(OR(Q2265="",'1'!$H$10="-"),"",IF(Q2265&gt;R2265+S2265,"заказано больше наличия",""))</f>
        <v/>
      </c>
    </row>
    <row r="2266" spans="1:30" s="48" customFormat="1">
      <c r="A2266" s="2"/>
      <c r="B2266" s="57" t="s">
        <v>2149</v>
      </c>
      <c r="C2266" s="49" t="s">
        <v>27</v>
      </c>
      <c r="D2266" s="49" t="s">
        <v>3926</v>
      </c>
      <c r="E2266" s="49">
        <v>6</v>
      </c>
      <c r="F2266" s="49">
        <v>23</v>
      </c>
      <c r="G2266" s="49" t="s">
        <v>70</v>
      </c>
      <c r="H2266" s="52" t="s">
        <v>29</v>
      </c>
      <c r="I2266" s="50"/>
      <c r="J2266" s="50"/>
      <c r="K2266" s="90"/>
      <c r="L2266" s="51">
        <v>627</v>
      </c>
      <c r="M2266" s="51">
        <v>553</v>
      </c>
      <c r="N2266" s="82">
        <f>IF('1'!$H$10="-",L2266,L2266)</f>
        <v>627</v>
      </c>
      <c r="O2266" s="82">
        <f>IF(Z2266="только сц",0,IF('1'!$H$10="-",M2266,IF('1'!$H$10="в кассу предприятия",M2266,IF('1'!$H$10="ИП Водакова Т.Ю.",M2266*1.075,"-"))))</f>
        <v>0</v>
      </c>
      <c r="P2266" s="86">
        <v>3</v>
      </c>
      <c r="Q2266" s="47"/>
      <c r="R2266" s="91">
        <f t="shared" si="35"/>
        <v>0</v>
      </c>
      <c r="S2266" s="91" t="str">
        <f>IF('1'!$H$10="-","-      ₽",IF(Z2266="только сц",IF(Q2266&lt;=AA2266,Q2266,AA2266),IF(Q2266&lt;=AB2266,0,IF(Q2266-R2266&lt;=AA2266,Q2266-R2266,AA2266))))</f>
        <v>-      ₽</v>
      </c>
      <c r="T2266" s="92" t="str">
        <f>IF('1'!$H$10="-","-      ₽",IF(AND(SUM($W$10:$W$6357)&gt;=200000,AC2266&lt;&gt;"без скидки"),IF(R2266&gt;=100,O2266*0.95*0.95*R2266,O2266*R2266*0.95),IF(SUM($V$10:$V$6357)&gt;=57000,IF(AND(R2266&gt;=100,AC2266&lt;&gt;"без скидки"),O2266*0.95*R2266,O2266*R2266),N2266*R2266)))</f>
        <v>-      ₽</v>
      </c>
      <c r="U2266" s="92" t="str">
        <f>IF('1'!$H$10="-","-      ₽",S2266*N2266)</f>
        <v>-      ₽</v>
      </c>
      <c r="V2266" s="93" t="str">
        <f>IF('1'!$H$10="-","-      ₽",R2266*N2266)</f>
        <v>-      ₽</v>
      </c>
      <c r="W2266" s="93" t="str">
        <f>IF('1'!$H$10="-","-      ₽",R2266*O2266)</f>
        <v>-      ₽</v>
      </c>
      <c r="X2266" s="65" t="s">
        <v>4548</v>
      </c>
      <c r="Y2266" s="66" t="str">
        <f>IF(OR(Q2266="",'1'!$H$10="-"),"-      %",IF(Z2266="только сц",0,IF(SUM($V$685:$V$6357)&gt;=57000,(W2266-T2266)/W2266,0)))</f>
        <v>-      %</v>
      </c>
      <c r="Z2266" s="83" t="s">
        <v>5582</v>
      </c>
      <c r="AA2266" s="51">
        <v>3</v>
      </c>
      <c r="AB2266" s="51">
        <v>0</v>
      </c>
      <c r="AC2266" s="63" t="s">
        <v>375</v>
      </c>
      <c r="AD2266" s="94" t="str">
        <f>IF(OR(Q2266="",'1'!$H$10="-"),"",IF(Q2266&gt;R2266+S2266,"заказано больше наличия",""))</f>
        <v/>
      </c>
    </row>
    <row r="2267" spans="1:30" s="48" customFormat="1">
      <c r="A2267" s="2"/>
      <c r="B2267" s="57" t="s">
        <v>2150</v>
      </c>
      <c r="C2267" s="49" t="s">
        <v>27</v>
      </c>
      <c r="D2267" s="49" t="s">
        <v>3926</v>
      </c>
      <c r="E2267" s="49">
        <v>6</v>
      </c>
      <c r="F2267" s="49">
        <v>22</v>
      </c>
      <c r="G2267" s="49" t="s">
        <v>3530</v>
      </c>
      <c r="H2267" s="52" t="s">
        <v>45</v>
      </c>
      <c r="I2267" s="50"/>
      <c r="J2267" s="50"/>
      <c r="K2267" s="90"/>
      <c r="L2267" s="51">
        <v>627</v>
      </c>
      <c r="M2267" s="51">
        <v>553</v>
      </c>
      <c r="N2267" s="82">
        <f>IF('1'!$H$10="-",L2267,L2267)</f>
        <v>627</v>
      </c>
      <c r="O2267" s="82">
        <f>IF(Z2267="только сц",0,IF('1'!$H$10="-",M2267,IF('1'!$H$10="в кассу предприятия",M2267,IF('1'!$H$10="ИП Водакова Т.Ю.",M2267*1.075,"-"))))</f>
        <v>0</v>
      </c>
      <c r="P2267" s="86">
        <v>1</v>
      </c>
      <c r="Q2267" s="47"/>
      <c r="R2267" s="91">
        <f t="shared" si="35"/>
        <v>0</v>
      </c>
      <c r="S2267" s="91" t="str">
        <f>IF('1'!$H$10="-","-      ₽",IF(Z2267="только сц",IF(Q2267&lt;=AA2267,Q2267,AA2267),IF(Q2267&lt;=AB2267,0,IF(Q2267-R2267&lt;=AA2267,Q2267-R2267,AA2267))))</f>
        <v>-      ₽</v>
      </c>
      <c r="T2267" s="92" t="str">
        <f>IF('1'!$H$10="-","-      ₽",IF(AND(SUM($W$10:$W$6357)&gt;=200000,AC2267&lt;&gt;"без скидки"),IF(R2267&gt;=100,O2267*0.95*0.95*R2267,O2267*R2267*0.95),IF(SUM($V$10:$V$6357)&gt;=57000,IF(AND(R2267&gt;=100,AC2267&lt;&gt;"без скидки"),O2267*0.95*R2267,O2267*R2267),N2267*R2267)))</f>
        <v>-      ₽</v>
      </c>
      <c r="U2267" s="92" t="str">
        <f>IF('1'!$H$10="-","-      ₽",S2267*N2267)</f>
        <v>-      ₽</v>
      </c>
      <c r="V2267" s="93" t="str">
        <f>IF('1'!$H$10="-","-      ₽",R2267*N2267)</f>
        <v>-      ₽</v>
      </c>
      <c r="W2267" s="93" t="str">
        <f>IF('1'!$H$10="-","-      ₽",R2267*O2267)</f>
        <v>-      ₽</v>
      </c>
      <c r="X2267" s="65" t="s">
        <v>4548</v>
      </c>
      <c r="Y2267" s="66" t="str">
        <f>IF(OR(Q2267="",'1'!$H$10="-"),"-      %",IF(Z2267="только сц",0,IF(SUM($V$685:$V$6357)&gt;=57000,(W2267-T2267)/W2267,0)))</f>
        <v>-      %</v>
      </c>
      <c r="Z2267" s="83" t="s">
        <v>5582</v>
      </c>
      <c r="AA2267" s="51">
        <v>1</v>
      </c>
      <c r="AB2267" s="51">
        <v>0</v>
      </c>
      <c r="AC2267" s="63" t="s">
        <v>375</v>
      </c>
      <c r="AD2267" s="94" t="str">
        <f>IF(OR(Q2267="",'1'!$H$10="-"),"",IF(Q2267&gt;R2267+S2267,"заказано больше наличия",""))</f>
        <v/>
      </c>
    </row>
    <row r="2268" spans="1:30" s="48" customFormat="1">
      <c r="A2268" s="2"/>
      <c r="B2268" s="57" t="s">
        <v>2151</v>
      </c>
      <c r="C2268" s="49" t="s">
        <v>72</v>
      </c>
      <c r="D2268" s="49" t="s">
        <v>73</v>
      </c>
      <c r="E2268" s="49">
        <v>6</v>
      </c>
      <c r="F2268" s="49">
        <v>1</v>
      </c>
      <c r="G2268" s="49" t="s">
        <v>3531</v>
      </c>
      <c r="H2268" s="52" t="s">
        <v>75</v>
      </c>
      <c r="I2268" s="50"/>
      <c r="J2268" s="50"/>
      <c r="K2268" s="90"/>
      <c r="L2268" s="51">
        <v>352</v>
      </c>
      <c r="M2268" s="51">
        <v>311</v>
      </c>
      <c r="N2268" s="82">
        <f>IF('1'!$H$10="-",L2268,L2268)</f>
        <v>352</v>
      </c>
      <c r="O2268" s="82">
        <f>IF(Z2268="только сц",0,IF('1'!$H$10="-",M2268,IF('1'!$H$10="в кассу предприятия",M2268,IF('1'!$H$10="ИП Водакова Т.Ю.",M2268*1.075,"-"))))</f>
        <v>311</v>
      </c>
      <c r="P2268" s="86">
        <v>20</v>
      </c>
      <c r="Q2268" s="47"/>
      <c r="R2268" s="91">
        <f t="shared" si="35"/>
        <v>0</v>
      </c>
      <c r="S2268" s="91" t="str">
        <f>IF('1'!$H$10="-","-      ₽",IF(Z2268="только сц",IF(Q2268&lt;=AA2268,Q2268,AA2268),IF(Q2268&lt;=AB2268,0,IF(Q2268-R2268&lt;=AA2268,Q2268-R2268,AA2268))))</f>
        <v>-      ₽</v>
      </c>
      <c r="T2268" s="92" t="str">
        <f>IF('1'!$H$10="-","-      ₽",IF(AND(SUM($W$10:$W$6357)&gt;=200000,AC2268&lt;&gt;"без скидки"),IF(R2268&gt;=100,O2268*0.95*0.95*R2268,O2268*R2268*0.95),IF(SUM($V$10:$V$6357)&gt;=57000,IF(AND(R2268&gt;=100,AC2268&lt;&gt;"без скидки"),O2268*0.95*R2268,O2268*R2268),N2268*R2268)))</f>
        <v>-      ₽</v>
      </c>
      <c r="U2268" s="92" t="str">
        <f>IF('1'!$H$10="-","-      ₽",S2268*N2268)</f>
        <v>-      ₽</v>
      </c>
      <c r="V2268" s="93" t="str">
        <f>IF('1'!$H$10="-","-      ₽",R2268*N2268)</f>
        <v>-      ₽</v>
      </c>
      <c r="W2268" s="93" t="str">
        <f>IF('1'!$H$10="-","-      ₽",R2268*O2268)</f>
        <v>-      ₽</v>
      </c>
      <c r="X2268" s="65" t="s">
        <v>4548</v>
      </c>
      <c r="Y2268" s="66" t="str">
        <f>IF(OR(Q2268="",'1'!$H$10="-"),"-      %",IF(Z2268="только сц",0,IF(SUM($V$685:$V$6357)&gt;=57000,(W2268-T2268)/W2268,0)))</f>
        <v>-      %</v>
      </c>
      <c r="Z2268" s="83" t="s">
        <v>375</v>
      </c>
      <c r="AA2268" s="51">
        <v>0</v>
      </c>
      <c r="AB2268" s="51">
        <v>20</v>
      </c>
      <c r="AC2268" s="63" t="s">
        <v>375</v>
      </c>
      <c r="AD2268" s="94" t="str">
        <f>IF(OR(Q2268="",'1'!$H$10="-"),"",IF(Q2268&gt;R2268+S2268,"заказано больше наличия",""))</f>
        <v/>
      </c>
    </row>
    <row r="2269" spans="1:30" s="48" customFormat="1">
      <c r="A2269" s="2"/>
      <c r="B2269" s="57" t="s">
        <v>71</v>
      </c>
      <c r="C2269" s="49" t="s">
        <v>72</v>
      </c>
      <c r="D2269" s="49" t="s">
        <v>73</v>
      </c>
      <c r="E2269" s="49">
        <v>6</v>
      </c>
      <c r="F2269" s="49">
        <v>1</v>
      </c>
      <c r="G2269" s="49" t="s">
        <v>74</v>
      </c>
      <c r="H2269" s="52" t="s">
        <v>75</v>
      </c>
      <c r="I2269" s="50"/>
      <c r="J2269" s="50"/>
      <c r="K2269" s="90"/>
      <c r="L2269" s="51">
        <v>305</v>
      </c>
      <c r="M2269" s="51">
        <v>269</v>
      </c>
      <c r="N2269" s="82">
        <f>IF('1'!$H$10="-",L2269,L2269)</f>
        <v>305</v>
      </c>
      <c r="O2269" s="82">
        <f>IF(Z2269="только сц",0,IF('1'!$H$10="-",M2269,IF('1'!$H$10="в кассу предприятия",M2269,IF('1'!$H$10="ИП Водакова Т.Ю.",M2269*1.075,"-"))))</f>
        <v>269</v>
      </c>
      <c r="P2269" s="86" t="s">
        <v>5583</v>
      </c>
      <c r="Q2269" s="47"/>
      <c r="R2269" s="91">
        <f t="shared" si="35"/>
        <v>0</v>
      </c>
      <c r="S2269" s="91" t="str">
        <f>IF('1'!$H$10="-","-      ₽",IF(Z2269="только сц",IF(Q2269&lt;=AA2269,Q2269,AA2269),IF(Q2269&lt;=AB2269,0,IF(Q2269-R2269&lt;=AA2269,Q2269-R2269,AA2269))))</f>
        <v>-      ₽</v>
      </c>
      <c r="T2269" s="92" t="str">
        <f>IF('1'!$H$10="-","-      ₽",IF(AND(SUM($W$10:$W$6357)&gt;=200000,AC2269&lt;&gt;"без скидки"),IF(R2269&gt;=100,O2269*0.95*0.95*R2269,O2269*R2269*0.95),IF(SUM($V$10:$V$6357)&gt;=57000,IF(AND(R2269&gt;=100,AC2269&lt;&gt;"без скидки"),O2269*0.95*R2269,O2269*R2269),N2269*R2269)))</f>
        <v>-      ₽</v>
      </c>
      <c r="U2269" s="92" t="str">
        <f>IF('1'!$H$10="-","-      ₽",S2269*N2269)</f>
        <v>-      ₽</v>
      </c>
      <c r="V2269" s="93" t="str">
        <f>IF('1'!$H$10="-","-      ₽",R2269*N2269)</f>
        <v>-      ₽</v>
      </c>
      <c r="W2269" s="93" t="str">
        <f>IF('1'!$H$10="-","-      ₽",R2269*O2269)</f>
        <v>-      ₽</v>
      </c>
      <c r="X2269" s="65" t="s">
        <v>4548</v>
      </c>
      <c r="Y2269" s="66" t="str">
        <f>IF(OR(Q2269="",'1'!$H$10="-"),"-      %",IF(Z2269="только сц",0,IF(SUM($V$685:$V$6357)&gt;=57000,(W2269-T2269)/W2269,0)))</f>
        <v>-      %</v>
      </c>
      <c r="Z2269" s="83" t="s">
        <v>375</v>
      </c>
      <c r="AA2269" s="51">
        <v>16</v>
      </c>
      <c r="AB2269" s="51">
        <v>121</v>
      </c>
      <c r="AC2269" s="63" t="s">
        <v>3975</v>
      </c>
      <c r="AD2269" s="94" t="str">
        <f>IF(OR(Q2269="",'1'!$H$10="-"),"",IF(Q2269&gt;R2269+S2269,"заказано больше наличия",""))</f>
        <v/>
      </c>
    </row>
    <row r="2270" spans="1:30" s="48" customFormat="1">
      <c r="A2270" s="2"/>
      <c r="B2270" s="57" t="s">
        <v>4005</v>
      </c>
      <c r="C2270" s="49" t="s">
        <v>72</v>
      </c>
      <c r="D2270" s="49" t="s">
        <v>73</v>
      </c>
      <c r="E2270" s="49">
        <v>6</v>
      </c>
      <c r="F2270" s="49">
        <v>8</v>
      </c>
      <c r="G2270" s="49" t="s">
        <v>74</v>
      </c>
      <c r="H2270" s="52" t="s">
        <v>288</v>
      </c>
      <c r="I2270" s="50"/>
      <c r="J2270" s="50"/>
      <c r="K2270" s="90"/>
      <c r="L2270" s="51">
        <v>545</v>
      </c>
      <c r="M2270" s="51">
        <v>481</v>
      </c>
      <c r="N2270" s="82">
        <f>IF('1'!$H$10="-",L2270,L2270)</f>
        <v>545</v>
      </c>
      <c r="O2270" s="82">
        <f>IF(Z2270="только сц",0,IF('1'!$H$10="-",M2270,IF('1'!$H$10="в кассу предприятия",M2270,IF('1'!$H$10="ИП Водакова Т.Ю.",M2270*1.075,"-"))))</f>
        <v>481</v>
      </c>
      <c r="P2270" s="86" t="s">
        <v>5583</v>
      </c>
      <c r="Q2270" s="47"/>
      <c r="R2270" s="91">
        <f t="shared" si="35"/>
        <v>0</v>
      </c>
      <c r="S2270" s="91" t="str">
        <f>IF('1'!$H$10="-","-      ₽",IF(Z2270="только сц",IF(Q2270&lt;=AA2270,Q2270,AA2270),IF(Q2270&lt;=AB2270,0,IF(Q2270-R2270&lt;=AA2270,Q2270-R2270,AA2270))))</f>
        <v>-      ₽</v>
      </c>
      <c r="T2270" s="92" t="str">
        <f>IF('1'!$H$10="-","-      ₽",IF(AND(SUM($W$10:$W$6357)&gt;=200000,AC2270&lt;&gt;"без скидки"),IF(R2270&gt;=100,O2270*0.95*0.95*R2270,O2270*R2270*0.95),IF(SUM($V$10:$V$6357)&gt;=57000,IF(AND(R2270&gt;=100,AC2270&lt;&gt;"без скидки"),O2270*0.95*R2270,O2270*R2270),N2270*R2270)))</f>
        <v>-      ₽</v>
      </c>
      <c r="U2270" s="92" t="str">
        <f>IF('1'!$H$10="-","-      ₽",S2270*N2270)</f>
        <v>-      ₽</v>
      </c>
      <c r="V2270" s="93" t="str">
        <f>IF('1'!$H$10="-","-      ₽",R2270*N2270)</f>
        <v>-      ₽</v>
      </c>
      <c r="W2270" s="93" t="str">
        <f>IF('1'!$H$10="-","-      ₽",R2270*O2270)</f>
        <v>-      ₽</v>
      </c>
      <c r="X2270" s="65" t="s">
        <v>4548</v>
      </c>
      <c r="Y2270" s="66" t="str">
        <f>IF(OR(Q2270="",'1'!$H$10="-"),"-      %",IF(Z2270="только сц",0,IF(SUM($V$685:$V$6357)&gt;=57000,(W2270-T2270)/W2270,0)))</f>
        <v>-      %</v>
      </c>
      <c r="Z2270" s="83" t="s">
        <v>375</v>
      </c>
      <c r="AA2270" s="51">
        <v>8</v>
      </c>
      <c r="AB2270" s="51">
        <v>143</v>
      </c>
      <c r="AC2270" s="63" t="s">
        <v>375</v>
      </c>
      <c r="AD2270" s="94" t="str">
        <f>IF(OR(Q2270="",'1'!$H$10="-"),"",IF(Q2270&gt;R2270+S2270,"заказано больше наличия",""))</f>
        <v/>
      </c>
    </row>
    <row r="2271" spans="1:30" s="48" customFormat="1">
      <c r="A2271" s="2"/>
      <c r="B2271" s="57" t="s">
        <v>76</v>
      </c>
      <c r="C2271" s="49" t="s">
        <v>72</v>
      </c>
      <c r="D2271" s="49" t="s">
        <v>73</v>
      </c>
      <c r="E2271" s="49">
        <v>6</v>
      </c>
      <c r="F2271" s="49">
        <v>5</v>
      </c>
      <c r="G2271" s="49" t="s">
        <v>77</v>
      </c>
      <c r="H2271" s="52" t="s">
        <v>78</v>
      </c>
      <c r="I2271" s="50"/>
      <c r="J2271" s="50"/>
      <c r="K2271" s="90"/>
      <c r="L2271" s="51">
        <v>511</v>
      </c>
      <c r="M2271" s="51">
        <v>451</v>
      </c>
      <c r="N2271" s="82">
        <f>IF('1'!$H$10="-",L2271,L2271)</f>
        <v>511</v>
      </c>
      <c r="O2271" s="82">
        <f>IF(Z2271="только сц",0,IF('1'!$H$10="-",M2271,IF('1'!$H$10="в кассу предприятия",M2271,IF('1'!$H$10="ИП Водакова Т.Ю.",M2271*1.075,"-"))))</f>
        <v>451</v>
      </c>
      <c r="P2271" s="86" t="s">
        <v>5583</v>
      </c>
      <c r="Q2271" s="47"/>
      <c r="R2271" s="91">
        <f t="shared" si="35"/>
        <v>0</v>
      </c>
      <c r="S2271" s="91" t="str">
        <f>IF('1'!$H$10="-","-      ₽",IF(Z2271="только сц",IF(Q2271&lt;=AA2271,Q2271,AA2271),IF(Q2271&lt;=AB2271,0,IF(Q2271-R2271&lt;=AA2271,Q2271-R2271,AA2271))))</f>
        <v>-      ₽</v>
      </c>
      <c r="T2271" s="92" t="str">
        <f>IF('1'!$H$10="-","-      ₽",IF(AND(SUM($W$10:$W$6357)&gt;=200000,AC2271&lt;&gt;"без скидки"),IF(R2271&gt;=100,O2271*0.95*0.95*R2271,O2271*R2271*0.95),IF(SUM($V$10:$V$6357)&gt;=57000,IF(AND(R2271&gt;=100,AC2271&lt;&gt;"без скидки"),O2271*0.95*R2271,O2271*R2271),N2271*R2271)))</f>
        <v>-      ₽</v>
      </c>
      <c r="U2271" s="92" t="str">
        <f>IF('1'!$H$10="-","-      ₽",S2271*N2271)</f>
        <v>-      ₽</v>
      </c>
      <c r="V2271" s="93" t="str">
        <f>IF('1'!$H$10="-","-      ₽",R2271*N2271)</f>
        <v>-      ₽</v>
      </c>
      <c r="W2271" s="93" t="str">
        <f>IF('1'!$H$10="-","-      ₽",R2271*O2271)</f>
        <v>-      ₽</v>
      </c>
      <c r="X2271" s="65" t="s">
        <v>4548</v>
      </c>
      <c r="Y2271" s="66" t="str">
        <f>IF(OR(Q2271="",'1'!$H$10="-"),"-      %",IF(Z2271="только сц",0,IF(SUM($V$685:$V$6357)&gt;=57000,(W2271-T2271)/W2271,0)))</f>
        <v>-      %</v>
      </c>
      <c r="Z2271" s="83" t="s">
        <v>375</v>
      </c>
      <c r="AA2271" s="51">
        <v>4</v>
      </c>
      <c r="AB2271" s="51">
        <v>209</v>
      </c>
      <c r="AC2271" s="63" t="s">
        <v>375</v>
      </c>
      <c r="AD2271" s="94" t="str">
        <f>IF(OR(Q2271="",'1'!$H$10="-"),"",IF(Q2271&gt;R2271+S2271,"заказано больше наличия",""))</f>
        <v/>
      </c>
    </row>
    <row r="2272" spans="1:30" s="48" customFormat="1">
      <c r="A2272" s="2"/>
      <c r="B2272" s="57" t="s">
        <v>4006</v>
      </c>
      <c r="C2272" s="49" t="s">
        <v>72</v>
      </c>
      <c r="D2272" s="49" t="s">
        <v>73</v>
      </c>
      <c r="E2272" s="49">
        <v>6</v>
      </c>
      <c r="F2272" s="49">
        <v>8</v>
      </c>
      <c r="G2272" s="49" t="s">
        <v>4035</v>
      </c>
      <c r="H2272" s="52" t="s">
        <v>288</v>
      </c>
      <c r="I2272" s="50"/>
      <c r="J2272" s="50"/>
      <c r="K2272" s="90"/>
      <c r="L2272" s="51">
        <v>606</v>
      </c>
      <c r="M2272" s="51">
        <v>535</v>
      </c>
      <c r="N2272" s="82">
        <f>IF('1'!$H$10="-",L2272,L2272)</f>
        <v>606</v>
      </c>
      <c r="O2272" s="82">
        <f>IF(Z2272="только сц",0,IF('1'!$H$10="-",M2272,IF('1'!$H$10="в кассу предприятия",M2272,IF('1'!$H$10="ИП Водакова Т.Ю.",M2272*1.075,"-"))))</f>
        <v>535</v>
      </c>
      <c r="P2272" s="86" t="s">
        <v>5583</v>
      </c>
      <c r="Q2272" s="47"/>
      <c r="R2272" s="91">
        <f t="shared" si="35"/>
        <v>0</v>
      </c>
      <c r="S2272" s="91" t="str">
        <f>IF('1'!$H$10="-","-      ₽",IF(Z2272="только сц",IF(Q2272&lt;=AA2272,Q2272,AA2272),IF(Q2272&lt;=AB2272,0,IF(Q2272-R2272&lt;=AA2272,Q2272-R2272,AA2272))))</f>
        <v>-      ₽</v>
      </c>
      <c r="T2272" s="92" t="str">
        <f>IF('1'!$H$10="-","-      ₽",IF(AND(SUM($W$10:$W$6357)&gt;=200000,AC2272&lt;&gt;"без скидки"),IF(R2272&gt;=100,O2272*0.95*0.95*R2272,O2272*R2272*0.95),IF(SUM($V$10:$V$6357)&gt;=57000,IF(AND(R2272&gt;=100,AC2272&lt;&gt;"без скидки"),O2272*0.95*R2272,O2272*R2272),N2272*R2272)))</f>
        <v>-      ₽</v>
      </c>
      <c r="U2272" s="92" t="str">
        <f>IF('1'!$H$10="-","-      ₽",S2272*N2272)</f>
        <v>-      ₽</v>
      </c>
      <c r="V2272" s="93" t="str">
        <f>IF('1'!$H$10="-","-      ₽",R2272*N2272)</f>
        <v>-      ₽</v>
      </c>
      <c r="W2272" s="93" t="str">
        <f>IF('1'!$H$10="-","-      ₽",R2272*O2272)</f>
        <v>-      ₽</v>
      </c>
      <c r="X2272" s="65" t="s">
        <v>4548</v>
      </c>
      <c r="Y2272" s="66" t="str">
        <f>IF(OR(Q2272="",'1'!$H$10="-"),"-      %",IF(Z2272="только сц",0,IF(SUM($V$685:$V$6357)&gt;=57000,(W2272-T2272)/W2272,0)))</f>
        <v>-      %</v>
      </c>
      <c r="Z2272" s="83" t="s">
        <v>375</v>
      </c>
      <c r="AA2272" s="51">
        <v>2</v>
      </c>
      <c r="AB2272" s="51">
        <v>251</v>
      </c>
      <c r="AC2272" s="63" t="s">
        <v>375</v>
      </c>
      <c r="AD2272" s="94" t="str">
        <f>IF(OR(Q2272="",'1'!$H$10="-"),"",IF(Q2272&gt;R2272+S2272,"заказано больше наличия",""))</f>
        <v/>
      </c>
    </row>
    <row r="2273" spans="1:30" s="48" customFormat="1">
      <c r="A2273" s="2"/>
      <c r="B2273" s="57" t="s">
        <v>79</v>
      </c>
      <c r="C2273" s="49" t="s">
        <v>72</v>
      </c>
      <c r="D2273" s="49" t="s">
        <v>73</v>
      </c>
      <c r="E2273" s="49">
        <v>6</v>
      </c>
      <c r="F2273" s="49">
        <v>1</v>
      </c>
      <c r="G2273" s="49" t="s">
        <v>80</v>
      </c>
      <c r="H2273" s="52" t="s">
        <v>75</v>
      </c>
      <c r="I2273" s="50"/>
      <c r="J2273" s="50"/>
      <c r="K2273" s="90"/>
      <c r="L2273" s="51">
        <v>305</v>
      </c>
      <c r="M2273" s="51">
        <v>269</v>
      </c>
      <c r="N2273" s="82">
        <f>IF('1'!$H$10="-",L2273,L2273)</f>
        <v>305</v>
      </c>
      <c r="O2273" s="82">
        <f>IF(Z2273="только сц",0,IF('1'!$H$10="-",M2273,IF('1'!$H$10="в кассу предприятия",M2273,IF('1'!$H$10="ИП Водакова Т.Ю.",M2273*1.075,"-"))))</f>
        <v>0</v>
      </c>
      <c r="P2273" s="86">
        <v>28</v>
      </c>
      <c r="Q2273" s="47"/>
      <c r="R2273" s="91">
        <f t="shared" si="35"/>
        <v>0</v>
      </c>
      <c r="S2273" s="91" t="str">
        <f>IF('1'!$H$10="-","-      ₽",IF(Z2273="только сц",IF(Q2273&lt;=AA2273,Q2273,AA2273),IF(Q2273&lt;=AB2273,0,IF(Q2273-R2273&lt;=AA2273,Q2273-R2273,AA2273))))</f>
        <v>-      ₽</v>
      </c>
      <c r="T2273" s="92" t="str">
        <f>IF('1'!$H$10="-","-      ₽",IF(AND(SUM($W$10:$W$6357)&gt;=200000,AC2273&lt;&gt;"без скидки"),IF(R2273&gt;=100,O2273*0.95*0.95*R2273,O2273*R2273*0.95),IF(SUM($V$10:$V$6357)&gt;=57000,IF(AND(R2273&gt;=100,AC2273&lt;&gt;"без скидки"),O2273*0.95*R2273,O2273*R2273),N2273*R2273)))</f>
        <v>-      ₽</v>
      </c>
      <c r="U2273" s="92" t="str">
        <f>IF('1'!$H$10="-","-      ₽",S2273*N2273)</f>
        <v>-      ₽</v>
      </c>
      <c r="V2273" s="93" t="str">
        <f>IF('1'!$H$10="-","-      ₽",R2273*N2273)</f>
        <v>-      ₽</v>
      </c>
      <c r="W2273" s="93" t="str">
        <f>IF('1'!$H$10="-","-      ₽",R2273*O2273)</f>
        <v>-      ₽</v>
      </c>
      <c r="X2273" s="65" t="s">
        <v>4548</v>
      </c>
      <c r="Y2273" s="66" t="str">
        <f>IF(OR(Q2273="",'1'!$H$10="-"),"-      %",IF(Z2273="только сц",0,IF(SUM($V$685:$V$6357)&gt;=57000,(W2273-T2273)/W2273,0)))</f>
        <v>-      %</v>
      </c>
      <c r="Z2273" s="83" t="s">
        <v>5582</v>
      </c>
      <c r="AA2273" s="51">
        <v>28</v>
      </c>
      <c r="AB2273" s="51">
        <v>0</v>
      </c>
      <c r="AC2273" s="63" t="s">
        <v>3975</v>
      </c>
      <c r="AD2273" s="94" t="str">
        <f>IF(OR(Q2273="",'1'!$H$10="-"),"",IF(Q2273&gt;R2273+S2273,"заказано больше наличия",""))</f>
        <v/>
      </c>
    </row>
    <row r="2274" spans="1:30" s="48" customFormat="1">
      <c r="A2274" s="2"/>
      <c r="B2274" s="57" t="s">
        <v>4007</v>
      </c>
      <c r="C2274" s="49" t="s">
        <v>72</v>
      </c>
      <c r="D2274" s="49" t="s">
        <v>73</v>
      </c>
      <c r="E2274" s="49">
        <v>6</v>
      </c>
      <c r="F2274" s="49">
        <v>6</v>
      </c>
      <c r="G2274" s="49" t="s">
        <v>80</v>
      </c>
      <c r="H2274" s="52" t="s">
        <v>85</v>
      </c>
      <c r="I2274" s="50"/>
      <c r="J2274" s="50"/>
      <c r="K2274" s="90"/>
      <c r="L2274" s="51">
        <v>511</v>
      </c>
      <c r="M2274" s="51">
        <v>451</v>
      </c>
      <c r="N2274" s="82">
        <f>IF('1'!$H$10="-",L2274,L2274)</f>
        <v>511</v>
      </c>
      <c r="O2274" s="82">
        <f>IF(Z2274="только сц",0,IF('1'!$H$10="-",M2274,IF('1'!$H$10="в кассу предприятия",M2274,IF('1'!$H$10="ИП Водакова Т.Ю.",M2274*1.075,"-"))))</f>
        <v>451</v>
      </c>
      <c r="P2274" s="86">
        <v>4</v>
      </c>
      <c r="Q2274" s="47"/>
      <c r="R2274" s="91">
        <f t="shared" si="35"/>
        <v>0</v>
      </c>
      <c r="S2274" s="91" t="str">
        <f>IF('1'!$H$10="-","-      ₽",IF(Z2274="только сц",IF(Q2274&lt;=AA2274,Q2274,AA2274),IF(Q2274&lt;=AB2274,0,IF(Q2274-R2274&lt;=AA2274,Q2274-R2274,AA2274))))</f>
        <v>-      ₽</v>
      </c>
      <c r="T2274" s="92" t="str">
        <f>IF('1'!$H$10="-","-      ₽",IF(AND(SUM($W$10:$W$6357)&gt;=200000,AC2274&lt;&gt;"без скидки"),IF(R2274&gt;=100,O2274*0.95*0.95*R2274,O2274*R2274*0.95),IF(SUM($V$10:$V$6357)&gt;=57000,IF(AND(R2274&gt;=100,AC2274&lt;&gt;"без скидки"),O2274*0.95*R2274,O2274*R2274),N2274*R2274)))</f>
        <v>-      ₽</v>
      </c>
      <c r="U2274" s="92" t="str">
        <f>IF('1'!$H$10="-","-      ₽",S2274*N2274)</f>
        <v>-      ₽</v>
      </c>
      <c r="V2274" s="93" t="str">
        <f>IF('1'!$H$10="-","-      ₽",R2274*N2274)</f>
        <v>-      ₽</v>
      </c>
      <c r="W2274" s="93" t="str">
        <f>IF('1'!$H$10="-","-      ₽",R2274*O2274)</f>
        <v>-      ₽</v>
      </c>
      <c r="X2274" s="65" t="s">
        <v>4548</v>
      </c>
      <c r="Y2274" s="66" t="str">
        <f>IF(OR(Q2274="",'1'!$H$10="-"),"-      %",IF(Z2274="только сц",0,IF(SUM($V$685:$V$6357)&gt;=57000,(W2274-T2274)/W2274,0)))</f>
        <v>-      %</v>
      </c>
      <c r="Z2274" s="83" t="s">
        <v>375</v>
      </c>
      <c r="AA2274" s="51">
        <v>0</v>
      </c>
      <c r="AB2274" s="51">
        <v>4</v>
      </c>
      <c r="AC2274" s="63" t="s">
        <v>375</v>
      </c>
      <c r="AD2274" s="94" t="str">
        <f>IF(OR(Q2274="",'1'!$H$10="-"),"",IF(Q2274&gt;R2274+S2274,"заказано больше наличия",""))</f>
        <v/>
      </c>
    </row>
    <row r="2275" spans="1:30" s="48" customFormat="1">
      <c r="A2275" s="2"/>
      <c r="B2275" s="57" t="s">
        <v>81</v>
      </c>
      <c r="C2275" s="49" t="s">
        <v>72</v>
      </c>
      <c r="D2275" s="49" t="s">
        <v>73</v>
      </c>
      <c r="E2275" s="49">
        <v>6</v>
      </c>
      <c r="F2275" s="49">
        <v>5</v>
      </c>
      <c r="G2275" s="49" t="s">
        <v>82</v>
      </c>
      <c r="H2275" s="52" t="s">
        <v>78</v>
      </c>
      <c r="I2275" s="50"/>
      <c r="J2275" s="50"/>
      <c r="K2275" s="90"/>
      <c r="L2275" s="51">
        <v>511</v>
      </c>
      <c r="M2275" s="51">
        <v>451</v>
      </c>
      <c r="N2275" s="82">
        <f>IF('1'!$H$10="-",L2275,L2275)</f>
        <v>511</v>
      </c>
      <c r="O2275" s="82">
        <f>IF(Z2275="только сц",0,IF('1'!$H$10="-",M2275,IF('1'!$H$10="в кассу предприятия",M2275,IF('1'!$H$10="ИП Водакова Т.Ю.",M2275*1.075,"-"))))</f>
        <v>451</v>
      </c>
      <c r="P2275" s="86">
        <v>71</v>
      </c>
      <c r="Q2275" s="47"/>
      <c r="R2275" s="91">
        <f t="shared" si="35"/>
        <v>0</v>
      </c>
      <c r="S2275" s="91" t="str">
        <f>IF('1'!$H$10="-","-      ₽",IF(Z2275="только сц",IF(Q2275&lt;=AA2275,Q2275,AA2275),IF(Q2275&lt;=AB2275,0,IF(Q2275-R2275&lt;=AA2275,Q2275-R2275,AA2275))))</f>
        <v>-      ₽</v>
      </c>
      <c r="T2275" s="92" t="str">
        <f>IF('1'!$H$10="-","-      ₽",IF(AND(SUM($W$10:$W$6357)&gt;=200000,AC2275&lt;&gt;"без скидки"),IF(R2275&gt;=100,O2275*0.95*0.95*R2275,O2275*R2275*0.95),IF(SUM($V$10:$V$6357)&gt;=57000,IF(AND(R2275&gt;=100,AC2275&lt;&gt;"без скидки"),O2275*0.95*R2275,O2275*R2275),N2275*R2275)))</f>
        <v>-      ₽</v>
      </c>
      <c r="U2275" s="92" t="str">
        <f>IF('1'!$H$10="-","-      ₽",S2275*N2275)</f>
        <v>-      ₽</v>
      </c>
      <c r="V2275" s="93" t="str">
        <f>IF('1'!$H$10="-","-      ₽",R2275*N2275)</f>
        <v>-      ₽</v>
      </c>
      <c r="W2275" s="93" t="str">
        <f>IF('1'!$H$10="-","-      ₽",R2275*O2275)</f>
        <v>-      ₽</v>
      </c>
      <c r="X2275" s="65" t="s">
        <v>4548</v>
      </c>
      <c r="Y2275" s="66" t="str">
        <f>IF(OR(Q2275="",'1'!$H$10="-"),"-      %",IF(Z2275="только сц",0,IF(SUM($V$685:$V$6357)&gt;=57000,(W2275-T2275)/W2275,0)))</f>
        <v>-      %</v>
      </c>
      <c r="Z2275" s="83" t="s">
        <v>375</v>
      </c>
      <c r="AA2275" s="51">
        <v>42</v>
      </c>
      <c r="AB2275" s="51">
        <v>29</v>
      </c>
      <c r="AC2275" s="63" t="s">
        <v>3975</v>
      </c>
      <c r="AD2275" s="94" t="str">
        <f>IF(OR(Q2275="",'1'!$H$10="-"),"",IF(Q2275&gt;R2275+S2275,"заказано больше наличия",""))</f>
        <v/>
      </c>
    </row>
    <row r="2276" spans="1:30" s="48" customFormat="1">
      <c r="A2276" s="2"/>
      <c r="B2276" s="57" t="s">
        <v>4100</v>
      </c>
      <c r="C2276" s="49" t="s">
        <v>72</v>
      </c>
      <c r="D2276" s="49" t="s">
        <v>73</v>
      </c>
      <c r="E2276" s="49">
        <v>6</v>
      </c>
      <c r="F2276" s="49">
        <v>6</v>
      </c>
      <c r="G2276" s="49" t="s">
        <v>82</v>
      </c>
      <c r="H2276" s="52" t="s">
        <v>85</v>
      </c>
      <c r="I2276" s="50"/>
      <c r="J2276" s="50"/>
      <c r="K2276" s="90"/>
      <c r="L2276" s="51">
        <v>511</v>
      </c>
      <c r="M2276" s="51">
        <v>451</v>
      </c>
      <c r="N2276" s="82">
        <f>IF('1'!$H$10="-",L2276,L2276)</f>
        <v>511</v>
      </c>
      <c r="O2276" s="82">
        <f>IF(Z2276="только сц",0,IF('1'!$H$10="-",M2276,IF('1'!$H$10="в кассу предприятия",M2276,IF('1'!$H$10="ИП Водакова Т.Ю.",M2276*1.075,"-"))))</f>
        <v>451</v>
      </c>
      <c r="P2276" s="86">
        <v>2</v>
      </c>
      <c r="Q2276" s="47"/>
      <c r="R2276" s="91">
        <f t="shared" si="35"/>
        <v>0</v>
      </c>
      <c r="S2276" s="91" t="str">
        <f>IF('1'!$H$10="-","-      ₽",IF(Z2276="только сц",IF(Q2276&lt;=AA2276,Q2276,AA2276),IF(Q2276&lt;=AB2276,0,IF(Q2276-R2276&lt;=AA2276,Q2276-R2276,AA2276))))</f>
        <v>-      ₽</v>
      </c>
      <c r="T2276" s="92" t="str">
        <f>IF('1'!$H$10="-","-      ₽",IF(AND(SUM($W$10:$W$6357)&gt;=200000,AC2276&lt;&gt;"без скидки"),IF(R2276&gt;=100,O2276*0.95*0.95*R2276,O2276*R2276*0.95),IF(SUM($V$10:$V$6357)&gt;=57000,IF(AND(R2276&gt;=100,AC2276&lt;&gt;"без скидки"),O2276*0.95*R2276,O2276*R2276),N2276*R2276)))</f>
        <v>-      ₽</v>
      </c>
      <c r="U2276" s="92" t="str">
        <f>IF('1'!$H$10="-","-      ₽",S2276*N2276)</f>
        <v>-      ₽</v>
      </c>
      <c r="V2276" s="93" t="str">
        <f>IF('1'!$H$10="-","-      ₽",R2276*N2276)</f>
        <v>-      ₽</v>
      </c>
      <c r="W2276" s="93" t="str">
        <f>IF('1'!$H$10="-","-      ₽",R2276*O2276)</f>
        <v>-      ₽</v>
      </c>
      <c r="X2276" s="65" t="s">
        <v>4548</v>
      </c>
      <c r="Y2276" s="66" t="str">
        <f>IF(OR(Q2276="",'1'!$H$10="-"),"-      %",IF(Z2276="только сц",0,IF(SUM($V$685:$V$6357)&gt;=57000,(W2276-T2276)/W2276,0)))</f>
        <v>-      %</v>
      </c>
      <c r="Z2276" s="83" t="s">
        <v>375</v>
      </c>
      <c r="AA2276" s="51">
        <v>0</v>
      </c>
      <c r="AB2276" s="51">
        <v>2</v>
      </c>
      <c r="AC2276" s="63" t="s">
        <v>375</v>
      </c>
      <c r="AD2276" s="94" t="str">
        <f>IF(OR(Q2276="",'1'!$H$10="-"),"",IF(Q2276&gt;R2276+S2276,"заказано больше наличия",""))</f>
        <v/>
      </c>
    </row>
    <row r="2277" spans="1:30" s="48" customFormat="1">
      <c r="A2277" s="2"/>
      <c r="B2277" s="57" t="s">
        <v>1142</v>
      </c>
      <c r="C2277" s="49" t="s">
        <v>72</v>
      </c>
      <c r="D2277" s="49" t="s">
        <v>73</v>
      </c>
      <c r="E2277" s="49">
        <v>6</v>
      </c>
      <c r="F2277" s="49">
        <v>1</v>
      </c>
      <c r="G2277" s="49" t="s">
        <v>84</v>
      </c>
      <c r="H2277" s="52" t="s">
        <v>75</v>
      </c>
      <c r="I2277" s="50"/>
      <c r="J2277" s="50"/>
      <c r="K2277" s="90"/>
      <c r="L2277" s="51">
        <v>313</v>
      </c>
      <c r="M2277" s="51">
        <v>276</v>
      </c>
      <c r="N2277" s="82">
        <f>IF('1'!$H$10="-",L2277,L2277)</f>
        <v>313</v>
      </c>
      <c r="O2277" s="82">
        <f>IF(Z2277="только сц",0,IF('1'!$H$10="-",M2277,IF('1'!$H$10="в кассу предприятия",M2277,IF('1'!$H$10="ИП Водакова Т.Ю.",M2277*1.075,"-"))))</f>
        <v>276</v>
      </c>
      <c r="P2277" s="86" t="s">
        <v>5583</v>
      </c>
      <c r="Q2277" s="47"/>
      <c r="R2277" s="91">
        <f t="shared" si="35"/>
        <v>0</v>
      </c>
      <c r="S2277" s="91" t="str">
        <f>IF('1'!$H$10="-","-      ₽",IF(Z2277="только сц",IF(Q2277&lt;=AA2277,Q2277,AA2277),IF(Q2277&lt;=AB2277,0,IF(Q2277-R2277&lt;=AA2277,Q2277-R2277,AA2277))))</f>
        <v>-      ₽</v>
      </c>
      <c r="T2277" s="92" t="str">
        <f>IF('1'!$H$10="-","-      ₽",IF(AND(SUM($W$10:$W$6357)&gt;=200000,AC2277&lt;&gt;"без скидки"),IF(R2277&gt;=100,O2277*0.95*0.95*R2277,O2277*R2277*0.95),IF(SUM($V$10:$V$6357)&gt;=57000,IF(AND(R2277&gt;=100,AC2277&lt;&gt;"без скидки"),O2277*0.95*R2277,O2277*R2277),N2277*R2277)))</f>
        <v>-      ₽</v>
      </c>
      <c r="U2277" s="92" t="str">
        <f>IF('1'!$H$10="-","-      ₽",S2277*N2277)</f>
        <v>-      ₽</v>
      </c>
      <c r="V2277" s="93" t="str">
        <f>IF('1'!$H$10="-","-      ₽",R2277*N2277)</f>
        <v>-      ₽</v>
      </c>
      <c r="W2277" s="93" t="str">
        <f>IF('1'!$H$10="-","-      ₽",R2277*O2277)</f>
        <v>-      ₽</v>
      </c>
      <c r="X2277" s="65" t="s">
        <v>4548</v>
      </c>
      <c r="Y2277" s="66" t="str">
        <f>IF(OR(Q2277="",'1'!$H$10="-"),"-      %",IF(Z2277="только сц",0,IF(SUM($V$685:$V$6357)&gt;=57000,(W2277-T2277)/W2277,0)))</f>
        <v>-      %</v>
      </c>
      <c r="Z2277" s="83" t="s">
        <v>375</v>
      </c>
      <c r="AA2277" s="51">
        <v>28</v>
      </c>
      <c r="AB2277" s="51">
        <v>157</v>
      </c>
      <c r="AC2277" s="63" t="s">
        <v>375</v>
      </c>
      <c r="AD2277" s="94" t="str">
        <f>IF(OR(Q2277="",'1'!$H$10="-"),"",IF(Q2277&gt;R2277+S2277,"заказано больше наличия",""))</f>
        <v/>
      </c>
    </row>
    <row r="2278" spans="1:30" s="48" customFormat="1">
      <c r="A2278" s="2"/>
      <c r="B2278" s="57" t="s">
        <v>4008</v>
      </c>
      <c r="C2278" s="49" t="s">
        <v>72</v>
      </c>
      <c r="D2278" s="49" t="s">
        <v>73</v>
      </c>
      <c r="E2278" s="49">
        <v>6</v>
      </c>
      <c r="F2278" s="49">
        <v>6</v>
      </c>
      <c r="G2278" s="49" t="s">
        <v>84</v>
      </c>
      <c r="H2278" s="52" t="s">
        <v>85</v>
      </c>
      <c r="I2278" s="50"/>
      <c r="J2278" s="50"/>
      <c r="K2278" s="90"/>
      <c r="L2278" s="51">
        <v>511</v>
      </c>
      <c r="M2278" s="51">
        <v>451</v>
      </c>
      <c r="N2278" s="82">
        <f>IF('1'!$H$10="-",L2278,L2278)</f>
        <v>511</v>
      </c>
      <c r="O2278" s="82">
        <f>IF(Z2278="только сц",0,IF('1'!$H$10="-",M2278,IF('1'!$H$10="в кассу предприятия",M2278,IF('1'!$H$10="ИП Водакова Т.Ю.",M2278*1.075,"-"))))</f>
        <v>451</v>
      </c>
      <c r="P2278" s="86">
        <v>65</v>
      </c>
      <c r="Q2278" s="47"/>
      <c r="R2278" s="91">
        <f t="shared" si="35"/>
        <v>0</v>
      </c>
      <c r="S2278" s="91" t="str">
        <f>IF('1'!$H$10="-","-      ₽",IF(Z2278="только сц",IF(Q2278&lt;=AA2278,Q2278,AA2278),IF(Q2278&lt;=AB2278,0,IF(Q2278-R2278&lt;=AA2278,Q2278-R2278,AA2278))))</f>
        <v>-      ₽</v>
      </c>
      <c r="T2278" s="92" t="str">
        <f>IF('1'!$H$10="-","-      ₽",IF(AND(SUM($W$10:$W$6357)&gt;=200000,AC2278&lt;&gt;"без скидки"),IF(R2278&gt;=100,O2278*0.95*0.95*R2278,O2278*R2278*0.95),IF(SUM($V$10:$V$6357)&gt;=57000,IF(AND(R2278&gt;=100,AC2278&lt;&gt;"без скидки"),O2278*0.95*R2278,O2278*R2278),N2278*R2278)))</f>
        <v>-      ₽</v>
      </c>
      <c r="U2278" s="92" t="str">
        <f>IF('1'!$H$10="-","-      ₽",S2278*N2278)</f>
        <v>-      ₽</v>
      </c>
      <c r="V2278" s="93" t="str">
        <f>IF('1'!$H$10="-","-      ₽",R2278*N2278)</f>
        <v>-      ₽</v>
      </c>
      <c r="W2278" s="93" t="str">
        <f>IF('1'!$H$10="-","-      ₽",R2278*O2278)</f>
        <v>-      ₽</v>
      </c>
      <c r="X2278" s="65" t="s">
        <v>4548</v>
      </c>
      <c r="Y2278" s="66" t="str">
        <f>IF(OR(Q2278="",'1'!$H$10="-"),"-      %",IF(Z2278="только сц",0,IF(SUM($V$685:$V$6357)&gt;=57000,(W2278-T2278)/W2278,0)))</f>
        <v>-      %</v>
      </c>
      <c r="Z2278" s="83" t="s">
        <v>375</v>
      </c>
      <c r="AA2278" s="51">
        <v>0</v>
      </c>
      <c r="AB2278" s="51">
        <v>65</v>
      </c>
      <c r="AC2278" s="63" t="s">
        <v>3975</v>
      </c>
      <c r="AD2278" s="94" t="str">
        <f>IF(OR(Q2278="",'1'!$H$10="-"),"",IF(Q2278&gt;R2278+S2278,"заказано больше наличия",""))</f>
        <v/>
      </c>
    </row>
    <row r="2279" spans="1:30" s="48" customFormat="1">
      <c r="A2279" s="2"/>
      <c r="B2279" s="57" t="s">
        <v>83</v>
      </c>
      <c r="C2279" s="49" t="s">
        <v>72</v>
      </c>
      <c r="D2279" s="49" t="s">
        <v>73</v>
      </c>
      <c r="E2279" s="49">
        <v>6</v>
      </c>
      <c r="F2279" s="49">
        <v>6</v>
      </c>
      <c r="G2279" s="49" t="s">
        <v>84</v>
      </c>
      <c r="H2279" s="52" t="s">
        <v>85</v>
      </c>
      <c r="I2279" s="50"/>
      <c r="J2279" s="50"/>
      <c r="K2279" s="90"/>
      <c r="L2279" s="51">
        <v>511</v>
      </c>
      <c r="M2279" s="51">
        <v>451</v>
      </c>
      <c r="N2279" s="82">
        <f>IF('1'!$H$10="-",L2279,L2279)</f>
        <v>511</v>
      </c>
      <c r="O2279" s="82">
        <f>IF(Z2279="только сц",0,IF('1'!$H$10="-",M2279,IF('1'!$H$10="в кассу предприятия",M2279,IF('1'!$H$10="ИП Водакова Т.Ю.",M2279*1.075,"-"))))</f>
        <v>451</v>
      </c>
      <c r="P2279" s="86">
        <v>95</v>
      </c>
      <c r="Q2279" s="47"/>
      <c r="R2279" s="91">
        <f t="shared" si="35"/>
        <v>0</v>
      </c>
      <c r="S2279" s="91" t="str">
        <f>IF('1'!$H$10="-","-      ₽",IF(Z2279="только сц",IF(Q2279&lt;=AA2279,Q2279,AA2279),IF(Q2279&lt;=AB2279,0,IF(Q2279-R2279&lt;=AA2279,Q2279-R2279,AA2279))))</f>
        <v>-      ₽</v>
      </c>
      <c r="T2279" s="92" t="str">
        <f>IF('1'!$H$10="-","-      ₽",IF(AND(SUM($W$10:$W$6357)&gt;=200000,AC2279&lt;&gt;"без скидки"),IF(R2279&gt;=100,O2279*0.95*0.95*R2279,O2279*R2279*0.95),IF(SUM($V$10:$V$6357)&gt;=57000,IF(AND(R2279&gt;=100,AC2279&lt;&gt;"без скидки"),O2279*0.95*R2279,O2279*R2279),N2279*R2279)))</f>
        <v>-      ₽</v>
      </c>
      <c r="U2279" s="92" t="str">
        <f>IF('1'!$H$10="-","-      ₽",S2279*N2279)</f>
        <v>-      ₽</v>
      </c>
      <c r="V2279" s="93" t="str">
        <f>IF('1'!$H$10="-","-      ₽",R2279*N2279)</f>
        <v>-      ₽</v>
      </c>
      <c r="W2279" s="93" t="str">
        <f>IF('1'!$H$10="-","-      ₽",R2279*O2279)</f>
        <v>-      ₽</v>
      </c>
      <c r="X2279" s="65" t="s">
        <v>4548</v>
      </c>
      <c r="Y2279" s="66" t="str">
        <f>IF(OR(Q2279="",'1'!$H$10="-"),"-      %",IF(Z2279="только сц",0,IF(SUM($V$685:$V$6357)&gt;=57000,(W2279-T2279)/W2279,0)))</f>
        <v>-      %</v>
      </c>
      <c r="Z2279" s="83" t="s">
        <v>375</v>
      </c>
      <c r="AA2279" s="51">
        <v>24</v>
      </c>
      <c r="AB2279" s="51">
        <v>71</v>
      </c>
      <c r="AC2279" s="63" t="s">
        <v>375</v>
      </c>
      <c r="AD2279" s="94" t="str">
        <f>IF(OR(Q2279="",'1'!$H$10="-"),"",IF(Q2279&gt;R2279+S2279,"заказано больше наличия",""))</f>
        <v/>
      </c>
    </row>
    <row r="2280" spans="1:30" s="48" customFormat="1">
      <c r="A2280" s="2"/>
      <c r="B2280" s="57" t="s">
        <v>4101</v>
      </c>
      <c r="C2280" s="49" t="s">
        <v>72</v>
      </c>
      <c r="D2280" s="49" t="s">
        <v>73</v>
      </c>
      <c r="E2280" s="49">
        <v>6</v>
      </c>
      <c r="F2280" s="49">
        <v>1</v>
      </c>
      <c r="G2280" s="49" t="s">
        <v>4147</v>
      </c>
      <c r="H2280" s="52" t="s">
        <v>75</v>
      </c>
      <c r="I2280" s="50"/>
      <c r="J2280" s="50"/>
      <c r="K2280" s="90"/>
      <c r="L2280" s="51">
        <v>313</v>
      </c>
      <c r="M2280" s="51">
        <v>276</v>
      </c>
      <c r="N2280" s="82">
        <f>IF('1'!$H$10="-",L2280,L2280)</f>
        <v>313</v>
      </c>
      <c r="O2280" s="82">
        <f>IF(Z2280="только сц",0,IF('1'!$H$10="-",M2280,IF('1'!$H$10="в кассу предприятия",M2280,IF('1'!$H$10="ИП Водакова Т.Ю.",M2280*1.075,"-"))))</f>
        <v>276</v>
      </c>
      <c r="P2280" s="86">
        <v>7</v>
      </c>
      <c r="Q2280" s="47"/>
      <c r="R2280" s="91">
        <f t="shared" si="35"/>
        <v>0</v>
      </c>
      <c r="S2280" s="91" t="str">
        <f>IF('1'!$H$10="-","-      ₽",IF(Z2280="только сц",IF(Q2280&lt;=AA2280,Q2280,AA2280),IF(Q2280&lt;=AB2280,0,IF(Q2280-R2280&lt;=AA2280,Q2280-R2280,AA2280))))</f>
        <v>-      ₽</v>
      </c>
      <c r="T2280" s="92" t="str">
        <f>IF('1'!$H$10="-","-      ₽",IF(AND(SUM($W$10:$W$6357)&gt;=200000,AC2280&lt;&gt;"без скидки"),IF(R2280&gt;=100,O2280*0.95*0.95*R2280,O2280*R2280*0.95),IF(SUM($V$10:$V$6357)&gt;=57000,IF(AND(R2280&gt;=100,AC2280&lt;&gt;"без скидки"),O2280*0.95*R2280,O2280*R2280),N2280*R2280)))</f>
        <v>-      ₽</v>
      </c>
      <c r="U2280" s="92" t="str">
        <f>IF('1'!$H$10="-","-      ₽",S2280*N2280)</f>
        <v>-      ₽</v>
      </c>
      <c r="V2280" s="93" t="str">
        <f>IF('1'!$H$10="-","-      ₽",R2280*N2280)</f>
        <v>-      ₽</v>
      </c>
      <c r="W2280" s="93" t="str">
        <f>IF('1'!$H$10="-","-      ₽",R2280*O2280)</f>
        <v>-      ₽</v>
      </c>
      <c r="X2280" s="65" t="s">
        <v>4548</v>
      </c>
      <c r="Y2280" s="66" t="str">
        <f>IF(OR(Q2280="",'1'!$H$10="-"),"-      %",IF(Z2280="только сц",0,IF(SUM($V$685:$V$6357)&gt;=57000,(W2280-T2280)/W2280,0)))</f>
        <v>-      %</v>
      </c>
      <c r="Z2280" s="83" t="s">
        <v>375</v>
      </c>
      <c r="AA2280" s="51">
        <v>0</v>
      </c>
      <c r="AB2280" s="51">
        <v>7</v>
      </c>
      <c r="AC2280" s="63" t="s">
        <v>375</v>
      </c>
      <c r="AD2280" s="94" t="str">
        <f>IF(OR(Q2280="",'1'!$H$10="-"),"",IF(Q2280&gt;R2280+S2280,"заказано больше наличия",""))</f>
        <v/>
      </c>
    </row>
    <row r="2281" spans="1:30" s="48" customFormat="1">
      <c r="A2281" s="2"/>
      <c r="B2281" s="57" t="s">
        <v>1143</v>
      </c>
      <c r="C2281" s="49" t="s">
        <v>72</v>
      </c>
      <c r="D2281" s="49" t="s">
        <v>73</v>
      </c>
      <c r="E2281" s="49">
        <v>6</v>
      </c>
      <c r="F2281" s="49">
        <v>1</v>
      </c>
      <c r="G2281" s="49" t="s">
        <v>87</v>
      </c>
      <c r="H2281" s="52" t="s">
        <v>75</v>
      </c>
      <c r="I2281" s="50"/>
      <c r="J2281" s="50"/>
      <c r="K2281" s="90"/>
      <c r="L2281" s="51">
        <v>313</v>
      </c>
      <c r="M2281" s="51">
        <v>276</v>
      </c>
      <c r="N2281" s="82">
        <f>IF('1'!$H$10="-",L2281,L2281)</f>
        <v>313</v>
      </c>
      <c r="O2281" s="82">
        <f>IF(Z2281="только сц",0,IF('1'!$H$10="-",M2281,IF('1'!$H$10="в кассу предприятия",M2281,IF('1'!$H$10="ИП Водакова Т.Ю.",M2281*1.075,"-"))))</f>
        <v>276</v>
      </c>
      <c r="P2281" s="86" t="s">
        <v>5583</v>
      </c>
      <c r="Q2281" s="47"/>
      <c r="R2281" s="91">
        <f t="shared" si="35"/>
        <v>0</v>
      </c>
      <c r="S2281" s="91" t="str">
        <f>IF('1'!$H$10="-","-      ₽",IF(Z2281="только сц",IF(Q2281&lt;=AA2281,Q2281,AA2281),IF(Q2281&lt;=AB2281,0,IF(Q2281-R2281&lt;=AA2281,Q2281-R2281,AA2281))))</f>
        <v>-      ₽</v>
      </c>
      <c r="T2281" s="92" t="str">
        <f>IF('1'!$H$10="-","-      ₽",IF(AND(SUM($W$10:$W$6357)&gt;=200000,AC2281&lt;&gt;"без скидки"),IF(R2281&gt;=100,O2281*0.95*0.95*R2281,O2281*R2281*0.95),IF(SUM($V$10:$V$6357)&gt;=57000,IF(AND(R2281&gt;=100,AC2281&lt;&gt;"без скидки"),O2281*0.95*R2281,O2281*R2281),N2281*R2281)))</f>
        <v>-      ₽</v>
      </c>
      <c r="U2281" s="92" t="str">
        <f>IF('1'!$H$10="-","-      ₽",S2281*N2281)</f>
        <v>-      ₽</v>
      </c>
      <c r="V2281" s="93" t="str">
        <f>IF('1'!$H$10="-","-      ₽",R2281*N2281)</f>
        <v>-      ₽</v>
      </c>
      <c r="W2281" s="93" t="str">
        <f>IF('1'!$H$10="-","-      ₽",R2281*O2281)</f>
        <v>-      ₽</v>
      </c>
      <c r="X2281" s="65" t="s">
        <v>4548</v>
      </c>
      <c r="Y2281" s="66" t="str">
        <f>IF(OR(Q2281="",'1'!$H$10="-"),"-      %",IF(Z2281="только сц",0,IF(SUM($V$685:$V$6357)&gt;=57000,(W2281-T2281)/W2281,0)))</f>
        <v>-      %</v>
      </c>
      <c r="Z2281" s="83" t="s">
        <v>375</v>
      </c>
      <c r="AA2281" s="51">
        <v>38</v>
      </c>
      <c r="AB2281" s="51">
        <v>76</v>
      </c>
      <c r="AC2281" s="63" t="s">
        <v>375</v>
      </c>
      <c r="AD2281" s="94" t="str">
        <f>IF(OR(Q2281="",'1'!$H$10="-"),"",IF(Q2281&gt;R2281+S2281,"заказано больше наличия",""))</f>
        <v/>
      </c>
    </row>
    <row r="2282" spans="1:30" s="48" customFormat="1">
      <c r="A2282" s="2"/>
      <c r="B2282" s="57" t="s">
        <v>2152</v>
      </c>
      <c r="C2282" s="49" t="s">
        <v>72</v>
      </c>
      <c r="D2282" s="49" t="s">
        <v>73</v>
      </c>
      <c r="E2282" s="49">
        <v>6</v>
      </c>
      <c r="F2282" s="49">
        <v>6</v>
      </c>
      <c r="G2282" s="49" t="s">
        <v>87</v>
      </c>
      <c r="H2282" s="52" t="s">
        <v>85</v>
      </c>
      <c r="I2282" s="50"/>
      <c r="J2282" s="50"/>
      <c r="K2282" s="90"/>
      <c r="L2282" s="51">
        <v>511</v>
      </c>
      <c r="M2282" s="51">
        <v>451</v>
      </c>
      <c r="N2282" s="82">
        <f>IF('1'!$H$10="-",L2282,L2282)</f>
        <v>511</v>
      </c>
      <c r="O2282" s="82">
        <f>IF(Z2282="только сц",0,IF('1'!$H$10="-",M2282,IF('1'!$H$10="в кассу предприятия",M2282,IF('1'!$H$10="ИП Водакова Т.Ю.",M2282*1.075,"-"))))</f>
        <v>451</v>
      </c>
      <c r="P2282" s="86">
        <v>9</v>
      </c>
      <c r="Q2282" s="47"/>
      <c r="R2282" s="91">
        <f t="shared" si="35"/>
        <v>0</v>
      </c>
      <c r="S2282" s="91" t="str">
        <f>IF('1'!$H$10="-","-      ₽",IF(Z2282="только сц",IF(Q2282&lt;=AA2282,Q2282,AA2282),IF(Q2282&lt;=AB2282,0,IF(Q2282-R2282&lt;=AA2282,Q2282-R2282,AA2282))))</f>
        <v>-      ₽</v>
      </c>
      <c r="T2282" s="92" t="str">
        <f>IF('1'!$H$10="-","-      ₽",IF(AND(SUM($W$10:$W$6357)&gt;=200000,AC2282&lt;&gt;"без скидки"),IF(R2282&gt;=100,O2282*0.95*0.95*R2282,O2282*R2282*0.95),IF(SUM($V$10:$V$6357)&gt;=57000,IF(AND(R2282&gt;=100,AC2282&lt;&gt;"без скидки"),O2282*0.95*R2282,O2282*R2282),N2282*R2282)))</f>
        <v>-      ₽</v>
      </c>
      <c r="U2282" s="92" t="str">
        <f>IF('1'!$H$10="-","-      ₽",S2282*N2282)</f>
        <v>-      ₽</v>
      </c>
      <c r="V2282" s="93" t="str">
        <f>IF('1'!$H$10="-","-      ₽",R2282*N2282)</f>
        <v>-      ₽</v>
      </c>
      <c r="W2282" s="93" t="str">
        <f>IF('1'!$H$10="-","-      ₽",R2282*O2282)</f>
        <v>-      ₽</v>
      </c>
      <c r="X2282" s="65" t="s">
        <v>4548</v>
      </c>
      <c r="Y2282" s="66" t="str">
        <f>IF(OR(Q2282="",'1'!$H$10="-"),"-      %",IF(Z2282="только сц",0,IF(SUM($V$685:$V$6357)&gt;=57000,(W2282-T2282)/W2282,0)))</f>
        <v>-      %</v>
      </c>
      <c r="Z2282" s="83" t="s">
        <v>375</v>
      </c>
      <c r="AA2282" s="51">
        <v>8</v>
      </c>
      <c r="AB2282" s="51">
        <v>1</v>
      </c>
      <c r="AC2282" s="63" t="s">
        <v>375</v>
      </c>
      <c r="AD2282" s="94" t="str">
        <f>IF(OR(Q2282="",'1'!$H$10="-"),"",IF(Q2282&gt;R2282+S2282,"заказано больше наличия",""))</f>
        <v/>
      </c>
    </row>
    <row r="2283" spans="1:30" s="48" customFormat="1">
      <c r="A2283" s="2"/>
      <c r="B2283" s="57" t="s">
        <v>86</v>
      </c>
      <c r="C2283" s="49" t="s">
        <v>72</v>
      </c>
      <c r="D2283" s="49" t="s">
        <v>73</v>
      </c>
      <c r="E2283" s="49">
        <v>6</v>
      </c>
      <c r="F2283" s="49">
        <v>6</v>
      </c>
      <c r="G2283" s="49" t="s">
        <v>87</v>
      </c>
      <c r="H2283" s="52" t="s">
        <v>85</v>
      </c>
      <c r="I2283" s="50"/>
      <c r="J2283" s="50"/>
      <c r="K2283" s="90"/>
      <c r="L2283" s="51">
        <v>511</v>
      </c>
      <c r="M2283" s="51">
        <v>451</v>
      </c>
      <c r="N2283" s="82">
        <f>IF('1'!$H$10="-",L2283,L2283)</f>
        <v>511</v>
      </c>
      <c r="O2283" s="82">
        <f>IF(Z2283="только сц",0,IF('1'!$H$10="-",M2283,IF('1'!$H$10="в кассу предприятия",M2283,IF('1'!$H$10="ИП Водакова Т.Ю.",M2283*1.075,"-"))))</f>
        <v>451</v>
      </c>
      <c r="P2283" s="86" t="s">
        <v>5583</v>
      </c>
      <c r="Q2283" s="47"/>
      <c r="R2283" s="91">
        <f t="shared" si="35"/>
        <v>0</v>
      </c>
      <c r="S2283" s="91" t="str">
        <f>IF('1'!$H$10="-","-      ₽",IF(Z2283="только сц",IF(Q2283&lt;=AA2283,Q2283,AA2283),IF(Q2283&lt;=AB2283,0,IF(Q2283-R2283&lt;=AA2283,Q2283-R2283,AA2283))))</f>
        <v>-      ₽</v>
      </c>
      <c r="T2283" s="92" t="str">
        <f>IF('1'!$H$10="-","-      ₽",IF(AND(SUM($W$10:$W$6357)&gt;=200000,AC2283&lt;&gt;"без скидки"),IF(R2283&gt;=100,O2283*0.95*0.95*R2283,O2283*R2283*0.95),IF(SUM($V$10:$V$6357)&gt;=57000,IF(AND(R2283&gt;=100,AC2283&lt;&gt;"без скидки"),O2283*0.95*R2283,O2283*R2283),N2283*R2283)))</f>
        <v>-      ₽</v>
      </c>
      <c r="U2283" s="92" t="str">
        <f>IF('1'!$H$10="-","-      ₽",S2283*N2283)</f>
        <v>-      ₽</v>
      </c>
      <c r="V2283" s="93" t="str">
        <f>IF('1'!$H$10="-","-      ₽",R2283*N2283)</f>
        <v>-      ₽</v>
      </c>
      <c r="W2283" s="93" t="str">
        <f>IF('1'!$H$10="-","-      ₽",R2283*O2283)</f>
        <v>-      ₽</v>
      </c>
      <c r="X2283" s="65" t="s">
        <v>4548</v>
      </c>
      <c r="Y2283" s="66" t="str">
        <f>IF(OR(Q2283="",'1'!$H$10="-"),"-      %",IF(Z2283="только сц",0,IF(SUM($V$685:$V$6357)&gt;=57000,(W2283-T2283)/W2283,0)))</f>
        <v>-      %</v>
      </c>
      <c r="Z2283" s="83" t="s">
        <v>375</v>
      </c>
      <c r="AA2283" s="51">
        <v>26</v>
      </c>
      <c r="AB2283" s="51">
        <v>392</v>
      </c>
      <c r="AC2283" s="63" t="s">
        <v>375</v>
      </c>
      <c r="AD2283" s="94" t="str">
        <f>IF(OR(Q2283="",'1'!$H$10="-"),"",IF(Q2283&gt;R2283+S2283,"заказано больше наличия",""))</f>
        <v/>
      </c>
    </row>
    <row r="2284" spans="1:30" s="48" customFormat="1">
      <c r="A2284" s="2"/>
      <c r="B2284" s="57" t="s">
        <v>1144</v>
      </c>
      <c r="C2284" s="49" t="s">
        <v>72</v>
      </c>
      <c r="D2284" s="49" t="s">
        <v>73</v>
      </c>
      <c r="E2284" s="49">
        <v>6</v>
      </c>
      <c r="F2284" s="49">
        <v>1</v>
      </c>
      <c r="G2284" s="49" t="s">
        <v>1137</v>
      </c>
      <c r="H2284" s="52" t="s">
        <v>75</v>
      </c>
      <c r="I2284" s="50"/>
      <c r="J2284" s="50"/>
      <c r="K2284" s="90"/>
      <c r="L2284" s="51">
        <v>313</v>
      </c>
      <c r="M2284" s="51">
        <v>276</v>
      </c>
      <c r="N2284" s="82">
        <f>IF('1'!$H$10="-",L2284,L2284)</f>
        <v>313</v>
      </c>
      <c r="O2284" s="82">
        <f>IF(Z2284="только сц",0,IF('1'!$H$10="-",M2284,IF('1'!$H$10="в кассу предприятия",M2284,IF('1'!$H$10="ИП Водакова Т.Ю.",M2284*1.075,"-"))))</f>
        <v>276</v>
      </c>
      <c r="P2284" s="86" t="s">
        <v>5583</v>
      </c>
      <c r="Q2284" s="47"/>
      <c r="R2284" s="91">
        <f t="shared" si="35"/>
        <v>0</v>
      </c>
      <c r="S2284" s="91" t="str">
        <f>IF('1'!$H$10="-","-      ₽",IF(Z2284="только сц",IF(Q2284&lt;=AA2284,Q2284,AA2284),IF(Q2284&lt;=AB2284,0,IF(Q2284-R2284&lt;=AA2284,Q2284-R2284,AA2284))))</f>
        <v>-      ₽</v>
      </c>
      <c r="T2284" s="92" t="str">
        <f>IF('1'!$H$10="-","-      ₽",IF(AND(SUM($W$10:$W$6357)&gt;=200000,AC2284&lt;&gt;"без скидки"),IF(R2284&gt;=100,O2284*0.95*0.95*R2284,O2284*R2284*0.95),IF(SUM($V$10:$V$6357)&gt;=57000,IF(AND(R2284&gt;=100,AC2284&lt;&gt;"без скидки"),O2284*0.95*R2284,O2284*R2284),N2284*R2284)))</f>
        <v>-      ₽</v>
      </c>
      <c r="U2284" s="92" t="str">
        <f>IF('1'!$H$10="-","-      ₽",S2284*N2284)</f>
        <v>-      ₽</v>
      </c>
      <c r="V2284" s="93" t="str">
        <f>IF('1'!$H$10="-","-      ₽",R2284*N2284)</f>
        <v>-      ₽</v>
      </c>
      <c r="W2284" s="93" t="str">
        <f>IF('1'!$H$10="-","-      ₽",R2284*O2284)</f>
        <v>-      ₽</v>
      </c>
      <c r="X2284" s="65" t="s">
        <v>4548</v>
      </c>
      <c r="Y2284" s="66" t="str">
        <f>IF(OR(Q2284="",'1'!$H$10="-"),"-      %",IF(Z2284="только сц",0,IF(SUM($V$685:$V$6357)&gt;=57000,(W2284-T2284)/W2284,0)))</f>
        <v>-      %</v>
      </c>
      <c r="Z2284" s="83" t="s">
        <v>375</v>
      </c>
      <c r="AA2284" s="51">
        <v>31</v>
      </c>
      <c r="AB2284" s="51">
        <v>186</v>
      </c>
      <c r="AC2284" s="63" t="s">
        <v>3975</v>
      </c>
      <c r="AD2284" s="94" t="str">
        <f>IF(OR(Q2284="",'1'!$H$10="-"),"",IF(Q2284&gt;R2284+S2284,"заказано больше наличия",""))</f>
        <v/>
      </c>
    </row>
    <row r="2285" spans="1:30" s="48" customFormat="1">
      <c r="A2285" s="2"/>
      <c r="B2285" s="57" t="s">
        <v>4102</v>
      </c>
      <c r="C2285" s="49" t="s">
        <v>72</v>
      </c>
      <c r="D2285" s="49" t="s">
        <v>73</v>
      </c>
      <c r="E2285" s="49">
        <v>6</v>
      </c>
      <c r="F2285" s="49">
        <v>6</v>
      </c>
      <c r="G2285" s="49" t="s">
        <v>1137</v>
      </c>
      <c r="H2285" s="52" t="s">
        <v>85</v>
      </c>
      <c r="I2285" s="50"/>
      <c r="J2285" s="50"/>
      <c r="K2285" s="90"/>
      <c r="L2285" s="51">
        <v>511</v>
      </c>
      <c r="M2285" s="51">
        <v>451</v>
      </c>
      <c r="N2285" s="82">
        <f>IF('1'!$H$10="-",L2285,L2285)</f>
        <v>511</v>
      </c>
      <c r="O2285" s="82">
        <f>IF(Z2285="только сц",0,IF('1'!$H$10="-",M2285,IF('1'!$H$10="в кассу предприятия",M2285,IF('1'!$H$10="ИП Водакова Т.Ю.",M2285*1.075,"-"))))</f>
        <v>451</v>
      </c>
      <c r="P2285" s="86">
        <v>1</v>
      </c>
      <c r="Q2285" s="47"/>
      <c r="R2285" s="91">
        <f t="shared" si="35"/>
        <v>0</v>
      </c>
      <c r="S2285" s="91" t="str">
        <f>IF('1'!$H$10="-","-      ₽",IF(Z2285="только сц",IF(Q2285&lt;=AA2285,Q2285,AA2285),IF(Q2285&lt;=AB2285,0,IF(Q2285-R2285&lt;=AA2285,Q2285-R2285,AA2285))))</f>
        <v>-      ₽</v>
      </c>
      <c r="T2285" s="92" t="str">
        <f>IF('1'!$H$10="-","-      ₽",IF(AND(SUM($W$10:$W$6357)&gt;=200000,AC2285&lt;&gt;"без скидки"),IF(R2285&gt;=100,O2285*0.95*0.95*R2285,O2285*R2285*0.95),IF(SUM($V$10:$V$6357)&gt;=57000,IF(AND(R2285&gt;=100,AC2285&lt;&gt;"без скидки"),O2285*0.95*R2285,O2285*R2285),N2285*R2285)))</f>
        <v>-      ₽</v>
      </c>
      <c r="U2285" s="92" t="str">
        <f>IF('1'!$H$10="-","-      ₽",S2285*N2285)</f>
        <v>-      ₽</v>
      </c>
      <c r="V2285" s="93" t="str">
        <f>IF('1'!$H$10="-","-      ₽",R2285*N2285)</f>
        <v>-      ₽</v>
      </c>
      <c r="W2285" s="93" t="str">
        <f>IF('1'!$H$10="-","-      ₽",R2285*O2285)</f>
        <v>-      ₽</v>
      </c>
      <c r="X2285" s="65" t="s">
        <v>4548</v>
      </c>
      <c r="Y2285" s="66" t="str">
        <f>IF(OR(Q2285="",'1'!$H$10="-"),"-      %",IF(Z2285="только сц",0,IF(SUM($V$685:$V$6357)&gt;=57000,(W2285-T2285)/W2285,0)))</f>
        <v>-      %</v>
      </c>
      <c r="Z2285" s="83" t="s">
        <v>375</v>
      </c>
      <c r="AA2285" s="51">
        <v>0</v>
      </c>
      <c r="AB2285" s="51">
        <v>1</v>
      </c>
      <c r="AC2285" s="63" t="s">
        <v>3975</v>
      </c>
      <c r="AD2285" s="94" t="str">
        <f>IF(OR(Q2285="",'1'!$H$10="-"),"",IF(Q2285&gt;R2285+S2285,"заказано больше наличия",""))</f>
        <v/>
      </c>
    </row>
    <row r="2286" spans="1:30" s="48" customFormat="1">
      <c r="A2286" s="2"/>
      <c r="B2286" s="57" t="s">
        <v>4009</v>
      </c>
      <c r="C2286" s="49" t="s">
        <v>72</v>
      </c>
      <c r="D2286" s="49" t="s">
        <v>73</v>
      </c>
      <c r="E2286" s="49">
        <v>6</v>
      </c>
      <c r="F2286" s="49">
        <v>8</v>
      </c>
      <c r="G2286" s="49" t="s">
        <v>1137</v>
      </c>
      <c r="H2286" s="52" t="s">
        <v>288</v>
      </c>
      <c r="I2286" s="50"/>
      <c r="J2286" s="50"/>
      <c r="K2286" s="90"/>
      <c r="L2286" s="51">
        <v>545</v>
      </c>
      <c r="M2286" s="51">
        <v>481</v>
      </c>
      <c r="N2286" s="82">
        <f>IF('1'!$H$10="-",L2286,L2286)</f>
        <v>545</v>
      </c>
      <c r="O2286" s="82">
        <f>IF(Z2286="только сц",0,IF('1'!$H$10="-",M2286,IF('1'!$H$10="в кассу предприятия",M2286,IF('1'!$H$10="ИП Водакова Т.Ю.",M2286*1.075,"-"))))</f>
        <v>0</v>
      </c>
      <c r="P2286" s="86">
        <v>5</v>
      </c>
      <c r="Q2286" s="47"/>
      <c r="R2286" s="91">
        <f t="shared" si="35"/>
        <v>0</v>
      </c>
      <c r="S2286" s="91" t="str">
        <f>IF('1'!$H$10="-","-      ₽",IF(Z2286="только сц",IF(Q2286&lt;=AA2286,Q2286,AA2286),IF(Q2286&lt;=AB2286,0,IF(Q2286-R2286&lt;=AA2286,Q2286-R2286,AA2286))))</f>
        <v>-      ₽</v>
      </c>
      <c r="T2286" s="92" t="str">
        <f>IF('1'!$H$10="-","-      ₽",IF(AND(SUM($W$10:$W$6357)&gt;=200000,AC2286&lt;&gt;"без скидки"),IF(R2286&gt;=100,O2286*0.95*0.95*R2286,O2286*R2286*0.95),IF(SUM($V$10:$V$6357)&gt;=57000,IF(AND(R2286&gt;=100,AC2286&lt;&gt;"без скидки"),O2286*0.95*R2286,O2286*R2286),N2286*R2286)))</f>
        <v>-      ₽</v>
      </c>
      <c r="U2286" s="92" t="str">
        <f>IF('1'!$H$10="-","-      ₽",S2286*N2286)</f>
        <v>-      ₽</v>
      </c>
      <c r="V2286" s="93" t="str">
        <f>IF('1'!$H$10="-","-      ₽",R2286*N2286)</f>
        <v>-      ₽</v>
      </c>
      <c r="W2286" s="93" t="str">
        <f>IF('1'!$H$10="-","-      ₽",R2286*O2286)</f>
        <v>-      ₽</v>
      </c>
      <c r="X2286" s="65" t="s">
        <v>4548</v>
      </c>
      <c r="Y2286" s="66" t="str">
        <f>IF(OR(Q2286="",'1'!$H$10="-"),"-      %",IF(Z2286="только сц",0,IF(SUM($V$685:$V$6357)&gt;=57000,(W2286-T2286)/W2286,0)))</f>
        <v>-      %</v>
      </c>
      <c r="Z2286" s="83" t="s">
        <v>5582</v>
      </c>
      <c r="AA2286" s="51">
        <v>5</v>
      </c>
      <c r="AB2286" s="51">
        <v>0</v>
      </c>
      <c r="AC2286" s="63" t="s">
        <v>375</v>
      </c>
      <c r="AD2286" s="94" t="str">
        <f>IF(OR(Q2286="",'1'!$H$10="-"),"",IF(Q2286&gt;R2286+S2286,"заказано больше наличия",""))</f>
        <v/>
      </c>
    </row>
    <row r="2287" spans="1:30" s="48" customFormat="1">
      <c r="A2287" s="2"/>
      <c r="B2287" s="57" t="s">
        <v>88</v>
      </c>
      <c r="C2287" s="49" t="s">
        <v>72</v>
      </c>
      <c r="D2287" s="49" t="s">
        <v>73</v>
      </c>
      <c r="E2287" s="49">
        <v>6</v>
      </c>
      <c r="F2287" s="49">
        <v>1</v>
      </c>
      <c r="G2287" s="49" t="s">
        <v>89</v>
      </c>
      <c r="H2287" s="52" t="s">
        <v>75</v>
      </c>
      <c r="I2287" s="50"/>
      <c r="J2287" s="50"/>
      <c r="K2287" s="90"/>
      <c r="L2287" s="51">
        <v>305</v>
      </c>
      <c r="M2287" s="51">
        <v>269</v>
      </c>
      <c r="N2287" s="82">
        <f>IF('1'!$H$10="-",L2287,L2287)</f>
        <v>305</v>
      </c>
      <c r="O2287" s="82">
        <f>IF(Z2287="только сц",0,IF('1'!$H$10="-",M2287,IF('1'!$H$10="в кассу предприятия",M2287,IF('1'!$H$10="ИП Водакова Т.Ю.",M2287*1.075,"-"))))</f>
        <v>269</v>
      </c>
      <c r="P2287" s="86" t="s">
        <v>5583</v>
      </c>
      <c r="Q2287" s="47"/>
      <c r="R2287" s="91">
        <f t="shared" si="35"/>
        <v>0</v>
      </c>
      <c r="S2287" s="91" t="str">
        <f>IF('1'!$H$10="-","-      ₽",IF(Z2287="только сц",IF(Q2287&lt;=AA2287,Q2287,AA2287),IF(Q2287&lt;=AB2287,0,IF(Q2287-R2287&lt;=AA2287,Q2287-R2287,AA2287))))</f>
        <v>-      ₽</v>
      </c>
      <c r="T2287" s="92" t="str">
        <f>IF('1'!$H$10="-","-      ₽",IF(AND(SUM($W$10:$W$6357)&gt;=200000,AC2287&lt;&gt;"без скидки"),IF(R2287&gt;=100,O2287*0.95*0.95*R2287,O2287*R2287*0.95),IF(SUM($V$10:$V$6357)&gt;=57000,IF(AND(R2287&gt;=100,AC2287&lt;&gt;"без скидки"),O2287*0.95*R2287,O2287*R2287),N2287*R2287)))</f>
        <v>-      ₽</v>
      </c>
      <c r="U2287" s="92" t="str">
        <f>IF('1'!$H$10="-","-      ₽",S2287*N2287)</f>
        <v>-      ₽</v>
      </c>
      <c r="V2287" s="93" t="str">
        <f>IF('1'!$H$10="-","-      ₽",R2287*N2287)</f>
        <v>-      ₽</v>
      </c>
      <c r="W2287" s="93" t="str">
        <f>IF('1'!$H$10="-","-      ₽",R2287*O2287)</f>
        <v>-      ₽</v>
      </c>
      <c r="X2287" s="65" t="s">
        <v>4548</v>
      </c>
      <c r="Y2287" s="66" t="str">
        <f>IF(OR(Q2287="",'1'!$H$10="-"),"-      %",IF(Z2287="только сц",0,IF(SUM($V$685:$V$6357)&gt;=57000,(W2287-T2287)/W2287,0)))</f>
        <v>-      %</v>
      </c>
      <c r="Z2287" s="83" t="s">
        <v>375</v>
      </c>
      <c r="AA2287" s="51">
        <v>60</v>
      </c>
      <c r="AB2287" s="51">
        <v>87</v>
      </c>
      <c r="AC2287" s="63" t="s">
        <v>3975</v>
      </c>
      <c r="AD2287" s="94" t="str">
        <f>IF(OR(Q2287="",'1'!$H$10="-"),"",IF(Q2287&gt;R2287+S2287,"заказано больше наличия",""))</f>
        <v/>
      </c>
    </row>
    <row r="2288" spans="1:30" s="48" customFormat="1">
      <c r="A2288" s="2"/>
      <c r="B2288" s="57" t="s">
        <v>2153</v>
      </c>
      <c r="C2288" s="49" t="s">
        <v>72</v>
      </c>
      <c r="D2288" s="49" t="s">
        <v>73</v>
      </c>
      <c r="E2288" s="49">
        <v>6</v>
      </c>
      <c r="F2288" s="49">
        <v>6</v>
      </c>
      <c r="G2288" s="49" t="s">
        <v>3533</v>
      </c>
      <c r="H2288" s="52" t="s">
        <v>85</v>
      </c>
      <c r="I2288" s="50"/>
      <c r="J2288" s="50"/>
      <c r="K2288" s="90"/>
      <c r="L2288" s="51">
        <v>511</v>
      </c>
      <c r="M2288" s="51">
        <v>451</v>
      </c>
      <c r="N2288" s="82">
        <f>IF('1'!$H$10="-",L2288,L2288)</f>
        <v>511</v>
      </c>
      <c r="O2288" s="82">
        <f>IF(Z2288="только сц",0,IF('1'!$H$10="-",M2288,IF('1'!$H$10="в кассу предприятия",M2288,IF('1'!$H$10="ИП Водакова Т.Ю.",M2288*1.075,"-"))))</f>
        <v>451</v>
      </c>
      <c r="P2288" s="86">
        <v>28</v>
      </c>
      <c r="Q2288" s="47"/>
      <c r="R2288" s="91">
        <f t="shared" ref="R2288:R2351" si="36">IF(Q2288&lt;=AB2288,Q2288,AB2288)</f>
        <v>0</v>
      </c>
      <c r="S2288" s="91" t="str">
        <f>IF('1'!$H$10="-","-      ₽",IF(Z2288="только сц",IF(Q2288&lt;=AA2288,Q2288,AA2288),IF(Q2288&lt;=AB2288,0,IF(Q2288-R2288&lt;=AA2288,Q2288-R2288,AA2288))))</f>
        <v>-      ₽</v>
      </c>
      <c r="T2288" s="92" t="str">
        <f>IF('1'!$H$10="-","-      ₽",IF(AND(SUM($W$10:$W$6357)&gt;=200000,AC2288&lt;&gt;"без скидки"),IF(R2288&gt;=100,O2288*0.95*0.95*R2288,O2288*R2288*0.95),IF(SUM($V$10:$V$6357)&gt;=57000,IF(AND(R2288&gt;=100,AC2288&lt;&gt;"без скидки"),O2288*0.95*R2288,O2288*R2288),N2288*R2288)))</f>
        <v>-      ₽</v>
      </c>
      <c r="U2288" s="92" t="str">
        <f>IF('1'!$H$10="-","-      ₽",S2288*N2288)</f>
        <v>-      ₽</v>
      </c>
      <c r="V2288" s="93" t="str">
        <f>IF('1'!$H$10="-","-      ₽",R2288*N2288)</f>
        <v>-      ₽</v>
      </c>
      <c r="W2288" s="93" t="str">
        <f>IF('1'!$H$10="-","-      ₽",R2288*O2288)</f>
        <v>-      ₽</v>
      </c>
      <c r="X2288" s="65" t="s">
        <v>4548</v>
      </c>
      <c r="Y2288" s="66" t="str">
        <f>IF(OR(Q2288="",'1'!$H$10="-"),"-      %",IF(Z2288="только сц",0,IF(SUM($V$685:$V$6357)&gt;=57000,(W2288-T2288)/W2288,0)))</f>
        <v>-      %</v>
      </c>
      <c r="Z2288" s="83" t="s">
        <v>375</v>
      </c>
      <c r="AA2288" s="51">
        <v>6</v>
      </c>
      <c r="AB2288" s="51">
        <v>22</v>
      </c>
      <c r="AC2288" s="63" t="s">
        <v>375</v>
      </c>
      <c r="AD2288" s="94" t="str">
        <f>IF(OR(Q2288="",'1'!$H$10="-"),"",IF(Q2288&gt;R2288+S2288,"заказано больше наличия",""))</f>
        <v/>
      </c>
    </row>
    <row r="2289" spans="1:30" s="48" customFormat="1">
      <c r="A2289" s="2"/>
      <c r="B2289" s="57" t="s">
        <v>4215</v>
      </c>
      <c r="C2289" s="49" t="s">
        <v>72</v>
      </c>
      <c r="D2289" s="49" t="s">
        <v>73</v>
      </c>
      <c r="E2289" s="49">
        <v>6</v>
      </c>
      <c r="F2289" s="49">
        <v>1</v>
      </c>
      <c r="G2289" s="49" t="s">
        <v>90</v>
      </c>
      <c r="H2289" s="52" t="s">
        <v>75</v>
      </c>
      <c r="I2289" s="50"/>
      <c r="J2289" s="50"/>
      <c r="K2289" s="90"/>
      <c r="L2289" s="51">
        <v>305</v>
      </c>
      <c r="M2289" s="51">
        <v>269</v>
      </c>
      <c r="N2289" s="82">
        <f>IF('1'!$H$10="-",L2289,L2289)</f>
        <v>305</v>
      </c>
      <c r="O2289" s="82">
        <f>IF(Z2289="только сц",0,IF('1'!$H$10="-",M2289,IF('1'!$H$10="в кассу предприятия",M2289,IF('1'!$H$10="ИП Водакова Т.Ю.",M2289*1.075,"-"))))</f>
        <v>269</v>
      </c>
      <c r="P2289" s="86">
        <v>6</v>
      </c>
      <c r="Q2289" s="47"/>
      <c r="R2289" s="91">
        <f t="shared" si="36"/>
        <v>0</v>
      </c>
      <c r="S2289" s="91" t="str">
        <f>IF('1'!$H$10="-","-      ₽",IF(Z2289="только сц",IF(Q2289&lt;=AA2289,Q2289,AA2289),IF(Q2289&lt;=AB2289,0,IF(Q2289-R2289&lt;=AA2289,Q2289-R2289,AA2289))))</f>
        <v>-      ₽</v>
      </c>
      <c r="T2289" s="92" t="str">
        <f>IF('1'!$H$10="-","-      ₽",IF(AND(SUM($W$10:$W$6357)&gt;=200000,AC2289&lt;&gt;"без скидки"),IF(R2289&gt;=100,O2289*0.95*0.95*R2289,O2289*R2289*0.95),IF(SUM($V$10:$V$6357)&gt;=57000,IF(AND(R2289&gt;=100,AC2289&lt;&gt;"без скидки"),O2289*0.95*R2289,O2289*R2289),N2289*R2289)))</f>
        <v>-      ₽</v>
      </c>
      <c r="U2289" s="92" t="str">
        <f>IF('1'!$H$10="-","-      ₽",S2289*N2289)</f>
        <v>-      ₽</v>
      </c>
      <c r="V2289" s="93" t="str">
        <f>IF('1'!$H$10="-","-      ₽",R2289*N2289)</f>
        <v>-      ₽</v>
      </c>
      <c r="W2289" s="93" t="str">
        <f>IF('1'!$H$10="-","-      ₽",R2289*O2289)</f>
        <v>-      ₽</v>
      </c>
      <c r="X2289" s="65" t="s">
        <v>4548</v>
      </c>
      <c r="Y2289" s="66" t="str">
        <f>IF(OR(Q2289="",'1'!$H$10="-"),"-      %",IF(Z2289="только сц",0,IF(SUM($V$685:$V$6357)&gt;=57000,(W2289-T2289)/W2289,0)))</f>
        <v>-      %</v>
      </c>
      <c r="Z2289" s="83" t="s">
        <v>375</v>
      </c>
      <c r="AA2289" s="51">
        <v>1</v>
      </c>
      <c r="AB2289" s="51">
        <v>5</v>
      </c>
      <c r="AC2289" s="63" t="s">
        <v>375</v>
      </c>
      <c r="AD2289" s="94" t="str">
        <f>IF(OR(Q2289="",'1'!$H$10="-"),"",IF(Q2289&gt;R2289+S2289,"заказано больше наличия",""))</f>
        <v/>
      </c>
    </row>
    <row r="2290" spans="1:30" s="48" customFormat="1">
      <c r="A2290" s="2"/>
      <c r="B2290" s="57" t="s">
        <v>4010</v>
      </c>
      <c r="C2290" s="49" t="s">
        <v>72</v>
      </c>
      <c r="D2290" s="49" t="s">
        <v>73</v>
      </c>
      <c r="E2290" s="49">
        <v>6</v>
      </c>
      <c r="F2290" s="49">
        <v>8</v>
      </c>
      <c r="G2290" s="49" t="s">
        <v>90</v>
      </c>
      <c r="H2290" s="52" t="s">
        <v>288</v>
      </c>
      <c r="I2290" s="50"/>
      <c r="J2290" s="50"/>
      <c r="K2290" s="90"/>
      <c r="L2290" s="51">
        <v>606</v>
      </c>
      <c r="M2290" s="51">
        <v>535</v>
      </c>
      <c r="N2290" s="82">
        <f>IF('1'!$H$10="-",L2290,L2290)</f>
        <v>606</v>
      </c>
      <c r="O2290" s="82">
        <f>IF(Z2290="только сц",0,IF('1'!$H$10="-",M2290,IF('1'!$H$10="в кассу предприятия",M2290,IF('1'!$H$10="ИП Водакова Т.Ю.",M2290*1.075,"-"))))</f>
        <v>535</v>
      </c>
      <c r="P2290" s="86">
        <v>9</v>
      </c>
      <c r="Q2290" s="47"/>
      <c r="R2290" s="91">
        <f t="shared" si="36"/>
        <v>0</v>
      </c>
      <c r="S2290" s="91" t="str">
        <f>IF('1'!$H$10="-","-      ₽",IF(Z2290="только сц",IF(Q2290&lt;=AA2290,Q2290,AA2290),IF(Q2290&lt;=AB2290,0,IF(Q2290-R2290&lt;=AA2290,Q2290-R2290,AA2290))))</f>
        <v>-      ₽</v>
      </c>
      <c r="T2290" s="92" t="str">
        <f>IF('1'!$H$10="-","-      ₽",IF(AND(SUM($W$10:$W$6357)&gt;=200000,AC2290&lt;&gt;"без скидки"),IF(R2290&gt;=100,O2290*0.95*0.95*R2290,O2290*R2290*0.95),IF(SUM($V$10:$V$6357)&gt;=57000,IF(AND(R2290&gt;=100,AC2290&lt;&gt;"без скидки"),O2290*0.95*R2290,O2290*R2290),N2290*R2290)))</f>
        <v>-      ₽</v>
      </c>
      <c r="U2290" s="92" t="str">
        <f>IF('1'!$H$10="-","-      ₽",S2290*N2290)</f>
        <v>-      ₽</v>
      </c>
      <c r="V2290" s="93" t="str">
        <f>IF('1'!$H$10="-","-      ₽",R2290*N2290)</f>
        <v>-      ₽</v>
      </c>
      <c r="W2290" s="93" t="str">
        <f>IF('1'!$H$10="-","-      ₽",R2290*O2290)</f>
        <v>-      ₽</v>
      </c>
      <c r="X2290" s="65" t="s">
        <v>4548</v>
      </c>
      <c r="Y2290" s="66" t="str">
        <f>IF(OR(Q2290="",'1'!$H$10="-"),"-      %",IF(Z2290="только сц",0,IF(SUM($V$685:$V$6357)&gt;=57000,(W2290-T2290)/W2290,0)))</f>
        <v>-      %</v>
      </c>
      <c r="Z2290" s="83" t="s">
        <v>375</v>
      </c>
      <c r="AA2290" s="51">
        <v>0</v>
      </c>
      <c r="AB2290" s="51">
        <v>9</v>
      </c>
      <c r="AC2290" s="63" t="s">
        <v>375</v>
      </c>
      <c r="AD2290" s="94" t="str">
        <f>IF(OR(Q2290="",'1'!$H$10="-"),"",IF(Q2290&gt;R2290+S2290,"заказано больше наличия",""))</f>
        <v/>
      </c>
    </row>
    <row r="2291" spans="1:30" s="48" customFormat="1">
      <c r="A2291" s="2"/>
      <c r="B2291" s="57" t="s">
        <v>1145</v>
      </c>
      <c r="C2291" s="49" t="s">
        <v>72</v>
      </c>
      <c r="D2291" s="49" t="s">
        <v>73</v>
      </c>
      <c r="E2291" s="49">
        <v>6</v>
      </c>
      <c r="F2291" s="49">
        <v>1</v>
      </c>
      <c r="G2291" s="49" t="s">
        <v>1138</v>
      </c>
      <c r="H2291" s="52" t="s">
        <v>75</v>
      </c>
      <c r="I2291" s="50"/>
      <c r="J2291" s="50"/>
      <c r="K2291" s="90"/>
      <c r="L2291" s="51">
        <v>313</v>
      </c>
      <c r="M2291" s="51">
        <v>276</v>
      </c>
      <c r="N2291" s="82">
        <f>IF('1'!$H$10="-",L2291,L2291)</f>
        <v>313</v>
      </c>
      <c r="O2291" s="82">
        <f>IF(Z2291="только сц",0,IF('1'!$H$10="-",M2291,IF('1'!$H$10="в кассу предприятия",M2291,IF('1'!$H$10="ИП Водакова Т.Ю.",M2291*1.075,"-"))))</f>
        <v>0</v>
      </c>
      <c r="P2291" s="86">
        <v>16</v>
      </c>
      <c r="Q2291" s="47"/>
      <c r="R2291" s="91">
        <f t="shared" si="36"/>
        <v>0</v>
      </c>
      <c r="S2291" s="91" t="str">
        <f>IF('1'!$H$10="-","-      ₽",IF(Z2291="только сц",IF(Q2291&lt;=AA2291,Q2291,AA2291),IF(Q2291&lt;=AB2291,0,IF(Q2291-R2291&lt;=AA2291,Q2291-R2291,AA2291))))</f>
        <v>-      ₽</v>
      </c>
      <c r="T2291" s="92" t="str">
        <f>IF('1'!$H$10="-","-      ₽",IF(AND(SUM($W$10:$W$6357)&gt;=200000,AC2291&lt;&gt;"без скидки"),IF(R2291&gt;=100,O2291*0.95*0.95*R2291,O2291*R2291*0.95),IF(SUM($V$10:$V$6357)&gt;=57000,IF(AND(R2291&gt;=100,AC2291&lt;&gt;"без скидки"),O2291*0.95*R2291,O2291*R2291),N2291*R2291)))</f>
        <v>-      ₽</v>
      </c>
      <c r="U2291" s="92" t="str">
        <f>IF('1'!$H$10="-","-      ₽",S2291*N2291)</f>
        <v>-      ₽</v>
      </c>
      <c r="V2291" s="93" t="str">
        <f>IF('1'!$H$10="-","-      ₽",R2291*N2291)</f>
        <v>-      ₽</v>
      </c>
      <c r="W2291" s="93" t="str">
        <f>IF('1'!$H$10="-","-      ₽",R2291*O2291)</f>
        <v>-      ₽</v>
      </c>
      <c r="X2291" s="65" t="s">
        <v>4548</v>
      </c>
      <c r="Y2291" s="66" t="str">
        <f>IF(OR(Q2291="",'1'!$H$10="-"),"-      %",IF(Z2291="только сц",0,IF(SUM($V$685:$V$6357)&gt;=57000,(W2291-T2291)/W2291,0)))</f>
        <v>-      %</v>
      </c>
      <c r="Z2291" s="83" t="s">
        <v>5582</v>
      </c>
      <c r="AA2291" s="51">
        <v>16</v>
      </c>
      <c r="AB2291" s="51">
        <v>0</v>
      </c>
      <c r="AC2291" s="63" t="s">
        <v>3975</v>
      </c>
      <c r="AD2291" s="94" t="str">
        <f>IF(OR(Q2291="",'1'!$H$10="-"),"",IF(Q2291&gt;R2291+S2291,"заказано больше наличия",""))</f>
        <v/>
      </c>
    </row>
    <row r="2292" spans="1:30" s="48" customFormat="1">
      <c r="A2292" s="2"/>
      <c r="B2292" s="57" t="s">
        <v>2154</v>
      </c>
      <c r="C2292" s="49" t="s">
        <v>72</v>
      </c>
      <c r="D2292" s="49" t="s">
        <v>73</v>
      </c>
      <c r="E2292" s="49">
        <v>6</v>
      </c>
      <c r="F2292" s="49">
        <v>6</v>
      </c>
      <c r="G2292" s="49" t="s">
        <v>1138</v>
      </c>
      <c r="H2292" s="52" t="s">
        <v>85</v>
      </c>
      <c r="I2292" s="50"/>
      <c r="J2292" s="50"/>
      <c r="K2292" s="90"/>
      <c r="L2292" s="51">
        <v>511</v>
      </c>
      <c r="M2292" s="51">
        <v>451</v>
      </c>
      <c r="N2292" s="82">
        <f>IF('1'!$H$10="-",L2292,L2292)</f>
        <v>511</v>
      </c>
      <c r="O2292" s="82">
        <f>IF(Z2292="только сц",0,IF('1'!$H$10="-",M2292,IF('1'!$H$10="в кассу предприятия",M2292,IF('1'!$H$10="ИП Водакова Т.Ю.",M2292*1.075,"-"))))</f>
        <v>451</v>
      </c>
      <c r="P2292" s="86">
        <v>4</v>
      </c>
      <c r="Q2292" s="47"/>
      <c r="R2292" s="91">
        <f t="shared" si="36"/>
        <v>0</v>
      </c>
      <c r="S2292" s="91" t="str">
        <f>IF('1'!$H$10="-","-      ₽",IF(Z2292="только сц",IF(Q2292&lt;=AA2292,Q2292,AA2292),IF(Q2292&lt;=AB2292,0,IF(Q2292-R2292&lt;=AA2292,Q2292-R2292,AA2292))))</f>
        <v>-      ₽</v>
      </c>
      <c r="T2292" s="92" t="str">
        <f>IF('1'!$H$10="-","-      ₽",IF(AND(SUM($W$10:$W$6357)&gt;=200000,AC2292&lt;&gt;"без скидки"),IF(R2292&gt;=100,O2292*0.95*0.95*R2292,O2292*R2292*0.95),IF(SUM($V$10:$V$6357)&gt;=57000,IF(AND(R2292&gt;=100,AC2292&lt;&gt;"без скидки"),O2292*0.95*R2292,O2292*R2292),N2292*R2292)))</f>
        <v>-      ₽</v>
      </c>
      <c r="U2292" s="92" t="str">
        <f>IF('1'!$H$10="-","-      ₽",S2292*N2292)</f>
        <v>-      ₽</v>
      </c>
      <c r="V2292" s="93" t="str">
        <f>IF('1'!$H$10="-","-      ₽",R2292*N2292)</f>
        <v>-      ₽</v>
      </c>
      <c r="W2292" s="93" t="str">
        <f>IF('1'!$H$10="-","-      ₽",R2292*O2292)</f>
        <v>-      ₽</v>
      </c>
      <c r="X2292" s="65" t="s">
        <v>4548</v>
      </c>
      <c r="Y2292" s="66" t="str">
        <f>IF(OR(Q2292="",'1'!$H$10="-"),"-      %",IF(Z2292="только сц",0,IF(SUM($V$685:$V$6357)&gt;=57000,(W2292-T2292)/W2292,0)))</f>
        <v>-      %</v>
      </c>
      <c r="Z2292" s="83" t="s">
        <v>375</v>
      </c>
      <c r="AA2292" s="51">
        <v>0</v>
      </c>
      <c r="AB2292" s="51">
        <v>4</v>
      </c>
      <c r="AC2292" s="63" t="s">
        <v>375</v>
      </c>
      <c r="AD2292" s="94" t="str">
        <f>IF(OR(Q2292="",'1'!$H$10="-"),"",IF(Q2292&gt;R2292+S2292,"заказано больше наличия",""))</f>
        <v/>
      </c>
    </row>
    <row r="2293" spans="1:30" s="48" customFormat="1">
      <c r="A2293" s="2"/>
      <c r="B2293" s="57" t="s">
        <v>4365</v>
      </c>
      <c r="C2293" s="49" t="s">
        <v>72</v>
      </c>
      <c r="D2293" s="49" t="s">
        <v>73</v>
      </c>
      <c r="E2293" s="49">
        <v>6</v>
      </c>
      <c r="F2293" s="49">
        <v>18</v>
      </c>
      <c r="G2293" s="49" t="s">
        <v>4508</v>
      </c>
      <c r="H2293" s="52" t="s">
        <v>384</v>
      </c>
      <c r="I2293" s="50"/>
      <c r="J2293" s="50"/>
      <c r="K2293" s="90"/>
      <c r="L2293" s="51">
        <v>1954</v>
      </c>
      <c r="M2293" s="51">
        <v>1724</v>
      </c>
      <c r="N2293" s="82">
        <f>IF('1'!$H$10="-",L2293,L2293)</f>
        <v>1954</v>
      </c>
      <c r="O2293" s="82">
        <f>IF(Z2293="только сц",0,IF('1'!$H$10="-",M2293,IF('1'!$H$10="в кассу предприятия",M2293,IF('1'!$H$10="ИП Водакова Т.Ю.",M2293*1.075,"-"))))</f>
        <v>0</v>
      </c>
      <c r="P2293" s="86">
        <v>5</v>
      </c>
      <c r="Q2293" s="47"/>
      <c r="R2293" s="91">
        <f t="shared" si="36"/>
        <v>0</v>
      </c>
      <c r="S2293" s="91" t="str">
        <f>IF('1'!$H$10="-","-      ₽",IF(Z2293="только сц",IF(Q2293&lt;=AA2293,Q2293,AA2293),IF(Q2293&lt;=AB2293,0,IF(Q2293-R2293&lt;=AA2293,Q2293-R2293,AA2293))))</f>
        <v>-      ₽</v>
      </c>
      <c r="T2293" s="92" t="str">
        <f>IF('1'!$H$10="-","-      ₽",IF(AND(SUM($W$10:$W$6357)&gt;=200000,AC2293&lt;&gt;"без скидки"),IF(R2293&gt;=100,O2293*0.95*0.95*R2293,O2293*R2293*0.95),IF(SUM($V$10:$V$6357)&gt;=57000,IF(AND(R2293&gt;=100,AC2293&lt;&gt;"без скидки"),O2293*0.95*R2293,O2293*R2293),N2293*R2293)))</f>
        <v>-      ₽</v>
      </c>
      <c r="U2293" s="92" t="str">
        <f>IF('1'!$H$10="-","-      ₽",S2293*N2293)</f>
        <v>-      ₽</v>
      </c>
      <c r="V2293" s="93" t="str">
        <f>IF('1'!$H$10="-","-      ₽",R2293*N2293)</f>
        <v>-      ₽</v>
      </c>
      <c r="W2293" s="93" t="str">
        <f>IF('1'!$H$10="-","-      ₽",R2293*O2293)</f>
        <v>-      ₽</v>
      </c>
      <c r="X2293" s="65" t="s">
        <v>4548</v>
      </c>
      <c r="Y2293" s="66" t="str">
        <f>IF(OR(Q2293="",'1'!$H$10="-"),"-      %",IF(Z2293="только сц",0,IF(SUM($V$685:$V$6357)&gt;=57000,(W2293-T2293)/W2293,0)))</f>
        <v>-      %</v>
      </c>
      <c r="Z2293" s="83" t="s">
        <v>5582</v>
      </c>
      <c r="AA2293" s="51">
        <v>5</v>
      </c>
      <c r="AB2293" s="51">
        <v>0</v>
      </c>
      <c r="AC2293" s="63" t="s">
        <v>375</v>
      </c>
      <c r="AD2293" s="94" t="str">
        <f>IF(OR(Q2293="",'1'!$H$10="-"),"",IF(Q2293&gt;R2293+S2293,"заказано больше наличия",""))</f>
        <v/>
      </c>
    </row>
    <row r="2294" spans="1:30" s="48" customFormat="1">
      <c r="A2294" s="2"/>
      <c r="B2294" s="57" t="s">
        <v>4011</v>
      </c>
      <c r="C2294" s="49" t="s">
        <v>72</v>
      </c>
      <c r="D2294" s="49" t="s">
        <v>73</v>
      </c>
      <c r="E2294" s="49">
        <v>6</v>
      </c>
      <c r="F2294" s="49">
        <v>8</v>
      </c>
      <c r="G2294" s="49" t="s">
        <v>4036</v>
      </c>
      <c r="H2294" s="52" t="s">
        <v>288</v>
      </c>
      <c r="I2294" s="50"/>
      <c r="J2294" s="50"/>
      <c r="K2294" s="90"/>
      <c r="L2294" s="51">
        <v>606</v>
      </c>
      <c r="M2294" s="51">
        <v>535</v>
      </c>
      <c r="N2294" s="82">
        <f>IF('1'!$H$10="-",L2294,L2294)</f>
        <v>606</v>
      </c>
      <c r="O2294" s="82">
        <f>IF(Z2294="только сц",0,IF('1'!$H$10="-",M2294,IF('1'!$H$10="в кассу предприятия",M2294,IF('1'!$H$10="ИП Водакова Т.Ю.",M2294*1.075,"-"))))</f>
        <v>535</v>
      </c>
      <c r="P2294" s="86">
        <v>39</v>
      </c>
      <c r="Q2294" s="47"/>
      <c r="R2294" s="91">
        <f t="shared" si="36"/>
        <v>0</v>
      </c>
      <c r="S2294" s="91" t="str">
        <f>IF('1'!$H$10="-","-      ₽",IF(Z2294="только сц",IF(Q2294&lt;=AA2294,Q2294,AA2294),IF(Q2294&lt;=AB2294,0,IF(Q2294-R2294&lt;=AA2294,Q2294-R2294,AA2294))))</f>
        <v>-      ₽</v>
      </c>
      <c r="T2294" s="92" t="str">
        <f>IF('1'!$H$10="-","-      ₽",IF(AND(SUM($W$10:$W$6357)&gt;=200000,AC2294&lt;&gt;"без скидки"),IF(R2294&gt;=100,O2294*0.95*0.95*R2294,O2294*R2294*0.95),IF(SUM($V$10:$V$6357)&gt;=57000,IF(AND(R2294&gt;=100,AC2294&lt;&gt;"без скидки"),O2294*0.95*R2294,O2294*R2294),N2294*R2294)))</f>
        <v>-      ₽</v>
      </c>
      <c r="U2294" s="92" t="str">
        <f>IF('1'!$H$10="-","-      ₽",S2294*N2294)</f>
        <v>-      ₽</v>
      </c>
      <c r="V2294" s="93" t="str">
        <f>IF('1'!$H$10="-","-      ₽",R2294*N2294)</f>
        <v>-      ₽</v>
      </c>
      <c r="W2294" s="93" t="str">
        <f>IF('1'!$H$10="-","-      ₽",R2294*O2294)</f>
        <v>-      ₽</v>
      </c>
      <c r="X2294" s="65" t="s">
        <v>4548</v>
      </c>
      <c r="Y2294" s="66" t="str">
        <f>IF(OR(Q2294="",'1'!$H$10="-"),"-      %",IF(Z2294="только сц",0,IF(SUM($V$685:$V$6357)&gt;=57000,(W2294-T2294)/W2294,0)))</f>
        <v>-      %</v>
      </c>
      <c r="Z2294" s="83" t="s">
        <v>375</v>
      </c>
      <c r="AA2294" s="51">
        <v>0</v>
      </c>
      <c r="AB2294" s="51">
        <v>39</v>
      </c>
      <c r="AC2294" s="63" t="s">
        <v>375</v>
      </c>
      <c r="AD2294" s="94" t="str">
        <f>IF(OR(Q2294="",'1'!$H$10="-"),"",IF(Q2294&gt;R2294+S2294,"заказано больше наличия",""))</f>
        <v/>
      </c>
    </row>
    <row r="2295" spans="1:30" s="48" customFormat="1">
      <c r="A2295" s="2"/>
      <c r="B2295" s="57" t="s">
        <v>2155</v>
      </c>
      <c r="C2295" s="49" t="s">
        <v>2744</v>
      </c>
      <c r="D2295" s="49" t="s">
        <v>73</v>
      </c>
      <c r="E2295" s="49">
        <v>6</v>
      </c>
      <c r="F2295" s="49">
        <v>8</v>
      </c>
      <c r="G2295" s="49" t="s">
        <v>3412</v>
      </c>
      <c r="H2295" s="52" t="s">
        <v>288</v>
      </c>
      <c r="I2295" s="50"/>
      <c r="J2295" s="50"/>
      <c r="K2295" s="90"/>
      <c r="L2295" s="51">
        <v>511</v>
      </c>
      <c r="M2295" s="51">
        <v>451</v>
      </c>
      <c r="N2295" s="82">
        <f>IF('1'!$H$10="-",L2295,L2295)</f>
        <v>511</v>
      </c>
      <c r="O2295" s="82">
        <f>IF(Z2295="только сц",0,IF('1'!$H$10="-",M2295,IF('1'!$H$10="в кассу предприятия",M2295,IF('1'!$H$10="ИП Водакова Т.Ю.",M2295*1.075,"-"))))</f>
        <v>0</v>
      </c>
      <c r="P2295" s="86">
        <v>3</v>
      </c>
      <c r="Q2295" s="47"/>
      <c r="R2295" s="91">
        <f t="shared" si="36"/>
        <v>0</v>
      </c>
      <c r="S2295" s="91" t="str">
        <f>IF('1'!$H$10="-","-      ₽",IF(Z2295="только сц",IF(Q2295&lt;=AA2295,Q2295,AA2295),IF(Q2295&lt;=AB2295,0,IF(Q2295-R2295&lt;=AA2295,Q2295-R2295,AA2295))))</f>
        <v>-      ₽</v>
      </c>
      <c r="T2295" s="92" t="str">
        <f>IF('1'!$H$10="-","-      ₽",IF(AND(SUM($W$10:$W$6357)&gt;=200000,AC2295&lt;&gt;"без скидки"),IF(R2295&gt;=100,O2295*0.95*0.95*R2295,O2295*R2295*0.95),IF(SUM($V$10:$V$6357)&gt;=57000,IF(AND(R2295&gt;=100,AC2295&lt;&gt;"без скидки"),O2295*0.95*R2295,O2295*R2295),N2295*R2295)))</f>
        <v>-      ₽</v>
      </c>
      <c r="U2295" s="92" t="str">
        <f>IF('1'!$H$10="-","-      ₽",S2295*N2295)</f>
        <v>-      ₽</v>
      </c>
      <c r="V2295" s="93" t="str">
        <f>IF('1'!$H$10="-","-      ₽",R2295*N2295)</f>
        <v>-      ₽</v>
      </c>
      <c r="W2295" s="93" t="str">
        <f>IF('1'!$H$10="-","-      ₽",R2295*O2295)</f>
        <v>-      ₽</v>
      </c>
      <c r="X2295" s="65" t="s">
        <v>4548</v>
      </c>
      <c r="Y2295" s="66" t="str">
        <f>IF(OR(Q2295="",'1'!$H$10="-"),"-      %",IF(Z2295="только сц",0,IF(SUM($V$685:$V$6357)&gt;=57000,(W2295-T2295)/W2295,0)))</f>
        <v>-      %</v>
      </c>
      <c r="Z2295" s="83" t="s">
        <v>5582</v>
      </c>
      <c r="AA2295" s="51">
        <v>3</v>
      </c>
      <c r="AB2295" s="51">
        <v>0</v>
      </c>
      <c r="AC2295" s="63" t="s">
        <v>375</v>
      </c>
      <c r="AD2295" s="94" t="str">
        <f>IF(OR(Q2295="",'1'!$H$10="-"),"",IF(Q2295&gt;R2295+S2295,"заказано больше наличия",""))</f>
        <v/>
      </c>
    </row>
    <row r="2296" spans="1:30" s="48" customFormat="1">
      <c r="A2296" s="2"/>
      <c r="B2296" s="57" t="s">
        <v>4012</v>
      </c>
      <c r="C2296" s="49" t="s">
        <v>72</v>
      </c>
      <c r="D2296" s="49" t="s">
        <v>73</v>
      </c>
      <c r="E2296" s="49">
        <v>6</v>
      </c>
      <c r="F2296" s="49">
        <v>8</v>
      </c>
      <c r="G2296" s="49" t="s">
        <v>4037</v>
      </c>
      <c r="H2296" s="52" t="s">
        <v>288</v>
      </c>
      <c r="I2296" s="50"/>
      <c r="J2296" s="50"/>
      <c r="K2296" s="90"/>
      <c r="L2296" s="51">
        <v>606</v>
      </c>
      <c r="M2296" s="51">
        <v>535</v>
      </c>
      <c r="N2296" s="82">
        <f>IF('1'!$H$10="-",L2296,L2296)</f>
        <v>606</v>
      </c>
      <c r="O2296" s="82">
        <f>IF(Z2296="только сц",0,IF('1'!$H$10="-",M2296,IF('1'!$H$10="в кассу предприятия",M2296,IF('1'!$H$10="ИП Водакова Т.Ю.",M2296*1.075,"-"))))</f>
        <v>535</v>
      </c>
      <c r="P2296" s="86">
        <v>51</v>
      </c>
      <c r="Q2296" s="47"/>
      <c r="R2296" s="91">
        <f t="shared" si="36"/>
        <v>0</v>
      </c>
      <c r="S2296" s="91" t="str">
        <f>IF('1'!$H$10="-","-      ₽",IF(Z2296="только сц",IF(Q2296&lt;=AA2296,Q2296,AA2296),IF(Q2296&lt;=AB2296,0,IF(Q2296-R2296&lt;=AA2296,Q2296-R2296,AA2296))))</f>
        <v>-      ₽</v>
      </c>
      <c r="T2296" s="92" t="str">
        <f>IF('1'!$H$10="-","-      ₽",IF(AND(SUM($W$10:$W$6357)&gt;=200000,AC2296&lt;&gt;"без скидки"),IF(R2296&gt;=100,O2296*0.95*0.95*R2296,O2296*R2296*0.95),IF(SUM($V$10:$V$6357)&gt;=57000,IF(AND(R2296&gt;=100,AC2296&lt;&gt;"без скидки"),O2296*0.95*R2296,O2296*R2296),N2296*R2296)))</f>
        <v>-      ₽</v>
      </c>
      <c r="U2296" s="92" t="str">
        <f>IF('1'!$H$10="-","-      ₽",S2296*N2296)</f>
        <v>-      ₽</v>
      </c>
      <c r="V2296" s="93" t="str">
        <f>IF('1'!$H$10="-","-      ₽",R2296*N2296)</f>
        <v>-      ₽</v>
      </c>
      <c r="W2296" s="93" t="str">
        <f>IF('1'!$H$10="-","-      ₽",R2296*O2296)</f>
        <v>-      ₽</v>
      </c>
      <c r="X2296" s="65" t="s">
        <v>4548</v>
      </c>
      <c r="Y2296" s="66" t="str">
        <f>IF(OR(Q2296="",'1'!$H$10="-"),"-      %",IF(Z2296="только сц",0,IF(SUM($V$685:$V$6357)&gt;=57000,(W2296-T2296)/W2296,0)))</f>
        <v>-      %</v>
      </c>
      <c r="Z2296" s="83" t="s">
        <v>375</v>
      </c>
      <c r="AA2296" s="51">
        <v>0</v>
      </c>
      <c r="AB2296" s="51">
        <v>51</v>
      </c>
      <c r="AC2296" s="63" t="s">
        <v>375</v>
      </c>
      <c r="AD2296" s="94" t="str">
        <f>IF(OR(Q2296="",'1'!$H$10="-"),"",IF(Q2296&gt;R2296+S2296,"заказано больше наличия",""))</f>
        <v/>
      </c>
    </row>
    <row r="2297" spans="1:30" s="48" customFormat="1">
      <c r="A2297" s="2"/>
      <c r="B2297" s="57" t="s">
        <v>91</v>
      </c>
      <c r="C2297" s="49" t="s">
        <v>72</v>
      </c>
      <c r="D2297" s="49" t="s">
        <v>73</v>
      </c>
      <c r="E2297" s="49">
        <v>6</v>
      </c>
      <c r="F2297" s="49">
        <v>1</v>
      </c>
      <c r="G2297" s="49" t="s">
        <v>92</v>
      </c>
      <c r="H2297" s="52" t="s">
        <v>93</v>
      </c>
      <c r="I2297" s="50"/>
      <c r="J2297" s="50"/>
      <c r="K2297" s="90"/>
      <c r="L2297" s="51">
        <v>292</v>
      </c>
      <c r="M2297" s="51">
        <v>258</v>
      </c>
      <c r="N2297" s="82">
        <f>IF('1'!$H$10="-",L2297,L2297)</f>
        <v>292</v>
      </c>
      <c r="O2297" s="82">
        <f>IF(Z2297="только сц",0,IF('1'!$H$10="-",M2297,IF('1'!$H$10="в кассу предприятия",M2297,IF('1'!$H$10="ИП Водакова Т.Ю.",M2297*1.075,"-"))))</f>
        <v>258</v>
      </c>
      <c r="P2297" s="86" t="s">
        <v>5583</v>
      </c>
      <c r="Q2297" s="47"/>
      <c r="R2297" s="91">
        <f t="shared" si="36"/>
        <v>0</v>
      </c>
      <c r="S2297" s="91" t="str">
        <f>IF('1'!$H$10="-","-      ₽",IF(Z2297="только сц",IF(Q2297&lt;=AA2297,Q2297,AA2297),IF(Q2297&lt;=AB2297,0,IF(Q2297-R2297&lt;=AA2297,Q2297-R2297,AA2297))))</f>
        <v>-      ₽</v>
      </c>
      <c r="T2297" s="92" t="str">
        <f>IF('1'!$H$10="-","-      ₽",IF(AND(SUM($W$10:$W$6357)&gt;=200000,AC2297&lt;&gt;"без скидки"),IF(R2297&gt;=100,O2297*0.95*0.95*R2297,O2297*R2297*0.95),IF(SUM($V$10:$V$6357)&gt;=57000,IF(AND(R2297&gt;=100,AC2297&lt;&gt;"без скидки"),O2297*0.95*R2297,O2297*R2297),N2297*R2297)))</f>
        <v>-      ₽</v>
      </c>
      <c r="U2297" s="92" t="str">
        <f>IF('1'!$H$10="-","-      ₽",S2297*N2297)</f>
        <v>-      ₽</v>
      </c>
      <c r="V2297" s="93" t="str">
        <f>IF('1'!$H$10="-","-      ₽",R2297*N2297)</f>
        <v>-      ₽</v>
      </c>
      <c r="W2297" s="93" t="str">
        <f>IF('1'!$H$10="-","-      ₽",R2297*O2297)</f>
        <v>-      ₽</v>
      </c>
      <c r="X2297" s="65" t="s">
        <v>4548</v>
      </c>
      <c r="Y2297" s="66" t="str">
        <f>IF(OR(Q2297="",'1'!$H$10="-"),"-      %",IF(Z2297="только сц",0,IF(SUM($V$685:$V$6357)&gt;=57000,(W2297-T2297)/W2297,0)))</f>
        <v>-      %</v>
      </c>
      <c r="Z2297" s="83" t="s">
        <v>375</v>
      </c>
      <c r="AA2297" s="51">
        <v>52</v>
      </c>
      <c r="AB2297" s="51">
        <v>230</v>
      </c>
      <c r="AC2297" s="63" t="s">
        <v>375</v>
      </c>
      <c r="AD2297" s="94" t="str">
        <f>IF(OR(Q2297="",'1'!$H$10="-"),"",IF(Q2297&gt;R2297+S2297,"заказано больше наличия",""))</f>
        <v/>
      </c>
    </row>
    <row r="2298" spans="1:30" s="48" customFormat="1">
      <c r="A2298" s="2"/>
      <c r="B2298" s="57" t="s">
        <v>4216</v>
      </c>
      <c r="C2298" s="49" t="s">
        <v>72</v>
      </c>
      <c r="D2298" s="49" t="s">
        <v>73</v>
      </c>
      <c r="E2298" s="49">
        <v>6</v>
      </c>
      <c r="F2298" s="49">
        <v>2</v>
      </c>
      <c r="G2298" s="49" t="s">
        <v>92</v>
      </c>
      <c r="H2298" s="52" t="s">
        <v>3532</v>
      </c>
      <c r="I2298" s="50"/>
      <c r="J2298" s="50"/>
      <c r="K2298" s="90"/>
      <c r="L2298" s="51">
        <v>313</v>
      </c>
      <c r="M2298" s="51">
        <v>276</v>
      </c>
      <c r="N2298" s="82">
        <f>IF('1'!$H$10="-",L2298,L2298)</f>
        <v>313</v>
      </c>
      <c r="O2298" s="82">
        <f>IF(Z2298="только сц",0,IF('1'!$H$10="-",M2298,IF('1'!$H$10="в кассу предприятия",M2298,IF('1'!$H$10="ИП Водакова Т.Ю.",M2298*1.075,"-"))))</f>
        <v>0</v>
      </c>
      <c r="P2298" s="86">
        <v>6</v>
      </c>
      <c r="Q2298" s="47"/>
      <c r="R2298" s="91">
        <f t="shared" si="36"/>
        <v>0</v>
      </c>
      <c r="S2298" s="91" t="str">
        <f>IF('1'!$H$10="-","-      ₽",IF(Z2298="только сц",IF(Q2298&lt;=AA2298,Q2298,AA2298),IF(Q2298&lt;=AB2298,0,IF(Q2298-R2298&lt;=AA2298,Q2298-R2298,AA2298))))</f>
        <v>-      ₽</v>
      </c>
      <c r="T2298" s="92" t="str">
        <f>IF('1'!$H$10="-","-      ₽",IF(AND(SUM($W$10:$W$6357)&gt;=200000,AC2298&lt;&gt;"без скидки"),IF(R2298&gt;=100,O2298*0.95*0.95*R2298,O2298*R2298*0.95),IF(SUM($V$10:$V$6357)&gt;=57000,IF(AND(R2298&gt;=100,AC2298&lt;&gt;"без скидки"),O2298*0.95*R2298,O2298*R2298),N2298*R2298)))</f>
        <v>-      ₽</v>
      </c>
      <c r="U2298" s="92" t="str">
        <f>IF('1'!$H$10="-","-      ₽",S2298*N2298)</f>
        <v>-      ₽</v>
      </c>
      <c r="V2298" s="93" t="str">
        <f>IF('1'!$H$10="-","-      ₽",R2298*N2298)</f>
        <v>-      ₽</v>
      </c>
      <c r="W2298" s="93" t="str">
        <f>IF('1'!$H$10="-","-      ₽",R2298*O2298)</f>
        <v>-      ₽</v>
      </c>
      <c r="X2298" s="65" t="s">
        <v>4548</v>
      </c>
      <c r="Y2298" s="66" t="str">
        <f>IF(OR(Q2298="",'1'!$H$10="-"),"-      %",IF(Z2298="только сц",0,IF(SUM($V$685:$V$6357)&gt;=57000,(W2298-T2298)/W2298,0)))</f>
        <v>-      %</v>
      </c>
      <c r="Z2298" s="83" t="s">
        <v>5582</v>
      </c>
      <c r="AA2298" s="51">
        <v>6</v>
      </c>
      <c r="AB2298" s="51">
        <v>0</v>
      </c>
      <c r="AC2298" s="63" t="s">
        <v>3975</v>
      </c>
      <c r="AD2298" s="94" t="str">
        <f>IF(OR(Q2298="",'1'!$H$10="-"),"",IF(Q2298&gt;R2298+S2298,"заказано больше наличия",""))</f>
        <v/>
      </c>
    </row>
    <row r="2299" spans="1:30" s="48" customFormat="1">
      <c r="A2299" s="2"/>
      <c r="B2299" s="57" t="s">
        <v>4103</v>
      </c>
      <c r="C2299" s="49" t="s">
        <v>72</v>
      </c>
      <c r="D2299" s="49" t="s">
        <v>73</v>
      </c>
      <c r="E2299" s="49">
        <v>6</v>
      </c>
      <c r="F2299" s="49">
        <v>6</v>
      </c>
      <c r="G2299" s="49" t="s">
        <v>92</v>
      </c>
      <c r="H2299" s="52" t="s">
        <v>85</v>
      </c>
      <c r="I2299" s="50"/>
      <c r="J2299" s="50"/>
      <c r="K2299" s="90"/>
      <c r="L2299" s="51">
        <v>511</v>
      </c>
      <c r="M2299" s="51">
        <v>451</v>
      </c>
      <c r="N2299" s="82">
        <f>IF('1'!$H$10="-",L2299,L2299)</f>
        <v>511</v>
      </c>
      <c r="O2299" s="82">
        <f>IF(Z2299="только сц",0,IF('1'!$H$10="-",M2299,IF('1'!$H$10="в кассу предприятия",M2299,IF('1'!$H$10="ИП Водакова Т.Ю.",M2299*1.075,"-"))))</f>
        <v>451</v>
      </c>
      <c r="P2299" s="86">
        <v>6</v>
      </c>
      <c r="Q2299" s="47"/>
      <c r="R2299" s="91">
        <f t="shared" si="36"/>
        <v>0</v>
      </c>
      <c r="S2299" s="91" t="str">
        <f>IF('1'!$H$10="-","-      ₽",IF(Z2299="только сц",IF(Q2299&lt;=AA2299,Q2299,AA2299),IF(Q2299&lt;=AB2299,0,IF(Q2299-R2299&lt;=AA2299,Q2299-R2299,AA2299))))</f>
        <v>-      ₽</v>
      </c>
      <c r="T2299" s="92" t="str">
        <f>IF('1'!$H$10="-","-      ₽",IF(AND(SUM($W$10:$W$6357)&gt;=200000,AC2299&lt;&gt;"без скидки"),IF(R2299&gt;=100,O2299*0.95*0.95*R2299,O2299*R2299*0.95),IF(SUM($V$10:$V$6357)&gt;=57000,IF(AND(R2299&gt;=100,AC2299&lt;&gt;"без скидки"),O2299*0.95*R2299,O2299*R2299),N2299*R2299)))</f>
        <v>-      ₽</v>
      </c>
      <c r="U2299" s="92" t="str">
        <f>IF('1'!$H$10="-","-      ₽",S2299*N2299)</f>
        <v>-      ₽</v>
      </c>
      <c r="V2299" s="93" t="str">
        <f>IF('1'!$H$10="-","-      ₽",R2299*N2299)</f>
        <v>-      ₽</v>
      </c>
      <c r="W2299" s="93" t="str">
        <f>IF('1'!$H$10="-","-      ₽",R2299*O2299)</f>
        <v>-      ₽</v>
      </c>
      <c r="X2299" s="65" t="s">
        <v>4548</v>
      </c>
      <c r="Y2299" s="66" t="str">
        <f>IF(OR(Q2299="",'1'!$H$10="-"),"-      %",IF(Z2299="только сц",0,IF(SUM($V$685:$V$6357)&gt;=57000,(W2299-T2299)/W2299,0)))</f>
        <v>-      %</v>
      </c>
      <c r="Z2299" s="83" t="s">
        <v>375</v>
      </c>
      <c r="AA2299" s="51">
        <v>0</v>
      </c>
      <c r="AB2299" s="51">
        <v>6</v>
      </c>
      <c r="AC2299" s="63" t="s">
        <v>3975</v>
      </c>
      <c r="AD2299" s="94" t="str">
        <f>IF(OR(Q2299="",'1'!$H$10="-"),"",IF(Q2299&gt;R2299+S2299,"заказано больше наличия",""))</f>
        <v/>
      </c>
    </row>
    <row r="2300" spans="1:30" s="48" customFormat="1">
      <c r="A2300" s="2"/>
      <c r="B2300" s="57" t="s">
        <v>5307</v>
      </c>
      <c r="C2300" s="49" t="s">
        <v>2744</v>
      </c>
      <c r="D2300" s="49" t="s">
        <v>73</v>
      </c>
      <c r="E2300" s="49">
        <v>6</v>
      </c>
      <c r="F2300" s="49">
        <v>6</v>
      </c>
      <c r="G2300" s="49" t="s">
        <v>92</v>
      </c>
      <c r="H2300" s="52" t="s">
        <v>85</v>
      </c>
      <c r="I2300" s="50"/>
      <c r="J2300" s="50"/>
      <c r="K2300" s="90"/>
      <c r="L2300" s="51">
        <v>511</v>
      </c>
      <c r="M2300" s="51">
        <v>451</v>
      </c>
      <c r="N2300" s="82">
        <f>IF('1'!$H$10="-",L2300,L2300)</f>
        <v>511</v>
      </c>
      <c r="O2300" s="82">
        <f>IF(Z2300="только сц",0,IF('1'!$H$10="-",M2300,IF('1'!$H$10="в кассу предприятия",M2300,IF('1'!$H$10="ИП Водакова Т.Ю.",M2300*1.075,"-"))))</f>
        <v>0</v>
      </c>
      <c r="P2300" s="86">
        <v>10</v>
      </c>
      <c r="Q2300" s="47"/>
      <c r="R2300" s="91">
        <f t="shared" si="36"/>
        <v>0</v>
      </c>
      <c r="S2300" s="91" t="str">
        <f>IF('1'!$H$10="-","-      ₽",IF(Z2300="только сц",IF(Q2300&lt;=AA2300,Q2300,AA2300),IF(Q2300&lt;=AB2300,0,IF(Q2300-R2300&lt;=AA2300,Q2300-R2300,AA2300))))</f>
        <v>-      ₽</v>
      </c>
      <c r="T2300" s="92" t="str">
        <f>IF('1'!$H$10="-","-      ₽",IF(AND(SUM($W$10:$W$6357)&gt;=200000,AC2300&lt;&gt;"без скидки"),IF(R2300&gt;=100,O2300*0.95*0.95*R2300,O2300*R2300*0.95),IF(SUM($V$10:$V$6357)&gt;=57000,IF(AND(R2300&gt;=100,AC2300&lt;&gt;"без скидки"),O2300*0.95*R2300,O2300*R2300),N2300*R2300)))</f>
        <v>-      ₽</v>
      </c>
      <c r="U2300" s="92" t="str">
        <f>IF('1'!$H$10="-","-      ₽",S2300*N2300)</f>
        <v>-      ₽</v>
      </c>
      <c r="V2300" s="93" t="str">
        <f>IF('1'!$H$10="-","-      ₽",R2300*N2300)</f>
        <v>-      ₽</v>
      </c>
      <c r="W2300" s="93" t="str">
        <f>IF('1'!$H$10="-","-      ₽",R2300*O2300)</f>
        <v>-      ₽</v>
      </c>
      <c r="X2300" s="65" t="s">
        <v>4548</v>
      </c>
      <c r="Y2300" s="66" t="str">
        <f>IF(OR(Q2300="",'1'!$H$10="-"),"-      %",IF(Z2300="только сц",0,IF(SUM($V$685:$V$6357)&gt;=57000,(W2300-T2300)/W2300,0)))</f>
        <v>-      %</v>
      </c>
      <c r="Z2300" s="83" t="s">
        <v>5582</v>
      </c>
      <c r="AA2300" s="51">
        <v>10</v>
      </c>
      <c r="AB2300" s="51">
        <v>0</v>
      </c>
      <c r="AC2300" s="63" t="s">
        <v>375</v>
      </c>
      <c r="AD2300" s="94" t="str">
        <f>IF(OR(Q2300="",'1'!$H$10="-"),"",IF(Q2300&gt;R2300+S2300,"заказано больше наличия",""))</f>
        <v/>
      </c>
    </row>
    <row r="2301" spans="1:30" s="48" customFormat="1">
      <c r="A2301" s="2"/>
      <c r="B2301" s="57" t="s">
        <v>4013</v>
      </c>
      <c r="C2301" s="49" t="s">
        <v>72</v>
      </c>
      <c r="D2301" s="49" t="s">
        <v>73</v>
      </c>
      <c r="E2301" s="49">
        <v>6</v>
      </c>
      <c r="F2301" s="49">
        <v>8</v>
      </c>
      <c r="G2301" s="49" t="s">
        <v>92</v>
      </c>
      <c r="H2301" s="52" t="s">
        <v>288</v>
      </c>
      <c r="I2301" s="50"/>
      <c r="J2301" s="50"/>
      <c r="K2301" s="90"/>
      <c r="L2301" s="51">
        <v>511</v>
      </c>
      <c r="M2301" s="51">
        <v>451</v>
      </c>
      <c r="N2301" s="82">
        <f>IF('1'!$H$10="-",L2301,L2301)</f>
        <v>511</v>
      </c>
      <c r="O2301" s="82">
        <f>IF(Z2301="только сц",0,IF('1'!$H$10="-",M2301,IF('1'!$H$10="в кассу предприятия",M2301,IF('1'!$H$10="ИП Водакова Т.Ю.",M2301*1.075,"-"))))</f>
        <v>451</v>
      </c>
      <c r="P2301" s="86" t="s">
        <v>5583</v>
      </c>
      <c r="Q2301" s="47"/>
      <c r="R2301" s="91">
        <f t="shared" si="36"/>
        <v>0</v>
      </c>
      <c r="S2301" s="91" t="str">
        <f>IF('1'!$H$10="-","-      ₽",IF(Z2301="только сц",IF(Q2301&lt;=AA2301,Q2301,AA2301),IF(Q2301&lt;=AB2301,0,IF(Q2301-R2301&lt;=AA2301,Q2301-R2301,AA2301))))</f>
        <v>-      ₽</v>
      </c>
      <c r="T2301" s="92" t="str">
        <f>IF('1'!$H$10="-","-      ₽",IF(AND(SUM($W$10:$W$6357)&gt;=200000,AC2301&lt;&gt;"без скидки"),IF(R2301&gt;=100,O2301*0.95*0.95*R2301,O2301*R2301*0.95),IF(SUM($V$10:$V$6357)&gt;=57000,IF(AND(R2301&gt;=100,AC2301&lt;&gt;"без скидки"),O2301*0.95*R2301,O2301*R2301),N2301*R2301)))</f>
        <v>-      ₽</v>
      </c>
      <c r="U2301" s="92" t="str">
        <f>IF('1'!$H$10="-","-      ₽",S2301*N2301)</f>
        <v>-      ₽</v>
      </c>
      <c r="V2301" s="93" t="str">
        <f>IF('1'!$H$10="-","-      ₽",R2301*N2301)</f>
        <v>-      ₽</v>
      </c>
      <c r="W2301" s="93" t="str">
        <f>IF('1'!$H$10="-","-      ₽",R2301*O2301)</f>
        <v>-      ₽</v>
      </c>
      <c r="X2301" s="65" t="s">
        <v>4548</v>
      </c>
      <c r="Y2301" s="66" t="str">
        <f>IF(OR(Q2301="",'1'!$H$10="-"),"-      %",IF(Z2301="только сц",0,IF(SUM($V$685:$V$6357)&gt;=57000,(W2301-T2301)/W2301,0)))</f>
        <v>-      %</v>
      </c>
      <c r="Z2301" s="83" t="s">
        <v>375</v>
      </c>
      <c r="AA2301" s="51">
        <v>13</v>
      </c>
      <c r="AB2301" s="51">
        <v>195</v>
      </c>
      <c r="AC2301" s="63" t="s">
        <v>375</v>
      </c>
      <c r="AD2301" s="94" t="str">
        <f>IF(OR(Q2301="",'1'!$H$10="-"),"",IF(Q2301&gt;R2301+S2301,"заказано больше наличия",""))</f>
        <v/>
      </c>
    </row>
    <row r="2302" spans="1:30" s="48" customFormat="1">
      <c r="A2302" s="2"/>
      <c r="B2302" s="57" t="s">
        <v>4217</v>
      </c>
      <c r="C2302" s="49" t="s">
        <v>72</v>
      </c>
      <c r="D2302" s="49" t="s">
        <v>73</v>
      </c>
      <c r="E2302" s="49">
        <v>6</v>
      </c>
      <c r="F2302" s="49">
        <v>1</v>
      </c>
      <c r="G2302" s="49" t="s">
        <v>4038</v>
      </c>
      <c r="H2302" s="52" t="s">
        <v>75</v>
      </c>
      <c r="I2302" s="50"/>
      <c r="J2302" s="50"/>
      <c r="K2302" s="90"/>
      <c r="L2302" s="51">
        <v>339</v>
      </c>
      <c r="M2302" s="51">
        <v>299</v>
      </c>
      <c r="N2302" s="82">
        <f>IF('1'!$H$10="-",L2302,L2302)</f>
        <v>339</v>
      </c>
      <c r="O2302" s="82">
        <f>IF(Z2302="только сц",0,IF('1'!$H$10="-",M2302,IF('1'!$H$10="в кассу предприятия",M2302,IF('1'!$H$10="ИП Водакова Т.Ю.",M2302*1.075,"-"))))</f>
        <v>0</v>
      </c>
      <c r="P2302" s="86">
        <v>68</v>
      </c>
      <c r="Q2302" s="47"/>
      <c r="R2302" s="91">
        <f t="shared" si="36"/>
        <v>0</v>
      </c>
      <c r="S2302" s="91" t="str">
        <f>IF('1'!$H$10="-","-      ₽",IF(Z2302="только сц",IF(Q2302&lt;=AA2302,Q2302,AA2302),IF(Q2302&lt;=AB2302,0,IF(Q2302-R2302&lt;=AA2302,Q2302-R2302,AA2302))))</f>
        <v>-      ₽</v>
      </c>
      <c r="T2302" s="92" t="str">
        <f>IF('1'!$H$10="-","-      ₽",IF(AND(SUM($W$10:$W$6357)&gt;=200000,AC2302&lt;&gt;"без скидки"),IF(R2302&gt;=100,O2302*0.95*0.95*R2302,O2302*R2302*0.95),IF(SUM($V$10:$V$6357)&gt;=57000,IF(AND(R2302&gt;=100,AC2302&lt;&gt;"без скидки"),O2302*0.95*R2302,O2302*R2302),N2302*R2302)))</f>
        <v>-      ₽</v>
      </c>
      <c r="U2302" s="92" t="str">
        <f>IF('1'!$H$10="-","-      ₽",S2302*N2302)</f>
        <v>-      ₽</v>
      </c>
      <c r="V2302" s="93" t="str">
        <f>IF('1'!$H$10="-","-      ₽",R2302*N2302)</f>
        <v>-      ₽</v>
      </c>
      <c r="W2302" s="93" t="str">
        <f>IF('1'!$H$10="-","-      ₽",R2302*O2302)</f>
        <v>-      ₽</v>
      </c>
      <c r="X2302" s="65" t="s">
        <v>4548</v>
      </c>
      <c r="Y2302" s="66" t="str">
        <f>IF(OR(Q2302="",'1'!$H$10="-"),"-      %",IF(Z2302="только сц",0,IF(SUM($V$685:$V$6357)&gt;=57000,(W2302-T2302)/W2302,0)))</f>
        <v>-      %</v>
      </c>
      <c r="Z2302" s="83" t="s">
        <v>5582</v>
      </c>
      <c r="AA2302" s="51">
        <v>68</v>
      </c>
      <c r="AB2302" s="51">
        <v>0</v>
      </c>
      <c r="AC2302" s="63" t="s">
        <v>375</v>
      </c>
      <c r="AD2302" s="94" t="str">
        <f>IF(OR(Q2302="",'1'!$H$10="-"),"",IF(Q2302&gt;R2302+S2302,"заказано больше наличия",""))</f>
        <v/>
      </c>
    </row>
    <row r="2303" spans="1:30" s="48" customFormat="1">
      <c r="A2303" s="2"/>
      <c r="B2303" s="57" t="s">
        <v>4014</v>
      </c>
      <c r="C2303" s="49" t="s">
        <v>72</v>
      </c>
      <c r="D2303" s="49" t="s">
        <v>73</v>
      </c>
      <c r="E2303" s="49">
        <v>6</v>
      </c>
      <c r="F2303" s="49">
        <v>8</v>
      </c>
      <c r="G2303" s="49" t="s">
        <v>4038</v>
      </c>
      <c r="H2303" s="52" t="s">
        <v>288</v>
      </c>
      <c r="I2303" s="50"/>
      <c r="J2303" s="50"/>
      <c r="K2303" s="90"/>
      <c r="L2303" s="51">
        <v>606</v>
      </c>
      <c r="M2303" s="51">
        <v>535</v>
      </c>
      <c r="N2303" s="82">
        <f>IF('1'!$H$10="-",L2303,L2303)</f>
        <v>606</v>
      </c>
      <c r="O2303" s="82">
        <f>IF(Z2303="только сц",0,IF('1'!$H$10="-",M2303,IF('1'!$H$10="в кассу предприятия",M2303,IF('1'!$H$10="ИП Водакова Т.Ю.",M2303*1.075,"-"))))</f>
        <v>535</v>
      </c>
      <c r="P2303" s="86">
        <v>39</v>
      </c>
      <c r="Q2303" s="47"/>
      <c r="R2303" s="91">
        <f t="shared" si="36"/>
        <v>0</v>
      </c>
      <c r="S2303" s="91" t="str">
        <f>IF('1'!$H$10="-","-      ₽",IF(Z2303="только сц",IF(Q2303&lt;=AA2303,Q2303,AA2303),IF(Q2303&lt;=AB2303,0,IF(Q2303-R2303&lt;=AA2303,Q2303-R2303,AA2303))))</f>
        <v>-      ₽</v>
      </c>
      <c r="T2303" s="92" t="str">
        <f>IF('1'!$H$10="-","-      ₽",IF(AND(SUM($W$10:$W$6357)&gt;=200000,AC2303&lt;&gt;"без скидки"),IF(R2303&gt;=100,O2303*0.95*0.95*R2303,O2303*R2303*0.95),IF(SUM($V$10:$V$6357)&gt;=57000,IF(AND(R2303&gt;=100,AC2303&lt;&gt;"без скидки"),O2303*0.95*R2303,O2303*R2303),N2303*R2303)))</f>
        <v>-      ₽</v>
      </c>
      <c r="U2303" s="92" t="str">
        <f>IF('1'!$H$10="-","-      ₽",S2303*N2303)</f>
        <v>-      ₽</v>
      </c>
      <c r="V2303" s="93" t="str">
        <f>IF('1'!$H$10="-","-      ₽",R2303*N2303)</f>
        <v>-      ₽</v>
      </c>
      <c r="W2303" s="93" t="str">
        <f>IF('1'!$H$10="-","-      ₽",R2303*O2303)</f>
        <v>-      ₽</v>
      </c>
      <c r="X2303" s="65" t="s">
        <v>4548</v>
      </c>
      <c r="Y2303" s="66" t="str">
        <f>IF(OR(Q2303="",'1'!$H$10="-"),"-      %",IF(Z2303="только сц",0,IF(SUM($V$685:$V$6357)&gt;=57000,(W2303-T2303)/W2303,0)))</f>
        <v>-      %</v>
      </c>
      <c r="Z2303" s="83" t="s">
        <v>375</v>
      </c>
      <c r="AA2303" s="51">
        <v>0</v>
      </c>
      <c r="AB2303" s="51">
        <v>39</v>
      </c>
      <c r="AC2303" s="63" t="s">
        <v>375</v>
      </c>
      <c r="AD2303" s="94" t="str">
        <f>IF(OR(Q2303="",'1'!$H$10="-"),"",IF(Q2303&gt;R2303+S2303,"заказано больше наличия",""))</f>
        <v/>
      </c>
    </row>
    <row r="2304" spans="1:30" s="48" customFormat="1">
      <c r="A2304" s="2"/>
      <c r="B2304" s="57" t="s">
        <v>3967</v>
      </c>
      <c r="C2304" s="49" t="s">
        <v>72</v>
      </c>
      <c r="D2304" s="49" t="s">
        <v>73</v>
      </c>
      <c r="E2304" s="49">
        <v>6</v>
      </c>
      <c r="F2304" s="49">
        <v>1</v>
      </c>
      <c r="G2304" s="49" t="s">
        <v>3974</v>
      </c>
      <c r="H2304" s="52" t="s">
        <v>75</v>
      </c>
      <c r="I2304" s="50"/>
      <c r="J2304" s="50"/>
      <c r="K2304" s="90"/>
      <c r="L2304" s="51">
        <v>313</v>
      </c>
      <c r="M2304" s="51">
        <v>276</v>
      </c>
      <c r="N2304" s="82">
        <f>IF('1'!$H$10="-",L2304,L2304)</f>
        <v>313</v>
      </c>
      <c r="O2304" s="82">
        <f>IF(Z2304="только сц",0,IF('1'!$H$10="-",M2304,IF('1'!$H$10="в кассу предприятия",M2304,IF('1'!$H$10="ИП Водакова Т.Ю.",M2304*1.075,"-"))))</f>
        <v>276</v>
      </c>
      <c r="P2304" s="86">
        <v>51</v>
      </c>
      <c r="Q2304" s="47"/>
      <c r="R2304" s="91">
        <f t="shared" si="36"/>
        <v>0</v>
      </c>
      <c r="S2304" s="91" t="str">
        <f>IF('1'!$H$10="-","-      ₽",IF(Z2304="только сц",IF(Q2304&lt;=AA2304,Q2304,AA2304),IF(Q2304&lt;=AB2304,0,IF(Q2304-R2304&lt;=AA2304,Q2304-R2304,AA2304))))</f>
        <v>-      ₽</v>
      </c>
      <c r="T2304" s="92" t="str">
        <f>IF('1'!$H$10="-","-      ₽",IF(AND(SUM($W$10:$W$6357)&gt;=200000,AC2304&lt;&gt;"без скидки"),IF(R2304&gt;=100,O2304*0.95*0.95*R2304,O2304*R2304*0.95),IF(SUM($V$10:$V$6357)&gt;=57000,IF(AND(R2304&gt;=100,AC2304&lt;&gt;"без скидки"),O2304*0.95*R2304,O2304*R2304),N2304*R2304)))</f>
        <v>-      ₽</v>
      </c>
      <c r="U2304" s="92" t="str">
        <f>IF('1'!$H$10="-","-      ₽",S2304*N2304)</f>
        <v>-      ₽</v>
      </c>
      <c r="V2304" s="93" t="str">
        <f>IF('1'!$H$10="-","-      ₽",R2304*N2304)</f>
        <v>-      ₽</v>
      </c>
      <c r="W2304" s="93" t="str">
        <f>IF('1'!$H$10="-","-      ₽",R2304*O2304)</f>
        <v>-      ₽</v>
      </c>
      <c r="X2304" s="65" t="s">
        <v>4548</v>
      </c>
      <c r="Y2304" s="66" t="str">
        <f>IF(OR(Q2304="",'1'!$H$10="-"),"-      %",IF(Z2304="только сц",0,IF(SUM($V$685:$V$6357)&gt;=57000,(W2304-T2304)/W2304,0)))</f>
        <v>-      %</v>
      </c>
      <c r="Z2304" s="83" t="s">
        <v>375</v>
      </c>
      <c r="AA2304" s="51">
        <v>0</v>
      </c>
      <c r="AB2304" s="51">
        <v>51</v>
      </c>
      <c r="AC2304" s="63" t="s">
        <v>3975</v>
      </c>
      <c r="AD2304" s="94" t="str">
        <f>IF(OR(Q2304="",'1'!$H$10="-"),"",IF(Q2304&gt;R2304+S2304,"заказано больше наличия",""))</f>
        <v/>
      </c>
    </row>
    <row r="2305" spans="1:30" s="48" customFormat="1">
      <c r="A2305" s="2"/>
      <c r="B2305" s="57" t="s">
        <v>4104</v>
      </c>
      <c r="C2305" s="49" t="s">
        <v>72</v>
      </c>
      <c r="D2305" s="49" t="s">
        <v>73</v>
      </c>
      <c r="E2305" s="49">
        <v>6</v>
      </c>
      <c r="F2305" s="49">
        <v>6</v>
      </c>
      <c r="G2305" s="49" t="s">
        <v>3974</v>
      </c>
      <c r="H2305" s="52" t="s">
        <v>85</v>
      </c>
      <c r="I2305" s="50"/>
      <c r="J2305" s="50"/>
      <c r="K2305" s="90"/>
      <c r="L2305" s="51">
        <v>511</v>
      </c>
      <c r="M2305" s="51">
        <v>451</v>
      </c>
      <c r="N2305" s="82">
        <f>IF('1'!$H$10="-",L2305,L2305)</f>
        <v>511</v>
      </c>
      <c r="O2305" s="82">
        <f>IF(Z2305="только сц",0,IF('1'!$H$10="-",M2305,IF('1'!$H$10="в кассу предприятия",M2305,IF('1'!$H$10="ИП Водакова Т.Ю.",M2305*1.075,"-"))))</f>
        <v>451</v>
      </c>
      <c r="P2305" s="86">
        <v>68</v>
      </c>
      <c r="Q2305" s="47"/>
      <c r="R2305" s="91">
        <f t="shared" si="36"/>
        <v>0</v>
      </c>
      <c r="S2305" s="91" t="str">
        <f>IF('1'!$H$10="-","-      ₽",IF(Z2305="только сц",IF(Q2305&lt;=AA2305,Q2305,AA2305),IF(Q2305&lt;=AB2305,0,IF(Q2305-R2305&lt;=AA2305,Q2305-R2305,AA2305))))</f>
        <v>-      ₽</v>
      </c>
      <c r="T2305" s="92" t="str">
        <f>IF('1'!$H$10="-","-      ₽",IF(AND(SUM($W$10:$W$6357)&gt;=200000,AC2305&lt;&gt;"без скидки"),IF(R2305&gt;=100,O2305*0.95*0.95*R2305,O2305*R2305*0.95),IF(SUM($V$10:$V$6357)&gt;=57000,IF(AND(R2305&gt;=100,AC2305&lt;&gt;"без скидки"),O2305*0.95*R2305,O2305*R2305),N2305*R2305)))</f>
        <v>-      ₽</v>
      </c>
      <c r="U2305" s="92" t="str">
        <f>IF('1'!$H$10="-","-      ₽",S2305*N2305)</f>
        <v>-      ₽</v>
      </c>
      <c r="V2305" s="93" t="str">
        <f>IF('1'!$H$10="-","-      ₽",R2305*N2305)</f>
        <v>-      ₽</v>
      </c>
      <c r="W2305" s="93" t="str">
        <f>IF('1'!$H$10="-","-      ₽",R2305*O2305)</f>
        <v>-      ₽</v>
      </c>
      <c r="X2305" s="65" t="s">
        <v>4548</v>
      </c>
      <c r="Y2305" s="66" t="str">
        <f>IF(OR(Q2305="",'1'!$H$10="-"),"-      %",IF(Z2305="только сц",0,IF(SUM($V$685:$V$6357)&gt;=57000,(W2305-T2305)/W2305,0)))</f>
        <v>-      %</v>
      </c>
      <c r="Z2305" s="83" t="s">
        <v>375</v>
      </c>
      <c r="AA2305" s="51">
        <v>0</v>
      </c>
      <c r="AB2305" s="51">
        <v>68</v>
      </c>
      <c r="AC2305" s="63" t="s">
        <v>375</v>
      </c>
      <c r="AD2305" s="94" t="str">
        <f>IF(OR(Q2305="",'1'!$H$10="-"),"",IF(Q2305&gt;R2305+S2305,"заказано больше наличия",""))</f>
        <v/>
      </c>
    </row>
    <row r="2306" spans="1:30" s="48" customFormat="1">
      <c r="A2306" s="2"/>
      <c r="B2306" s="57" t="s">
        <v>1146</v>
      </c>
      <c r="C2306" s="49" t="s">
        <v>72</v>
      </c>
      <c r="D2306" s="49" t="s">
        <v>73</v>
      </c>
      <c r="E2306" s="49">
        <v>6</v>
      </c>
      <c r="F2306" s="49">
        <v>1</v>
      </c>
      <c r="G2306" s="49" t="s">
        <v>1139</v>
      </c>
      <c r="H2306" s="52" t="s">
        <v>75</v>
      </c>
      <c r="I2306" s="50"/>
      <c r="J2306" s="50"/>
      <c r="K2306" s="90"/>
      <c r="L2306" s="51">
        <v>313</v>
      </c>
      <c r="M2306" s="51">
        <v>276</v>
      </c>
      <c r="N2306" s="82">
        <f>IF('1'!$H$10="-",L2306,L2306)</f>
        <v>313</v>
      </c>
      <c r="O2306" s="82">
        <f>IF(Z2306="только сц",0,IF('1'!$H$10="-",M2306,IF('1'!$H$10="в кассу предприятия",M2306,IF('1'!$H$10="ИП Водакова Т.Ю.",M2306*1.075,"-"))))</f>
        <v>0</v>
      </c>
      <c r="P2306" s="86">
        <v>6</v>
      </c>
      <c r="Q2306" s="47"/>
      <c r="R2306" s="91">
        <f t="shared" si="36"/>
        <v>0</v>
      </c>
      <c r="S2306" s="91" t="str">
        <f>IF('1'!$H$10="-","-      ₽",IF(Z2306="только сц",IF(Q2306&lt;=AA2306,Q2306,AA2306),IF(Q2306&lt;=AB2306,0,IF(Q2306-R2306&lt;=AA2306,Q2306-R2306,AA2306))))</f>
        <v>-      ₽</v>
      </c>
      <c r="T2306" s="92" t="str">
        <f>IF('1'!$H$10="-","-      ₽",IF(AND(SUM($W$10:$W$6357)&gt;=200000,AC2306&lt;&gt;"без скидки"),IF(R2306&gt;=100,O2306*0.95*0.95*R2306,O2306*R2306*0.95),IF(SUM($V$10:$V$6357)&gt;=57000,IF(AND(R2306&gt;=100,AC2306&lt;&gt;"без скидки"),O2306*0.95*R2306,O2306*R2306),N2306*R2306)))</f>
        <v>-      ₽</v>
      </c>
      <c r="U2306" s="92" t="str">
        <f>IF('1'!$H$10="-","-      ₽",S2306*N2306)</f>
        <v>-      ₽</v>
      </c>
      <c r="V2306" s="93" t="str">
        <f>IF('1'!$H$10="-","-      ₽",R2306*N2306)</f>
        <v>-      ₽</v>
      </c>
      <c r="W2306" s="93" t="str">
        <f>IF('1'!$H$10="-","-      ₽",R2306*O2306)</f>
        <v>-      ₽</v>
      </c>
      <c r="X2306" s="65" t="s">
        <v>4548</v>
      </c>
      <c r="Y2306" s="66" t="str">
        <f>IF(OR(Q2306="",'1'!$H$10="-"),"-      %",IF(Z2306="только сц",0,IF(SUM($V$685:$V$6357)&gt;=57000,(W2306-T2306)/W2306,0)))</f>
        <v>-      %</v>
      </c>
      <c r="Z2306" s="83" t="s">
        <v>5582</v>
      </c>
      <c r="AA2306" s="51">
        <v>6</v>
      </c>
      <c r="AB2306" s="51">
        <v>0</v>
      </c>
      <c r="AC2306" s="63" t="s">
        <v>3975</v>
      </c>
      <c r="AD2306" s="94" t="str">
        <f>IF(OR(Q2306="",'1'!$H$10="-"),"",IF(Q2306&gt;R2306+S2306,"заказано больше наличия",""))</f>
        <v/>
      </c>
    </row>
    <row r="2307" spans="1:30" s="48" customFormat="1">
      <c r="A2307" s="2"/>
      <c r="B2307" s="57" t="s">
        <v>4366</v>
      </c>
      <c r="C2307" s="49" t="s">
        <v>72</v>
      </c>
      <c r="D2307" s="49" t="s">
        <v>73</v>
      </c>
      <c r="E2307" s="49">
        <v>6</v>
      </c>
      <c r="F2307" s="49">
        <v>6</v>
      </c>
      <c r="G2307" s="49" t="s">
        <v>1139</v>
      </c>
      <c r="H2307" s="52" t="s">
        <v>85</v>
      </c>
      <c r="I2307" s="50"/>
      <c r="J2307" s="50"/>
      <c r="K2307" s="90"/>
      <c r="L2307" s="51">
        <v>511</v>
      </c>
      <c r="M2307" s="51">
        <v>451</v>
      </c>
      <c r="N2307" s="82">
        <f>IF('1'!$H$10="-",L2307,L2307)</f>
        <v>511</v>
      </c>
      <c r="O2307" s="82">
        <f>IF(Z2307="только сц",0,IF('1'!$H$10="-",M2307,IF('1'!$H$10="в кассу предприятия",M2307,IF('1'!$H$10="ИП Водакова Т.Ю.",M2307*1.075,"-"))))</f>
        <v>451</v>
      </c>
      <c r="P2307" s="86">
        <v>5</v>
      </c>
      <c r="Q2307" s="47"/>
      <c r="R2307" s="91">
        <f t="shared" si="36"/>
        <v>0</v>
      </c>
      <c r="S2307" s="91" t="str">
        <f>IF('1'!$H$10="-","-      ₽",IF(Z2307="только сц",IF(Q2307&lt;=AA2307,Q2307,AA2307),IF(Q2307&lt;=AB2307,0,IF(Q2307-R2307&lt;=AA2307,Q2307-R2307,AA2307))))</f>
        <v>-      ₽</v>
      </c>
      <c r="T2307" s="92" t="str">
        <f>IF('1'!$H$10="-","-      ₽",IF(AND(SUM($W$10:$W$6357)&gt;=200000,AC2307&lt;&gt;"без скидки"),IF(R2307&gt;=100,O2307*0.95*0.95*R2307,O2307*R2307*0.95),IF(SUM($V$10:$V$6357)&gt;=57000,IF(AND(R2307&gt;=100,AC2307&lt;&gt;"без скидки"),O2307*0.95*R2307,O2307*R2307),N2307*R2307)))</f>
        <v>-      ₽</v>
      </c>
      <c r="U2307" s="92" t="str">
        <f>IF('1'!$H$10="-","-      ₽",S2307*N2307)</f>
        <v>-      ₽</v>
      </c>
      <c r="V2307" s="93" t="str">
        <f>IF('1'!$H$10="-","-      ₽",R2307*N2307)</f>
        <v>-      ₽</v>
      </c>
      <c r="W2307" s="93" t="str">
        <f>IF('1'!$H$10="-","-      ₽",R2307*O2307)</f>
        <v>-      ₽</v>
      </c>
      <c r="X2307" s="65" t="s">
        <v>4548</v>
      </c>
      <c r="Y2307" s="66" t="str">
        <f>IF(OR(Q2307="",'1'!$H$10="-"),"-      %",IF(Z2307="только сц",0,IF(SUM($V$685:$V$6357)&gt;=57000,(W2307-T2307)/W2307,0)))</f>
        <v>-      %</v>
      </c>
      <c r="Z2307" s="83" t="s">
        <v>375</v>
      </c>
      <c r="AA2307" s="51">
        <v>0</v>
      </c>
      <c r="AB2307" s="51">
        <v>5</v>
      </c>
      <c r="AC2307" s="63" t="s">
        <v>3975</v>
      </c>
      <c r="AD2307" s="94" t="str">
        <f>IF(OR(Q2307="",'1'!$H$10="-"),"",IF(Q2307&gt;R2307+S2307,"заказано больше наличия",""))</f>
        <v/>
      </c>
    </row>
    <row r="2308" spans="1:30" s="48" customFormat="1">
      <c r="A2308" s="2"/>
      <c r="B2308" s="57" t="s">
        <v>5308</v>
      </c>
      <c r="C2308" s="49" t="s">
        <v>2744</v>
      </c>
      <c r="D2308" s="49" t="s">
        <v>73</v>
      </c>
      <c r="E2308" s="49">
        <v>6</v>
      </c>
      <c r="F2308" s="49">
        <v>6</v>
      </c>
      <c r="G2308" s="49" t="s">
        <v>1139</v>
      </c>
      <c r="H2308" s="52" t="s">
        <v>85</v>
      </c>
      <c r="I2308" s="50"/>
      <c r="J2308" s="50"/>
      <c r="K2308" s="90"/>
      <c r="L2308" s="51">
        <v>511</v>
      </c>
      <c r="M2308" s="51">
        <v>451</v>
      </c>
      <c r="N2308" s="82">
        <f>IF('1'!$H$10="-",L2308,L2308)</f>
        <v>511</v>
      </c>
      <c r="O2308" s="82">
        <f>IF(Z2308="только сц",0,IF('1'!$H$10="-",M2308,IF('1'!$H$10="в кассу предприятия",M2308,IF('1'!$H$10="ИП Водакова Т.Ю.",M2308*1.075,"-"))))</f>
        <v>0</v>
      </c>
      <c r="P2308" s="86">
        <v>34</v>
      </c>
      <c r="Q2308" s="47"/>
      <c r="R2308" s="91">
        <f t="shared" si="36"/>
        <v>0</v>
      </c>
      <c r="S2308" s="91" t="str">
        <f>IF('1'!$H$10="-","-      ₽",IF(Z2308="только сц",IF(Q2308&lt;=AA2308,Q2308,AA2308),IF(Q2308&lt;=AB2308,0,IF(Q2308-R2308&lt;=AA2308,Q2308-R2308,AA2308))))</f>
        <v>-      ₽</v>
      </c>
      <c r="T2308" s="92" t="str">
        <f>IF('1'!$H$10="-","-      ₽",IF(AND(SUM($W$10:$W$6357)&gt;=200000,AC2308&lt;&gt;"без скидки"),IF(R2308&gt;=100,O2308*0.95*0.95*R2308,O2308*R2308*0.95),IF(SUM($V$10:$V$6357)&gt;=57000,IF(AND(R2308&gt;=100,AC2308&lt;&gt;"без скидки"),O2308*0.95*R2308,O2308*R2308),N2308*R2308)))</f>
        <v>-      ₽</v>
      </c>
      <c r="U2308" s="92" t="str">
        <f>IF('1'!$H$10="-","-      ₽",S2308*N2308)</f>
        <v>-      ₽</v>
      </c>
      <c r="V2308" s="93" t="str">
        <f>IF('1'!$H$10="-","-      ₽",R2308*N2308)</f>
        <v>-      ₽</v>
      </c>
      <c r="W2308" s="93" t="str">
        <f>IF('1'!$H$10="-","-      ₽",R2308*O2308)</f>
        <v>-      ₽</v>
      </c>
      <c r="X2308" s="65" t="s">
        <v>4548</v>
      </c>
      <c r="Y2308" s="66" t="str">
        <f>IF(OR(Q2308="",'1'!$H$10="-"),"-      %",IF(Z2308="только сц",0,IF(SUM($V$685:$V$6357)&gt;=57000,(W2308-T2308)/W2308,0)))</f>
        <v>-      %</v>
      </c>
      <c r="Z2308" s="83" t="s">
        <v>5582</v>
      </c>
      <c r="AA2308" s="51">
        <v>34</v>
      </c>
      <c r="AB2308" s="51">
        <v>0</v>
      </c>
      <c r="AC2308" s="63" t="s">
        <v>375</v>
      </c>
      <c r="AD2308" s="94" t="str">
        <f>IF(OR(Q2308="",'1'!$H$10="-"),"",IF(Q2308&gt;R2308+S2308,"заказано больше наличия",""))</f>
        <v/>
      </c>
    </row>
    <row r="2309" spans="1:30" s="48" customFormat="1">
      <c r="A2309" s="2"/>
      <c r="B2309" s="57" t="s">
        <v>1147</v>
      </c>
      <c r="C2309" s="49" t="s">
        <v>72</v>
      </c>
      <c r="D2309" s="49" t="s">
        <v>73</v>
      </c>
      <c r="E2309" s="49">
        <v>6</v>
      </c>
      <c r="F2309" s="49">
        <v>1</v>
      </c>
      <c r="G2309" s="49" t="s">
        <v>1140</v>
      </c>
      <c r="H2309" s="52" t="s">
        <v>75</v>
      </c>
      <c r="I2309" s="50"/>
      <c r="J2309" s="50"/>
      <c r="K2309" s="90"/>
      <c r="L2309" s="51">
        <v>396</v>
      </c>
      <c r="M2309" s="51">
        <v>349</v>
      </c>
      <c r="N2309" s="82">
        <f>IF('1'!$H$10="-",L2309,L2309)</f>
        <v>396</v>
      </c>
      <c r="O2309" s="82">
        <f>IF(Z2309="только сц",0,IF('1'!$H$10="-",M2309,IF('1'!$H$10="в кассу предприятия",M2309,IF('1'!$H$10="ИП Водакова Т.Ю.",M2309*1.075,"-"))))</f>
        <v>349</v>
      </c>
      <c r="P2309" s="86" t="s">
        <v>5583</v>
      </c>
      <c r="Q2309" s="47"/>
      <c r="R2309" s="91">
        <f t="shared" si="36"/>
        <v>0</v>
      </c>
      <c r="S2309" s="91" t="str">
        <f>IF('1'!$H$10="-","-      ₽",IF(Z2309="только сц",IF(Q2309&lt;=AA2309,Q2309,AA2309),IF(Q2309&lt;=AB2309,0,IF(Q2309-R2309&lt;=AA2309,Q2309-R2309,AA2309))))</f>
        <v>-      ₽</v>
      </c>
      <c r="T2309" s="92" t="str">
        <f>IF('1'!$H$10="-","-      ₽",IF(AND(SUM($W$10:$W$6357)&gt;=200000,AC2309&lt;&gt;"без скидки"),IF(R2309&gt;=100,O2309*0.95*0.95*R2309,O2309*R2309*0.95),IF(SUM($V$10:$V$6357)&gt;=57000,IF(AND(R2309&gt;=100,AC2309&lt;&gt;"без скидки"),O2309*0.95*R2309,O2309*R2309),N2309*R2309)))</f>
        <v>-      ₽</v>
      </c>
      <c r="U2309" s="92" t="str">
        <f>IF('1'!$H$10="-","-      ₽",S2309*N2309)</f>
        <v>-      ₽</v>
      </c>
      <c r="V2309" s="93" t="str">
        <f>IF('1'!$H$10="-","-      ₽",R2309*N2309)</f>
        <v>-      ₽</v>
      </c>
      <c r="W2309" s="93" t="str">
        <f>IF('1'!$H$10="-","-      ₽",R2309*O2309)</f>
        <v>-      ₽</v>
      </c>
      <c r="X2309" s="65" t="s">
        <v>4548</v>
      </c>
      <c r="Y2309" s="66" t="str">
        <f>IF(OR(Q2309="",'1'!$H$10="-"),"-      %",IF(Z2309="только сц",0,IF(SUM($V$685:$V$6357)&gt;=57000,(W2309-T2309)/W2309,0)))</f>
        <v>-      %</v>
      </c>
      <c r="Z2309" s="83" t="s">
        <v>375</v>
      </c>
      <c r="AA2309" s="51">
        <v>36</v>
      </c>
      <c r="AB2309" s="51">
        <v>73</v>
      </c>
      <c r="AC2309" s="63" t="s">
        <v>375</v>
      </c>
      <c r="AD2309" s="94" t="str">
        <f>IF(OR(Q2309="",'1'!$H$10="-"),"",IF(Q2309&gt;R2309+S2309,"заказано больше наличия",""))</f>
        <v/>
      </c>
    </row>
    <row r="2310" spans="1:30" s="48" customFormat="1">
      <c r="A2310" s="2"/>
      <c r="B2310" s="57" t="s">
        <v>4218</v>
      </c>
      <c r="C2310" s="49" t="s">
        <v>72</v>
      </c>
      <c r="D2310" s="49" t="s">
        <v>73</v>
      </c>
      <c r="E2310" s="49">
        <v>6</v>
      </c>
      <c r="F2310" s="49">
        <v>8</v>
      </c>
      <c r="G2310" s="49" t="s">
        <v>1140</v>
      </c>
      <c r="H2310" s="52" t="s">
        <v>288</v>
      </c>
      <c r="I2310" s="50"/>
      <c r="J2310" s="50"/>
      <c r="K2310" s="90"/>
      <c r="L2310" s="51">
        <v>606</v>
      </c>
      <c r="M2310" s="51">
        <v>535</v>
      </c>
      <c r="N2310" s="82">
        <f>IF('1'!$H$10="-",L2310,L2310)</f>
        <v>606</v>
      </c>
      <c r="O2310" s="82">
        <f>IF(Z2310="только сц",0,IF('1'!$H$10="-",M2310,IF('1'!$H$10="в кассу предприятия",M2310,IF('1'!$H$10="ИП Водакова Т.Ю.",M2310*1.075,"-"))))</f>
        <v>535</v>
      </c>
      <c r="P2310" s="86">
        <v>26</v>
      </c>
      <c r="Q2310" s="47"/>
      <c r="R2310" s="91">
        <f t="shared" si="36"/>
        <v>0</v>
      </c>
      <c r="S2310" s="91" t="str">
        <f>IF('1'!$H$10="-","-      ₽",IF(Z2310="только сц",IF(Q2310&lt;=AA2310,Q2310,AA2310),IF(Q2310&lt;=AB2310,0,IF(Q2310-R2310&lt;=AA2310,Q2310-R2310,AA2310))))</f>
        <v>-      ₽</v>
      </c>
      <c r="T2310" s="92" t="str">
        <f>IF('1'!$H$10="-","-      ₽",IF(AND(SUM($W$10:$W$6357)&gt;=200000,AC2310&lt;&gt;"без скидки"),IF(R2310&gt;=100,O2310*0.95*0.95*R2310,O2310*R2310*0.95),IF(SUM($V$10:$V$6357)&gt;=57000,IF(AND(R2310&gt;=100,AC2310&lt;&gt;"без скидки"),O2310*0.95*R2310,O2310*R2310),N2310*R2310)))</f>
        <v>-      ₽</v>
      </c>
      <c r="U2310" s="92" t="str">
        <f>IF('1'!$H$10="-","-      ₽",S2310*N2310)</f>
        <v>-      ₽</v>
      </c>
      <c r="V2310" s="93" t="str">
        <f>IF('1'!$H$10="-","-      ₽",R2310*N2310)</f>
        <v>-      ₽</v>
      </c>
      <c r="W2310" s="93" t="str">
        <f>IF('1'!$H$10="-","-      ₽",R2310*O2310)</f>
        <v>-      ₽</v>
      </c>
      <c r="X2310" s="65" t="s">
        <v>4548</v>
      </c>
      <c r="Y2310" s="66" t="str">
        <f>IF(OR(Q2310="",'1'!$H$10="-"),"-      %",IF(Z2310="только сц",0,IF(SUM($V$685:$V$6357)&gt;=57000,(W2310-T2310)/W2310,0)))</f>
        <v>-      %</v>
      </c>
      <c r="Z2310" s="83" t="s">
        <v>375</v>
      </c>
      <c r="AA2310" s="51">
        <v>0</v>
      </c>
      <c r="AB2310" s="51">
        <v>26</v>
      </c>
      <c r="AC2310" s="63" t="s">
        <v>375</v>
      </c>
      <c r="AD2310" s="94" t="str">
        <f>IF(OR(Q2310="",'1'!$H$10="-"),"",IF(Q2310&gt;R2310+S2310,"заказано больше наличия",""))</f>
        <v/>
      </c>
    </row>
    <row r="2311" spans="1:30" s="48" customFormat="1">
      <c r="A2311" s="2"/>
      <c r="B2311" s="57" t="s">
        <v>1148</v>
      </c>
      <c r="C2311" s="49" t="s">
        <v>72</v>
      </c>
      <c r="D2311" s="49" t="s">
        <v>73</v>
      </c>
      <c r="E2311" s="49">
        <v>6</v>
      </c>
      <c r="F2311" s="49">
        <v>1</v>
      </c>
      <c r="G2311" s="49" t="s">
        <v>1141</v>
      </c>
      <c r="H2311" s="52" t="s">
        <v>75</v>
      </c>
      <c r="I2311" s="50"/>
      <c r="J2311" s="50"/>
      <c r="K2311" s="90"/>
      <c r="L2311" s="51">
        <v>313</v>
      </c>
      <c r="M2311" s="51">
        <v>276</v>
      </c>
      <c r="N2311" s="82">
        <f>IF('1'!$H$10="-",L2311,L2311)</f>
        <v>313</v>
      </c>
      <c r="O2311" s="82">
        <f>IF(Z2311="только сц",0,IF('1'!$H$10="-",M2311,IF('1'!$H$10="в кассу предприятия",M2311,IF('1'!$H$10="ИП Водакова Т.Ю.",M2311*1.075,"-"))))</f>
        <v>0</v>
      </c>
      <c r="P2311" s="86">
        <v>7</v>
      </c>
      <c r="Q2311" s="47"/>
      <c r="R2311" s="91">
        <f t="shared" si="36"/>
        <v>0</v>
      </c>
      <c r="S2311" s="91" t="str">
        <f>IF('1'!$H$10="-","-      ₽",IF(Z2311="только сц",IF(Q2311&lt;=AA2311,Q2311,AA2311),IF(Q2311&lt;=AB2311,0,IF(Q2311-R2311&lt;=AA2311,Q2311-R2311,AA2311))))</f>
        <v>-      ₽</v>
      </c>
      <c r="T2311" s="92" t="str">
        <f>IF('1'!$H$10="-","-      ₽",IF(AND(SUM($W$10:$W$6357)&gt;=200000,AC2311&lt;&gt;"без скидки"),IF(R2311&gt;=100,O2311*0.95*0.95*R2311,O2311*R2311*0.95),IF(SUM($V$10:$V$6357)&gt;=57000,IF(AND(R2311&gt;=100,AC2311&lt;&gt;"без скидки"),O2311*0.95*R2311,O2311*R2311),N2311*R2311)))</f>
        <v>-      ₽</v>
      </c>
      <c r="U2311" s="92" t="str">
        <f>IF('1'!$H$10="-","-      ₽",S2311*N2311)</f>
        <v>-      ₽</v>
      </c>
      <c r="V2311" s="93" t="str">
        <f>IF('1'!$H$10="-","-      ₽",R2311*N2311)</f>
        <v>-      ₽</v>
      </c>
      <c r="W2311" s="93" t="str">
        <f>IF('1'!$H$10="-","-      ₽",R2311*O2311)</f>
        <v>-      ₽</v>
      </c>
      <c r="X2311" s="65" t="s">
        <v>4548</v>
      </c>
      <c r="Y2311" s="66" t="str">
        <f>IF(OR(Q2311="",'1'!$H$10="-"),"-      %",IF(Z2311="только сц",0,IF(SUM($V$685:$V$6357)&gt;=57000,(W2311-T2311)/W2311,0)))</f>
        <v>-      %</v>
      </c>
      <c r="Z2311" s="83" t="s">
        <v>5582</v>
      </c>
      <c r="AA2311" s="51">
        <v>7</v>
      </c>
      <c r="AB2311" s="51">
        <v>0</v>
      </c>
      <c r="AC2311" s="63" t="s">
        <v>375</v>
      </c>
      <c r="AD2311" s="94" t="str">
        <f>IF(OR(Q2311="",'1'!$H$10="-"),"",IF(Q2311&gt;R2311+S2311,"заказано больше наличия",""))</f>
        <v/>
      </c>
    </row>
    <row r="2312" spans="1:30" s="48" customFormat="1">
      <c r="A2312" s="2"/>
      <c r="B2312" s="57" t="s">
        <v>2156</v>
      </c>
      <c r="C2312" s="49" t="s">
        <v>99</v>
      </c>
      <c r="D2312" s="49" t="s">
        <v>96</v>
      </c>
      <c r="E2312" s="49">
        <v>6</v>
      </c>
      <c r="F2312" s="49">
        <v>15</v>
      </c>
      <c r="G2312" s="49" t="s">
        <v>97</v>
      </c>
      <c r="H2312" s="52" t="s">
        <v>57</v>
      </c>
      <c r="I2312" s="50"/>
      <c r="J2312" s="50"/>
      <c r="K2312" s="90"/>
      <c r="L2312" s="51">
        <v>539</v>
      </c>
      <c r="M2312" s="51">
        <v>476</v>
      </c>
      <c r="N2312" s="82">
        <f>IF('1'!$H$10="-",L2312,L2312)</f>
        <v>539</v>
      </c>
      <c r="O2312" s="82">
        <f>IF(Z2312="только сц",0,IF('1'!$H$10="-",M2312,IF('1'!$H$10="в кассу предприятия",M2312,IF('1'!$H$10="ИП Водакова Т.Ю.",M2312*1.075,"-"))))</f>
        <v>476</v>
      </c>
      <c r="P2312" s="86">
        <v>25</v>
      </c>
      <c r="Q2312" s="47"/>
      <c r="R2312" s="91">
        <f t="shared" si="36"/>
        <v>0</v>
      </c>
      <c r="S2312" s="91" t="str">
        <f>IF('1'!$H$10="-","-      ₽",IF(Z2312="только сц",IF(Q2312&lt;=AA2312,Q2312,AA2312),IF(Q2312&lt;=AB2312,0,IF(Q2312-R2312&lt;=AA2312,Q2312-R2312,AA2312))))</f>
        <v>-      ₽</v>
      </c>
      <c r="T2312" s="92" t="str">
        <f>IF('1'!$H$10="-","-      ₽",IF(AND(SUM($W$10:$W$6357)&gt;=200000,AC2312&lt;&gt;"без скидки"),IF(R2312&gt;=100,O2312*0.95*0.95*R2312,O2312*R2312*0.95),IF(SUM($V$10:$V$6357)&gt;=57000,IF(AND(R2312&gt;=100,AC2312&lt;&gt;"без скидки"),O2312*0.95*R2312,O2312*R2312),N2312*R2312)))</f>
        <v>-      ₽</v>
      </c>
      <c r="U2312" s="92" t="str">
        <f>IF('1'!$H$10="-","-      ₽",S2312*N2312)</f>
        <v>-      ₽</v>
      </c>
      <c r="V2312" s="93" t="str">
        <f>IF('1'!$H$10="-","-      ₽",R2312*N2312)</f>
        <v>-      ₽</v>
      </c>
      <c r="W2312" s="93" t="str">
        <f>IF('1'!$H$10="-","-      ₽",R2312*O2312)</f>
        <v>-      ₽</v>
      </c>
      <c r="X2312" s="65" t="s">
        <v>4548</v>
      </c>
      <c r="Y2312" s="66" t="str">
        <f>IF(OR(Q2312="",'1'!$H$10="-"),"-      %",IF(Z2312="только сц",0,IF(SUM($V$685:$V$6357)&gt;=57000,(W2312-T2312)/W2312,0)))</f>
        <v>-      %</v>
      </c>
      <c r="Z2312" s="83" t="s">
        <v>375</v>
      </c>
      <c r="AA2312" s="51">
        <v>7</v>
      </c>
      <c r="AB2312" s="51">
        <v>18</v>
      </c>
      <c r="AC2312" s="63" t="s">
        <v>375</v>
      </c>
      <c r="AD2312" s="94" t="str">
        <f>IF(OR(Q2312="",'1'!$H$10="-"),"",IF(Q2312&gt;R2312+S2312,"заказано больше наличия",""))</f>
        <v/>
      </c>
    </row>
    <row r="2313" spans="1:30" s="48" customFormat="1">
      <c r="A2313" s="2"/>
      <c r="B2313" s="57" t="s">
        <v>2157</v>
      </c>
      <c r="C2313" s="49" t="s">
        <v>95</v>
      </c>
      <c r="D2313" s="49" t="s">
        <v>3927</v>
      </c>
      <c r="E2313" s="49">
        <v>6</v>
      </c>
      <c r="F2313" s="49">
        <v>18</v>
      </c>
      <c r="G2313" s="49" t="s">
        <v>97</v>
      </c>
      <c r="H2313" s="52" t="s">
        <v>384</v>
      </c>
      <c r="I2313" s="50"/>
      <c r="J2313" s="50"/>
      <c r="K2313" s="90"/>
      <c r="L2313" s="51">
        <v>539</v>
      </c>
      <c r="M2313" s="51">
        <v>476</v>
      </c>
      <c r="N2313" s="82">
        <f>IF('1'!$H$10="-",L2313,L2313)</f>
        <v>539</v>
      </c>
      <c r="O2313" s="82">
        <f>IF(Z2313="только сц",0,IF('1'!$H$10="-",M2313,IF('1'!$H$10="в кассу предприятия",M2313,IF('1'!$H$10="ИП Водакова Т.Ю.",M2313*1.075,"-"))))</f>
        <v>0</v>
      </c>
      <c r="P2313" s="86">
        <v>3</v>
      </c>
      <c r="Q2313" s="47"/>
      <c r="R2313" s="91">
        <f t="shared" si="36"/>
        <v>0</v>
      </c>
      <c r="S2313" s="91" t="str">
        <f>IF('1'!$H$10="-","-      ₽",IF(Z2313="только сц",IF(Q2313&lt;=AA2313,Q2313,AA2313),IF(Q2313&lt;=AB2313,0,IF(Q2313-R2313&lt;=AA2313,Q2313-R2313,AA2313))))</f>
        <v>-      ₽</v>
      </c>
      <c r="T2313" s="92" t="str">
        <f>IF('1'!$H$10="-","-      ₽",IF(AND(SUM($W$10:$W$6357)&gt;=200000,AC2313&lt;&gt;"без скидки"),IF(R2313&gt;=100,O2313*0.95*0.95*R2313,O2313*R2313*0.95),IF(SUM($V$10:$V$6357)&gt;=57000,IF(AND(R2313&gt;=100,AC2313&lt;&gt;"без скидки"),O2313*0.95*R2313,O2313*R2313),N2313*R2313)))</f>
        <v>-      ₽</v>
      </c>
      <c r="U2313" s="92" t="str">
        <f>IF('1'!$H$10="-","-      ₽",S2313*N2313)</f>
        <v>-      ₽</v>
      </c>
      <c r="V2313" s="93" t="str">
        <f>IF('1'!$H$10="-","-      ₽",R2313*N2313)</f>
        <v>-      ₽</v>
      </c>
      <c r="W2313" s="93" t="str">
        <f>IF('1'!$H$10="-","-      ₽",R2313*O2313)</f>
        <v>-      ₽</v>
      </c>
      <c r="X2313" s="65" t="s">
        <v>4548</v>
      </c>
      <c r="Y2313" s="66" t="str">
        <f>IF(OR(Q2313="",'1'!$H$10="-"),"-      %",IF(Z2313="только сц",0,IF(SUM($V$685:$V$6357)&gt;=57000,(W2313-T2313)/W2313,0)))</f>
        <v>-      %</v>
      </c>
      <c r="Z2313" s="83" t="s">
        <v>5582</v>
      </c>
      <c r="AA2313" s="51">
        <v>3</v>
      </c>
      <c r="AB2313" s="51">
        <v>0</v>
      </c>
      <c r="AC2313" s="63" t="s">
        <v>375</v>
      </c>
      <c r="AD2313" s="94" t="str">
        <f>IF(OR(Q2313="",'1'!$H$10="-"),"",IF(Q2313&gt;R2313+S2313,"заказано больше наличия",""))</f>
        <v/>
      </c>
    </row>
    <row r="2314" spans="1:30" s="48" customFormat="1">
      <c r="A2314" s="2"/>
      <c r="B2314" s="57" t="s">
        <v>4219</v>
      </c>
      <c r="C2314" s="49" t="s">
        <v>95</v>
      </c>
      <c r="D2314" s="49" t="s">
        <v>3927</v>
      </c>
      <c r="E2314" s="49">
        <v>6</v>
      </c>
      <c r="F2314" s="49">
        <v>22</v>
      </c>
      <c r="G2314" s="49" t="s">
        <v>97</v>
      </c>
      <c r="H2314" s="52" t="s">
        <v>45</v>
      </c>
      <c r="I2314" s="50"/>
      <c r="J2314" s="50"/>
      <c r="K2314" s="90"/>
      <c r="L2314" s="51">
        <v>652</v>
      </c>
      <c r="M2314" s="51">
        <v>575</v>
      </c>
      <c r="N2314" s="82">
        <f>IF('1'!$H$10="-",L2314,L2314)</f>
        <v>652</v>
      </c>
      <c r="O2314" s="82">
        <f>IF(Z2314="только сц",0,IF('1'!$H$10="-",M2314,IF('1'!$H$10="в кассу предприятия",M2314,IF('1'!$H$10="ИП Водакова Т.Ю.",M2314*1.075,"-"))))</f>
        <v>0</v>
      </c>
      <c r="P2314" s="86">
        <v>1</v>
      </c>
      <c r="Q2314" s="47"/>
      <c r="R2314" s="91">
        <f t="shared" si="36"/>
        <v>0</v>
      </c>
      <c r="S2314" s="91" t="str">
        <f>IF('1'!$H$10="-","-      ₽",IF(Z2314="только сц",IF(Q2314&lt;=AA2314,Q2314,AA2314),IF(Q2314&lt;=AB2314,0,IF(Q2314-R2314&lt;=AA2314,Q2314-R2314,AA2314))))</f>
        <v>-      ₽</v>
      </c>
      <c r="T2314" s="92" t="str">
        <f>IF('1'!$H$10="-","-      ₽",IF(AND(SUM($W$10:$W$6357)&gt;=200000,AC2314&lt;&gt;"без скидки"),IF(R2314&gt;=100,O2314*0.95*0.95*R2314,O2314*R2314*0.95),IF(SUM($V$10:$V$6357)&gt;=57000,IF(AND(R2314&gt;=100,AC2314&lt;&gt;"без скидки"),O2314*0.95*R2314,O2314*R2314),N2314*R2314)))</f>
        <v>-      ₽</v>
      </c>
      <c r="U2314" s="92" t="str">
        <f>IF('1'!$H$10="-","-      ₽",S2314*N2314)</f>
        <v>-      ₽</v>
      </c>
      <c r="V2314" s="93" t="str">
        <f>IF('1'!$H$10="-","-      ₽",R2314*N2314)</f>
        <v>-      ₽</v>
      </c>
      <c r="W2314" s="93" t="str">
        <f>IF('1'!$H$10="-","-      ₽",R2314*O2314)</f>
        <v>-      ₽</v>
      </c>
      <c r="X2314" s="65" t="s">
        <v>4548</v>
      </c>
      <c r="Y2314" s="66" t="str">
        <f>IF(OR(Q2314="",'1'!$H$10="-"),"-      %",IF(Z2314="только сц",0,IF(SUM($V$685:$V$6357)&gt;=57000,(W2314-T2314)/W2314,0)))</f>
        <v>-      %</v>
      </c>
      <c r="Z2314" s="83" t="s">
        <v>5582</v>
      </c>
      <c r="AA2314" s="51">
        <v>1</v>
      </c>
      <c r="AB2314" s="51">
        <v>0</v>
      </c>
      <c r="AC2314" s="63" t="s">
        <v>375</v>
      </c>
      <c r="AD2314" s="94" t="str">
        <f>IF(OR(Q2314="",'1'!$H$10="-"),"",IF(Q2314&gt;R2314+S2314,"заказано больше наличия",""))</f>
        <v/>
      </c>
    </row>
    <row r="2315" spans="1:30" s="48" customFormat="1">
      <c r="A2315" s="2"/>
      <c r="B2315" s="57" t="s">
        <v>4105</v>
      </c>
      <c r="C2315" s="49" t="s">
        <v>99</v>
      </c>
      <c r="D2315" s="49" t="s">
        <v>96</v>
      </c>
      <c r="E2315" s="49">
        <v>6</v>
      </c>
      <c r="F2315" s="49">
        <v>25</v>
      </c>
      <c r="G2315" s="49" t="s">
        <v>97</v>
      </c>
      <c r="H2315" s="52" t="s">
        <v>2841</v>
      </c>
      <c r="I2315" s="50" t="s">
        <v>2938</v>
      </c>
      <c r="J2315" s="50"/>
      <c r="K2315" s="90"/>
      <c r="L2315" s="51">
        <v>652</v>
      </c>
      <c r="M2315" s="51">
        <v>575</v>
      </c>
      <c r="N2315" s="82">
        <f>IF('1'!$H$10="-",L2315,L2315)</f>
        <v>652</v>
      </c>
      <c r="O2315" s="82">
        <f>IF(Z2315="только сц",0,IF('1'!$H$10="-",M2315,IF('1'!$H$10="в кассу предприятия",M2315,IF('1'!$H$10="ИП Водакова Т.Ю.",M2315*1.075,"-"))))</f>
        <v>575</v>
      </c>
      <c r="P2315" s="86">
        <v>1</v>
      </c>
      <c r="Q2315" s="47"/>
      <c r="R2315" s="91">
        <f t="shared" si="36"/>
        <v>0</v>
      </c>
      <c r="S2315" s="91" t="str">
        <f>IF('1'!$H$10="-","-      ₽",IF(Z2315="только сц",IF(Q2315&lt;=AA2315,Q2315,AA2315),IF(Q2315&lt;=AB2315,0,IF(Q2315-R2315&lt;=AA2315,Q2315-R2315,AA2315))))</f>
        <v>-      ₽</v>
      </c>
      <c r="T2315" s="92" t="str">
        <f>IF('1'!$H$10="-","-      ₽",IF(AND(SUM($W$10:$W$6357)&gt;=200000,AC2315&lt;&gt;"без скидки"),IF(R2315&gt;=100,O2315*0.95*0.95*R2315,O2315*R2315*0.95),IF(SUM($V$10:$V$6357)&gt;=57000,IF(AND(R2315&gt;=100,AC2315&lt;&gt;"без скидки"),O2315*0.95*R2315,O2315*R2315),N2315*R2315)))</f>
        <v>-      ₽</v>
      </c>
      <c r="U2315" s="92" t="str">
        <f>IF('1'!$H$10="-","-      ₽",S2315*N2315)</f>
        <v>-      ₽</v>
      </c>
      <c r="V2315" s="93" t="str">
        <f>IF('1'!$H$10="-","-      ₽",R2315*N2315)</f>
        <v>-      ₽</v>
      </c>
      <c r="W2315" s="93" t="str">
        <f>IF('1'!$H$10="-","-      ₽",R2315*O2315)</f>
        <v>-      ₽</v>
      </c>
      <c r="X2315" s="65" t="s">
        <v>4548</v>
      </c>
      <c r="Y2315" s="66" t="str">
        <f>IF(OR(Q2315="",'1'!$H$10="-"),"-      %",IF(Z2315="только сц",0,IF(SUM($V$685:$V$6357)&gt;=57000,(W2315-T2315)/W2315,0)))</f>
        <v>-      %</v>
      </c>
      <c r="Z2315" s="83" t="s">
        <v>375</v>
      </c>
      <c r="AA2315" s="51">
        <v>0</v>
      </c>
      <c r="AB2315" s="51">
        <v>1</v>
      </c>
      <c r="AC2315" s="63" t="s">
        <v>375</v>
      </c>
      <c r="AD2315" s="94" t="str">
        <f>IF(OR(Q2315="",'1'!$H$10="-"),"",IF(Q2315&gt;R2315+S2315,"заказано больше наличия",""))</f>
        <v/>
      </c>
    </row>
    <row r="2316" spans="1:30" s="48" customFormat="1">
      <c r="A2316" s="2"/>
      <c r="B2316" s="57" t="s">
        <v>98</v>
      </c>
      <c r="C2316" s="49" t="s">
        <v>99</v>
      </c>
      <c r="D2316" s="49" t="s">
        <v>96</v>
      </c>
      <c r="E2316" s="49">
        <v>6</v>
      </c>
      <c r="F2316" s="49">
        <v>15</v>
      </c>
      <c r="G2316" s="49" t="s">
        <v>100</v>
      </c>
      <c r="H2316" s="52" t="s">
        <v>57</v>
      </c>
      <c r="I2316" s="50"/>
      <c r="J2316" s="50"/>
      <c r="K2316" s="90"/>
      <c r="L2316" s="51">
        <v>539</v>
      </c>
      <c r="M2316" s="51">
        <v>476</v>
      </c>
      <c r="N2316" s="82">
        <f>IF('1'!$H$10="-",L2316,L2316)</f>
        <v>539</v>
      </c>
      <c r="O2316" s="82">
        <f>IF(Z2316="только сц",0,IF('1'!$H$10="-",M2316,IF('1'!$H$10="в кассу предприятия",M2316,IF('1'!$H$10="ИП Водакова Т.Ю.",M2316*1.075,"-"))))</f>
        <v>476</v>
      </c>
      <c r="P2316" s="86">
        <v>23</v>
      </c>
      <c r="Q2316" s="47"/>
      <c r="R2316" s="91">
        <f t="shared" si="36"/>
        <v>0</v>
      </c>
      <c r="S2316" s="91" t="str">
        <f>IF('1'!$H$10="-","-      ₽",IF(Z2316="только сц",IF(Q2316&lt;=AA2316,Q2316,AA2316),IF(Q2316&lt;=AB2316,0,IF(Q2316-R2316&lt;=AA2316,Q2316-R2316,AA2316))))</f>
        <v>-      ₽</v>
      </c>
      <c r="T2316" s="92" t="str">
        <f>IF('1'!$H$10="-","-      ₽",IF(AND(SUM($W$10:$W$6357)&gt;=200000,AC2316&lt;&gt;"без скидки"),IF(R2316&gt;=100,O2316*0.95*0.95*R2316,O2316*R2316*0.95),IF(SUM($V$10:$V$6357)&gt;=57000,IF(AND(R2316&gt;=100,AC2316&lt;&gt;"без скидки"),O2316*0.95*R2316,O2316*R2316),N2316*R2316)))</f>
        <v>-      ₽</v>
      </c>
      <c r="U2316" s="92" t="str">
        <f>IF('1'!$H$10="-","-      ₽",S2316*N2316)</f>
        <v>-      ₽</v>
      </c>
      <c r="V2316" s="93" t="str">
        <f>IF('1'!$H$10="-","-      ₽",R2316*N2316)</f>
        <v>-      ₽</v>
      </c>
      <c r="W2316" s="93" t="str">
        <f>IF('1'!$H$10="-","-      ₽",R2316*O2316)</f>
        <v>-      ₽</v>
      </c>
      <c r="X2316" s="65" t="s">
        <v>4548</v>
      </c>
      <c r="Y2316" s="66" t="str">
        <f>IF(OR(Q2316="",'1'!$H$10="-"),"-      %",IF(Z2316="только сц",0,IF(SUM($V$685:$V$6357)&gt;=57000,(W2316-T2316)/W2316,0)))</f>
        <v>-      %</v>
      </c>
      <c r="Z2316" s="83" t="s">
        <v>375</v>
      </c>
      <c r="AA2316" s="51">
        <v>3</v>
      </c>
      <c r="AB2316" s="51">
        <v>20</v>
      </c>
      <c r="AC2316" s="63" t="s">
        <v>375</v>
      </c>
      <c r="AD2316" s="94" t="str">
        <f>IF(OR(Q2316="",'1'!$H$10="-"),"",IF(Q2316&gt;R2316+S2316,"заказано больше наличия",""))</f>
        <v/>
      </c>
    </row>
    <row r="2317" spans="1:30" s="48" customFormat="1">
      <c r="A2317" s="2"/>
      <c r="B2317" s="57" t="s">
        <v>5309</v>
      </c>
      <c r="C2317" s="49" t="s">
        <v>95</v>
      </c>
      <c r="D2317" s="49" t="s">
        <v>3927</v>
      </c>
      <c r="E2317" s="49">
        <v>6</v>
      </c>
      <c r="F2317" s="49">
        <v>23</v>
      </c>
      <c r="G2317" s="49" t="s">
        <v>100</v>
      </c>
      <c r="H2317" s="52" t="s">
        <v>29</v>
      </c>
      <c r="I2317" s="50"/>
      <c r="J2317" s="50"/>
      <c r="K2317" s="90"/>
      <c r="L2317" s="51">
        <v>629</v>
      </c>
      <c r="M2317" s="51">
        <v>555</v>
      </c>
      <c r="N2317" s="82">
        <f>IF('1'!$H$10="-",L2317,L2317)</f>
        <v>629</v>
      </c>
      <c r="O2317" s="82">
        <f>IF(Z2317="только сц",0,IF('1'!$H$10="-",M2317,IF('1'!$H$10="в кассу предприятия",M2317,IF('1'!$H$10="ИП Водакова Т.Ю.",M2317*1.075,"-"))))</f>
        <v>0</v>
      </c>
      <c r="P2317" s="86">
        <v>1</v>
      </c>
      <c r="Q2317" s="47"/>
      <c r="R2317" s="91">
        <f t="shared" si="36"/>
        <v>0</v>
      </c>
      <c r="S2317" s="91" t="str">
        <f>IF('1'!$H$10="-","-      ₽",IF(Z2317="только сц",IF(Q2317&lt;=AA2317,Q2317,AA2317),IF(Q2317&lt;=AB2317,0,IF(Q2317-R2317&lt;=AA2317,Q2317-R2317,AA2317))))</f>
        <v>-      ₽</v>
      </c>
      <c r="T2317" s="92" t="str">
        <f>IF('1'!$H$10="-","-      ₽",IF(AND(SUM($W$10:$W$6357)&gt;=200000,AC2317&lt;&gt;"без скидки"),IF(R2317&gt;=100,O2317*0.95*0.95*R2317,O2317*R2317*0.95),IF(SUM($V$10:$V$6357)&gt;=57000,IF(AND(R2317&gt;=100,AC2317&lt;&gt;"без скидки"),O2317*0.95*R2317,O2317*R2317),N2317*R2317)))</f>
        <v>-      ₽</v>
      </c>
      <c r="U2317" s="92" t="str">
        <f>IF('1'!$H$10="-","-      ₽",S2317*N2317)</f>
        <v>-      ₽</v>
      </c>
      <c r="V2317" s="93" t="str">
        <f>IF('1'!$H$10="-","-      ₽",R2317*N2317)</f>
        <v>-      ₽</v>
      </c>
      <c r="W2317" s="93" t="str">
        <f>IF('1'!$H$10="-","-      ₽",R2317*O2317)</f>
        <v>-      ₽</v>
      </c>
      <c r="X2317" s="65" t="s">
        <v>4548</v>
      </c>
      <c r="Y2317" s="66" t="str">
        <f>IF(OR(Q2317="",'1'!$H$10="-"),"-      %",IF(Z2317="только сц",0,IF(SUM($V$685:$V$6357)&gt;=57000,(W2317-T2317)/W2317,0)))</f>
        <v>-      %</v>
      </c>
      <c r="Z2317" s="83" t="s">
        <v>5582</v>
      </c>
      <c r="AA2317" s="51">
        <v>1</v>
      </c>
      <c r="AB2317" s="51">
        <v>0</v>
      </c>
      <c r="AC2317" s="63" t="s">
        <v>375</v>
      </c>
      <c r="AD2317" s="94" t="str">
        <f>IF(OR(Q2317="",'1'!$H$10="-"),"",IF(Q2317&gt;R2317+S2317,"заказано больше наличия",""))</f>
        <v/>
      </c>
    </row>
    <row r="2318" spans="1:30" s="48" customFormat="1">
      <c r="A2318" s="2"/>
      <c r="B2318" s="57" t="s">
        <v>2158</v>
      </c>
      <c r="C2318" s="49" t="s">
        <v>99</v>
      </c>
      <c r="D2318" s="49" t="s">
        <v>96</v>
      </c>
      <c r="E2318" s="49">
        <v>6</v>
      </c>
      <c r="F2318" s="49">
        <v>15</v>
      </c>
      <c r="G2318" s="49" t="s">
        <v>3534</v>
      </c>
      <c r="H2318" s="52" t="s">
        <v>57</v>
      </c>
      <c r="I2318" s="50"/>
      <c r="J2318" s="50"/>
      <c r="K2318" s="90"/>
      <c r="L2318" s="51">
        <v>539</v>
      </c>
      <c r="M2318" s="51">
        <v>476</v>
      </c>
      <c r="N2318" s="82">
        <f>IF('1'!$H$10="-",L2318,L2318)</f>
        <v>539</v>
      </c>
      <c r="O2318" s="82">
        <f>IF(Z2318="только сц",0,IF('1'!$H$10="-",M2318,IF('1'!$H$10="в кассу предприятия",M2318,IF('1'!$H$10="ИП Водакова Т.Ю.",M2318*1.075,"-"))))</f>
        <v>0</v>
      </c>
      <c r="P2318" s="86">
        <v>13</v>
      </c>
      <c r="Q2318" s="47"/>
      <c r="R2318" s="91">
        <f t="shared" si="36"/>
        <v>0</v>
      </c>
      <c r="S2318" s="91" t="str">
        <f>IF('1'!$H$10="-","-      ₽",IF(Z2318="только сц",IF(Q2318&lt;=AA2318,Q2318,AA2318),IF(Q2318&lt;=AB2318,0,IF(Q2318-R2318&lt;=AA2318,Q2318-R2318,AA2318))))</f>
        <v>-      ₽</v>
      </c>
      <c r="T2318" s="92" t="str">
        <f>IF('1'!$H$10="-","-      ₽",IF(AND(SUM($W$10:$W$6357)&gt;=200000,AC2318&lt;&gt;"без скидки"),IF(R2318&gt;=100,O2318*0.95*0.95*R2318,O2318*R2318*0.95),IF(SUM($V$10:$V$6357)&gt;=57000,IF(AND(R2318&gt;=100,AC2318&lt;&gt;"без скидки"),O2318*0.95*R2318,O2318*R2318),N2318*R2318)))</f>
        <v>-      ₽</v>
      </c>
      <c r="U2318" s="92" t="str">
        <f>IF('1'!$H$10="-","-      ₽",S2318*N2318)</f>
        <v>-      ₽</v>
      </c>
      <c r="V2318" s="93" t="str">
        <f>IF('1'!$H$10="-","-      ₽",R2318*N2318)</f>
        <v>-      ₽</v>
      </c>
      <c r="W2318" s="93" t="str">
        <f>IF('1'!$H$10="-","-      ₽",R2318*O2318)</f>
        <v>-      ₽</v>
      </c>
      <c r="X2318" s="65" t="s">
        <v>4548</v>
      </c>
      <c r="Y2318" s="66" t="str">
        <f>IF(OR(Q2318="",'1'!$H$10="-"),"-      %",IF(Z2318="только сц",0,IF(SUM($V$685:$V$6357)&gt;=57000,(W2318-T2318)/W2318,0)))</f>
        <v>-      %</v>
      </c>
      <c r="Z2318" s="83" t="s">
        <v>5582</v>
      </c>
      <c r="AA2318" s="51">
        <v>13</v>
      </c>
      <c r="AB2318" s="51">
        <v>0</v>
      </c>
      <c r="AC2318" s="63" t="s">
        <v>375</v>
      </c>
      <c r="AD2318" s="94" t="str">
        <f>IF(OR(Q2318="",'1'!$H$10="-"),"",IF(Q2318&gt;R2318+S2318,"заказано больше наличия",""))</f>
        <v/>
      </c>
    </row>
    <row r="2319" spans="1:30" s="48" customFormat="1">
      <c r="A2319" s="2"/>
      <c r="B2319" s="57" t="s">
        <v>5310</v>
      </c>
      <c r="C2319" s="49" t="s">
        <v>95</v>
      </c>
      <c r="D2319" s="49" t="s">
        <v>3927</v>
      </c>
      <c r="E2319" s="49">
        <v>6</v>
      </c>
      <c r="F2319" s="49">
        <v>19</v>
      </c>
      <c r="G2319" s="49" t="s">
        <v>3534</v>
      </c>
      <c r="H2319" s="52" t="s">
        <v>3507</v>
      </c>
      <c r="I2319" s="50"/>
      <c r="J2319" s="50"/>
      <c r="K2319" s="90"/>
      <c r="L2319" s="51">
        <v>629</v>
      </c>
      <c r="M2319" s="51">
        <v>555</v>
      </c>
      <c r="N2319" s="82">
        <f>IF('1'!$H$10="-",L2319,L2319)</f>
        <v>629</v>
      </c>
      <c r="O2319" s="82">
        <f>IF(Z2319="только сц",0,IF('1'!$H$10="-",M2319,IF('1'!$H$10="в кассу предприятия",M2319,IF('1'!$H$10="ИП Водакова Т.Ю.",M2319*1.075,"-"))))</f>
        <v>0</v>
      </c>
      <c r="P2319" s="86">
        <v>1</v>
      </c>
      <c r="Q2319" s="47"/>
      <c r="R2319" s="91">
        <f t="shared" si="36"/>
        <v>0</v>
      </c>
      <c r="S2319" s="91" t="str">
        <f>IF('1'!$H$10="-","-      ₽",IF(Z2319="только сц",IF(Q2319&lt;=AA2319,Q2319,AA2319),IF(Q2319&lt;=AB2319,0,IF(Q2319-R2319&lt;=AA2319,Q2319-R2319,AA2319))))</f>
        <v>-      ₽</v>
      </c>
      <c r="T2319" s="92" t="str">
        <f>IF('1'!$H$10="-","-      ₽",IF(AND(SUM($W$10:$W$6357)&gt;=200000,AC2319&lt;&gt;"без скидки"),IF(R2319&gt;=100,O2319*0.95*0.95*R2319,O2319*R2319*0.95),IF(SUM($V$10:$V$6357)&gt;=57000,IF(AND(R2319&gt;=100,AC2319&lt;&gt;"без скидки"),O2319*0.95*R2319,O2319*R2319),N2319*R2319)))</f>
        <v>-      ₽</v>
      </c>
      <c r="U2319" s="92" t="str">
        <f>IF('1'!$H$10="-","-      ₽",S2319*N2319)</f>
        <v>-      ₽</v>
      </c>
      <c r="V2319" s="93" t="str">
        <f>IF('1'!$H$10="-","-      ₽",R2319*N2319)</f>
        <v>-      ₽</v>
      </c>
      <c r="W2319" s="93" t="str">
        <f>IF('1'!$H$10="-","-      ₽",R2319*O2319)</f>
        <v>-      ₽</v>
      </c>
      <c r="X2319" s="65" t="s">
        <v>4548</v>
      </c>
      <c r="Y2319" s="66" t="str">
        <f>IF(OR(Q2319="",'1'!$H$10="-"),"-      %",IF(Z2319="только сц",0,IF(SUM($V$685:$V$6357)&gt;=57000,(W2319-T2319)/W2319,0)))</f>
        <v>-      %</v>
      </c>
      <c r="Z2319" s="83" t="s">
        <v>5582</v>
      </c>
      <c r="AA2319" s="51">
        <v>1</v>
      </c>
      <c r="AB2319" s="51">
        <v>0</v>
      </c>
      <c r="AC2319" s="63" t="s">
        <v>375</v>
      </c>
      <c r="AD2319" s="94" t="str">
        <f>IF(OR(Q2319="",'1'!$H$10="-"),"",IF(Q2319&gt;R2319+S2319,"заказано больше наличия",""))</f>
        <v/>
      </c>
    </row>
    <row r="2320" spans="1:30" s="48" customFormat="1">
      <c r="A2320" s="2"/>
      <c r="B2320" s="57" t="s">
        <v>5311</v>
      </c>
      <c r="C2320" s="49" t="s">
        <v>95</v>
      </c>
      <c r="D2320" s="49" t="s">
        <v>3927</v>
      </c>
      <c r="E2320" s="49">
        <v>6</v>
      </c>
      <c r="F2320" s="49">
        <v>15</v>
      </c>
      <c r="G2320" s="49" t="s">
        <v>3535</v>
      </c>
      <c r="H2320" s="52" t="s">
        <v>57</v>
      </c>
      <c r="I2320" s="50"/>
      <c r="J2320" s="50"/>
      <c r="K2320" s="90"/>
      <c r="L2320" s="51">
        <v>539</v>
      </c>
      <c r="M2320" s="51">
        <v>476</v>
      </c>
      <c r="N2320" s="82">
        <f>IF('1'!$H$10="-",L2320,L2320)</f>
        <v>539</v>
      </c>
      <c r="O2320" s="82">
        <f>IF(Z2320="только сц",0,IF('1'!$H$10="-",M2320,IF('1'!$H$10="в кассу предприятия",M2320,IF('1'!$H$10="ИП Водакова Т.Ю.",M2320*1.075,"-"))))</f>
        <v>0</v>
      </c>
      <c r="P2320" s="86">
        <v>5</v>
      </c>
      <c r="Q2320" s="47"/>
      <c r="R2320" s="91">
        <f t="shared" si="36"/>
        <v>0</v>
      </c>
      <c r="S2320" s="91" t="str">
        <f>IF('1'!$H$10="-","-      ₽",IF(Z2320="только сц",IF(Q2320&lt;=AA2320,Q2320,AA2320),IF(Q2320&lt;=AB2320,0,IF(Q2320-R2320&lt;=AA2320,Q2320-R2320,AA2320))))</f>
        <v>-      ₽</v>
      </c>
      <c r="T2320" s="92" t="str">
        <f>IF('1'!$H$10="-","-      ₽",IF(AND(SUM($W$10:$W$6357)&gt;=200000,AC2320&lt;&gt;"без скидки"),IF(R2320&gt;=100,O2320*0.95*0.95*R2320,O2320*R2320*0.95),IF(SUM($V$10:$V$6357)&gt;=57000,IF(AND(R2320&gt;=100,AC2320&lt;&gt;"без скидки"),O2320*0.95*R2320,O2320*R2320),N2320*R2320)))</f>
        <v>-      ₽</v>
      </c>
      <c r="U2320" s="92" t="str">
        <f>IF('1'!$H$10="-","-      ₽",S2320*N2320)</f>
        <v>-      ₽</v>
      </c>
      <c r="V2320" s="93" t="str">
        <f>IF('1'!$H$10="-","-      ₽",R2320*N2320)</f>
        <v>-      ₽</v>
      </c>
      <c r="W2320" s="93" t="str">
        <f>IF('1'!$H$10="-","-      ₽",R2320*O2320)</f>
        <v>-      ₽</v>
      </c>
      <c r="X2320" s="65" t="s">
        <v>4548</v>
      </c>
      <c r="Y2320" s="66" t="str">
        <f>IF(OR(Q2320="",'1'!$H$10="-"),"-      %",IF(Z2320="только сц",0,IF(SUM($V$685:$V$6357)&gt;=57000,(W2320-T2320)/W2320,0)))</f>
        <v>-      %</v>
      </c>
      <c r="Z2320" s="83" t="s">
        <v>5582</v>
      </c>
      <c r="AA2320" s="51">
        <v>5</v>
      </c>
      <c r="AB2320" s="51">
        <v>0</v>
      </c>
      <c r="AC2320" s="63" t="s">
        <v>375</v>
      </c>
      <c r="AD2320" s="94" t="str">
        <f>IF(OR(Q2320="",'1'!$H$10="-"),"",IF(Q2320&gt;R2320+S2320,"заказано больше наличия",""))</f>
        <v/>
      </c>
    </row>
    <row r="2321" spans="1:30" s="48" customFormat="1">
      <c r="A2321" s="2"/>
      <c r="B2321" s="57" t="s">
        <v>2159</v>
      </c>
      <c r="C2321" s="49" t="s">
        <v>99</v>
      </c>
      <c r="D2321" s="49" t="s">
        <v>96</v>
      </c>
      <c r="E2321" s="49">
        <v>6</v>
      </c>
      <c r="F2321" s="49">
        <v>15</v>
      </c>
      <c r="G2321" s="49" t="s">
        <v>3536</v>
      </c>
      <c r="H2321" s="52" t="s">
        <v>57</v>
      </c>
      <c r="I2321" s="50"/>
      <c r="J2321" s="50"/>
      <c r="K2321" s="90"/>
      <c r="L2321" s="51">
        <v>539</v>
      </c>
      <c r="M2321" s="51">
        <v>476</v>
      </c>
      <c r="N2321" s="82">
        <f>IF('1'!$H$10="-",L2321,L2321)</f>
        <v>539</v>
      </c>
      <c r="O2321" s="82">
        <f>IF(Z2321="только сц",0,IF('1'!$H$10="-",M2321,IF('1'!$H$10="в кассу предприятия",M2321,IF('1'!$H$10="ИП Водакова Т.Ю.",M2321*1.075,"-"))))</f>
        <v>476</v>
      </c>
      <c r="P2321" s="86">
        <v>3</v>
      </c>
      <c r="Q2321" s="47"/>
      <c r="R2321" s="91">
        <f t="shared" si="36"/>
        <v>0</v>
      </c>
      <c r="S2321" s="91" t="str">
        <f>IF('1'!$H$10="-","-      ₽",IF(Z2321="только сц",IF(Q2321&lt;=AA2321,Q2321,AA2321),IF(Q2321&lt;=AB2321,0,IF(Q2321-R2321&lt;=AA2321,Q2321-R2321,AA2321))))</f>
        <v>-      ₽</v>
      </c>
      <c r="T2321" s="92" t="str">
        <f>IF('1'!$H$10="-","-      ₽",IF(AND(SUM($W$10:$W$6357)&gt;=200000,AC2321&lt;&gt;"без скидки"),IF(R2321&gt;=100,O2321*0.95*0.95*R2321,O2321*R2321*0.95),IF(SUM($V$10:$V$6357)&gt;=57000,IF(AND(R2321&gt;=100,AC2321&lt;&gt;"без скидки"),O2321*0.95*R2321,O2321*R2321),N2321*R2321)))</f>
        <v>-      ₽</v>
      </c>
      <c r="U2321" s="92" t="str">
        <f>IF('1'!$H$10="-","-      ₽",S2321*N2321)</f>
        <v>-      ₽</v>
      </c>
      <c r="V2321" s="93" t="str">
        <f>IF('1'!$H$10="-","-      ₽",R2321*N2321)</f>
        <v>-      ₽</v>
      </c>
      <c r="W2321" s="93" t="str">
        <f>IF('1'!$H$10="-","-      ₽",R2321*O2321)</f>
        <v>-      ₽</v>
      </c>
      <c r="X2321" s="65" t="s">
        <v>4548</v>
      </c>
      <c r="Y2321" s="66" t="str">
        <f>IF(OR(Q2321="",'1'!$H$10="-"),"-      %",IF(Z2321="только сц",0,IF(SUM($V$685:$V$6357)&gt;=57000,(W2321-T2321)/W2321,0)))</f>
        <v>-      %</v>
      </c>
      <c r="Z2321" s="83" t="s">
        <v>375</v>
      </c>
      <c r="AA2321" s="51">
        <v>2</v>
      </c>
      <c r="AB2321" s="51">
        <v>1</v>
      </c>
      <c r="AC2321" s="63" t="s">
        <v>375</v>
      </c>
      <c r="AD2321" s="94" t="str">
        <f>IF(OR(Q2321="",'1'!$H$10="-"),"",IF(Q2321&gt;R2321+S2321,"заказано больше наличия",""))</f>
        <v/>
      </c>
    </row>
    <row r="2322" spans="1:30" s="48" customFormat="1">
      <c r="A2322" s="2"/>
      <c r="B2322" s="57" t="s">
        <v>2160</v>
      </c>
      <c r="C2322" s="49" t="s">
        <v>95</v>
      </c>
      <c r="D2322" s="49" t="s">
        <v>3927</v>
      </c>
      <c r="E2322" s="49">
        <v>6</v>
      </c>
      <c r="F2322" s="49">
        <v>23</v>
      </c>
      <c r="G2322" s="49" t="s">
        <v>3536</v>
      </c>
      <c r="H2322" s="52" t="s">
        <v>29</v>
      </c>
      <c r="I2322" s="50"/>
      <c r="J2322" s="50"/>
      <c r="K2322" s="90"/>
      <c r="L2322" s="51">
        <v>629</v>
      </c>
      <c r="M2322" s="51">
        <v>555</v>
      </c>
      <c r="N2322" s="82">
        <f>IF('1'!$H$10="-",L2322,L2322)</f>
        <v>629</v>
      </c>
      <c r="O2322" s="82">
        <f>IF(Z2322="только сц",0,IF('1'!$H$10="-",M2322,IF('1'!$H$10="в кассу предприятия",M2322,IF('1'!$H$10="ИП Водакова Т.Ю.",M2322*1.075,"-"))))</f>
        <v>0</v>
      </c>
      <c r="P2322" s="86">
        <v>4</v>
      </c>
      <c r="Q2322" s="47"/>
      <c r="R2322" s="91">
        <f t="shared" si="36"/>
        <v>0</v>
      </c>
      <c r="S2322" s="91" t="str">
        <f>IF('1'!$H$10="-","-      ₽",IF(Z2322="только сц",IF(Q2322&lt;=AA2322,Q2322,AA2322),IF(Q2322&lt;=AB2322,0,IF(Q2322-R2322&lt;=AA2322,Q2322-R2322,AA2322))))</f>
        <v>-      ₽</v>
      </c>
      <c r="T2322" s="92" t="str">
        <f>IF('1'!$H$10="-","-      ₽",IF(AND(SUM($W$10:$W$6357)&gt;=200000,AC2322&lt;&gt;"без скидки"),IF(R2322&gt;=100,O2322*0.95*0.95*R2322,O2322*R2322*0.95),IF(SUM($V$10:$V$6357)&gt;=57000,IF(AND(R2322&gt;=100,AC2322&lt;&gt;"без скидки"),O2322*0.95*R2322,O2322*R2322),N2322*R2322)))</f>
        <v>-      ₽</v>
      </c>
      <c r="U2322" s="92" t="str">
        <f>IF('1'!$H$10="-","-      ₽",S2322*N2322)</f>
        <v>-      ₽</v>
      </c>
      <c r="V2322" s="93" t="str">
        <f>IF('1'!$H$10="-","-      ₽",R2322*N2322)</f>
        <v>-      ₽</v>
      </c>
      <c r="W2322" s="93" t="str">
        <f>IF('1'!$H$10="-","-      ₽",R2322*O2322)</f>
        <v>-      ₽</v>
      </c>
      <c r="X2322" s="65" t="s">
        <v>4548</v>
      </c>
      <c r="Y2322" s="66" t="str">
        <f>IF(OR(Q2322="",'1'!$H$10="-"),"-      %",IF(Z2322="только сц",0,IF(SUM($V$685:$V$6357)&gt;=57000,(W2322-T2322)/W2322,0)))</f>
        <v>-      %</v>
      </c>
      <c r="Z2322" s="83" t="s">
        <v>5582</v>
      </c>
      <c r="AA2322" s="51">
        <v>4</v>
      </c>
      <c r="AB2322" s="51">
        <v>0</v>
      </c>
      <c r="AC2322" s="63" t="s">
        <v>375</v>
      </c>
      <c r="AD2322" s="94" t="str">
        <f>IF(OR(Q2322="",'1'!$H$10="-"),"",IF(Q2322&gt;R2322+S2322,"заказано больше наличия",""))</f>
        <v/>
      </c>
    </row>
    <row r="2323" spans="1:30" s="48" customFormat="1">
      <c r="A2323" s="2"/>
      <c r="B2323" s="57" t="s">
        <v>2161</v>
      </c>
      <c r="C2323" s="49" t="s">
        <v>99</v>
      </c>
      <c r="D2323" s="49" t="s">
        <v>96</v>
      </c>
      <c r="E2323" s="49">
        <v>6</v>
      </c>
      <c r="F2323" s="49">
        <v>15</v>
      </c>
      <c r="G2323" s="49" t="s">
        <v>101</v>
      </c>
      <c r="H2323" s="52" t="s">
        <v>57</v>
      </c>
      <c r="I2323" s="50"/>
      <c r="J2323" s="50"/>
      <c r="K2323" s="90"/>
      <c r="L2323" s="51">
        <v>539</v>
      </c>
      <c r="M2323" s="51">
        <v>476</v>
      </c>
      <c r="N2323" s="82">
        <f>IF('1'!$H$10="-",L2323,L2323)</f>
        <v>539</v>
      </c>
      <c r="O2323" s="82">
        <f>IF(Z2323="только сц",0,IF('1'!$H$10="-",M2323,IF('1'!$H$10="в кассу предприятия",M2323,IF('1'!$H$10="ИП Водакова Т.Ю.",M2323*1.075,"-"))))</f>
        <v>0</v>
      </c>
      <c r="P2323" s="86">
        <v>10</v>
      </c>
      <c r="Q2323" s="47"/>
      <c r="R2323" s="91">
        <f t="shared" si="36"/>
        <v>0</v>
      </c>
      <c r="S2323" s="91" t="str">
        <f>IF('1'!$H$10="-","-      ₽",IF(Z2323="только сц",IF(Q2323&lt;=AA2323,Q2323,AA2323),IF(Q2323&lt;=AB2323,0,IF(Q2323-R2323&lt;=AA2323,Q2323-R2323,AA2323))))</f>
        <v>-      ₽</v>
      </c>
      <c r="T2323" s="92" t="str">
        <f>IF('1'!$H$10="-","-      ₽",IF(AND(SUM($W$10:$W$6357)&gt;=200000,AC2323&lt;&gt;"без скидки"),IF(R2323&gt;=100,O2323*0.95*0.95*R2323,O2323*R2323*0.95),IF(SUM($V$10:$V$6357)&gt;=57000,IF(AND(R2323&gt;=100,AC2323&lt;&gt;"без скидки"),O2323*0.95*R2323,O2323*R2323),N2323*R2323)))</f>
        <v>-      ₽</v>
      </c>
      <c r="U2323" s="92" t="str">
        <f>IF('1'!$H$10="-","-      ₽",S2323*N2323)</f>
        <v>-      ₽</v>
      </c>
      <c r="V2323" s="93" t="str">
        <f>IF('1'!$H$10="-","-      ₽",R2323*N2323)</f>
        <v>-      ₽</v>
      </c>
      <c r="W2323" s="93" t="str">
        <f>IF('1'!$H$10="-","-      ₽",R2323*O2323)</f>
        <v>-      ₽</v>
      </c>
      <c r="X2323" s="65" t="s">
        <v>4548</v>
      </c>
      <c r="Y2323" s="66" t="str">
        <f>IF(OR(Q2323="",'1'!$H$10="-"),"-      %",IF(Z2323="только сц",0,IF(SUM($V$685:$V$6357)&gt;=57000,(W2323-T2323)/W2323,0)))</f>
        <v>-      %</v>
      </c>
      <c r="Z2323" s="83" t="s">
        <v>5582</v>
      </c>
      <c r="AA2323" s="51">
        <v>10</v>
      </c>
      <c r="AB2323" s="51">
        <v>0</v>
      </c>
      <c r="AC2323" s="63" t="s">
        <v>3975</v>
      </c>
      <c r="AD2323" s="94" t="str">
        <f>IF(OR(Q2323="",'1'!$H$10="-"),"",IF(Q2323&gt;R2323+S2323,"заказано больше наличия",""))</f>
        <v/>
      </c>
    </row>
    <row r="2324" spans="1:30" s="48" customFormat="1">
      <c r="A2324" s="2"/>
      <c r="B2324" s="57" t="s">
        <v>2162</v>
      </c>
      <c r="C2324" s="49" t="s">
        <v>95</v>
      </c>
      <c r="D2324" s="49" t="s">
        <v>3927</v>
      </c>
      <c r="E2324" s="49">
        <v>6</v>
      </c>
      <c r="F2324" s="49">
        <v>23</v>
      </c>
      <c r="G2324" s="49" t="s">
        <v>101</v>
      </c>
      <c r="H2324" s="52" t="s">
        <v>29</v>
      </c>
      <c r="I2324" s="50"/>
      <c r="J2324" s="50"/>
      <c r="K2324" s="90"/>
      <c r="L2324" s="51">
        <v>652</v>
      </c>
      <c r="M2324" s="51">
        <v>575</v>
      </c>
      <c r="N2324" s="82">
        <f>IF('1'!$H$10="-",L2324,L2324)</f>
        <v>652</v>
      </c>
      <c r="O2324" s="82">
        <f>IF(Z2324="только сц",0,IF('1'!$H$10="-",M2324,IF('1'!$H$10="в кассу предприятия",M2324,IF('1'!$H$10="ИП Водакова Т.Ю.",M2324*1.075,"-"))))</f>
        <v>575</v>
      </c>
      <c r="P2324" s="86">
        <v>57</v>
      </c>
      <c r="Q2324" s="47"/>
      <c r="R2324" s="91">
        <f t="shared" si="36"/>
        <v>0</v>
      </c>
      <c r="S2324" s="91" t="str">
        <f>IF('1'!$H$10="-","-      ₽",IF(Z2324="только сц",IF(Q2324&lt;=AA2324,Q2324,AA2324),IF(Q2324&lt;=AB2324,0,IF(Q2324-R2324&lt;=AA2324,Q2324-R2324,AA2324))))</f>
        <v>-      ₽</v>
      </c>
      <c r="T2324" s="92" t="str">
        <f>IF('1'!$H$10="-","-      ₽",IF(AND(SUM($W$10:$W$6357)&gt;=200000,AC2324&lt;&gt;"без скидки"),IF(R2324&gt;=100,O2324*0.95*0.95*R2324,O2324*R2324*0.95),IF(SUM($V$10:$V$6357)&gt;=57000,IF(AND(R2324&gt;=100,AC2324&lt;&gt;"без скидки"),O2324*0.95*R2324,O2324*R2324),N2324*R2324)))</f>
        <v>-      ₽</v>
      </c>
      <c r="U2324" s="92" t="str">
        <f>IF('1'!$H$10="-","-      ₽",S2324*N2324)</f>
        <v>-      ₽</v>
      </c>
      <c r="V2324" s="93" t="str">
        <f>IF('1'!$H$10="-","-      ₽",R2324*N2324)</f>
        <v>-      ₽</v>
      </c>
      <c r="W2324" s="93" t="str">
        <f>IF('1'!$H$10="-","-      ₽",R2324*O2324)</f>
        <v>-      ₽</v>
      </c>
      <c r="X2324" s="65" t="s">
        <v>4548</v>
      </c>
      <c r="Y2324" s="66" t="str">
        <f>IF(OR(Q2324="",'1'!$H$10="-"),"-      %",IF(Z2324="только сц",0,IF(SUM($V$685:$V$6357)&gt;=57000,(W2324-T2324)/W2324,0)))</f>
        <v>-      %</v>
      </c>
      <c r="Z2324" s="83" t="s">
        <v>375</v>
      </c>
      <c r="AA2324" s="51">
        <v>8</v>
      </c>
      <c r="AB2324" s="51">
        <v>49</v>
      </c>
      <c r="AC2324" s="63" t="s">
        <v>375</v>
      </c>
      <c r="AD2324" s="94" t="str">
        <f>IF(OR(Q2324="",'1'!$H$10="-"),"",IF(Q2324&gt;R2324+S2324,"заказано больше наличия",""))</f>
        <v/>
      </c>
    </row>
    <row r="2325" spans="1:30" s="48" customFormat="1">
      <c r="A2325" s="2"/>
      <c r="B2325" s="57" t="s">
        <v>2163</v>
      </c>
      <c r="C2325" s="49" t="s">
        <v>95</v>
      </c>
      <c r="D2325" s="49" t="s">
        <v>3927</v>
      </c>
      <c r="E2325" s="49">
        <v>6</v>
      </c>
      <c r="F2325" s="49">
        <v>15</v>
      </c>
      <c r="G2325" s="49" t="s">
        <v>3537</v>
      </c>
      <c r="H2325" s="52" t="s">
        <v>57</v>
      </c>
      <c r="I2325" s="50" t="s">
        <v>3538</v>
      </c>
      <c r="J2325" s="50"/>
      <c r="K2325" s="90"/>
      <c r="L2325" s="51">
        <v>539</v>
      </c>
      <c r="M2325" s="51">
        <v>476</v>
      </c>
      <c r="N2325" s="82">
        <f>IF('1'!$H$10="-",L2325,L2325)</f>
        <v>539</v>
      </c>
      <c r="O2325" s="82">
        <f>IF(Z2325="только сц",0,IF('1'!$H$10="-",M2325,IF('1'!$H$10="в кассу предприятия",M2325,IF('1'!$H$10="ИП Водакова Т.Ю.",M2325*1.075,"-"))))</f>
        <v>0</v>
      </c>
      <c r="P2325" s="86">
        <v>2</v>
      </c>
      <c r="Q2325" s="47"/>
      <c r="R2325" s="91">
        <f t="shared" si="36"/>
        <v>0</v>
      </c>
      <c r="S2325" s="91" t="str">
        <f>IF('1'!$H$10="-","-      ₽",IF(Z2325="только сц",IF(Q2325&lt;=AA2325,Q2325,AA2325),IF(Q2325&lt;=AB2325,0,IF(Q2325-R2325&lt;=AA2325,Q2325-R2325,AA2325))))</f>
        <v>-      ₽</v>
      </c>
      <c r="T2325" s="92" t="str">
        <f>IF('1'!$H$10="-","-      ₽",IF(AND(SUM($W$10:$W$6357)&gt;=200000,AC2325&lt;&gt;"без скидки"),IF(R2325&gt;=100,O2325*0.95*0.95*R2325,O2325*R2325*0.95),IF(SUM($V$10:$V$6357)&gt;=57000,IF(AND(R2325&gt;=100,AC2325&lt;&gt;"без скидки"),O2325*0.95*R2325,O2325*R2325),N2325*R2325)))</f>
        <v>-      ₽</v>
      </c>
      <c r="U2325" s="92" t="str">
        <f>IF('1'!$H$10="-","-      ₽",S2325*N2325)</f>
        <v>-      ₽</v>
      </c>
      <c r="V2325" s="93" t="str">
        <f>IF('1'!$H$10="-","-      ₽",R2325*N2325)</f>
        <v>-      ₽</v>
      </c>
      <c r="W2325" s="93" t="str">
        <f>IF('1'!$H$10="-","-      ₽",R2325*O2325)</f>
        <v>-      ₽</v>
      </c>
      <c r="X2325" s="65" t="s">
        <v>4548</v>
      </c>
      <c r="Y2325" s="66" t="str">
        <f>IF(OR(Q2325="",'1'!$H$10="-"),"-      %",IF(Z2325="только сц",0,IF(SUM($V$685:$V$6357)&gt;=57000,(W2325-T2325)/W2325,0)))</f>
        <v>-      %</v>
      </c>
      <c r="Z2325" s="83" t="s">
        <v>5582</v>
      </c>
      <c r="AA2325" s="51">
        <v>2</v>
      </c>
      <c r="AB2325" s="51">
        <v>0</v>
      </c>
      <c r="AC2325" s="63" t="s">
        <v>375</v>
      </c>
      <c r="AD2325" s="94" t="str">
        <f>IF(OR(Q2325="",'1'!$H$10="-"),"",IF(Q2325&gt;R2325+S2325,"заказано больше наличия",""))</f>
        <v/>
      </c>
    </row>
    <row r="2326" spans="1:30" s="48" customFormat="1">
      <c r="A2326" s="2"/>
      <c r="B2326" s="57" t="s">
        <v>2164</v>
      </c>
      <c r="C2326" s="49" t="s">
        <v>99</v>
      </c>
      <c r="D2326" s="49" t="s">
        <v>96</v>
      </c>
      <c r="E2326" s="49">
        <v>6</v>
      </c>
      <c r="F2326" s="49">
        <v>17</v>
      </c>
      <c r="G2326" s="49" t="s">
        <v>3537</v>
      </c>
      <c r="H2326" s="52" t="s">
        <v>563</v>
      </c>
      <c r="I2326" s="50"/>
      <c r="J2326" s="50"/>
      <c r="K2326" s="90"/>
      <c r="L2326" s="51">
        <v>539</v>
      </c>
      <c r="M2326" s="51">
        <v>476</v>
      </c>
      <c r="N2326" s="82">
        <f>IF('1'!$H$10="-",L2326,L2326)</f>
        <v>539</v>
      </c>
      <c r="O2326" s="82">
        <f>IF(Z2326="только сц",0,IF('1'!$H$10="-",M2326,IF('1'!$H$10="в кассу предприятия",M2326,IF('1'!$H$10="ИП Водакова Т.Ю.",M2326*1.075,"-"))))</f>
        <v>0</v>
      </c>
      <c r="P2326" s="86">
        <v>4</v>
      </c>
      <c r="Q2326" s="47"/>
      <c r="R2326" s="91">
        <f t="shared" si="36"/>
        <v>0</v>
      </c>
      <c r="S2326" s="91" t="str">
        <f>IF('1'!$H$10="-","-      ₽",IF(Z2326="только сц",IF(Q2326&lt;=AA2326,Q2326,AA2326),IF(Q2326&lt;=AB2326,0,IF(Q2326-R2326&lt;=AA2326,Q2326-R2326,AA2326))))</f>
        <v>-      ₽</v>
      </c>
      <c r="T2326" s="92" t="str">
        <f>IF('1'!$H$10="-","-      ₽",IF(AND(SUM($W$10:$W$6357)&gt;=200000,AC2326&lt;&gt;"без скидки"),IF(R2326&gt;=100,O2326*0.95*0.95*R2326,O2326*R2326*0.95),IF(SUM($V$10:$V$6357)&gt;=57000,IF(AND(R2326&gt;=100,AC2326&lt;&gt;"без скидки"),O2326*0.95*R2326,O2326*R2326),N2326*R2326)))</f>
        <v>-      ₽</v>
      </c>
      <c r="U2326" s="92" t="str">
        <f>IF('1'!$H$10="-","-      ₽",S2326*N2326)</f>
        <v>-      ₽</v>
      </c>
      <c r="V2326" s="93" t="str">
        <f>IF('1'!$H$10="-","-      ₽",R2326*N2326)</f>
        <v>-      ₽</v>
      </c>
      <c r="W2326" s="93" t="str">
        <f>IF('1'!$H$10="-","-      ₽",R2326*O2326)</f>
        <v>-      ₽</v>
      </c>
      <c r="X2326" s="65" t="s">
        <v>4548</v>
      </c>
      <c r="Y2326" s="66" t="str">
        <f>IF(OR(Q2326="",'1'!$H$10="-"),"-      %",IF(Z2326="только сц",0,IF(SUM($V$685:$V$6357)&gt;=57000,(W2326-T2326)/W2326,0)))</f>
        <v>-      %</v>
      </c>
      <c r="Z2326" s="83" t="s">
        <v>5582</v>
      </c>
      <c r="AA2326" s="51">
        <v>4</v>
      </c>
      <c r="AB2326" s="51">
        <v>0</v>
      </c>
      <c r="AC2326" s="63" t="s">
        <v>375</v>
      </c>
      <c r="AD2326" s="94" t="str">
        <f>IF(OR(Q2326="",'1'!$H$10="-"),"",IF(Q2326&gt;R2326+S2326,"заказано больше наличия",""))</f>
        <v/>
      </c>
    </row>
    <row r="2327" spans="1:30" s="48" customFormat="1">
      <c r="A2327" s="2"/>
      <c r="B2327" s="57" t="s">
        <v>4220</v>
      </c>
      <c r="C2327" s="49" t="s">
        <v>99</v>
      </c>
      <c r="D2327" s="49" t="s">
        <v>96</v>
      </c>
      <c r="E2327" s="49">
        <v>6</v>
      </c>
      <c r="F2327" s="49">
        <v>22</v>
      </c>
      <c r="G2327" s="49" t="s">
        <v>3537</v>
      </c>
      <c r="H2327" s="52" t="s">
        <v>45</v>
      </c>
      <c r="I2327" s="50"/>
      <c r="J2327" s="50"/>
      <c r="K2327" s="90"/>
      <c r="L2327" s="51">
        <v>629</v>
      </c>
      <c r="M2327" s="51">
        <v>555</v>
      </c>
      <c r="N2327" s="82">
        <f>IF('1'!$H$10="-",L2327,L2327)</f>
        <v>629</v>
      </c>
      <c r="O2327" s="82">
        <f>IF(Z2327="только сц",0,IF('1'!$H$10="-",M2327,IF('1'!$H$10="в кассу предприятия",M2327,IF('1'!$H$10="ИП Водакова Т.Ю.",M2327*1.075,"-"))))</f>
        <v>555</v>
      </c>
      <c r="P2327" s="86">
        <v>1</v>
      </c>
      <c r="Q2327" s="47"/>
      <c r="R2327" s="91">
        <f t="shared" si="36"/>
        <v>0</v>
      </c>
      <c r="S2327" s="91" t="str">
        <f>IF('1'!$H$10="-","-      ₽",IF(Z2327="только сц",IF(Q2327&lt;=AA2327,Q2327,AA2327),IF(Q2327&lt;=AB2327,0,IF(Q2327-R2327&lt;=AA2327,Q2327-R2327,AA2327))))</f>
        <v>-      ₽</v>
      </c>
      <c r="T2327" s="92" t="str">
        <f>IF('1'!$H$10="-","-      ₽",IF(AND(SUM($W$10:$W$6357)&gt;=200000,AC2327&lt;&gt;"без скидки"),IF(R2327&gt;=100,O2327*0.95*0.95*R2327,O2327*R2327*0.95),IF(SUM($V$10:$V$6357)&gt;=57000,IF(AND(R2327&gt;=100,AC2327&lt;&gt;"без скидки"),O2327*0.95*R2327,O2327*R2327),N2327*R2327)))</f>
        <v>-      ₽</v>
      </c>
      <c r="U2327" s="92" t="str">
        <f>IF('1'!$H$10="-","-      ₽",S2327*N2327)</f>
        <v>-      ₽</v>
      </c>
      <c r="V2327" s="93" t="str">
        <f>IF('1'!$H$10="-","-      ₽",R2327*N2327)</f>
        <v>-      ₽</v>
      </c>
      <c r="W2327" s="93" t="str">
        <f>IF('1'!$H$10="-","-      ₽",R2327*O2327)</f>
        <v>-      ₽</v>
      </c>
      <c r="X2327" s="65" t="s">
        <v>4548</v>
      </c>
      <c r="Y2327" s="66" t="str">
        <f>IF(OR(Q2327="",'1'!$H$10="-"),"-      %",IF(Z2327="только сц",0,IF(SUM($V$685:$V$6357)&gt;=57000,(W2327-T2327)/W2327,0)))</f>
        <v>-      %</v>
      </c>
      <c r="Z2327" s="83" t="s">
        <v>375</v>
      </c>
      <c r="AA2327" s="51">
        <v>0</v>
      </c>
      <c r="AB2327" s="51">
        <v>1</v>
      </c>
      <c r="AC2327" s="63" t="s">
        <v>375</v>
      </c>
      <c r="AD2327" s="94" t="str">
        <f>IF(OR(Q2327="",'1'!$H$10="-"),"",IF(Q2327&gt;R2327+S2327,"заказано больше наличия",""))</f>
        <v/>
      </c>
    </row>
    <row r="2328" spans="1:30" s="48" customFormat="1">
      <c r="A2328" s="2"/>
      <c r="B2328" s="57" t="s">
        <v>2165</v>
      </c>
      <c r="C2328" s="49" t="s">
        <v>99</v>
      </c>
      <c r="D2328" s="49" t="s">
        <v>96</v>
      </c>
      <c r="E2328" s="49">
        <v>6</v>
      </c>
      <c r="F2328" s="49">
        <v>22</v>
      </c>
      <c r="G2328" s="49" t="s">
        <v>3539</v>
      </c>
      <c r="H2328" s="52" t="s">
        <v>45</v>
      </c>
      <c r="I2328" s="50"/>
      <c r="J2328" s="50"/>
      <c r="K2328" s="90"/>
      <c r="L2328" s="51">
        <v>629</v>
      </c>
      <c r="M2328" s="51">
        <v>555</v>
      </c>
      <c r="N2328" s="82">
        <f>IF('1'!$H$10="-",L2328,L2328)</f>
        <v>629</v>
      </c>
      <c r="O2328" s="82">
        <f>IF(Z2328="только сц",0,IF('1'!$H$10="-",M2328,IF('1'!$H$10="в кассу предприятия",M2328,IF('1'!$H$10="ИП Водакова Т.Ю.",M2328*1.075,"-"))))</f>
        <v>555</v>
      </c>
      <c r="P2328" s="86">
        <v>1</v>
      </c>
      <c r="Q2328" s="47"/>
      <c r="R2328" s="91">
        <f t="shared" si="36"/>
        <v>0</v>
      </c>
      <c r="S2328" s="91" t="str">
        <f>IF('1'!$H$10="-","-      ₽",IF(Z2328="только сц",IF(Q2328&lt;=AA2328,Q2328,AA2328),IF(Q2328&lt;=AB2328,0,IF(Q2328-R2328&lt;=AA2328,Q2328-R2328,AA2328))))</f>
        <v>-      ₽</v>
      </c>
      <c r="T2328" s="92" t="str">
        <f>IF('1'!$H$10="-","-      ₽",IF(AND(SUM($W$10:$W$6357)&gt;=200000,AC2328&lt;&gt;"без скидки"),IF(R2328&gt;=100,O2328*0.95*0.95*R2328,O2328*R2328*0.95),IF(SUM($V$10:$V$6357)&gt;=57000,IF(AND(R2328&gt;=100,AC2328&lt;&gt;"без скидки"),O2328*0.95*R2328,O2328*R2328),N2328*R2328)))</f>
        <v>-      ₽</v>
      </c>
      <c r="U2328" s="92" t="str">
        <f>IF('1'!$H$10="-","-      ₽",S2328*N2328)</f>
        <v>-      ₽</v>
      </c>
      <c r="V2328" s="93" t="str">
        <f>IF('1'!$H$10="-","-      ₽",R2328*N2328)</f>
        <v>-      ₽</v>
      </c>
      <c r="W2328" s="93" t="str">
        <f>IF('1'!$H$10="-","-      ₽",R2328*O2328)</f>
        <v>-      ₽</v>
      </c>
      <c r="X2328" s="65" t="s">
        <v>4548</v>
      </c>
      <c r="Y2328" s="66" t="str">
        <f>IF(OR(Q2328="",'1'!$H$10="-"),"-      %",IF(Z2328="только сц",0,IF(SUM($V$685:$V$6357)&gt;=57000,(W2328-T2328)/W2328,0)))</f>
        <v>-      %</v>
      </c>
      <c r="Z2328" s="83" t="s">
        <v>375</v>
      </c>
      <c r="AA2328" s="51">
        <v>0</v>
      </c>
      <c r="AB2328" s="51">
        <v>1</v>
      </c>
      <c r="AC2328" s="63" t="s">
        <v>3975</v>
      </c>
      <c r="AD2328" s="94" t="str">
        <f>IF(OR(Q2328="",'1'!$H$10="-"),"",IF(Q2328&gt;R2328+S2328,"заказано больше наличия",""))</f>
        <v/>
      </c>
    </row>
    <row r="2329" spans="1:30" s="48" customFormat="1">
      <c r="A2329" s="2"/>
      <c r="B2329" s="57" t="s">
        <v>5312</v>
      </c>
      <c r="C2329" s="49" t="s">
        <v>95</v>
      </c>
      <c r="D2329" s="49" t="s">
        <v>96</v>
      </c>
      <c r="E2329" s="49">
        <v>6</v>
      </c>
      <c r="F2329" s="49">
        <v>19</v>
      </c>
      <c r="G2329" s="49" t="s">
        <v>5564</v>
      </c>
      <c r="H2329" s="52" t="s">
        <v>3507</v>
      </c>
      <c r="I2329" s="50" t="s">
        <v>5565</v>
      </c>
      <c r="J2329" s="50"/>
      <c r="K2329" s="90"/>
      <c r="L2329" s="51">
        <v>629</v>
      </c>
      <c r="M2329" s="51">
        <v>555</v>
      </c>
      <c r="N2329" s="82">
        <f>IF('1'!$H$10="-",L2329,L2329)</f>
        <v>629</v>
      </c>
      <c r="O2329" s="82">
        <f>IF(Z2329="только сц",0,IF('1'!$H$10="-",M2329,IF('1'!$H$10="в кассу предприятия",M2329,IF('1'!$H$10="ИП Водакова Т.Ю.",M2329*1.075,"-"))))</f>
        <v>0</v>
      </c>
      <c r="P2329" s="86">
        <v>10</v>
      </c>
      <c r="Q2329" s="47"/>
      <c r="R2329" s="91">
        <f t="shared" si="36"/>
        <v>0</v>
      </c>
      <c r="S2329" s="91" t="str">
        <f>IF('1'!$H$10="-","-      ₽",IF(Z2329="только сц",IF(Q2329&lt;=AA2329,Q2329,AA2329),IF(Q2329&lt;=AB2329,0,IF(Q2329-R2329&lt;=AA2329,Q2329-R2329,AA2329))))</f>
        <v>-      ₽</v>
      </c>
      <c r="T2329" s="92" t="str">
        <f>IF('1'!$H$10="-","-      ₽",IF(AND(SUM($W$10:$W$6357)&gt;=200000,AC2329&lt;&gt;"без скидки"),IF(R2329&gt;=100,O2329*0.95*0.95*R2329,O2329*R2329*0.95),IF(SUM($V$10:$V$6357)&gt;=57000,IF(AND(R2329&gt;=100,AC2329&lt;&gt;"без скидки"),O2329*0.95*R2329,O2329*R2329),N2329*R2329)))</f>
        <v>-      ₽</v>
      </c>
      <c r="U2329" s="92" t="str">
        <f>IF('1'!$H$10="-","-      ₽",S2329*N2329)</f>
        <v>-      ₽</v>
      </c>
      <c r="V2329" s="93" t="str">
        <f>IF('1'!$H$10="-","-      ₽",R2329*N2329)</f>
        <v>-      ₽</v>
      </c>
      <c r="W2329" s="93" t="str">
        <f>IF('1'!$H$10="-","-      ₽",R2329*O2329)</f>
        <v>-      ₽</v>
      </c>
      <c r="X2329" s="65" t="s">
        <v>4548</v>
      </c>
      <c r="Y2329" s="66" t="str">
        <f>IF(OR(Q2329="",'1'!$H$10="-"),"-      %",IF(Z2329="только сц",0,IF(SUM($V$685:$V$6357)&gt;=57000,(W2329-T2329)/W2329,0)))</f>
        <v>-      %</v>
      </c>
      <c r="Z2329" s="83" t="s">
        <v>5582</v>
      </c>
      <c r="AA2329" s="51">
        <v>10</v>
      </c>
      <c r="AB2329" s="51">
        <v>0</v>
      </c>
      <c r="AC2329" s="63" t="s">
        <v>375</v>
      </c>
      <c r="AD2329" s="94" t="str">
        <f>IF(OR(Q2329="",'1'!$H$10="-"),"",IF(Q2329&gt;R2329+S2329,"заказано больше наличия",""))</f>
        <v/>
      </c>
    </row>
    <row r="2330" spans="1:30" s="48" customFormat="1">
      <c r="A2330" s="2"/>
      <c r="B2330" s="57" t="s">
        <v>2166</v>
      </c>
      <c r="C2330" s="49" t="s">
        <v>95</v>
      </c>
      <c r="D2330" s="49" t="s">
        <v>3927</v>
      </c>
      <c r="E2330" s="49">
        <v>6</v>
      </c>
      <c r="F2330" s="49">
        <v>15</v>
      </c>
      <c r="G2330" s="49" t="s">
        <v>3540</v>
      </c>
      <c r="H2330" s="52" t="s">
        <v>57</v>
      </c>
      <c r="I2330" s="50"/>
      <c r="J2330" s="50"/>
      <c r="K2330" s="90"/>
      <c r="L2330" s="51">
        <v>539</v>
      </c>
      <c r="M2330" s="51">
        <v>476</v>
      </c>
      <c r="N2330" s="82">
        <f>IF('1'!$H$10="-",L2330,L2330)</f>
        <v>539</v>
      </c>
      <c r="O2330" s="82">
        <f>IF(Z2330="только сц",0,IF('1'!$H$10="-",M2330,IF('1'!$H$10="в кассу предприятия",M2330,IF('1'!$H$10="ИП Водакова Т.Ю.",M2330*1.075,"-"))))</f>
        <v>476</v>
      </c>
      <c r="P2330" s="86">
        <v>2</v>
      </c>
      <c r="Q2330" s="47"/>
      <c r="R2330" s="91">
        <f t="shared" si="36"/>
        <v>0</v>
      </c>
      <c r="S2330" s="91" t="str">
        <f>IF('1'!$H$10="-","-      ₽",IF(Z2330="только сц",IF(Q2330&lt;=AA2330,Q2330,AA2330),IF(Q2330&lt;=AB2330,0,IF(Q2330-R2330&lt;=AA2330,Q2330-R2330,AA2330))))</f>
        <v>-      ₽</v>
      </c>
      <c r="T2330" s="92" t="str">
        <f>IF('1'!$H$10="-","-      ₽",IF(AND(SUM($W$10:$W$6357)&gt;=200000,AC2330&lt;&gt;"без скидки"),IF(R2330&gt;=100,O2330*0.95*0.95*R2330,O2330*R2330*0.95),IF(SUM($V$10:$V$6357)&gt;=57000,IF(AND(R2330&gt;=100,AC2330&lt;&gt;"без скидки"),O2330*0.95*R2330,O2330*R2330),N2330*R2330)))</f>
        <v>-      ₽</v>
      </c>
      <c r="U2330" s="92" t="str">
        <f>IF('1'!$H$10="-","-      ₽",S2330*N2330)</f>
        <v>-      ₽</v>
      </c>
      <c r="V2330" s="93" t="str">
        <f>IF('1'!$H$10="-","-      ₽",R2330*N2330)</f>
        <v>-      ₽</v>
      </c>
      <c r="W2330" s="93" t="str">
        <f>IF('1'!$H$10="-","-      ₽",R2330*O2330)</f>
        <v>-      ₽</v>
      </c>
      <c r="X2330" s="65" t="s">
        <v>4548</v>
      </c>
      <c r="Y2330" s="66" t="str">
        <f>IF(OR(Q2330="",'1'!$H$10="-"),"-      %",IF(Z2330="только сц",0,IF(SUM($V$685:$V$6357)&gt;=57000,(W2330-T2330)/W2330,0)))</f>
        <v>-      %</v>
      </c>
      <c r="Z2330" s="83" t="s">
        <v>375</v>
      </c>
      <c r="AA2330" s="51">
        <v>1</v>
      </c>
      <c r="AB2330" s="51">
        <v>1</v>
      </c>
      <c r="AC2330" s="63" t="s">
        <v>375</v>
      </c>
      <c r="AD2330" s="94" t="str">
        <f>IF(OR(Q2330="",'1'!$H$10="-"),"",IF(Q2330&gt;R2330+S2330,"заказано больше наличия",""))</f>
        <v/>
      </c>
    </row>
    <row r="2331" spans="1:30" s="48" customFormat="1">
      <c r="A2331" s="2"/>
      <c r="B2331" s="57" t="s">
        <v>2167</v>
      </c>
      <c r="C2331" s="49" t="s">
        <v>99</v>
      </c>
      <c r="D2331" s="49" t="s">
        <v>96</v>
      </c>
      <c r="E2331" s="49">
        <v>6</v>
      </c>
      <c r="F2331" s="49">
        <v>19</v>
      </c>
      <c r="G2331" s="49" t="s">
        <v>3540</v>
      </c>
      <c r="H2331" s="52" t="s">
        <v>3507</v>
      </c>
      <c r="I2331" s="50"/>
      <c r="J2331" s="50"/>
      <c r="K2331" s="90"/>
      <c r="L2331" s="51">
        <v>629</v>
      </c>
      <c r="M2331" s="51">
        <v>555</v>
      </c>
      <c r="N2331" s="82">
        <f>IF('1'!$H$10="-",L2331,L2331)</f>
        <v>629</v>
      </c>
      <c r="O2331" s="82">
        <f>IF(Z2331="только сц",0,IF('1'!$H$10="-",M2331,IF('1'!$H$10="в кассу предприятия",M2331,IF('1'!$H$10="ИП Водакова Т.Ю.",M2331*1.075,"-"))))</f>
        <v>555</v>
      </c>
      <c r="P2331" s="86">
        <v>4</v>
      </c>
      <c r="Q2331" s="47"/>
      <c r="R2331" s="91">
        <f t="shared" si="36"/>
        <v>0</v>
      </c>
      <c r="S2331" s="91" t="str">
        <f>IF('1'!$H$10="-","-      ₽",IF(Z2331="только сц",IF(Q2331&lt;=AA2331,Q2331,AA2331),IF(Q2331&lt;=AB2331,0,IF(Q2331-R2331&lt;=AA2331,Q2331-R2331,AA2331))))</f>
        <v>-      ₽</v>
      </c>
      <c r="T2331" s="92" t="str">
        <f>IF('1'!$H$10="-","-      ₽",IF(AND(SUM($W$10:$W$6357)&gt;=200000,AC2331&lt;&gt;"без скидки"),IF(R2331&gt;=100,O2331*0.95*0.95*R2331,O2331*R2331*0.95),IF(SUM($V$10:$V$6357)&gt;=57000,IF(AND(R2331&gt;=100,AC2331&lt;&gt;"без скидки"),O2331*0.95*R2331,O2331*R2331),N2331*R2331)))</f>
        <v>-      ₽</v>
      </c>
      <c r="U2331" s="92" t="str">
        <f>IF('1'!$H$10="-","-      ₽",S2331*N2331)</f>
        <v>-      ₽</v>
      </c>
      <c r="V2331" s="93" t="str">
        <f>IF('1'!$H$10="-","-      ₽",R2331*N2331)</f>
        <v>-      ₽</v>
      </c>
      <c r="W2331" s="93" t="str">
        <f>IF('1'!$H$10="-","-      ₽",R2331*O2331)</f>
        <v>-      ₽</v>
      </c>
      <c r="X2331" s="65" t="s">
        <v>4548</v>
      </c>
      <c r="Y2331" s="66" t="str">
        <f>IF(OR(Q2331="",'1'!$H$10="-"),"-      %",IF(Z2331="только сц",0,IF(SUM($V$685:$V$6357)&gt;=57000,(W2331-T2331)/W2331,0)))</f>
        <v>-      %</v>
      </c>
      <c r="Z2331" s="83" t="s">
        <v>375</v>
      </c>
      <c r="AA2331" s="51">
        <v>3</v>
      </c>
      <c r="AB2331" s="51">
        <v>1</v>
      </c>
      <c r="AC2331" s="63" t="s">
        <v>375</v>
      </c>
      <c r="AD2331" s="94" t="str">
        <f>IF(OR(Q2331="",'1'!$H$10="-"),"",IF(Q2331&gt;R2331+S2331,"заказано больше наличия",""))</f>
        <v/>
      </c>
    </row>
    <row r="2332" spans="1:30" s="48" customFormat="1">
      <c r="A2332" s="2"/>
      <c r="B2332" s="57" t="s">
        <v>2168</v>
      </c>
      <c r="C2332" s="49" t="s">
        <v>95</v>
      </c>
      <c r="D2332" s="49" t="s">
        <v>3927</v>
      </c>
      <c r="E2332" s="49">
        <v>6</v>
      </c>
      <c r="F2332" s="49">
        <v>17</v>
      </c>
      <c r="G2332" s="49" t="s">
        <v>102</v>
      </c>
      <c r="H2332" s="52" t="s">
        <v>563</v>
      </c>
      <c r="I2332" s="50"/>
      <c r="J2332" s="50"/>
      <c r="K2332" s="90"/>
      <c r="L2332" s="51">
        <v>539</v>
      </c>
      <c r="M2332" s="51">
        <v>476</v>
      </c>
      <c r="N2332" s="82">
        <f>IF('1'!$H$10="-",L2332,L2332)</f>
        <v>539</v>
      </c>
      <c r="O2332" s="82">
        <f>IF(Z2332="только сц",0,IF('1'!$H$10="-",M2332,IF('1'!$H$10="в кассу предприятия",M2332,IF('1'!$H$10="ИП Водакова Т.Ю.",M2332*1.075,"-"))))</f>
        <v>0</v>
      </c>
      <c r="P2332" s="86">
        <v>2</v>
      </c>
      <c r="Q2332" s="47"/>
      <c r="R2332" s="91">
        <f t="shared" si="36"/>
        <v>0</v>
      </c>
      <c r="S2332" s="91" t="str">
        <f>IF('1'!$H$10="-","-      ₽",IF(Z2332="только сц",IF(Q2332&lt;=AA2332,Q2332,AA2332),IF(Q2332&lt;=AB2332,0,IF(Q2332-R2332&lt;=AA2332,Q2332-R2332,AA2332))))</f>
        <v>-      ₽</v>
      </c>
      <c r="T2332" s="92" t="str">
        <f>IF('1'!$H$10="-","-      ₽",IF(AND(SUM($W$10:$W$6357)&gt;=200000,AC2332&lt;&gt;"без скидки"),IF(R2332&gt;=100,O2332*0.95*0.95*R2332,O2332*R2332*0.95),IF(SUM($V$10:$V$6357)&gt;=57000,IF(AND(R2332&gt;=100,AC2332&lt;&gt;"без скидки"),O2332*0.95*R2332,O2332*R2332),N2332*R2332)))</f>
        <v>-      ₽</v>
      </c>
      <c r="U2332" s="92" t="str">
        <f>IF('1'!$H$10="-","-      ₽",S2332*N2332)</f>
        <v>-      ₽</v>
      </c>
      <c r="V2332" s="93" t="str">
        <f>IF('1'!$H$10="-","-      ₽",R2332*N2332)</f>
        <v>-      ₽</v>
      </c>
      <c r="W2332" s="93" t="str">
        <f>IF('1'!$H$10="-","-      ₽",R2332*O2332)</f>
        <v>-      ₽</v>
      </c>
      <c r="X2332" s="65" t="s">
        <v>4548</v>
      </c>
      <c r="Y2332" s="66" t="str">
        <f>IF(OR(Q2332="",'1'!$H$10="-"),"-      %",IF(Z2332="только сц",0,IF(SUM($V$685:$V$6357)&gt;=57000,(W2332-T2332)/W2332,0)))</f>
        <v>-      %</v>
      </c>
      <c r="Z2332" s="83" t="s">
        <v>5582</v>
      </c>
      <c r="AA2332" s="51">
        <v>2</v>
      </c>
      <c r="AB2332" s="51">
        <v>0</v>
      </c>
      <c r="AC2332" s="63" t="s">
        <v>375</v>
      </c>
      <c r="AD2332" s="94" t="str">
        <f>IF(OR(Q2332="",'1'!$H$10="-"),"",IF(Q2332&gt;R2332+S2332,"заказано больше наличия",""))</f>
        <v/>
      </c>
    </row>
    <row r="2333" spans="1:30" s="48" customFormat="1">
      <c r="A2333" s="2"/>
      <c r="B2333" s="57" t="s">
        <v>4106</v>
      </c>
      <c r="C2333" s="49" t="s">
        <v>99</v>
      </c>
      <c r="D2333" s="49" t="s">
        <v>96</v>
      </c>
      <c r="E2333" s="49">
        <v>6</v>
      </c>
      <c r="F2333" s="49">
        <v>23</v>
      </c>
      <c r="G2333" s="49" t="s">
        <v>102</v>
      </c>
      <c r="H2333" s="52" t="s">
        <v>29</v>
      </c>
      <c r="I2333" s="50"/>
      <c r="J2333" s="50"/>
      <c r="K2333" s="90"/>
      <c r="L2333" s="51">
        <v>629</v>
      </c>
      <c r="M2333" s="51">
        <v>555</v>
      </c>
      <c r="N2333" s="82">
        <f>IF('1'!$H$10="-",L2333,L2333)</f>
        <v>629</v>
      </c>
      <c r="O2333" s="82">
        <f>IF(Z2333="только сц",0,IF('1'!$H$10="-",M2333,IF('1'!$H$10="в кассу предприятия",M2333,IF('1'!$H$10="ИП Водакова Т.Ю.",M2333*1.075,"-"))))</f>
        <v>555</v>
      </c>
      <c r="P2333" s="86">
        <v>2</v>
      </c>
      <c r="Q2333" s="47"/>
      <c r="R2333" s="91">
        <f t="shared" si="36"/>
        <v>0</v>
      </c>
      <c r="S2333" s="91" t="str">
        <f>IF('1'!$H$10="-","-      ₽",IF(Z2333="только сц",IF(Q2333&lt;=AA2333,Q2333,AA2333),IF(Q2333&lt;=AB2333,0,IF(Q2333-R2333&lt;=AA2333,Q2333-R2333,AA2333))))</f>
        <v>-      ₽</v>
      </c>
      <c r="T2333" s="92" t="str">
        <f>IF('1'!$H$10="-","-      ₽",IF(AND(SUM($W$10:$W$6357)&gt;=200000,AC2333&lt;&gt;"без скидки"),IF(R2333&gt;=100,O2333*0.95*0.95*R2333,O2333*R2333*0.95),IF(SUM($V$10:$V$6357)&gt;=57000,IF(AND(R2333&gt;=100,AC2333&lt;&gt;"без скидки"),O2333*0.95*R2333,O2333*R2333),N2333*R2333)))</f>
        <v>-      ₽</v>
      </c>
      <c r="U2333" s="92" t="str">
        <f>IF('1'!$H$10="-","-      ₽",S2333*N2333)</f>
        <v>-      ₽</v>
      </c>
      <c r="V2333" s="93" t="str">
        <f>IF('1'!$H$10="-","-      ₽",R2333*N2333)</f>
        <v>-      ₽</v>
      </c>
      <c r="W2333" s="93" t="str">
        <f>IF('1'!$H$10="-","-      ₽",R2333*O2333)</f>
        <v>-      ₽</v>
      </c>
      <c r="X2333" s="65" t="s">
        <v>4548</v>
      </c>
      <c r="Y2333" s="66" t="str">
        <f>IF(OR(Q2333="",'1'!$H$10="-"),"-      %",IF(Z2333="только сц",0,IF(SUM($V$685:$V$6357)&gt;=57000,(W2333-T2333)/W2333,0)))</f>
        <v>-      %</v>
      </c>
      <c r="Z2333" s="83" t="s">
        <v>375</v>
      </c>
      <c r="AA2333" s="51">
        <v>0</v>
      </c>
      <c r="AB2333" s="51">
        <v>2</v>
      </c>
      <c r="AC2333" s="63" t="s">
        <v>375</v>
      </c>
      <c r="AD2333" s="94" t="str">
        <f>IF(OR(Q2333="",'1'!$H$10="-"),"",IF(Q2333&gt;R2333+S2333,"заказано больше наличия",""))</f>
        <v/>
      </c>
    </row>
    <row r="2334" spans="1:30" s="48" customFormat="1">
      <c r="A2334" s="2"/>
      <c r="B2334" s="57" t="s">
        <v>2169</v>
      </c>
      <c r="C2334" s="49" t="s">
        <v>99</v>
      </c>
      <c r="D2334" s="49" t="s">
        <v>96</v>
      </c>
      <c r="E2334" s="49">
        <v>6</v>
      </c>
      <c r="F2334" s="49">
        <v>17</v>
      </c>
      <c r="G2334" s="49" t="s">
        <v>3541</v>
      </c>
      <c r="H2334" s="52" t="s">
        <v>563</v>
      </c>
      <c r="I2334" s="50"/>
      <c r="J2334" s="50"/>
      <c r="K2334" s="90"/>
      <c r="L2334" s="51">
        <v>539</v>
      </c>
      <c r="M2334" s="51">
        <v>476</v>
      </c>
      <c r="N2334" s="82">
        <f>IF('1'!$H$10="-",L2334,L2334)</f>
        <v>539</v>
      </c>
      <c r="O2334" s="82">
        <f>IF(Z2334="только сц",0,IF('1'!$H$10="-",M2334,IF('1'!$H$10="в кассу предприятия",M2334,IF('1'!$H$10="ИП Водакова Т.Ю.",M2334*1.075,"-"))))</f>
        <v>0</v>
      </c>
      <c r="P2334" s="86">
        <v>6</v>
      </c>
      <c r="Q2334" s="47"/>
      <c r="R2334" s="91">
        <f t="shared" si="36"/>
        <v>0</v>
      </c>
      <c r="S2334" s="91" t="str">
        <f>IF('1'!$H$10="-","-      ₽",IF(Z2334="только сц",IF(Q2334&lt;=AA2334,Q2334,AA2334),IF(Q2334&lt;=AB2334,0,IF(Q2334-R2334&lt;=AA2334,Q2334-R2334,AA2334))))</f>
        <v>-      ₽</v>
      </c>
      <c r="T2334" s="92" t="str">
        <f>IF('1'!$H$10="-","-      ₽",IF(AND(SUM($W$10:$W$6357)&gt;=200000,AC2334&lt;&gt;"без скидки"),IF(R2334&gt;=100,O2334*0.95*0.95*R2334,O2334*R2334*0.95),IF(SUM($V$10:$V$6357)&gt;=57000,IF(AND(R2334&gt;=100,AC2334&lt;&gt;"без скидки"),O2334*0.95*R2334,O2334*R2334),N2334*R2334)))</f>
        <v>-      ₽</v>
      </c>
      <c r="U2334" s="92" t="str">
        <f>IF('1'!$H$10="-","-      ₽",S2334*N2334)</f>
        <v>-      ₽</v>
      </c>
      <c r="V2334" s="93" t="str">
        <f>IF('1'!$H$10="-","-      ₽",R2334*N2334)</f>
        <v>-      ₽</v>
      </c>
      <c r="W2334" s="93" t="str">
        <f>IF('1'!$H$10="-","-      ₽",R2334*O2334)</f>
        <v>-      ₽</v>
      </c>
      <c r="X2334" s="65" t="s">
        <v>4548</v>
      </c>
      <c r="Y2334" s="66" t="str">
        <f>IF(OR(Q2334="",'1'!$H$10="-"),"-      %",IF(Z2334="только сц",0,IF(SUM($V$685:$V$6357)&gt;=57000,(W2334-T2334)/W2334,0)))</f>
        <v>-      %</v>
      </c>
      <c r="Z2334" s="83" t="s">
        <v>5582</v>
      </c>
      <c r="AA2334" s="51">
        <v>6</v>
      </c>
      <c r="AB2334" s="51">
        <v>0</v>
      </c>
      <c r="AC2334" s="63" t="s">
        <v>3975</v>
      </c>
      <c r="AD2334" s="94" t="str">
        <f>IF(OR(Q2334="",'1'!$H$10="-"),"",IF(Q2334&gt;R2334+S2334,"заказано больше наличия",""))</f>
        <v/>
      </c>
    </row>
    <row r="2335" spans="1:30" s="48" customFormat="1">
      <c r="A2335" s="2"/>
      <c r="B2335" s="57" t="s">
        <v>5313</v>
      </c>
      <c r="C2335" s="49" t="s">
        <v>95</v>
      </c>
      <c r="D2335" s="49" t="s">
        <v>96</v>
      </c>
      <c r="E2335" s="49">
        <v>6</v>
      </c>
      <c r="F2335" s="49">
        <v>19</v>
      </c>
      <c r="G2335" s="49" t="s">
        <v>3541</v>
      </c>
      <c r="H2335" s="52" t="s">
        <v>3507</v>
      </c>
      <c r="I2335" s="50" t="s">
        <v>5565</v>
      </c>
      <c r="J2335" s="50"/>
      <c r="K2335" s="90"/>
      <c r="L2335" s="51">
        <v>629</v>
      </c>
      <c r="M2335" s="51">
        <v>555</v>
      </c>
      <c r="N2335" s="82">
        <f>IF('1'!$H$10="-",L2335,L2335)</f>
        <v>629</v>
      </c>
      <c r="O2335" s="82">
        <f>IF(Z2335="только сц",0,IF('1'!$H$10="-",M2335,IF('1'!$H$10="в кассу предприятия",M2335,IF('1'!$H$10="ИП Водакова Т.Ю.",M2335*1.075,"-"))))</f>
        <v>0</v>
      </c>
      <c r="P2335" s="86">
        <v>10</v>
      </c>
      <c r="Q2335" s="47"/>
      <c r="R2335" s="91">
        <f t="shared" si="36"/>
        <v>0</v>
      </c>
      <c r="S2335" s="91" t="str">
        <f>IF('1'!$H$10="-","-      ₽",IF(Z2335="только сц",IF(Q2335&lt;=AA2335,Q2335,AA2335),IF(Q2335&lt;=AB2335,0,IF(Q2335-R2335&lt;=AA2335,Q2335-R2335,AA2335))))</f>
        <v>-      ₽</v>
      </c>
      <c r="T2335" s="92" t="str">
        <f>IF('1'!$H$10="-","-      ₽",IF(AND(SUM($W$10:$W$6357)&gt;=200000,AC2335&lt;&gt;"без скидки"),IF(R2335&gt;=100,O2335*0.95*0.95*R2335,O2335*R2335*0.95),IF(SUM($V$10:$V$6357)&gt;=57000,IF(AND(R2335&gt;=100,AC2335&lt;&gt;"без скидки"),O2335*0.95*R2335,O2335*R2335),N2335*R2335)))</f>
        <v>-      ₽</v>
      </c>
      <c r="U2335" s="92" t="str">
        <f>IF('1'!$H$10="-","-      ₽",S2335*N2335)</f>
        <v>-      ₽</v>
      </c>
      <c r="V2335" s="93" t="str">
        <f>IF('1'!$H$10="-","-      ₽",R2335*N2335)</f>
        <v>-      ₽</v>
      </c>
      <c r="W2335" s="93" t="str">
        <f>IF('1'!$H$10="-","-      ₽",R2335*O2335)</f>
        <v>-      ₽</v>
      </c>
      <c r="X2335" s="65" t="s">
        <v>4548</v>
      </c>
      <c r="Y2335" s="66" t="str">
        <f>IF(OR(Q2335="",'1'!$H$10="-"),"-      %",IF(Z2335="только сц",0,IF(SUM($V$685:$V$6357)&gt;=57000,(W2335-T2335)/W2335,0)))</f>
        <v>-      %</v>
      </c>
      <c r="Z2335" s="83" t="s">
        <v>5582</v>
      </c>
      <c r="AA2335" s="51">
        <v>10</v>
      </c>
      <c r="AB2335" s="51">
        <v>0</v>
      </c>
      <c r="AC2335" s="63" t="s">
        <v>3975</v>
      </c>
      <c r="AD2335" s="94" t="str">
        <f>IF(OR(Q2335="",'1'!$H$10="-"),"",IF(Q2335&gt;R2335+S2335,"заказано больше наличия",""))</f>
        <v/>
      </c>
    </row>
    <row r="2336" spans="1:30" s="48" customFormat="1">
      <c r="A2336" s="2"/>
      <c r="B2336" s="57" t="s">
        <v>5314</v>
      </c>
      <c r="C2336" s="49" t="s">
        <v>95</v>
      </c>
      <c r="D2336" s="49" t="s">
        <v>96</v>
      </c>
      <c r="E2336" s="49">
        <v>6</v>
      </c>
      <c r="F2336" s="49">
        <v>19</v>
      </c>
      <c r="G2336" s="49" t="s">
        <v>5566</v>
      </c>
      <c r="H2336" s="52" t="s">
        <v>3507</v>
      </c>
      <c r="I2336" s="50"/>
      <c r="J2336" s="50"/>
      <c r="K2336" s="90"/>
      <c r="L2336" s="51">
        <v>629</v>
      </c>
      <c r="M2336" s="51">
        <v>555</v>
      </c>
      <c r="N2336" s="82">
        <f>IF('1'!$H$10="-",L2336,L2336)</f>
        <v>629</v>
      </c>
      <c r="O2336" s="82">
        <f>IF(Z2336="только сц",0,IF('1'!$H$10="-",M2336,IF('1'!$H$10="в кассу предприятия",M2336,IF('1'!$H$10="ИП Водакова Т.Ю.",M2336*1.075,"-"))))</f>
        <v>0</v>
      </c>
      <c r="P2336" s="86">
        <v>10</v>
      </c>
      <c r="Q2336" s="47"/>
      <c r="R2336" s="91">
        <f t="shared" si="36"/>
        <v>0</v>
      </c>
      <c r="S2336" s="91" t="str">
        <f>IF('1'!$H$10="-","-      ₽",IF(Z2336="только сц",IF(Q2336&lt;=AA2336,Q2336,AA2336),IF(Q2336&lt;=AB2336,0,IF(Q2336-R2336&lt;=AA2336,Q2336-R2336,AA2336))))</f>
        <v>-      ₽</v>
      </c>
      <c r="T2336" s="92" t="str">
        <f>IF('1'!$H$10="-","-      ₽",IF(AND(SUM($W$10:$W$6357)&gt;=200000,AC2336&lt;&gt;"без скидки"),IF(R2336&gt;=100,O2336*0.95*0.95*R2336,O2336*R2336*0.95),IF(SUM($V$10:$V$6357)&gt;=57000,IF(AND(R2336&gt;=100,AC2336&lt;&gt;"без скидки"),O2336*0.95*R2336,O2336*R2336),N2336*R2336)))</f>
        <v>-      ₽</v>
      </c>
      <c r="U2336" s="92" t="str">
        <f>IF('1'!$H$10="-","-      ₽",S2336*N2336)</f>
        <v>-      ₽</v>
      </c>
      <c r="V2336" s="93" t="str">
        <f>IF('1'!$H$10="-","-      ₽",R2336*N2336)</f>
        <v>-      ₽</v>
      </c>
      <c r="W2336" s="93" t="str">
        <f>IF('1'!$H$10="-","-      ₽",R2336*O2336)</f>
        <v>-      ₽</v>
      </c>
      <c r="X2336" s="65" t="s">
        <v>4548</v>
      </c>
      <c r="Y2336" s="66" t="str">
        <f>IF(OR(Q2336="",'1'!$H$10="-"),"-      %",IF(Z2336="только сц",0,IF(SUM($V$685:$V$6357)&gt;=57000,(W2336-T2336)/W2336,0)))</f>
        <v>-      %</v>
      </c>
      <c r="Z2336" s="83" t="s">
        <v>5582</v>
      </c>
      <c r="AA2336" s="51">
        <v>10</v>
      </c>
      <c r="AB2336" s="51">
        <v>0</v>
      </c>
      <c r="AC2336" s="63" t="s">
        <v>375</v>
      </c>
      <c r="AD2336" s="94" t="str">
        <f>IF(OR(Q2336="",'1'!$H$10="-"),"",IF(Q2336&gt;R2336+S2336,"заказано больше наличия",""))</f>
        <v/>
      </c>
    </row>
    <row r="2337" spans="1:30" s="48" customFormat="1">
      <c r="A2337" s="2"/>
      <c r="B2337" s="57" t="s">
        <v>2170</v>
      </c>
      <c r="C2337" s="49" t="s">
        <v>99</v>
      </c>
      <c r="D2337" s="49" t="s">
        <v>96</v>
      </c>
      <c r="E2337" s="49">
        <v>6</v>
      </c>
      <c r="F2337" s="49">
        <v>22</v>
      </c>
      <c r="G2337" s="49" t="s">
        <v>3542</v>
      </c>
      <c r="H2337" s="52" t="s">
        <v>45</v>
      </c>
      <c r="I2337" s="50"/>
      <c r="J2337" s="50"/>
      <c r="K2337" s="90"/>
      <c r="L2337" s="51">
        <v>629</v>
      </c>
      <c r="M2337" s="51">
        <v>555</v>
      </c>
      <c r="N2337" s="82">
        <f>IF('1'!$H$10="-",L2337,L2337)</f>
        <v>629</v>
      </c>
      <c r="O2337" s="82">
        <f>IF(Z2337="только сц",0,IF('1'!$H$10="-",M2337,IF('1'!$H$10="в кассу предприятия",M2337,IF('1'!$H$10="ИП Водакова Т.Ю.",M2337*1.075,"-"))))</f>
        <v>555</v>
      </c>
      <c r="P2337" s="86">
        <v>12</v>
      </c>
      <c r="Q2337" s="47"/>
      <c r="R2337" s="91">
        <f t="shared" si="36"/>
        <v>0</v>
      </c>
      <c r="S2337" s="91" t="str">
        <f>IF('1'!$H$10="-","-      ₽",IF(Z2337="только сц",IF(Q2337&lt;=AA2337,Q2337,AA2337),IF(Q2337&lt;=AB2337,0,IF(Q2337-R2337&lt;=AA2337,Q2337-R2337,AA2337))))</f>
        <v>-      ₽</v>
      </c>
      <c r="T2337" s="92" t="str">
        <f>IF('1'!$H$10="-","-      ₽",IF(AND(SUM($W$10:$W$6357)&gt;=200000,AC2337&lt;&gt;"без скидки"),IF(R2337&gt;=100,O2337*0.95*0.95*R2337,O2337*R2337*0.95),IF(SUM($V$10:$V$6357)&gt;=57000,IF(AND(R2337&gt;=100,AC2337&lt;&gt;"без скидки"),O2337*0.95*R2337,O2337*R2337),N2337*R2337)))</f>
        <v>-      ₽</v>
      </c>
      <c r="U2337" s="92" t="str">
        <f>IF('1'!$H$10="-","-      ₽",S2337*N2337)</f>
        <v>-      ₽</v>
      </c>
      <c r="V2337" s="93" t="str">
        <f>IF('1'!$H$10="-","-      ₽",R2337*N2337)</f>
        <v>-      ₽</v>
      </c>
      <c r="W2337" s="93" t="str">
        <f>IF('1'!$H$10="-","-      ₽",R2337*O2337)</f>
        <v>-      ₽</v>
      </c>
      <c r="X2337" s="65" t="s">
        <v>4548</v>
      </c>
      <c r="Y2337" s="66" t="str">
        <f>IF(OR(Q2337="",'1'!$H$10="-"),"-      %",IF(Z2337="только сц",0,IF(SUM($V$685:$V$6357)&gt;=57000,(W2337-T2337)/W2337,0)))</f>
        <v>-      %</v>
      </c>
      <c r="Z2337" s="83" t="s">
        <v>375</v>
      </c>
      <c r="AA2337" s="51">
        <v>11</v>
      </c>
      <c r="AB2337" s="51">
        <v>1</v>
      </c>
      <c r="AC2337" s="63" t="s">
        <v>3975</v>
      </c>
      <c r="AD2337" s="94" t="str">
        <f>IF(OR(Q2337="",'1'!$H$10="-"),"",IF(Q2337&gt;R2337+S2337,"заказано больше наличия",""))</f>
        <v/>
      </c>
    </row>
    <row r="2338" spans="1:30" s="48" customFormat="1">
      <c r="A2338" s="2"/>
      <c r="B2338" s="57" t="s">
        <v>103</v>
      </c>
      <c r="C2338" s="49" t="s">
        <v>95</v>
      </c>
      <c r="D2338" s="49" t="s">
        <v>96</v>
      </c>
      <c r="E2338" s="49">
        <v>6</v>
      </c>
      <c r="F2338" s="49">
        <v>23</v>
      </c>
      <c r="G2338" s="49" t="s">
        <v>104</v>
      </c>
      <c r="H2338" s="52" t="s">
        <v>29</v>
      </c>
      <c r="I2338" s="50"/>
      <c r="J2338" s="50"/>
      <c r="K2338" s="90"/>
      <c r="L2338" s="51">
        <v>652</v>
      </c>
      <c r="M2338" s="51">
        <v>575</v>
      </c>
      <c r="N2338" s="82">
        <f>IF('1'!$H$10="-",L2338,L2338)</f>
        <v>652</v>
      </c>
      <c r="O2338" s="82">
        <f>IF(Z2338="только сц",0,IF('1'!$H$10="-",M2338,IF('1'!$H$10="в кассу предприятия",M2338,IF('1'!$H$10="ИП Водакова Т.Ю.",M2338*1.075,"-"))))</f>
        <v>575</v>
      </c>
      <c r="P2338" s="86">
        <v>72</v>
      </c>
      <c r="Q2338" s="47"/>
      <c r="R2338" s="91">
        <f t="shared" si="36"/>
        <v>0</v>
      </c>
      <c r="S2338" s="91" t="str">
        <f>IF('1'!$H$10="-","-      ₽",IF(Z2338="только сц",IF(Q2338&lt;=AA2338,Q2338,AA2338),IF(Q2338&lt;=AB2338,0,IF(Q2338-R2338&lt;=AA2338,Q2338-R2338,AA2338))))</f>
        <v>-      ₽</v>
      </c>
      <c r="T2338" s="92" t="str">
        <f>IF('1'!$H$10="-","-      ₽",IF(AND(SUM($W$10:$W$6357)&gt;=200000,AC2338&lt;&gt;"без скидки"),IF(R2338&gt;=100,O2338*0.95*0.95*R2338,O2338*R2338*0.95),IF(SUM($V$10:$V$6357)&gt;=57000,IF(AND(R2338&gt;=100,AC2338&lt;&gt;"без скидки"),O2338*0.95*R2338,O2338*R2338),N2338*R2338)))</f>
        <v>-      ₽</v>
      </c>
      <c r="U2338" s="92" t="str">
        <f>IF('1'!$H$10="-","-      ₽",S2338*N2338)</f>
        <v>-      ₽</v>
      </c>
      <c r="V2338" s="93" t="str">
        <f>IF('1'!$H$10="-","-      ₽",R2338*N2338)</f>
        <v>-      ₽</v>
      </c>
      <c r="W2338" s="93" t="str">
        <f>IF('1'!$H$10="-","-      ₽",R2338*O2338)</f>
        <v>-      ₽</v>
      </c>
      <c r="X2338" s="65" t="s">
        <v>4548</v>
      </c>
      <c r="Y2338" s="66" t="str">
        <f>IF(OR(Q2338="",'1'!$H$10="-"),"-      %",IF(Z2338="только сц",0,IF(SUM($V$685:$V$6357)&gt;=57000,(W2338-T2338)/W2338,0)))</f>
        <v>-      %</v>
      </c>
      <c r="Z2338" s="83" t="s">
        <v>375</v>
      </c>
      <c r="AA2338" s="51">
        <v>23</v>
      </c>
      <c r="AB2338" s="51">
        <v>49</v>
      </c>
      <c r="AC2338" s="63" t="s">
        <v>3975</v>
      </c>
      <c r="AD2338" s="94" t="str">
        <f>IF(OR(Q2338="",'1'!$H$10="-"),"",IF(Q2338&gt;R2338+S2338,"заказано больше наличия",""))</f>
        <v/>
      </c>
    </row>
    <row r="2339" spans="1:30" s="48" customFormat="1">
      <c r="A2339" s="2"/>
      <c r="B2339" s="57" t="s">
        <v>5315</v>
      </c>
      <c r="C2339" s="49" t="s">
        <v>95</v>
      </c>
      <c r="D2339" s="49" t="s">
        <v>96</v>
      </c>
      <c r="E2339" s="49">
        <v>6</v>
      </c>
      <c r="F2339" s="49">
        <v>19</v>
      </c>
      <c r="G2339" s="49" t="s">
        <v>5567</v>
      </c>
      <c r="H2339" s="52" t="s">
        <v>3507</v>
      </c>
      <c r="I2339" s="50"/>
      <c r="J2339" s="50"/>
      <c r="K2339" s="90"/>
      <c r="L2339" s="51">
        <v>629</v>
      </c>
      <c r="M2339" s="51">
        <v>555</v>
      </c>
      <c r="N2339" s="82">
        <f>IF('1'!$H$10="-",L2339,L2339)</f>
        <v>629</v>
      </c>
      <c r="O2339" s="82">
        <f>IF(Z2339="только сц",0,IF('1'!$H$10="-",M2339,IF('1'!$H$10="в кассу предприятия",M2339,IF('1'!$H$10="ИП Водакова Т.Ю.",M2339*1.075,"-"))))</f>
        <v>0</v>
      </c>
      <c r="P2339" s="86">
        <v>15</v>
      </c>
      <c r="Q2339" s="47"/>
      <c r="R2339" s="91">
        <f t="shared" si="36"/>
        <v>0</v>
      </c>
      <c r="S2339" s="91" t="str">
        <f>IF('1'!$H$10="-","-      ₽",IF(Z2339="только сц",IF(Q2339&lt;=AA2339,Q2339,AA2339),IF(Q2339&lt;=AB2339,0,IF(Q2339-R2339&lt;=AA2339,Q2339-R2339,AA2339))))</f>
        <v>-      ₽</v>
      </c>
      <c r="T2339" s="92" t="str">
        <f>IF('1'!$H$10="-","-      ₽",IF(AND(SUM($W$10:$W$6357)&gt;=200000,AC2339&lt;&gt;"без скидки"),IF(R2339&gt;=100,O2339*0.95*0.95*R2339,O2339*R2339*0.95),IF(SUM($V$10:$V$6357)&gt;=57000,IF(AND(R2339&gt;=100,AC2339&lt;&gt;"без скидки"),O2339*0.95*R2339,O2339*R2339),N2339*R2339)))</f>
        <v>-      ₽</v>
      </c>
      <c r="U2339" s="92" t="str">
        <f>IF('1'!$H$10="-","-      ₽",S2339*N2339)</f>
        <v>-      ₽</v>
      </c>
      <c r="V2339" s="93" t="str">
        <f>IF('1'!$H$10="-","-      ₽",R2339*N2339)</f>
        <v>-      ₽</v>
      </c>
      <c r="W2339" s="93" t="str">
        <f>IF('1'!$H$10="-","-      ₽",R2339*O2339)</f>
        <v>-      ₽</v>
      </c>
      <c r="X2339" s="65" t="s">
        <v>4548</v>
      </c>
      <c r="Y2339" s="66" t="str">
        <f>IF(OR(Q2339="",'1'!$H$10="-"),"-      %",IF(Z2339="только сц",0,IF(SUM($V$685:$V$6357)&gt;=57000,(W2339-T2339)/W2339,0)))</f>
        <v>-      %</v>
      </c>
      <c r="Z2339" s="83" t="s">
        <v>5582</v>
      </c>
      <c r="AA2339" s="51">
        <v>15</v>
      </c>
      <c r="AB2339" s="51">
        <v>0</v>
      </c>
      <c r="AC2339" s="63" t="s">
        <v>375</v>
      </c>
      <c r="AD2339" s="94" t="str">
        <f>IF(OR(Q2339="",'1'!$H$10="-"),"",IF(Q2339&gt;R2339+S2339,"заказано больше наличия",""))</f>
        <v/>
      </c>
    </row>
    <row r="2340" spans="1:30" s="48" customFormat="1">
      <c r="A2340" s="2"/>
      <c r="B2340" s="57" t="s">
        <v>105</v>
      </c>
      <c r="C2340" s="49" t="s">
        <v>99</v>
      </c>
      <c r="D2340" s="49" t="s">
        <v>96</v>
      </c>
      <c r="E2340" s="49">
        <v>6</v>
      </c>
      <c r="F2340" s="49">
        <v>15</v>
      </c>
      <c r="G2340" s="49" t="s">
        <v>106</v>
      </c>
      <c r="H2340" s="52" t="s">
        <v>57</v>
      </c>
      <c r="I2340" s="50"/>
      <c r="J2340" s="50"/>
      <c r="K2340" s="90"/>
      <c r="L2340" s="51">
        <v>539</v>
      </c>
      <c r="M2340" s="51">
        <v>476</v>
      </c>
      <c r="N2340" s="82">
        <f>IF('1'!$H$10="-",L2340,L2340)</f>
        <v>539</v>
      </c>
      <c r="O2340" s="82">
        <f>IF(Z2340="только сц",0,IF('1'!$H$10="-",M2340,IF('1'!$H$10="в кассу предприятия",M2340,IF('1'!$H$10="ИП Водакова Т.Ю.",M2340*1.075,"-"))))</f>
        <v>0</v>
      </c>
      <c r="P2340" s="86">
        <v>1</v>
      </c>
      <c r="Q2340" s="47"/>
      <c r="R2340" s="91">
        <f t="shared" si="36"/>
        <v>0</v>
      </c>
      <c r="S2340" s="91" t="str">
        <f>IF('1'!$H$10="-","-      ₽",IF(Z2340="только сц",IF(Q2340&lt;=AA2340,Q2340,AA2340),IF(Q2340&lt;=AB2340,0,IF(Q2340-R2340&lt;=AA2340,Q2340-R2340,AA2340))))</f>
        <v>-      ₽</v>
      </c>
      <c r="T2340" s="92" t="str">
        <f>IF('1'!$H$10="-","-      ₽",IF(AND(SUM($W$10:$W$6357)&gt;=200000,AC2340&lt;&gt;"без скидки"),IF(R2340&gt;=100,O2340*0.95*0.95*R2340,O2340*R2340*0.95),IF(SUM($V$10:$V$6357)&gt;=57000,IF(AND(R2340&gt;=100,AC2340&lt;&gt;"без скидки"),O2340*0.95*R2340,O2340*R2340),N2340*R2340)))</f>
        <v>-      ₽</v>
      </c>
      <c r="U2340" s="92" t="str">
        <f>IF('1'!$H$10="-","-      ₽",S2340*N2340)</f>
        <v>-      ₽</v>
      </c>
      <c r="V2340" s="93" t="str">
        <f>IF('1'!$H$10="-","-      ₽",R2340*N2340)</f>
        <v>-      ₽</v>
      </c>
      <c r="W2340" s="93" t="str">
        <f>IF('1'!$H$10="-","-      ₽",R2340*O2340)</f>
        <v>-      ₽</v>
      </c>
      <c r="X2340" s="65" t="s">
        <v>4548</v>
      </c>
      <c r="Y2340" s="66" t="str">
        <f>IF(OR(Q2340="",'1'!$H$10="-"),"-      %",IF(Z2340="только сц",0,IF(SUM($V$685:$V$6357)&gt;=57000,(W2340-T2340)/W2340,0)))</f>
        <v>-      %</v>
      </c>
      <c r="Z2340" s="83" t="s">
        <v>5582</v>
      </c>
      <c r="AA2340" s="51">
        <v>1</v>
      </c>
      <c r="AB2340" s="51">
        <v>0</v>
      </c>
      <c r="AC2340" s="63" t="s">
        <v>375</v>
      </c>
      <c r="AD2340" s="94" t="str">
        <f>IF(OR(Q2340="",'1'!$H$10="-"),"",IF(Q2340&gt;R2340+S2340,"заказано больше наличия",""))</f>
        <v/>
      </c>
    </row>
    <row r="2341" spans="1:30" s="48" customFormat="1">
      <c r="A2341" s="2"/>
      <c r="B2341" s="57" t="s">
        <v>2171</v>
      </c>
      <c r="C2341" s="49" t="s">
        <v>99</v>
      </c>
      <c r="D2341" s="49" t="s">
        <v>96</v>
      </c>
      <c r="E2341" s="49">
        <v>6</v>
      </c>
      <c r="F2341" s="49">
        <v>22</v>
      </c>
      <c r="G2341" s="49" t="s">
        <v>3543</v>
      </c>
      <c r="H2341" s="52" t="s">
        <v>45</v>
      </c>
      <c r="I2341" s="50"/>
      <c r="J2341" s="50"/>
      <c r="K2341" s="90"/>
      <c r="L2341" s="51">
        <v>629</v>
      </c>
      <c r="M2341" s="51">
        <v>555</v>
      </c>
      <c r="N2341" s="82">
        <f>IF('1'!$H$10="-",L2341,L2341)</f>
        <v>629</v>
      </c>
      <c r="O2341" s="82">
        <f>IF(Z2341="только сц",0,IF('1'!$H$10="-",M2341,IF('1'!$H$10="в кассу предприятия",M2341,IF('1'!$H$10="ИП Водакова Т.Ю.",M2341*1.075,"-"))))</f>
        <v>0</v>
      </c>
      <c r="P2341" s="86">
        <v>3</v>
      </c>
      <c r="Q2341" s="47"/>
      <c r="R2341" s="91">
        <f t="shared" si="36"/>
        <v>0</v>
      </c>
      <c r="S2341" s="91" t="str">
        <f>IF('1'!$H$10="-","-      ₽",IF(Z2341="только сц",IF(Q2341&lt;=AA2341,Q2341,AA2341),IF(Q2341&lt;=AB2341,0,IF(Q2341-R2341&lt;=AA2341,Q2341-R2341,AA2341))))</f>
        <v>-      ₽</v>
      </c>
      <c r="T2341" s="92" t="str">
        <f>IF('1'!$H$10="-","-      ₽",IF(AND(SUM($W$10:$W$6357)&gt;=200000,AC2341&lt;&gt;"без скидки"),IF(R2341&gt;=100,O2341*0.95*0.95*R2341,O2341*R2341*0.95),IF(SUM($V$10:$V$6357)&gt;=57000,IF(AND(R2341&gt;=100,AC2341&lt;&gt;"без скидки"),O2341*0.95*R2341,O2341*R2341),N2341*R2341)))</f>
        <v>-      ₽</v>
      </c>
      <c r="U2341" s="92" t="str">
        <f>IF('1'!$H$10="-","-      ₽",S2341*N2341)</f>
        <v>-      ₽</v>
      </c>
      <c r="V2341" s="93" t="str">
        <f>IF('1'!$H$10="-","-      ₽",R2341*N2341)</f>
        <v>-      ₽</v>
      </c>
      <c r="W2341" s="93" t="str">
        <f>IF('1'!$H$10="-","-      ₽",R2341*O2341)</f>
        <v>-      ₽</v>
      </c>
      <c r="X2341" s="65" t="s">
        <v>4548</v>
      </c>
      <c r="Y2341" s="66" t="str">
        <f>IF(OR(Q2341="",'1'!$H$10="-"),"-      %",IF(Z2341="только сц",0,IF(SUM($V$685:$V$6357)&gt;=57000,(W2341-T2341)/W2341,0)))</f>
        <v>-      %</v>
      </c>
      <c r="Z2341" s="83" t="s">
        <v>5582</v>
      </c>
      <c r="AA2341" s="51">
        <v>3</v>
      </c>
      <c r="AB2341" s="51">
        <v>0</v>
      </c>
      <c r="AC2341" s="63" t="s">
        <v>375</v>
      </c>
      <c r="AD2341" s="94" t="str">
        <f>IF(OR(Q2341="",'1'!$H$10="-"),"",IF(Q2341&gt;R2341+S2341,"заказано больше наличия",""))</f>
        <v/>
      </c>
    </row>
    <row r="2342" spans="1:30" s="48" customFormat="1">
      <c r="A2342" s="2"/>
      <c r="B2342" s="57" t="s">
        <v>2172</v>
      </c>
      <c r="C2342" s="49" t="s">
        <v>95</v>
      </c>
      <c r="D2342" s="49" t="s">
        <v>3927</v>
      </c>
      <c r="E2342" s="49">
        <v>6</v>
      </c>
      <c r="F2342" s="49">
        <v>15</v>
      </c>
      <c r="G2342" s="49" t="s">
        <v>3544</v>
      </c>
      <c r="H2342" s="52" t="s">
        <v>57</v>
      </c>
      <c r="I2342" s="50"/>
      <c r="J2342" s="50"/>
      <c r="K2342" s="90"/>
      <c r="L2342" s="51">
        <v>539</v>
      </c>
      <c r="M2342" s="51">
        <v>476</v>
      </c>
      <c r="N2342" s="82">
        <f>IF('1'!$H$10="-",L2342,L2342)</f>
        <v>539</v>
      </c>
      <c r="O2342" s="82">
        <f>IF(Z2342="только сц",0,IF('1'!$H$10="-",M2342,IF('1'!$H$10="в кассу предприятия",M2342,IF('1'!$H$10="ИП Водакова Т.Ю.",M2342*1.075,"-"))))</f>
        <v>0</v>
      </c>
      <c r="P2342" s="86">
        <v>3</v>
      </c>
      <c r="Q2342" s="47"/>
      <c r="R2342" s="91">
        <f t="shared" si="36"/>
        <v>0</v>
      </c>
      <c r="S2342" s="91" t="str">
        <f>IF('1'!$H$10="-","-      ₽",IF(Z2342="только сц",IF(Q2342&lt;=AA2342,Q2342,AA2342),IF(Q2342&lt;=AB2342,0,IF(Q2342-R2342&lt;=AA2342,Q2342-R2342,AA2342))))</f>
        <v>-      ₽</v>
      </c>
      <c r="T2342" s="92" t="str">
        <f>IF('1'!$H$10="-","-      ₽",IF(AND(SUM($W$10:$W$6357)&gt;=200000,AC2342&lt;&gt;"без скидки"),IF(R2342&gt;=100,O2342*0.95*0.95*R2342,O2342*R2342*0.95),IF(SUM($V$10:$V$6357)&gt;=57000,IF(AND(R2342&gt;=100,AC2342&lt;&gt;"без скидки"),O2342*0.95*R2342,O2342*R2342),N2342*R2342)))</f>
        <v>-      ₽</v>
      </c>
      <c r="U2342" s="92" t="str">
        <f>IF('1'!$H$10="-","-      ₽",S2342*N2342)</f>
        <v>-      ₽</v>
      </c>
      <c r="V2342" s="93" t="str">
        <f>IF('1'!$H$10="-","-      ₽",R2342*N2342)</f>
        <v>-      ₽</v>
      </c>
      <c r="W2342" s="93" t="str">
        <f>IF('1'!$H$10="-","-      ₽",R2342*O2342)</f>
        <v>-      ₽</v>
      </c>
      <c r="X2342" s="65" t="s">
        <v>4548</v>
      </c>
      <c r="Y2342" s="66" t="str">
        <f>IF(OR(Q2342="",'1'!$H$10="-"),"-      %",IF(Z2342="только сц",0,IF(SUM($V$685:$V$6357)&gt;=57000,(W2342-T2342)/W2342,0)))</f>
        <v>-      %</v>
      </c>
      <c r="Z2342" s="83" t="s">
        <v>5582</v>
      </c>
      <c r="AA2342" s="51">
        <v>3</v>
      </c>
      <c r="AB2342" s="51">
        <v>0</v>
      </c>
      <c r="AC2342" s="63" t="s">
        <v>375</v>
      </c>
      <c r="AD2342" s="94" t="str">
        <f>IF(OR(Q2342="",'1'!$H$10="-"),"",IF(Q2342&gt;R2342+S2342,"заказано больше наличия",""))</f>
        <v/>
      </c>
    </row>
    <row r="2343" spans="1:30" s="48" customFormat="1">
      <c r="A2343" s="2"/>
      <c r="B2343" s="57" t="s">
        <v>4221</v>
      </c>
      <c r="C2343" s="49" t="s">
        <v>95</v>
      </c>
      <c r="D2343" s="49" t="s">
        <v>96</v>
      </c>
      <c r="E2343" s="49">
        <v>6</v>
      </c>
      <c r="F2343" s="49">
        <v>15</v>
      </c>
      <c r="G2343" s="49" t="s">
        <v>108</v>
      </c>
      <c r="H2343" s="52" t="s">
        <v>57</v>
      </c>
      <c r="I2343" s="50"/>
      <c r="J2343" s="50"/>
      <c r="K2343" s="90"/>
      <c r="L2343" s="51">
        <v>539</v>
      </c>
      <c r="M2343" s="51">
        <v>476</v>
      </c>
      <c r="N2343" s="82">
        <f>IF('1'!$H$10="-",L2343,L2343)</f>
        <v>539</v>
      </c>
      <c r="O2343" s="82">
        <f>IF(Z2343="только сц",0,IF('1'!$H$10="-",M2343,IF('1'!$H$10="в кассу предприятия",M2343,IF('1'!$H$10="ИП Водакова Т.Ю.",M2343*1.075,"-"))))</f>
        <v>0</v>
      </c>
      <c r="P2343" s="86">
        <v>3</v>
      </c>
      <c r="Q2343" s="47"/>
      <c r="R2343" s="91">
        <f t="shared" si="36"/>
        <v>0</v>
      </c>
      <c r="S2343" s="91" t="str">
        <f>IF('1'!$H$10="-","-      ₽",IF(Z2343="только сц",IF(Q2343&lt;=AA2343,Q2343,AA2343),IF(Q2343&lt;=AB2343,0,IF(Q2343-R2343&lt;=AA2343,Q2343-R2343,AA2343))))</f>
        <v>-      ₽</v>
      </c>
      <c r="T2343" s="92" t="str">
        <f>IF('1'!$H$10="-","-      ₽",IF(AND(SUM($W$10:$W$6357)&gt;=200000,AC2343&lt;&gt;"без скидки"),IF(R2343&gt;=100,O2343*0.95*0.95*R2343,O2343*R2343*0.95),IF(SUM($V$10:$V$6357)&gt;=57000,IF(AND(R2343&gt;=100,AC2343&lt;&gt;"без скидки"),O2343*0.95*R2343,O2343*R2343),N2343*R2343)))</f>
        <v>-      ₽</v>
      </c>
      <c r="U2343" s="92" t="str">
        <f>IF('1'!$H$10="-","-      ₽",S2343*N2343)</f>
        <v>-      ₽</v>
      </c>
      <c r="V2343" s="93" t="str">
        <f>IF('1'!$H$10="-","-      ₽",R2343*N2343)</f>
        <v>-      ₽</v>
      </c>
      <c r="W2343" s="93" t="str">
        <f>IF('1'!$H$10="-","-      ₽",R2343*O2343)</f>
        <v>-      ₽</v>
      </c>
      <c r="X2343" s="65" t="s">
        <v>4548</v>
      </c>
      <c r="Y2343" s="66" t="str">
        <f>IF(OR(Q2343="",'1'!$H$10="-"),"-      %",IF(Z2343="только сц",0,IF(SUM($V$685:$V$6357)&gt;=57000,(W2343-T2343)/W2343,0)))</f>
        <v>-      %</v>
      </c>
      <c r="Z2343" s="83" t="s">
        <v>5582</v>
      </c>
      <c r="AA2343" s="51">
        <v>3</v>
      </c>
      <c r="AB2343" s="51">
        <v>0</v>
      </c>
      <c r="AC2343" s="63" t="s">
        <v>375</v>
      </c>
      <c r="AD2343" s="94" t="str">
        <f>IF(OR(Q2343="",'1'!$H$10="-"),"",IF(Q2343&gt;R2343+S2343,"заказано больше наличия",""))</f>
        <v/>
      </c>
    </row>
    <row r="2344" spans="1:30" s="48" customFormat="1">
      <c r="A2344" s="2"/>
      <c r="B2344" s="57" t="s">
        <v>4367</v>
      </c>
      <c r="C2344" s="49" t="s">
        <v>99</v>
      </c>
      <c r="D2344" s="49" t="s">
        <v>96</v>
      </c>
      <c r="E2344" s="49">
        <v>6</v>
      </c>
      <c r="F2344" s="49">
        <v>22</v>
      </c>
      <c r="G2344" s="49" t="s">
        <v>108</v>
      </c>
      <c r="H2344" s="52" t="s">
        <v>45</v>
      </c>
      <c r="I2344" s="50"/>
      <c r="J2344" s="50"/>
      <c r="K2344" s="90"/>
      <c r="L2344" s="51">
        <v>652</v>
      </c>
      <c r="M2344" s="51">
        <v>575</v>
      </c>
      <c r="N2344" s="82">
        <f>IF('1'!$H$10="-",L2344,L2344)</f>
        <v>652</v>
      </c>
      <c r="O2344" s="82">
        <f>IF(Z2344="только сц",0,IF('1'!$H$10="-",M2344,IF('1'!$H$10="в кассу предприятия",M2344,IF('1'!$H$10="ИП Водакова Т.Ю.",M2344*1.075,"-"))))</f>
        <v>575</v>
      </c>
      <c r="P2344" s="86">
        <v>2</v>
      </c>
      <c r="Q2344" s="47"/>
      <c r="R2344" s="91">
        <f t="shared" si="36"/>
        <v>0</v>
      </c>
      <c r="S2344" s="91" t="str">
        <f>IF('1'!$H$10="-","-      ₽",IF(Z2344="только сц",IF(Q2344&lt;=AA2344,Q2344,AA2344),IF(Q2344&lt;=AB2344,0,IF(Q2344-R2344&lt;=AA2344,Q2344-R2344,AA2344))))</f>
        <v>-      ₽</v>
      </c>
      <c r="T2344" s="92" t="str">
        <f>IF('1'!$H$10="-","-      ₽",IF(AND(SUM($W$10:$W$6357)&gt;=200000,AC2344&lt;&gt;"без скидки"),IF(R2344&gt;=100,O2344*0.95*0.95*R2344,O2344*R2344*0.95),IF(SUM($V$10:$V$6357)&gt;=57000,IF(AND(R2344&gt;=100,AC2344&lt;&gt;"без скидки"),O2344*0.95*R2344,O2344*R2344),N2344*R2344)))</f>
        <v>-      ₽</v>
      </c>
      <c r="U2344" s="92" t="str">
        <f>IF('1'!$H$10="-","-      ₽",S2344*N2344)</f>
        <v>-      ₽</v>
      </c>
      <c r="V2344" s="93" t="str">
        <f>IF('1'!$H$10="-","-      ₽",R2344*N2344)</f>
        <v>-      ₽</v>
      </c>
      <c r="W2344" s="93" t="str">
        <f>IF('1'!$H$10="-","-      ₽",R2344*O2344)</f>
        <v>-      ₽</v>
      </c>
      <c r="X2344" s="65" t="s">
        <v>4548</v>
      </c>
      <c r="Y2344" s="66" t="str">
        <f>IF(OR(Q2344="",'1'!$H$10="-"),"-      %",IF(Z2344="только сц",0,IF(SUM($V$685:$V$6357)&gt;=57000,(W2344-T2344)/W2344,0)))</f>
        <v>-      %</v>
      </c>
      <c r="Z2344" s="83" t="s">
        <v>375</v>
      </c>
      <c r="AA2344" s="51">
        <v>0</v>
      </c>
      <c r="AB2344" s="51">
        <v>2</v>
      </c>
      <c r="AC2344" s="63" t="s">
        <v>3975</v>
      </c>
      <c r="AD2344" s="94" t="str">
        <f>IF(OR(Q2344="",'1'!$H$10="-"),"",IF(Q2344&gt;R2344+S2344,"заказано больше наличия",""))</f>
        <v/>
      </c>
    </row>
    <row r="2345" spans="1:30" s="48" customFormat="1">
      <c r="A2345" s="2"/>
      <c r="B2345" s="57" t="s">
        <v>107</v>
      </c>
      <c r="C2345" s="49" t="s">
        <v>95</v>
      </c>
      <c r="D2345" s="49" t="s">
        <v>96</v>
      </c>
      <c r="E2345" s="49">
        <v>6</v>
      </c>
      <c r="F2345" s="49">
        <v>23</v>
      </c>
      <c r="G2345" s="49" t="s">
        <v>108</v>
      </c>
      <c r="H2345" s="52" t="s">
        <v>29</v>
      </c>
      <c r="I2345" s="50"/>
      <c r="J2345" s="50"/>
      <c r="K2345" s="90"/>
      <c r="L2345" s="51">
        <v>652</v>
      </c>
      <c r="M2345" s="51">
        <v>575</v>
      </c>
      <c r="N2345" s="82">
        <f>IF('1'!$H$10="-",L2345,L2345)</f>
        <v>652</v>
      </c>
      <c r="O2345" s="82">
        <f>IF(Z2345="только сц",0,IF('1'!$H$10="-",M2345,IF('1'!$H$10="в кассу предприятия",M2345,IF('1'!$H$10="ИП Водакова Т.Ю.",M2345*1.075,"-"))))</f>
        <v>575</v>
      </c>
      <c r="P2345" s="86">
        <v>38</v>
      </c>
      <c r="Q2345" s="47"/>
      <c r="R2345" s="91">
        <f t="shared" si="36"/>
        <v>0</v>
      </c>
      <c r="S2345" s="91" t="str">
        <f>IF('1'!$H$10="-","-      ₽",IF(Z2345="только сц",IF(Q2345&lt;=AA2345,Q2345,AA2345),IF(Q2345&lt;=AB2345,0,IF(Q2345-R2345&lt;=AA2345,Q2345-R2345,AA2345))))</f>
        <v>-      ₽</v>
      </c>
      <c r="T2345" s="92" t="str">
        <f>IF('1'!$H$10="-","-      ₽",IF(AND(SUM($W$10:$W$6357)&gt;=200000,AC2345&lt;&gt;"без скидки"),IF(R2345&gt;=100,O2345*0.95*0.95*R2345,O2345*R2345*0.95),IF(SUM($V$10:$V$6357)&gt;=57000,IF(AND(R2345&gt;=100,AC2345&lt;&gt;"без скидки"),O2345*0.95*R2345,O2345*R2345),N2345*R2345)))</f>
        <v>-      ₽</v>
      </c>
      <c r="U2345" s="92" t="str">
        <f>IF('1'!$H$10="-","-      ₽",S2345*N2345)</f>
        <v>-      ₽</v>
      </c>
      <c r="V2345" s="93" t="str">
        <f>IF('1'!$H$10="-","-      ₽",R2345*N2345)</f>
        <v>-      ₽</v>
      </c>
      <c r="W2345" s="93" t="str">
        <f>IF('1'!$H$10="-","-      ₽",R2345*O2345)</f>
        <v>-      ₽</v>
      </c>
      <c r="X2345" s="65" t="s">
        <v>4548</v>
      </c>
      <c r="Y2345" s="66" t="str">
        <f>IF(OR(Q2345="",'1'!$H$10="-"),"-      %",IF(Z2345="только сц",0,IF(SUM($V$685:$V$6357)&gt;=57000,(W2345-T2345)/W2345,0)))</f>
        <v>-      %</v>
      </c>
      <c r="Z2345" s="83" t="s">
        <v>375</v>
      </c>
      <c r="AA2345" s="51">
        <v>11</v>
      </c>
      <c r="AB2345" s="51">
        <v>27</v>
      </c>
      <c r="AC2345" s="63" t="s">
        <v>375</v>
      </c>
      <c r="AD2345" s="94" t="str">
        <f>IF(OR(Q2345="",'1'!$H$10="-"),"",IF(Q2345&gt;R2345+S2345,"заказано больше наличия",""))</f>
        <v/>
      </c>
    </row>
    <row r="2346" spans="1:30" s="48" customFormat="1">
      <c r="A2346" s="2"/>
      <c r="B2346" s="57" t="s">
        <v>2173</v>
      </c>
      <c r="C2346" s="49" t="s">
        <v>95</v>
      </c>
      <c r="D2346" s="49" t="s">
        <v>3927</v>
      </c>
      <c r="E2346" s="49">
        <v>6</v>
      </c>
      <c r="F2346" s="49">
        <v>15</v>
      </c>
      <c r="G2346" s="49" t="s">
        <v>3545</v>
      </c>
      <c r="H2346" s="52" t="s">
        <v>57</v>
      </c>
      <c r="I2346" s="50"/>
      <c r="J2346" s="50"/>
      <c r="K2346" s="90"/>
      <c r="L2346" s="51">
        <v>629</v>
      </c>
      <c r="M2346" s="51">
        <v>555</v>
      </c>
      <c r="N2346" s="82">
        <f>IF('1'!$H$10="-",L2346,L2346)</f>
        <v>629</v>
      </c>
      <c r="O2346" s="82">
        <f>IF(Z2346="только сц",0,IF('1'!$H$10="-",M2346,IF('1'!$H$10="в кассу предприятия",M2346,IF('1'!$H$10="ИП Водакова Т.Ю.",M2346*1.075,"-"))))</f>
        <v>0</v>
      </c>
      <c r="P2346" s="86">
        <v>2</v>
      </c>
      <c r="Q2346" s="47"/>
      <c r="R2346" s="91">
        <f t="shared" si="36"/>
        <v>0</v>
      </c>
      <c r="S2346" s="91" t="str">
        <f>IF('1'!$H$10="-","-      ₽",IF(Z2346="только сц",IF(Q2346&lt;=AA2346,Q2346,AA2346),IF(Q2346&lt;=AB2346,0,IF(Q2346-R2346&lt;=AA2346,Q2346-R2346,AA2346))))</f>
        <v>-      ₽</v>
      </c>
      <c r="T2346" s="92" t="str">
        <f>IF('1'!$H$10="-","-      ₽",IF(AND(SUM($W$10:$W$6357)&gt;=200000,AC2346&lt;&gt;"без скидки"),IF(R2346&gt;=100,O2346*0.95*0.95*R2346,O2346*R2346*0.95),IF(SUM($V$10:$V$6357)&gt;=57000,IF(AND(R2346&gt;=100,AC2346&lt;&gt;"без скидки"),O2346*0.95*R2346,O2346*R2346),N2346*R2346)))</f>
        <v>-      ₽</v>
      </c>
      <c r="U2346" s="92" t="str">
        <f>IF('1'!$H$10="-","-      ₽",S2346*N2346)</f>
        <v>-      ₽</v>
      </c>
      <c r="V2346" s="93" t="str">
        <f>IF('1'!$H$10="-","-      ₽",R2346*N2346)</f>
        <v>-      ₽</v>
      </c>
      <c r="W2346" s="93" t="str">
        <f>IF('1'!$H$10="-","-      ₽",R2346*O2346)</f>
        <v>-      ₽</v>
      </c>
      <c r="X2346" s="65" t="s">
        <v>4548</v>
      </c>
      <c r="Y2346" s="66" t="str">
        <f>IF(OR(Q2346="",'1'!$H$10="-"),"-      %",IF(Z2346="только сц",0,IF(SUM($V$685:$V$6357)&gt;=57000,(W2346-T2346)/W2346,0)))</f>
        <v>-      %</v>
      </c>
      <c r="Z2346" s="83" t="s">
        <v>5582</v>
      </c>
      <c r="AA2346" s="51">
        <v>2</v>
      </c>
      <c r="AB2346" s="51">
        <v>0</v>
      </c>
      <c r="AC2346" s="63" t="s">
        <v>375</v>
      </c>
      <c r="AD2346" s="94" t="str">
        <f>IF(OR(Q2346="",'1'!$H$10="-"),"",IF(Q2346&gt;R2346+S2346,"заказано больше наличия",""))</f>
        <v/>
      </c>
    </row>
    <row r="2347" spans="1:30" s="48" customFormat="1">
      <c r="A2347" s="2"/>
      <c r="B2347" s="57" t="s">
        <v>2174</v>
      </c>
      <c r="C2347" s="49" t="s">
        <v>99</v>
      </c>
      <c r="D2347" s="49" t="s">
        <v>96</v>
      </c>
      <c r="E2347" s="49">
        <v>6</v>
      </c>
      <c r="F2347" s="49">
        <v>22</v>
      </c>
      <c r="G2347" s="49" t="s">
        <v>3545</v>
      </c>
      <c r="H2347" s="52" t="s">
        <v>45</v>
      </c>
      <c r="I2347" s="50"/>
      <c r="J2347" s="50"/>
      <c r="K2347" s="90"/>
      <c r="L2347" s="51">
        <v>629</v>
      </c>
      <c r="M2347" s="51">
        <v>555</v>
      </c>
      <c r="N2347" s="82">
        <f>IF('1'!$H$10="-",L2347,L2347)</f>
        <v>629</v>
      </c>
      <c r="O2347" s="82">
        <f>IF(Z2347="только сц",0,IF('1'!$H$10="-",M2347,IF('1'!$H$10="в кассу предприятия",M2347,IF('1'!$H$10="ИП Водакова Т.Ю.",M2347*1.075,"-"))))</f>
        <v>555</v>
      </c>
      <c r="P2347" s="86">
        <v>9</v>
      </c>
      <c r="Q2347" s="47"/>
      <c r="R2347" s="91">
        <f t="shared" si="36"/>
        <v>0</v>
      </c>
      <c r="S2347" s="91" t="str">
        <f>IF('1'!$H$10="-","-      ₽",IF(Z2347="только сц",IF(Q2347&lt;=AA2347,Q2347,AA2347),IF(Q2347&lt;=AB2347,0,IF(Q2347-R2347&lt;=AA2347,Q2347-R2347,AA2347))))</f>
        <v>-      ₽</v>
      </c>
      <c r="T2347" s="92" t="str">
        <f>IF('1'!$H$10="-","-      ₽",IF(AND(SUM($W$10:$W$6357)&gt;=200000,AC2347&lt;&gt;"без скидки"),IF(R2347&gt;=100,O2347*0.95*0.95*R2347,O2347*R2347*0.95),IF(SUM($V$10:$V$6357)&gt;=57000,IF(AND(R2347&gt;=100,AC2347&lt;&gt;"без скидки"),O2347*0.95*R2347,O2347*R2347),N2347*R2347)))</f>
        <v>-      ₽</v>
      </c>
      <c r="U2347" s="92" t="str">
        <f>IF('1'!$H$10="-","-      ₽",S2347*N2347)</f>
        <v>-      ₽</v>
      </c>
      <c r="V2347" s="93" t="str">
        <f>IF('1'!$H$10="-","-      ₽",R2347*N2347)</f>
        <v>-      ₽</v>
      </c>
      <c r="W2347" s="93" t="str">
        <f>IF('1'!$H$10="-","-      ₽",R2347*O2347)</f>
        <v>-      ₽</v>
      </c>
      <c r="X2347" s="65" t="s">
        <v>4548</v>
      </c>
      <c r="Y2347" s="66" t="str">
        <f>IF(OR(Q2347="",'1'!$H$10="-"),"-      %",IF(Z2347="только сц",0,IF(SUM($V$685:$V$6357)&gt;=57000,(W2347-T2347)/W2347,0)))</f>
        <v>-      %</v>
      </c>
      <c r="Z2347" s="83" t="s">
        <v>375</v>
      </c>
      <c r="AA2347" s="51">
        <v>6</v>
      </c>
      <c r="AB2347" s="51">
        <v>3</v>
      </c>
      <c r="AC2347" s="63" t="s">
        <v>375</v>
      </c>
      <c r="AD2347" s="94" t="str">
        <f>IF(OR(Q2347="",'1'!$H$10="-"),"",IF(Q2347&gt;R2347+S2347,"заказано больше наличия",""))</f>
        <v/>
      </c>
    </row>
    <row r="2348" spans="1:30" s="48" customFormat="1">
      <c r="A2348" s="2"/>
      <c r="B2348" s="57" t="s">
        <v>4222</v>
      </c>
      <c r="C2348" s="49" t="s">
        <v>99</v>
      </c>
      <c r="D2348" s="49" t="s">
        <v>96</v>
      </c>
      <c r="E2348" s="49">
        <v>6</v>
      </c>
      <c r="F2348" s="49">
        <v>22</v>
      </c>
      <c r="G2348" s="49" t="s">
        <v>110</v>
      </c>
      <c r="H2348" s="52" t="s">
        <v>45</v>
      </c>
      <c r="I2348" s="50"/>
      <c r="J2348" s="50"/>
      <c r="K2348" s="90"/>
      <c r="L2348" s="51">
        <v>652</v>
      </c>
      <c r="M2348" s="51">
        <v>575</v>
      </c>
      <c r="N2348" s="82">
        <f>IF('1'!$H$10="-",L2348,L2348)</f>
        <v>652</v>
      </c>
      <c r="O2348" s="82">
        <f>IF(Z2348="только сц",0,IF('1'!$H$10="-",M2348,IF('1'!$H$10="в кассу предприятия",M2348,IF('1'!$H$10="ИП Водакова Т.Ю.",M2348*1.075,"-"))))</f>
        <v>575</v>
      </c>
      <c r="P2348" s="86">
        <v>8</v>
      </c>
      <c r="Q2348" s="47"/>
      <c r="R2348" s="91">
        <f t="shared" si="36"/>
        <v>0</v>
      </c>
      <c r="S2348" s="91" t="str">
        <f>IF('1'!$H$10="-","-      ₽",IF(Z2348="только сц",IF(Q2348&lt;=AA2348,Q2348,AA2348),IF(Q2348&lt;=AB2348,0,IF(Q2348-R2348&lt;=AA2348,Q2348-R2348,AA2348))))</f>
        <v>-      ₽</v>
      </c>
      <c r="T2348" s="92" t="str">
        <f>IF('1'!$H$10="-","-      ₽",IF(AND(SUM($W$10:$W$6357)&gt;=200000,AC2348&lt;&gt;"без скидки"),IF(R2348&gt;=100,O2348*0.95*0.95*R2348,O2348*R2348*0.95),IF(SUM($V$10:$V$6357)&gt;=57000,IF(AND(R2348&gt;=100,AC2348&lt;&gt;"без скидки"),O2348*0.95*R2348,O2348*R2348),N2348*R2348)))</f>
        <v>-      ₽</v>
      </c>
      <c r="U2348" s="92" t="str">
        <f>IF('1'!$H$10="-","-      ₽",S2348*N2348)</f>
        <v>-      ₽</v>
      </c>
      <c r="V2348" s="93" t="str">
        <f>IF('1'!$H$10="-","-      ₽",R2348*N2348)</f>
        <v>-      ₽</v>
      </c>
      <c r="W2348" s="93" t="str">
        <f>IF('1'!$H$10="-","-      ₽",R2348*O2348)</f>
        <v>-      ₽</v>
      </c>
      <c r="X2348" s="65" t="s">
        <v>4548</v>
      </c>
      <c r="Y2348" s="66" t="str">
        <f>IF(OR(Q2348="",'1'!$H$10="-"),"-      %",IF(Z2348="только сц",0,IF(SUM($V$685:$V$6357)&gt;=57000,(W2348-T2348)/W2348,0)))</f>
        <v>-      %</v>
      </c>
      <c r="Z2348" s="83" t="s">
        <v>375</v>
      </c>
      <c r="AA2348" s="51">
        <v>0</v>
      </c>
      <c r="AB2348" s="51">
        <v>8</v>
      </c>
      <c r="AC2348" s="63" t="s">
        <v>3975</v>
      </c>
      <c r="AD2348" s="94" t="str">
        <f>IF(OR(Q2348="",'1'!$H$10="-"),"",IF(Q2348&gt;R2348+S2348,"заказано больше наличия",""))</f>
        <v/>
      </c>
    </row>
    <row r="2349" spans="1:30" s="48" customFormat="1">
      <c r="A2349" s="2"/>
      <c r="B2349" s="57" t="s">
        <v>109</v>
      </c>
      <c r="C2349" s="49" t="s">
        <v>95</v>
      </c>
      <c r="D2349" s="49" t="s">
        <v>96</v>
      </c>
      <c r="E2349" s="49">
        <v>6</v>
      </c>
      <c r="F2349" s="49">
        <v>23</v>
      </c>
      <c r="G2349" s="49" t="s">
        <v>110</v>
      </c>
      <c r="H2349" s="52" t="s">
        <v>29</v>
      </c>
      <c r="I2349" s="50"/>
      <c r="J2349" s="50"/>
      <c r="K2349" s="90"/>
      <c r="L2349" s="51">
        <v>652</v>
      </c>
      <c r="M2349" s="51">
        <v>575</v>
      </c>
      <c r="N2349" s="82">
        <f>IF('1'!$H$10="-",L2349,L2349)</f>
        <v>652</v>
      </c>
      <c r="O2349" s="82">
        <f>IF(Z2349="только сц",0,IF('1'!$H$10="-",M2349,IF('1'!$H$10="в кассу предприятия",M2349,IF('1'!$H$10="ИП Водакова Т.Ю.",M2349*1.075,"-"))))</f>
        <v>575</v>
      </c>
      <c r="P2349" s="86" t="s">
        <v>5583</v>
      </c>
      <c r="Q2349" s="47"/>
      <c r="R2349" s="91">
        <f t="shared" si="36"/>
        <v>0</v>
      </c>
      <c r="S2349" s="91" t="str">
        <f>IF('1'!$H$10="-","-      ₽",IF(Z2349="только сц",IF(Q2349&lt;=AA2349,Q2349,AA2349),IF(Q2349&lt;=AB2349,0,IF(Q2349-R2349&lt;=AA2349,Q2349-R2349,AA2349))))</f>
        <v>-      ₽</v>
      </c>
      <c r="T2349" s="92" t="str">
        <f>IF('1'!$H$10="-","-      ₽",IF(AND(SUM($W$10:$W$6357)&gt;=200000,AC2349&lt;&gt;"без скидки"),IF(R2349&gt;=100,O2349*0.95*0.95*R2349,O2349*R2349*0.95),IF(SUM($V$10:$V$6357)&gt;=57000,IF(AND(R2349&gt;=100,AC2349&lt;&gt;"без скидки"),O2349*0.95*R2349,O2349*R2349),N2349*R2349)))</f>
        <v>-      ₽</v>
      </c>
      <c r="U2349" s="92" t="str">
        <f>IF('1'!$H$10="-","-      ₽",S2349*N2349)</f>
        <v>-      ₽</v>
      </c>
      <c r="V2349" s="93" t="str">
        <f>IF('1'!$H$10="-","-      ₽",R2349*N2349)</f>
        <v>-      ₽</v>
      </c>
      <c r="W2349" s="93" t="str">
        <f>IF('1'!$H$10="-","-      ₽",R2349*O2349)</f>
        <v>-      ₽</v>
      </c>
      <c r="X2349" s="65" t="s">
        <v>4548</v>
      </c>
      <c r="Y2349" s="66" t="str">
        <f>IF(OR(Q2349="",'1'!$H$10="-"),"-      %",IF(Z2349="только сц",0,IF(SUM($V$685:$V$6357)&gt;=57000,(W2349-T2349)/W2349,0)))</f>
        <v>-      %</v>
      </c>
      <c r="Z2349" s="83" t="s">
        <v>375</v>
      </c>
      <c r="AA2349" s="51">
        <v>0</v>
      </c>
      <c r="AB2349" s="51">
        <v>124</v>
      </c>
      <c r="AC2349" s="63" t="s">
        <v>375</v>
      </c>
      <c r="AD2349" s="94" t="str">
        <f>IF(OR(Q2349="",'1'!$H$10="-"),"",IF(Q2349&gt;R2349+S2349,"заказано больше наличия",""))</f>
        <v/>
      </c>
    </row>
    <row r="2350" spans="1:30" s="48" customFormat="1">
      <c r="A2350" s="2"/>
      <c r="B2350" s="57" t="s">
        <v>5316</v>
      </c>
      <c r="C2350" s="49" t="s">
        <v>99</v>
      </c>
      <c r="D2350" s="49" t="s">
        <v>96</v>
      </c>
      <c r="E2350" s="49">
        <v>6</v>
      </c>
      <c r="F2350" s="49">
        <v>15</v>
      </c>
      <c r="G2350" s="49" t="s">
        <v>5568</v>
      </c>
      <c r="H2350" s="52" t="s">
        <v>57</v>
      </c>
      <c r="I2350" s="50"/>
      <c r="J2350" s="50"/>
      <c r="K2350" s="90"/>
      <c r="L2350" s="51">
        <v>539</v>
      </c>
      <c r="M2350" s="51">
        <v>476</v>
      </c>
      <c r="N2350" s="82">
        <f>IF('1'!$H$10="-",L2350,L2350)</f>
        <v>539</v>
      </c>
      <c r="O2350" s="82">
        <f>IF(Z2350="только сц",0,IF('1'!$H$10="-",M2350,IF('1'!$H$10="в кассу предприятия",M2350,IF('1'!$H$10="ИП Водакова Т.Ю.",M2350*1.075,"-"))))</f>
        <v>0</v>
      </c>
      <c r="P2350" s="86">
        <v>1</v>
      </c>
      <c r="Q2350" s="47"/>
      <c r="R2350" s="91">
        <f t="shared" si="36"/>
        <v>0</v>
      </c>
      <c r="S2350" s="91" t="str">
        <f>IF('1'!$H$10="-","-      ₽",IF(Z2350="только сц",IF(Q2350&lt;=AA2350,Q2350,AA2350),IF(Q2350&lt;=AB2350,0,IF(Q2350-R2350&lt;=AA2350,Q2350-R2350,AA2350))))</f>
        <v>-      ₽</v>
      </c>
      <c r="T2350" s="92" t="str">
        <f>IF('1'!$H$10="-","-      ₽",IF(AND(SUM($W$10:$W$6357)&gt;=200000,AC2350&lt;&gt;"без скидки"),IF(R2350&gt;=100,O2350*0.95*0.95*R2350,O2350*R2350*0.95),IF(SUM($V$10:$V$6357)&gt;=57000,IF(AND(R2350&gt;=100,AC2350&lt;&gt;"без скидки"),O2350*0.95*R2350,O2350*R2350),N2350*R2350)))</f>
        <v>-      ₽</v>
      </c>
      <c r="U2350" s="92" t="str">
        <f>IF('1'!$H$10="-","-      ₽",S2350*N2350)</f>
        <v>-      ₽</v>
      </c>
      <c r="V2350" s="93" t="str">
        <f>IF('1'!$H$10="-","-      ₽",R2350*N2350)</f>
        <v>-      ₽</v>
      </c>
      <c r="W2350" s="93" t="str">
        <f>IF('1'!$H$10="-","-      ₽",R2350*O2350)</f>
        <v>-      ₽</v>
      </c>
      <c r="X2350" s="65" t="s">
        <v>4548</v>
      </c>
      <c r="Y2350" s="66" t="str">
        <f>IF(OR(Q2350="",'1'!$H$10="-"),"-      %",IF(Z2350="только сц",0,IF(SUM($V$685:$V$6357)&gt;=57000,(W2350-T2350)/W2350,0)))</f>
        <v>-      %</v>
      </c>
      <c r="Z2350" s="83" t="s">
        <v>5582</v>
      </c>
      <c r="AA2350" s="51">
        <v>1</v>
      </c>
      <c r="AB2350" s="51">
        <v>0</v>
      </c>
      <c r="AC2350" s="63" t="s">
        <v>375</v>
      </c>
      <c r="AD2350" s="94" t="str">
        <f>IF(OR(Q2350="",'1'!$H$10="-"),"",IF(Q2350&gt;R2350+S2350,"заказано больше наличия",""))</f>
        <v/>
      </c>
    </row>
    <row r="2351" spans="1:30" s="48" customFormat="1">
      <c r="A2351" s="2"/>
      <c r="B2351" s="57" t="s">
        <v>2175</v>
      </c>
      <c r="C2351" s="49" t="s">
        <v>95</v>
      </c>
      <c r="D2351" s="49" t="s">
        <v>3927</v>
      </c>
      <c r="E2351" s="49">
        <v>6</v>
      </c>
      <c r="F2351" s="49">
        <v>15</v>
      </c>
      <c r="G2351" s="49" t="s">
        <v>112</v>
      </c>
      <c r="H2351" s="52" t="s">
        <v>57</v>
      </c>
      <c r="I2351" s="50"/>
      <c r="J2351" s="50"/>
      <c r="K2351" s="90"/>
      <c r="L2351" s="51">
        <v>539</v>
      </c>
      <c r="M2351" s="51">
        <v>476</v>
      </c>
      <c r="N2351" s="82">
        <f>IF('1'!$H$10="-",L2351,L2351)</f>
        <v>539</v>
      </c>
      <c r="O2351" s="82">
        <f>IF(Z2351="только сц",0,IF('1'!$H$10="-",M2351,IF('1'!$H$10="в кассу предприятия",M2351,IF('1'!$H$10="ИП Водакова Т.Ю.",M2351*1.075,"-"))))</f>
        <v>0</v>
      </c>
      <c r="P2351" s="86">
        <v>2</v>
      </c>
      <c r="Q2351" s="47"/>
      <c r="R2351" s="91">
        <f t="shared" si="36"/>
        <v>0</v>
      </c>
      <c r="S2351" s="91" t="str">
        <f>IF('1'!$H$10="-","-      ₽",IF(Z2351="только сц",IF(Q2351&lt;=AA2351,Q2351,AA2351),IF(Q2351&lt;=AB2351,0,IF(Q2351-R2351&lt;=AA2351,Q2351-R2351,AA2351))))</f>
        <v>-      ₽</v>
      </c>
      <c r="T2351" s="92" t="str">
        <f>IF('1'!$H$10="-","-      ₽",IF(AND(SUM($W$10:$W$6357)&gt;=200000,AC2351&lt;&gt;"без скидки"),IF(R2351&gt;=100,O2351*0.95*0.95*R2351,O2351*R2351*0.95),IF(SUM($V$10:$V$6357)&gt;=57000,IF(AND(R2351&gt;=100,AC2351&lt;&gt;"без скидки"),O2351*0.95*R2351,O2351*R2351),N2351*R2351)))</f>
        <v>-      ₽</v>
      </c>
      <c r="U2351" s="92" t="str">
        <f>IF('1'!$H$10="-","-      ₽",S2351*N2351)</f>
        <v>-      ₽</v>
      </c>
      <c r="V2351" s="93" t="str">
        <f>IF('1'!$H$10="-","-      ₽",R2351*N2351)</f>
        <v>-      ₽</v>
      </c>
      <c r="W2351" s="93" t="str">
        <f>IF('1'!$H$10="-","-      ₽",R2351*O2351)</f>
        <v>-      ₽</v>
      </c>
      <c r="X2351" s="65" t="s">
        <v>4548</v>
      </c>
      <c r="Y2351" s="66" t="str">
        <f>IF(OR(Q2351="",'1'!$H$10="-"),"-      %",IF(Z2351="только сц",0,IF(SUM($V$685:$V$6357)&gt;=57000,(W2351-T2351)/W2351,0)))</f>
        <v>-      %</v>
      </c>
      <c r="Z2351" s="83" t="s">
        <v>5582</v>
      </c>
      <c r="AA2351" s="51">
        <v>2</v>
      </c>
      <c r="AB2351" s="51">
        <v>0</v>
      </c>
      <c r="AC2351" s="63" t="s">
        <v>375</v>
      </c>
      <c r="AD2351" s="94" t="str">
        <f>IF(OR(Q2351="",'1'!$H$10="-"),"",IF(Q2351&gt;R2351+S2351,"заказано больше наличия",""))</f>
        <v/>
      </c>
    </row>
    <row r="2352" spans="1:30" s="48" customFormat="1">
      <c r="A2352" s="2"/>
      <c r="B2352" s="57" t="s">
        <v>2176</v>
      </c>
      <c r="C2352" s="49" t="s">
        <v>99</v>
      </c>
      <c r="D2352" s="49" t="s">
        <v>96</v>
      </c>
      <c r="E2352" s="49">
        <v>6</v>
      </c>
      <c r="F2352" s="49">
        <v>22</v>
      </c>
      <c r="G2352" s="49" t="s">
        <v>112</v>
      </c>
      <c r="H2352" s="52" t="s">
        <v>45</v>
      </c>
      <c r="I2352" s="50"/>
      <c r="J2352" s="50"/>
      <c r="K2352" s="90"/>
      <c r="L2352" s="51">
        <v>652</v>
      </c>
      <c r="M2352" s="51">
        <v>575</v>
      </c>
      <c r="N2352" s="82">
        <f>IF('1'!$H$10="-",L2352,L2352)</f>
        <v>652</v>
      </c>
      <c r="O2352" s="82">
        <f>IF(Z2352="только сц",0,IF('1'!$H$10="-",M2352,IF('1'!$H$10="в кассу предприятия",M2352,IF('1'!$H$10="ИП Водакова Т.Ю.",M2352*1.075,"-"))))</f>
        <v>575</v>
      </c>
      <c r="P2352" s="86">
        <v>7</v>
      </c>
      <c r="Q2352" s="47"/>
      <c r="R2352" s="91">
        <f t="shared" ref="R2352:R2415" si="37">IF(Q2352&lt;=AB2352,Q2352,AB2352)</f>
        <v>0</v>
      </c>
      <c r="S2352" s="91" t="str">
        <f>IF('1'!$H$10="-","-      ₽",IF(Z2352="только сц",IF(Q2352&lt;=AA2352,Q2352,AA2352),IF(Q2352&lt;=AB2352,0,IF(Q2352-R2352&lt;=AA2352,Q2352-R2352,AA2352))))</f>
        <v>-      ₽</v>
      </c>
      <c r="T2352" s="92" t="str">
        <f>IF('1'!$H$10="-","-      ₽",IF(AND(SUM($W$10:$W$6357)&gt;=200000,AC2352&lt;&gt;"без скидки"),IF(R2352&gt;=100,O2352*0.95*0.95*R2352,O2352*R2352*0.95),IF(SUM($V$10:$V$6357)&gt;=57000,IF(AND(R2352&gt;=100,AC2352&lt;&gt;"без скидки"),O2352*0.95*R2352,O2352*R2352),N2352*R2352)))</f>
        <v>-      ₽</v>
      </c>
      <c r="U2352" s="92" t="str">
        <f>IF('1'!$H$10="-","-      ₽",S2352*N2352)</f>
        <v>-      ₽</v>
      </c>
      <c r="V2352" s="93" t="str">
        <f>IF('1'!$H$10="-","-      ₽",R2352*N2352)</f>
        <v>-      ₽</v>
      </c>
      <c r="W2352" s="93" t="str">
        <f>IF('1'!$H$10="-","-      ₽",R2352*O2352)</f>
        <v>-      ₽</v>
      </c>
      <c r="X2352" s="65" t="s">
        <v>4548</v>
      </c>
      <c r="Y2352" s="66" t="str">
        <f>IF(OR(Q2352="",'1'!$H$10="-"),"-      %",IF(Z2352="только сц",0,IF(SUM($V$685:$V$6357)&gt;=57000,(W2352-T2352)/W2352,0)))</f>
        <v>-      %</v>
      </c>
      <c r="Z2352" s="83" t="s">
        <v>375</v>
      </c>
      <c r="AA2352" s="51">
        <v>6</v>
      </c>
      <c r="AB2352" s="51">
        <v>1</v>
      </c>
      <c r="AC2352" s="63" t="s">
        <v>3975</v>
      </c>
      <c r="AD2352" s="94" t="str">
        <f>IF(OR(Q2352="",'1'!$H$10="-"),"",IF(Q2352&gt;R2352+S2352,"заказано больше наличия",""))</f>
        <v/>
      </c>
    </row>
    <row r="2353" spans="1:30" s="48" customFormat="1">
      <c r="A2353" s="2"/>
      <c r="B2353" s="57" t="s">
        <v>111</v>
      </c>
      <c r="C2353" s="49" t="s">
        <v>95</v>
      </c>
      <c r="D2353" s="49" t="s">
        <v>96</v>
      </c>
      <c r="E2353" s="49">
        <v>6</v>
      </c>
      <c r="F2353" s="49">
        <v>23</v>
      </c>
      <c r="G2353" s="49" t="s">
        <v>112</v>
      </c>
      <c r="H2353" s="52" t="s">
        <v>29</v>
      </c>
      <c r="I2353" s="50"/>
      <c r="J2353" s="50"/>
      <c r="K2353" s="90"/>
      <c r="L2353" s="51">
        <v>652</v>
      </c>
      <c r="M2353" s="51">
        <v>575</v>
      </c>
      <c r="N2353" s="82">
        <f>IF('1'!$H$10="-",L2353,L2353)</f>
        <v>652</v>
      </c>
      <c r="O2353" s="82">
        <f>IF(Z2353="только сц",0,IF('1'!$H$10="-",M2353,IF('1'!$H$10="в кассу предприятия",M2353,IF('1'!$H$10="ИП Водакова Т.Ю.",M2353*1.075,"-"))))</f>
        <v>575</v>
      </c>
      <c r="P2353" s="86">
        <v>76</v>
      </c>
      <c r="Q2353" s="47"/>
      <c r="R2353" s="91">
        <f t="shared" si="37"/>
        <v>0</v>
      </c>
      <c r="S2353" s="91" t="str">
        <f>IF('1'!$H$10="-","-      ₽",IF(Z2353="только сц",IF(Q2353&lt;=AA2353,Q2353,AA2353),IF(Q2353&lt;=AB2353,0,IF(Q2353-R2353&lt;=AA2353,Q2353-R2353,AA2353))))</f>
        <v>-      ₽</v>
      </c>
      <c r="T2353" s="92" t="str">
        <f>IF('1'!$H$10="-","-      ₽",IF(AND(SUM($W$10:$W$6357)&gt;=200000,AC2353&lt;&gt;"без скидки"),IF(R2353&gt;=100,O2353*0.95*0.95*R2353,O2353*R2353*0.95),IF(SUM($V$10:$V$6357)&gt;=57000,IF(AND(R2353&gt;=100,AC2353&lt;&gt;"без скидки"),O2353*0.95*R2353,O2353*R2353),N2353*R2353)))</f>
        <v>-      ₽</v>
      </c>
      <c r="U2353" s="92" t="str">
        <f>IF('1'!$H$10="-","-      ₽",S2353*N2353)</f>
        <v>-      ₽</v>
      </c>
      <c r="V2353" s="93" t="str">
        <f>IF('1'!$H$10="-","-      ₽",R2353*N2353)</f>
        <v>-      ₽</v>
      </c>
      <c r="W2353" s="93" t="str">
        <f>IF('1'!$H$10="-","-      ₽",R2353*O2353)</f>
        <v>-      ₽</v>
      </c>
      <c r="X2353" s="65" t="s">
        <v>4548</v>
      </c>
      <c r="Y2353" s="66" t="str">
        <f>IF(OR(Q2353="",'1'!$H$10="-"),"-      %",IF(Z2353="только сц",0,IF(SUM($V$685:$V$6357)&gt;=57000,(W2353-T2353)/W2353,0)))</f>
        <v>-      %</v>
      </c>
      <c r="Z2353" s="83" t="s">
        <v>375</v>
      </c>
      <c r="AA2353" s="51">
        <v>0</v>
      </c>
      <c r="AB2353" s="51">
        <v>76</v>
      </c>
      <c r="AC2353" s="63" t="s">
        <v>375</v>
      </c>
      <c r="AD2353" s="94" t="str">
        <f>IF(OR(Q2353="",'1'!$H$10="-"),"",IF(Q2353&gt;R2353+S2353,"заказано больше наличия",""))</f>
        <v/>
      </c>
    </row>
    <row r="2354" spans="1:30" s="48" customFormat="1">
      <c r="A2354" s="2"/>
      <c r="B2354" s="57" t="s">
        <v>2177</v>
      </c>
      <c r="C2354" s="49" t="s">
        <v>99</v>
      </c>
      <c r="D2354" s="49" t="s">
        <v>96</v>
      </c>
      <c r="E2354" s="49">
        <v>6</v>
      </c>
      <c r="F2354" s="49">
        <v>15</v>
      </c>
      <c r="G2354" s="49" t="s">
        <v>114</v>
      </c>
      <c r="H2354" s="52" t="s">
        <v>57</v>
      </c>
      <c r="I2354" s="50"/>
      <c r="J2354" s="50"/>
      <c r="K2354" s="90"/>
      <c r="L2354" s="51">
        <v>539</v>
      </c>
      <c r="M2354" s="51">
        <v>476</v>
      </c>
      <c r="N2354" s="82">
        <f>IF('1'!$H$10="-",L2354,L2354)</f>
        <v>539</v>
      </c>
      <c r="O2354" s="82">
        <f>IF(Z2354="только сц",0,IF('1'!$H$10="-",M2354,IF('1'!$H$10="в кассу предприятия",M2354,IF('1'!$H$10="ИП Водакова Т.Ю.",M2354*1.075,"-"))))</f>
        <v>476</v>
      </c>
      <c r="P2354" s="86">
        <v>6</v>
      </c>
      <c r="Q2354" s="47"/>
      <c r="R2354" s="91">
        <f t="shared" si="37"/>
        <v>0</v>
      </c>
      <c r="S2354" s="91" t="str">
        <f>IF('1'!$H$10="-","-      ₽",IF(Z2354="только сц",IF(Q2354&lt;=AA2354,Q2354,AA2354),IF(Q2354&lt;=AB2354,0,IF(Q2354-R2354&lt;=AA2354,Q2354-R2354,AA2354))))</f>
        <v>-      ₽</v>
      </c>
      <c r="T2354" s="92" t="str">
        <f>IF('1'!$H$10="-","-      ₽",IF(AND(SUM($W$10:$W$6357)&gt;=200000,AC2354&lt;&gt;"без скидки"),IF(R2354&gt;=100,O2354*0.95*0.95*R2354,O2354*R2354*0.95),IF(SUM($V$10:$V$6357)&gt;=57000,IF(AND(R2354&gt;=100,AC2354&lt;&gt;"без скидки"),O2354*0.95*R2354,O2354*R2354),N2354*R2354)))</f>
        <v>-      ₽</v>
      </c>
      <c r="U2354" s="92" t="str">
        <f>IF('1'!$H$10="-","-      ₽",S2354*N2354)</f>
        <v>-      ₽</v>
      </c>
      <c r="V2354" s="93" t="str">
        <f>IF('1'!$H$10="-","-      ₽",R2354*N2354)</f>
        <v>-      ₽</v>
      </c>
      <c r="W2354" s="93" t="str">
        <f>IF('1'!$H$10="-","-      ₽",R2354*O2354)</f>
        <v>-      ₽</v>
      </c>
      <c r="X2354" s="65" t="s">
        <v>4548</v>
      </c>
      <c r="Y2354" s="66" t="str">
        <f>IF(OR(Q2354="",'1'!$H$10="-"),"-      %",IF(Z2354="только сц",0,IF(SUM($V$685:$V$6357)&gt;=57000,(W2354-T2354)/W2354,0)))</f>
        <v>-      %</v>
      </c>
      <c r="Z2354" s="83" t="s">
        <v>375</v>
      </c>
      <c r="AA2354" s="51">
        <v>5</v>
      </c>
      <c r="AB2354" s="51">
        <v>1</v>
      </c>
      <c r="AC2354" s="63" t="s">
        <v>3975</v>
      </c>
      <c r="AD2354" s="94" t="str">
        <f>IF(OR(Q2354="",'1'!$H$10="-"),"",IF(Q2354&gt;R2354+S2354,"заказано больше наличия",""))</f>
        <v/>
      </c>
    </row>
    <row r="2355" spans="1:30" s="48" customFormat="1">
      <c r="A2355" s="2"/>
      <c r="B2355" s="57" t="s">
        <v>113</v>
      </c>
      <c r="C2355" s="49" t="s">
        <v>95</v>
      </c>
      <c r="D2355" s="49" t="s">
        <v>96</v>
      </c>
      <c r="E2355" s="49">
        <v>6</v>
      </c>
      <c r="F2355" s="49">
        <v>23</v>
      </c>
      <c r="G2355" s="49" t="s">
        <v>114</v>
      </c>
      <c r="H2355" s="52" t="s">
        <v>29</v>
      </c>
      <c r="I2355" s="50"/>
      <c r="J2355" s="50"/>
      <c r="K2355" s="90"/>
      <c r="L2355" s="51">
        <v>652</v>
      </c>
      <c r="M2355" s="51">
        <v>575</v>
      </c>
      <c r="N2355" s="82">
        <f>IF('1'!$H$10="-",L2355,L2355)</f>
        <v>652</v>
      </c>
      <c r="O2355" s="82">
        <f>IF(Z2355="только сц",0,IF('1'!$H$10="-",M2355,IF('1'!$H$10="в кассу предприятия",M2355,IF('1'!$H$10="ИП Водакова Т.Ю.",M2355*1.075,"-"))))</f>
        <v>575</v>
      </c>
      <c r="P2355" s="86" t="s">
        <v>5583</v>
      </c>
      <c r="Q2355" s="47"/>
      <c r="R2355" s="91">
        <f t="shared" si="37"/>
        <v>0</v>
      </c>
      <c r="S2355" s="91" t="str">
        <f>IF('1'!$H$10="-","-      ₽",IF(Z2355="только сц",IF(Q2355&lt;=AA2355,Q2355,AA2355),IF(Q2355&lt;=AB2355,0,IF(Q2355-R2355&lt;=AA2355,Q2355-R2355,AA2355))))</f>
        <v>-      ₽</v>
      </c>
      <c r="T2355" s="92" t="str">
        <f>IF('1'!$H$10="-","-      ₽",IF(AND(SUM($W$10:$W$6357)&gt;=200000,AC2355&lt;&gt;"без скидки"),IF(R2355&gt;=100,O2355*0.95*0.95*R2355,O2355*R2355*0.95),IF(SUM($V$10:$V$6357)&gt;=57000,IF(AND(R2355&gt;=100,AC2355&lt;&gt;"без скидки"),O2355*0.95*R2355,O2355*R2355),N2355*R2355)))</f>
        <v>-      ₽</v>
      </c>
      <c r="U2355" s="92" t="str">
        <f>IF('1'!$H$10="-","-      ₽",S2355*N2355)</f>
        <v>-      ₽</v>
      </c>
      <c r="V2355" s="93" t="str">
        <f>IF('1'!$H$10="-","-      ₽",R2355*N2355)</f>
        <v>-      ₽</v>
      </c>
      <c r="W2355" s="93" t="str">
        <f>IF('1'!$H$10="-","-      ₽",R2355*O2355)</f>
        <v>-      ₽</v>
      </c>
      <c r="X2355" s="65" t="s">
        <v>4548</v>
      </c>
      <c r="Y2355" s="66" t="str">
        <f>IF(OR(Q2355="",'1'!$H$10="-"),"-      %",IF(Z2355="только сц",0,IF(SUM($V$685:$V$6357)&gt;=57000,(W2355-T2355)/W2355,0)))</f>
        <v>-      %</v>
      </c>
      <c r="Z2355" s="83" t="s">
        <v>375</v>
      </c>
      <c r="AA2355" s="51">
        <v>17</v>
      </c>
      <c r="AB2355" s="51">
        <v>156</v>
      </c>
      <c r="AC2355" s="63" t="s">
        <v>375</v>
      </c>
      <c r="AD2355" s="94" t="str">
        <f>IF(OR(Q2355="",'1'!$H$10="-"),"",IF(Q2355&gt;R2355+S2355,"заказано больше наличия",""))</f>
        <v/>
      </c>
    </row>
    <row r="2356" spans="1:30" s="48" customFormat="1">
      <c r="A2356" s="2"/>
      <c r="B2356" s="57" t="s">
        <v>5317</v>
      </c>
      <c r="C2356" s="49" t="s">
        <v>116</v>
      </c>
      <c r="D2356" s="49" t="s">
        <v>117</v>
      </c>
      <c r="E2356" s="49">
        <v>6</v>
      </c>
      <c r="F2356" s="49">
        <v>23</v>
      </c>
      <c r="G2356" s="49" t="s">
        <v>5569</v>
      </c>
      <c r="H2356" s="52" t="s">
        <v>29</v>
      </c>
      <c r="I2356" s="50"/>
      <c r="J2356" s="50"/>
      <c r="K2356" s="90"/>
      <c r="L2356" s="51">
        <v>713</v>
      </c>
      <c r="M2356" s="51">
        <v>629</v>
      </c>
      <c r="N2356" s="82">
        <f>IF('1'!$H$10="-",L2356,L2356)</f>
        <v>713</v>
      </c>
      <c r="O2356" s="82">
        <f>IF(Z2356="только сц",0,IF('1'!$H$10="-",M2356,IF('1'!$H$10="в кассу предприятия",M2356,IF('1'!$H$10="ИП Водакова Т.Ю.",M2356*1.075,"-"))))</f>
        <v>0</v>
      </c>
      <c r="P2356" s="86">
        <v>10</v>
      </c>
      <c r="Q2356" s="47"/>
      <c r="R2356" s="91">
        <f t="shared" si="37"/>
        <v>0</v>
      </c>
      <c r="S2356" s="91" t="str">
        <f>IF('1'!$H$10="-","-      ₽",IF(Z2356="только сц",IF(Q2356&lt;=AA2356,Q2356,AA2356),IF(Q2356&lt;=AB2356,0,IF(Q2356-R2356&lt;=AA2356,Q2356-R2356,AA2356))))</f>
        <v>-      ₽</v>
      </c>
      <c r="T2356" s="92" t="str">
        <f>IF('1'!$H$10="-","-      ₽",IF(AND(SUM($W$10:$W$6357)&gt;=200000,AC2356&lt;&gt;"без скидки"),IF(R2356&gt;=100,O2356*0.95*0.95*R2356,O2356*R2356*0.95),IF(SUM($V$10:$V$6357)&gt;=57000,IF(AND(R2356&gt;=100,AC2356&lt;&gt;"без скидки"),O2356*0.95*R2356,O2356*R2356),N2356*R2356)))</f>
        <v>-      ₽</v>
      </c>
      <c r="U2356" s="92" t="str">
        <f>IF('1'!$H$10="-","-      ₽",S2356*N2356)</f>
        <v>-      ₽</v>
      </c>
      <c r="V2356" s="93" t="str">
        <f>IF('1'!$H$10="-","-      ₽",R2356*N2356)</f>
        <v>-      ₽</v>
      </c>
      <c r="W2356" s="93" t="str">
        <f>IF('1'!$H$10="-","-      ₽",R2356*O2356)</f>
        <v>-      ₽</v>
      </c>
      <c r="X2356" s="65" t="s">
        <v>4548</v>
      </c>
      <c r="Y2356" s="66" t="str">
        <f>IF(OR(Q2356="",'1'!$H$10="-"),"-      %",IF(Z2356="только сц",0,IF(SUM($V$685:$V$6357)&gt;=57000,(W2356-T2356)/W2356,0)))</f>
        <v>-      %</v>
      </c>
      <c r="Z2356" s="83" t="s">
        <v>5582</v>
      </c>
      <c r="AA2356" s="51">
        <v>10</v>
      </c>
      <c r="AB2356" s="51">
        <v>0</v>
      </c>
      <c r="AC2356" s="63" t="s">
        <v>375</v>
      </c>
      <c r="AD2356" s="94" t="str">
        <f>IF(OR(Q2356="",'1'!$H$10="-"),"",IF(Q2356&gt;R2356+S2356,"заказано больше наличия",""))</f>
        <v/>
      </c>
    </row>
    <row r="2357" spans="1:30" s="48" customFormat="1">
      <c r="A2357" s="2"/>
      <c r="B2357" s="57" t="s">
        <v>115</v>
      </c>
      <c r="C2357" s="49" t="s">
        <v>116</v>
      </c>
      <c r="D2357" s="49" t="s">
        <v>117</v>
      </c>
      <c r="E2357" s="49">
        <v>6</v>
      </c>
      <c r="F2357" s="49">
        <v>23</v>
      </c>
      <c r="G2357" s="49" t="s">
        <v>118</v>
      </c>
      <c r="H2357" s="52" t="s">
        <v>29</v>
      </c>
      <c r="I2357" s="50"/>
      <c r="J2357" s="50"/>
      <c r="K2357" s="90"/>
      <c r="L2357" s="51">
        <v>713</v>
      </c>
      <c r="M2357" s="51">
        <v>629</v>
      </c>
      <c r="N2357" s="82">
        <f>IF('1'!$H$10="-",L2357,L2357)</f>
        <v>713</v>
      </c>
      <c r="O2357" s="82">
        <f>IF(Z2357="только сц",0,IF('1'!$H$10="-",M2357,IF('1'!$H$10="в кассу предприятия",M2357,IF('1'!$H$10="ИП Водакова Т.Ю.",M2357*1.075,"-"))))</f>
        <v>0</v>
      </c>
      <c r="P2357" s="86">
        <v>2</v>
      </c>
      <c r="Q2357" s="47"/>
      <c r="R2357" s="91">
        <f t="shared" si="37"/>
        <v>0</v>
      </c>
      <c r="S2357" s="91" t="str">
        <f>IF('1'!$H$10="-","-      ₽",IF(Z2357="только сц",IF(Q2357&lt;=AA2357,Q2357,AA2357),IF(Q2357&lt;=AB2357,0,IF(Q2357-R2357&lt;=AA2357,Q2357-R2357,AA2357))))</f>
        <v>-      ₽</v>
      </c>
      <c r="T2357" s="92" t="str">
        <f>IF('1'!$H$10="-","-      ₽",IF(AND(SUM($W$10:$W$6357)&gt;=200000,AC2357&lt;&gt;"без скидки"),IF(R2357&gt;=100,O2357*0.95*0.95*R2357,O2357*R2357*0.95),IF(SUM($V$10:$V$6357)&gt;=57000,IF(AND(R2357&gt;=100,AC2357&lt;&gt;"без скидки"),O2357*0.95*R2357,O2357*R2357),N2357*R2357)))</f>
        <v>-      ₽</v>
      </c>
      <c r="U2357" s="92" t="str">
        <f>IF('1'!$H$10="-","-      ₽",S2357*N2357)</f>
        <v>-      ₽</v>
      </c>
      <c r="V2357" s="93" t="str">
        <f>IF('1'!$H$10="-","-      ₽",R2357*N2357)</f>
        <v>-      ₽</v>
      </c>
      <c r="W2357" s="93" t="str">
        <f>IF('1'!$H$10="-","-      ₽",R2357*O2357)</f>
        <v>-      ₽</v>
      </c>
      <c r="X2357" s="65" t="s">
        <v>4548</v>
      </c>
      <c r="Y2357" s="66" t="str">
        <f>IF(OR(Q2357="",'1'!$H$10="-"),"-      %",IF(Z2357="только сц",0,IF(SUM($V$685:$V$6357)&gt;=57000,(W2357-T2357)/W2357,0)))</f>
        <v>-      %</v>
      </c>
      <c r="Z2357" s="83" t="s">
        <v>5582</v>
      </c>
      <c r="AA2357" s="51">
        <v>2</v>
      </c>
      <c r="AB2357" s="51">
        <v>0</v>
      </c>
      <c r="AC2357" s="63" t="s">
        <v>375</v>
      </c>
      <c r="AD2357" s="94" t="str">
        <f>IF(OR(Q2357="",'1'!$H$10="-"),"",IF(Q2357&gt;R2357+S2357,"заказано больше наличия",""))</f>
        <v/>
      </c>
    </row>
    <row r="2358" spans="1:30" s="48" customFormat="1">
      <c r="A2358" s="2"/>
      <c r="B2358" s="57" t="s">
        <v>4589</v>
      </c>
      <c r="C2358" s="49" t="s">
        <v>119</v>
      </c>
      <c r="D2358" s="49" t="s">
        <v>120</v>
      </c>
      <c r="E2358" s="49">
        <v>6</v>
      </c>
      <c r="F2358" s="49">
        <v>11</v>
      </c>
      <c r="G2358" s="49" t="s">
        <v>4679</v>
      </c>
      <c r="H2358" s="52" t="s">
        <v>52</v>
      </c>
      <c r="I2358" s="50"/>
      <c r="J2358" s="50"/>
      <c r="K2358" s="90"/>
      <c r="L2358" s="51">
        <v>490</v>
      </c>
      <c r="M2358" s="51">
        <v>432</v>
      </c>
      <c r="N2358" s="82">
        <f>IF('1'!$H$10="-",L2358,L2358)</f>
        <v>490</v>
      </c>
      <c r="O2358" s="82">
        <f>IF(Z2358="только сц",0,IF('1'!$H$10="-",M2358,IF('1'!$H$10="в кассу предприятия",M2358,IF('1'!$H$10="ИП Водакова Т.Ю.",M2358*1.075,"-"))))</f>
        <v>432</v>
      </c>
      <c r="P2358" s="86">
        <v>23</v>
      </c>
      <c r="Q2358" s="47"/>
      <c r="R2358" s="91">
        <f t="shared" si="37"/>
        <v>0</v>
      </c>
      <c r="S2358" s="91" t="str">
        <f>IF('1'!$H$10="-","-      ₽",IF(Z2358="только сц",IF(Q2358&lt;=AA2358,Q2358,AA2358),IF(Q2358&lt;=AB2358,0,IF(Q2358-R2358&lt;=AA2358,Q2358-R2358,AA2358))))</f>
        <v>-      ₽</v>
      </c>
      <c r="T2358" s="92" t="str">
        <f>IF('1'!$H$10="-","-      ₽",IF(AND(SUM($W$10:$W$6357)&gt;=200000,AC2358&lt;&gt;"без скидки"),IF(R2358&gt;=100,O2358*0.95*0.95*R2358,O2358*R2358*0.95),IF(SUM($V$10:$V$6357)&gt;=57000,IF(AND(R2358&gt;=100,AC2358&lt;&gt;"без скидки"),O2358*0.95*R2358,O2358*R2358),N2358*R2358)))</f>
        <v>-      ₽</v>
      </c>
      <c r="U2358" s="92" t="str">
        <f>IF('1'!$H$10="-","-      ₽",S2358*N2358)</f>
        <v>-      ₽</v>
      </c>
      <c r="V2358" s="93" t="str">
        <f>IF('1'!$H$10="-","-      ₽",R2358*N2358)</f>
        <v>-      ₽</v>
      </c>
      <c r="W2358" s="93" t="str">
        <f>IF('1'!$H$10="-","-      ₽",R2358*O2358)</f>
        <v>-      ₽</v>
      </c>
      <c r="X2358" s="65" t="s">
        <v>4548</v>
      </c>
      <c r="Y2358" s="66" t="str">
        <f>IF(OR(Q2358="",'1'!$H$10="-"),"-      %",IF(Z2358="только сц",0,IF(SUM($V$685:$V$6357)&gt;=57000,(W2358-T2358)/W2358,0)))</f>
        <v>-      %</v>
      </c>
      <c r="Z2358" s="83" t="s">
        <v>375</v>
      </c>
      <c r="AA2358" s="51">
        <v>17</v>
      </c>
      <c r="AB2358" s="51">
        <v>6</v>
      </c>
      <c r="AC2358" s="63" t="s">
        <v>3975</v>
      </c>
      <c r="AD2358" s="94" t="str">
        <f>IF(OR(Q2358="",'1'!$H$10="-"),"",IF(Q2358&gt;R2358+S2358,"заказано больше наличия",""))</f>
        <v/>
      </c>
    </row>
    <row r="2359" spans="1:30" s="48" customFormat="1">
      <c r="A2359" s="2"/>
      <c r="B2359" s="57" t="s">
        <v>4015</v>
      </c>
      <c r="C2359" s="49" t="s">
        <v>235</v>
      </c>
      <c r="D2359" s="49" t="s">
        <v>121</v>
      </c>
      <c r="E2359" s="49">
        <v>6</v>
      </c>
      <c r="F2359" s="49">
        <v>11</v>
      </c>
      <c r="G2359" s="49" t="s">
        <v>4039</v>
      </c>
      <c r="H2359" s="52" t="s">
        <v>52</v>
      </c>
      <c r="I2359" s="50"/>
      <c r="J2359" s="50"/>
      <c r="K2359" s="90"/>
      <c r="L2359" s="51">
        <v>584</v>
      </c>
      <c r="M2359" s="51">
        <v>515</v>
      </c>
      <c r="N2359" s="82">
        <f>IF('1'!$H$10="-",L2359,L2359)</f>
        <v>584</v>
      </c>
      <c r="O2359" s="82">
        <f>IF(Z2359="только сц",0,IF('1'!$H$10="-",M2359,IF('1'!$H$10="в кассу предприятия",M2359,IF('1'!$H$10="ИП Водакова Т.Ю.",M2359*1.075,"-"))))</f>
        <v>515</v>
      </c>
      <c r="P2359" s="86">
        <v>4</v>
      </c>
      <c r="Q2359" s="47"/>
      <c r="R2359" s="91">
        <f t="shared" si="37"/>
        <v>0</v>
      </c>
      <c r="S2359" s="91" t="str">
        <f>IF('1'!$H$10="-","-      ₽",IF(Z2359="только сц",IF(Q2359&lt;=AA2359,Q2359,AA2359),IF(Q2359&lt;=AB2359,0,IF(Q2359-R2359&lt;=AA2359,Q2359-R2359,AA2359))))</f>
        <v>-      ₽</v>
      </c>
      <c r="T2359" s="92" t="str">
        <f>IF('1'!$H$10="-","-      ₽",IF(AND(SUM($W$10:$W$6357)&gt;=200000,AC2359&lt;&gt;"без скидки"),IF(R2359&gt;=100,O2359*0.95*0.95*R2359,O2359*R2359*0.95),IF(SUM($V$10:$V$6357)&gt;=57000,IF(AND(R2359&gt;=100,AC2359&lt;&gt;"без скидки"),O2359*0.95*R2359,O2359*R2359),N2359*R2359)))</f>
        <v>-      ₽</v>
      </c>
      <c r="U2359" s="92" t="str">
        <f>IF('1'!$H$10="-","-      ₽",S2359*N2359)</f>
        <v>-      ₽</v>
      </c>
      <c r="V2359" s="93" t="str">
        <f>IF('1'!$H$10="-","-      ₽",R2359*N2359)</f>
        <v>-      ₽</v>
      </c>
      <c r="W2359" s="93" t="str">
        <f>IF('1'!$H$10="-","-      ₽",R2359*O2359)</f>
        <v>-      ₽</v>
      </c>
      <c r="X2359" s="65" t="s">
        <v>4548</v>
      </c>
      <c r="Y2359" s="66" t="str">
        <f>IF(OR(Q2359="",'1'!$H$10="-"),"-      %",IF(Z2359="только сц",0,IF(SUM($V$685:$V$6357)&gt;=57000,(W2359-T2359)/W2359,0)))</f>
        <v>-      %</v>
      </c>
      <c r="Z2359" s="83" t="s">
        <v>375</v>
      </c>
      <c r="AA2359" s="51">
        <v>0</v>
      </c>
      <c r="AB2359" s="51">
        <v>4</v>
      </c>
      <c r="AC2359" s="63" t="s">
        <v>375</v>
      </c>
      <c r="AD2359" s="94" t="str">
        <f>IF(OR(Q2359="",'1'!$H$10="-"),"",IF(Q2359&gt;R2359+S2359,"заказано больше наличия",""))</f>
        <v/>
      </c>
    </row>
    <row r="2360" spans="1:30" s="48" customFormat="1">
      <c r="A2360" s="2"/>
      <c r="B2360" s="57" t="s">
        <v>4590</v>
      </c>
      <c r="C2360" s="49" t="s">
        <v>4644</v>
      </c>
      <c r="D2360" s="49" t="s">
        <v>121</v>
      </c>
      <c r="E2360" s="49">
        <v>6</v>
      </c>
      <c r="F2360" s="49">
        <v>11</v>
      </c>
      <c r="G2360" s="49" t="s">
        <v>4680</v>
      </c>
      <c r="H2360" s="52" t="s">
        <v>52</v>
      </c>
      <c r="I2360" s="50"/>
      <c r="J2360" s="50"/>
      <c r="K2360" s="90"/>
      <c r="L2360" s="51">
        <v>402</v>
      </c>
      <c r="M2360" s="51">
        <v>355</v>
      </c>
      <c r="N2360" s="82">
        <f>IF('1'!$H$10="-",L2360,L2360)</f>
        <v>402</v>
      </c>
      <c r="O2360" s="82">
        <f>IF(Z2360="только сц",0,IF('1'!$H$10="-",M2360,IF('1'!$H$10="в кассу предприятия",M2360,IF('1'!$H$10="ИП Водакова Т.Ю.",M2360*1.075,"-"))))</f>
        <v>355</v>
      </c>
      <c r="P2360" s="86">
        <v>72</v>
      </c>
      <c r="Q2360" s="47"/>
      <c r="R2360" s="91">
        <f t="shared" si="37"/>
        <v>0</v>
      </c>
      <c r="S2360" s="91" t="str">
        <f>IF('1'!$H$10="-","-      ₽",IF(Z2360="только сц",IF(Q2360&lt;=AA2360,Q2360,AA2360),IF(Q2360&lt;=AB2360,0,IF(Q2360-R2360&lt;=AA2360,Q2360-R2360,AA2360))))</f>
        <v>-      ₽</v>
      </c>
      <c r="T2360" s="92" t="str">
        <f>IF('1'!$H$10="-","-      ₽",IF(AND(SUM($W$10:$W$6357)&gt;=200000,AC2360&lt;&gt;"без скидки"),IF(R2360&gt;=100,O2360*0.95*0.95*R2360,O2360*R2360*0.95),IF(SUM($V$10:$V$6357)&gt;=57000,IF(AND(R2360&gt;=100,AC2360&lt;&gt;"без скидки"),O2360*0.95*R2360,O2360*R2360),N2360*R2360)))</f>
        <v>-      ₽</v>
      </c>
      <c r="U2360" s="92" t="str">
        <f>IF('1'!$H$10="-","-      ₽",S2360*N2360)</f>
        <v>-      ₽</v>
      </c>
      <c r="V2360" s="93" t="str">
        <f>IF('1'!$H$10="-","-      ₽",R2360*N2360)</f>
        <v>-      ₽</v>
      </c>
      <c r="W2360" s="93" t="str">
        <f>IF('1'!$H$10="-","-      ₽",R2360*O2360)</f>
        <v>-      ₽</v>
      </c>
      <c r="X2360" s="65" t="s">
        <v>4548</v>
      </c>
      <c r="Y2360" s="66" t="str">
        <f>IF(OR(Q2360="",'1'!$H$10="-"),"-      %",IF(Z2360="только сц",0,IF(SUM($V$685:$V$6357)&gt;=57000,(W2360-T2360)/W2360,0)))</f>
        <v>-      %</v>
      </c>
      <c r="Z2360" s="83" t="s">
        <v>375</v>
      </c>
      <c r="AA2360" s="51">
        <v>0</v>
      </c>
      <c r="AB2360" s="51">
        <v>72</v>
      </c>
      <c r="AC2360" s="63" t="s">
        <v>3975</v>
      </c>
      <c r="AD2360" s="94" t="str">
        <f>IF(OR(Q2360="",'1'!$H$10="-"),"",IF(Q2360&gt;R2360+S2360,"заказано больше наличия",""))</f>
        <v/>
      </c>
    </row>
    <row r="2361" spans="1:30" s="48" customFormat="1">
      <c r="A2361" s="2"/>
      <c r="B2361" s="57" t="s">
        <v>2178</v>
      </c>
      <c r="C2361" s="49" t="s">
        <v>142</v>
      </c>
      <c r="D2361" s="49" t="s">
        <v>2745</v>
      </c>
      <c r="E2361" s="49">
        <v>6</v>
      </c>
      <c r="F2361" s="49">
        <v>8</v>
      </c>
      <c r="G2361" s="49" t="s">
        <v>3546</v>
      </c>
      <c r="H2361" s="52" t="s">
        <v>288</v>
      </c>
      <c r="I2361" s="50"/>
      <c r="J2361" s="50"/>
      <c r="K2361" s="90"/>
      <c r="L2361" s="51">
        <v>556</v>
      </c>
      <c r="M2361" s="51">
        <v>491</v>
      </c>
      <c r="N2361" s="82">
        <f>IF('1'!$H$10="-",L2361,L2361)</f>
        <v>556</v>
      </c>
      <c r="O2361" s="82">
        <f>IF(Z2361="только сц",0,IF('1'!$H$10="-",M2361,IF('1'!$H$10="в кассу предприятия",M2361,IF('1'!$H$10="ИП Водакова Т.Ю.",M2361*1.075,"-"))))</f>
        <v>0</v>
      </c>
      <c r="P2361" s="86">
        <v>9</v>
      </c>
      <c r="Q2361" s="47"/>
      <c r="R2361" s="91">
        <f t="shared" si="37"/>
        <v>0</v>
      </c>
      <c r="S2361" s="91" t="str">
        <f>IF('1'!$H$10="-","-      ₽",IF(Z2361="только сц",IF(Q2361&lt;=AA2361,Q2361,AA2361),IF(Q2361&lt;=AB2361,0,IF(Q2361-R2361&lt;=AA2361,Q2361-R2361,AA2361))))</f>
        <v>-      ₽</v>
      </c>
      <c r="T2361" s="92" t="str">
        <f>IF('1'!$H$10="-","-      ₽",IF(AND(SUM($W$10:$W$6357)&gt;=200000,AC2361&lt;&gt;"без скидки"),IF(R2361&gt;=100,O2361*0.95*0.95*R2361,O2361*R2361*0.95),IF(SUM($V$10:$V$6357)&gt;=57000,IF(AND(R2361&gt;=100,AC2361&lt;&gt;"без скидки"),O2361*0.95*R2361,O2361*R2361),N2361*R2361)))</f>
        <v>-      ₽</v>
      </c>
      <c r="U2361" s="92" t="str">
        <f>IF('1'!$H$10="-","-      ₽",S2361*N2361)</f>
        <v>-      ₽</v>
      </c>
      <c r="V2361" s="93" t="str">
        <f>IF('1'!$H$10="-","-      ₽",R2361*N2361)</f>
        <v>-      ₽</v>
      </c>
      <c r="W2361" s="93" t="str">
        <f>IF('1'!$H$10="-","-      ₽",R2361*O2361)</f>
        <v>-      ₽</v>
      </c>
      <c r="X2361" s="65" t="s">
        <v>4548</v>
      </c>
      <c r="Y2361" s="66" t="str">
        <f>IF(OR(Q2361="",'1'!$H$10="-"),"-      %",IF(Z2361="только сц",0,IF(SUM($V$685:$V$6357)&gt;=57000,(W2361-T2361)/W2361,0)))</f>
        <v>-      %</v>
      </c>
      <c r="Z2361" s="83" t="s">
        <v>5582</v>
      </c>
      <c r="AA2361" s="51">
        <v>9</v>
      </c>
      <c r="AB2361" s="51">
        <v>0</v>
      </c>
      <c r="AC2361" s="63" t="s">
        <v>375</v>
      </c>
      <c r="AD2361" s="94" t="str">
        <f>IF(OR(Q2361="",'1'!$H$10="-"),"",IF(Q2361&gt;R2361+S2361,"заказано больше наличия",""))</f>
        <v/>
      </c>
    </row>
    <row r="2362" spans="1:30" s="48" customFormat="1">
      <c r="A2362" s="2"/>
      <c r="B2362" s="57" t="s">
        <v>122</v>
      </c>
      <c r="C2362" s="49" t="s">
        <v>123</v>
      </c>
      <c r="D2362" s="49" t="s">
        <v>124</v>
      </c>
      <c r="E2362" s="49">
        <v>6</v>
      </c>
      <c r="F2362" s="49">
        <v>6</v>
      </c>
      <c r="G2362" s="49" t="s">
        <v>125</v>
      </c>
      <c r="H2362" s="52" t="s">
        <v>85</v>
      </c>
      <c r="I2362" s="50"/>
      <c r="J2362" s="50"/>
      <c r="K2362" s="90"/>
      <c r="L2362" s="51">
        <v>248</v>
      </c>
      <c r="M2362" s="51">
        <v>219</v>
      </c>
      <c r="N2362" s="82">
        <f>IF('1'!$H$10="-",L2362,L2362)</f>
        <v>248</v>
      </c>
      <c r="O2362" s="82">
        <f>IF(Z2362="только сц",0,IF('1'!$H$10="-",M2362,IF('1'!$H$10="в кассу предприятия",M2362,IF('1'!$H$10="ИП Водакова Т.Ю.",M2362*1.075,"-"))))</f>
        <v>219</v>
      </c>
      <c r="P2362" s="86">
        <v>86</v>
      </c>
      <c r="Q2362" s="47"/>
      <c r="R2362" s="91">
        <f t="shared" si="37"/>
        <v>0</v>
      </c>
      <c r="S2362" s="91" t="str">
        <f>IF('1'!$H$10="-","-      ₽",IF(Z2362="только сц",IF(Q2362&lt;=AA2362,Q2362,AA2362),IF(Q2362&lt;=AB2362,0,IF(Q2362-R2362&lt;=AA2362,Q2362-R2362,AA2362))))</f>
        <v>-      ₽</v>
      </c>
      <c r="T2362" s="92" t="str">
        <f>IF('1'!$H$10="-","-      ₽",IF(AND(SUM($W$10:$W$6357)&gt;=200000,AC2362&lt;&gt;"без скидки"),IF(R2362&gt;=100,O2362*0.95*0.95*R2362,O2362*R2362*0.95),IF(SUM($V$10:$V$6357)&gt;=57000,IF(AND(R2362&gt;=100,AC2362&lt;&gt;"без скидки"),O2362*0.95*R2362,O2362*R2362),N2362*R2362)))</f>
        <v>-      ₽</v>
      </c>
      <c r="U2362" s="92" t="str">
        <f>IF('1'!$H$10="-","-      ₽",S2362*N2362)</f>
        <v>-      ₽</v>
      </c>
      <c r="V2362" s="93" t="str">
        <f>IF('1'!$H$10="-","-      ₽",R2362*N2362)</f>
        <v>-      ₽</v>
      </c>
      <c r="W2362" s="93" t="str">
        <f>IF('1'!$H$10="-","-      ₽",R2362*O2362)</f>
        <v>-      ₽</v>
      </c>
      <c r="X2362" s="65" t="s">
        <v>4548</v>
      </c>
      <c r="Y2362" s="66" t="str">
        <f>IF(OR(Q2362="",'1'!$H$10="-"),"-      %",IF(Z2362="только сц",0,IF(SUM($V$685:$V$6357)&gt;=57000,(W2362-T2362)/W2362,0)))</f>
        <v>-      %</v>
      </c>
      <c r="Z2362" s="83" t="s">
        <v>375</v>
      </c>
      <c r="AA2362" s="51">
        <v>0</v>
      </c>
      <c r="AB2362" s="51">
        <v>86</v>
      </c>
      <c r="AC2362" s="63" t="s">
        <v>375</v>
      </c>
      <c r="AD2362" s="94" t="str">
        <f>IF(OR(Q2362="",'1'!$H$10="-"),"",IF(Q2362&gt;R2362+S2362,"заказано больше наличия",""))</f>
        <v/>
      </c>
    </row>
    <row r="2363" spans="1:30" s="48" customFormat="1">
      <c r="A2363" s="2"/>
      <c r="B2363" s="57" t="s">
        <v>4591</v>
      </c>
      <c r="C2363" s="49" t="s">
        <v>123</v>
      </c>
      <c r="D2363" s="49" t="s">
        <v>124</v>
      </c>
      <c r="E2363" s="49">
        <v>6</v>
      </c>
      <c r="F2363" s="49">
        <v>6</v>
      </c>
      <c r="G2363" s="49" t="s">
        <v>4681</v>
      </c>
      <c r="H2363" s="52" t="s">
        <v>85</v>
      </c>
      <c r="I2363" s="50"/>
      <c r="J2363" s="50"/>
      <c r="K2363" s="90"/>
      <c r="L2363" s="51">
        <v>248</v>
      </c>
      <c r="M2363" s="51">
        <v>219</v>
      </c>
      <c r="N2363" s="82">
        <f>IF('1'!$H$10="-",L2363,L2363)</f>
        <v>248</v>
      </c>
      <c r="O2363" s="82">
        <f>IF(Z2363="только сц",0,IF('1'!$H$10="-",M2363,IF('1'!$H$10="в кассу предприятия",M2363,IF('1'!$H$10="ИП Водакова Т.Ю.",M2363*1.075,"-"))))</f>
        <v>219</v>
      </c>
      <c r="P2363" s="86">
        <v>17</v>
      </c>
      <c r="Q2363" s="47"/>
      <c r="R2363" s="91">
        <f t="shared" si="37"/>
        <v>0</v>
      </c>
      <c r="S2363" s="91" t="str">
        <f>IF('1'!$H$10="-","-      ₽",IF(Z2363="только сц",IF(Q2363&lt;=AA2363,Q2363,AA2363),IF(Q2363&lt;=AB2363,0,IF(Q2363-R2363&lt;=AA2363,Q2363-R2363,AA2363))))</f>
        <v>-      ₽</v>
      </c>
      <c r="T2363" s="92" t="str">
        <f>IF('1'!$H$10="-","-      ₽",IF(AND(SUM($W$10:$W$6357)&gt;=200000,AC2363&lt;&gt;"без скидки"),IF(R2363&gt;=100,O2363*0.95*0.95*R2363,O2363*R2363*0.95),IF(SUM($V$10:$V$6357)&gt;=57000,IF(AND(R2363&gt;=100,AC2363&lt;&gt;"без скидки"),O2363*0.95*R2363,O2363*R2363),N2363*R2363)))</f>
        <v>-      ₽</v>
      </c>
      <c r="U2363" s="92" t="str">
        <f>IF('1'!$H$10="-","-      ₽",S2363*N2363)</f>
        <v>-      ₽</v>
      </c>
      <c r="V2363" s="93" t="str">
        <f>IF('1'!$H$10="-","-      ₽",R2363*N2363)</f>
        <v>-      ₽</v>
      </c>
      <c r="W2363" s="93" t="str">
        <f>IF('1'!$H$10="-","-      ₽",R2363*O2363)</f>
        <v>-      ₽</v>
      </c>
      <c r="X2363" s="65" t="s">
        <v>4548</v>
      </c>
      <c r="Y2363" s="66" t="str">
        <f>IF(OR(Q2363="",'1'!$H$10="-"),"-      %",IF(Z2363="только сц",0,IF(SUM($V$685:$V$6357)&gt;=57000,(W2363-T2363)/W2363,0)))</f>
        <v>-      %</v>
      </c>
      <c r="Z2363" s="83" t="s">
        <v>375</v>
      </c>
      <c r="AA2363" s="51">
        <v>0</v>
      </c>
      <c r="AB2363" s="51">
        <v>17</v>
      </c>
      <c r="AC2363" s="63" t="s">
        <v>375</v>
      </c>
      <c r="AD2363" s="94" t="str">
        <f>IF(OR(Q2363="",'1'!$H$10="-"),"",IF(Q2363&gt;R2363+S2363,"заказано больше наличия",""))</f>
        <v/>
      </c>
    </row>
    <row r="2364" spans="1:30" s="48" customFormat="1">
      <c r="A2364" s="2"/>
      <c r="B2364" s="57" t="s">
        <v>126</v>
      </c>
      <c r="C2364" s="49" t="s">
        <v>123</v>
      </c>
      <c r="D2364" s="49" t="s">
        <v>124</v>
      </c>
      <c r="E2364" s="49">
        <v>6</v>
      </c>
      <c r="F2364" s="49">
        <v>6</v>
      </c>
      <c r="G2364" s="49" t="s">
        <v>127</v>
      </c>
      <c r="H2364" s="52" t="s">
        <v>85</v>
      </c>
      <c r="I2364" s="50"/>
      <c r="J2364" s="50"/>
      <c r="K2364" s="90"/>
      <c r="L2364" s="51">
        <v>248</v>
      </c>
      <c r="M2364" s="51">
        <v>219</v>
      </c>
      <c r="N2364" s="82">
        <f>IF('1'!$H$10="-",L2364,L2364)</f>
        <v>248</v>
      </c>
      <c r="O2364" s="82">
        <f>IF(Z2364="только сц",0,IF('1'!$H$10="-",M2364,IF('1'!$H$10="в кассу предприятия",M2364,IF('1'!$H$10="ИП Водакова Т.Ю.",M2364*1.075,"-"))))</f>
        <v>219</v>
      </c>
      <c r="P2364" s="86" t="s">
        <v>5583</v>
      </c>
      <c r="Q2364" s="47"/>
      <c r="R2364" s="91">
        <f t="shared" si="37"/>
        <v>0</v>
      </c>
      <c r="S2364" s="91" t="str">
        <f>IF('1'!$H$10="-","-      ₽",IF(Z2364="только сц",IF(Q2364&lt;=AA2364,Q2364,AA2364),IF(Q2364&lt;=AB2364,0,IF(Q2364-R2364&lt;=AA2364,Q2364-R2364,AA2364))))</f>
        <v>-      ₽</v>
      </c>
      <c r="T2364" s="92" t="str">
        <f>IF('1'!$H$10="-","-      ₽",IF(AND(SUM($W$10:$W$6357)&gt;=200000,AC2364&lt;&gt;"без скидки"),IF(R2364&gt;=100,O2364*0.95*0.95*R2364,O2364*R2364*0.95),IF(SUM($V$10:$V$6357)&gt;=57000,IF(AND(R2364&gt;=100,AC2364&lt;&gt;"без скидки"),O2364*0.95*R2364,O2364*R2364),N2364*R2364)))</f>
        <v>-      ₽</v>
      </c>
      <c r="U2364" s="92" t="str">
        <f>IF('1'!$H$10="-","-      ₽",S2364*N2364)</f>
        <v>-      ₽</v>
      </c>
      <c r="V2364" s="93" t="str">
        <f>IF('1'!$H$10="-","-      ₽",R2364*N2364)</f>
        <v>-      ₽</v>
      </c>
      <c r="W2364" s="93" t="str">
        <f>IF('1'!$H$10="-","-      ₽",R2364*O2364)</f>
        <v>-      ₽</v>
      </c>
      <c r="X2364" s="65" t="s">
        <v>4548</v>
      </c>
      <c r="Y2364" s="66" t="str">
        <f>IF(OR(Q2364="",'1'!$H$10="-"),"-      %",IF(Z2364="только сц",0,IF(SUM($V$685:$V$6357)&gt;=57000,(W2364-T2364)/W2364,0)))</f>
        <v>-      %</v>
      </c>
      <c r="Z2364" s="83" t="s">
        <v>375</v>
      </c>
      <c r="AA2364" s="51">
        <v>0</v>
      </c>
      <c r="AB2364" s="51">
        <v>303</v>
      </c>
      <c r="AC2364" s="63" t="s">
        <v>375</v>
      </c>
      <c r="AD2364" s="94" t="str">
        <f>IF(OR(Q2364="",'1'!$H$10="-"),"",IF(Q2364&gt;R2364+S2364,"заказано больше наличия",""))</f>
        <v/>
      </c>
    </row>
    <row r="2365" spans="1:30" s="48" customFormat="1">
      <c r="A2365" s="2"/>
      <c r="B2365" s="57" t="s">
        <v>128</v>
      </c>
      <c r="C2365" s="49" t="s">
        <v>123</v>
      </c>
      <c r="D2365" s="49" t="s">
        <v>124</v>
      </c>
      <c r="E2365" s="49">
        <v>6</v>
      </c>
      <c r="F2365" s="49">
        <v>6</v>
      </c>
      <c r="G2365" s="49" t="s">
        <v>129</v>
      </c>
      <c r="H2365" s="52" t="s">
        <v>85</v>
      </c>
      <c r="I2365" s="50"/>
      <c r="J2365" s="50"/>
      <c r="K2365" s="90"/>
      <c r="L2365" s="51">
        <v>248</v>
      </c>
      <c r="M2365" s="51">
        <v>219</v>
      </c>
      <c r="N2365" s="82">
        <f>IF('1'!$H$10="-",L2365,L2365)</f>
        <v>248</v>
      </c>
      <c r="O2365" s="82">
        <f>IF(Z2365="только сц",0,IF('1'!$H$10="-",M2365,IF('1'!$H$10="в кассу предприятия",M2365,IF('1'!$H$10="ИП Водакова Т.Ю.",M2365*1.075,"-"))))</f>
        <v>219</v>
      </c>
      <c r="P2365" s="86" t="s">
        <v>5583</v>
      </c>
      <c r="Q2365" s="47"/>
      <c r="R2365" s="91">
        <f t="shared" si="37"/>
        <v>0</v>
      </c>
      <c r="S2365" s="91" t="str">
        <f>IF('1'!$H$10="-","-      ₽",IF(Z2365="только сц",IF(Q2365&lt;=AA2365,Q2365,AA2365),IF(Q2365&lt;=AB2365,0,IF(Q2365-R2365&lt;=AA2365,Q2365-R2365,AA2365))))</f>
        <v>-      ₽</v>
      </c>
      <c r="T2365" s="92" t="str">
        <f>IF('1'!$H$10="-","-      ₽",IF(AND(SUM($W$10:$W$6357)&gt;=200000,AC2365&lt;&gt;"без скидки"),IF(R2365&gt;=100,O2365*0.95*0.95*R2365,O2365*R2365*0.95),IF(SUM($V$10:$V$6357)&gt;=57000,IF(AND(R2365&gt;=100,AC2365&lt;&gt;"без скидки"),O2365*0.95*R2365,O2365*R2365),N2365*R2365)))</f>
        <v>-      ₽</v>
      </c>
      <c r="U2365" s="92" t="str">
        <f>IF('1'!$H$10="-","-      ₽",S2365*N2365)</f>
        <v>-      ₽</v>
      </c>
      <c r="V2365" s="93" t="str">
        <f>IF('1'!$H$10="-","-      ₽",R2365*N2365)</f>
        <v>-      ₽</v>
      </c>
      <c r="W2365" s="93" t="str">
        <f>IF('1'!$H$10="-","-      ₽",R2365*O2365)</f>
        <v>-      ₽</v>
      </c>
      <c r="X2365" s="65" t="s">
        <v>4548</v>
      </c>
      <c r="Y2365" s="66" t="str">
        <f>IF(OR(Q2365="",'1'!$H$10="-"),"-      %",IF(Z2365="только сц",0,IF(SUM($V$685:$V$6357)&gt;=57000,(W2365-T2365)/W2365,0)))</f>
        <v>-      %</v>
      </c>
      <c r="Z2365" s="83" t="s">
        <v>375</v>
      </c>
      <c r="AA2365" s="51">
        <v>0</v>
      </c>
      <c r="AB2365" s="51">
        <v>153</v>
      </c>
      <c r="AC2365" s="63" t="s">
        <v>375</v>
      </c>
      <c r="AD2365" s="94" t="str">
        <f>IF(OR(Q2365="",'1'!$H$10="-"),"",IF(Q2365&gt;R2365+S2365,"заказано больше наличия",""))</f>
        <v/>
      </c>
    </row>
    <row r="2366" spans="1:30" s="48" customFormat="1">
      <c r="A2366" s="2"/>
      <c r="B2366" s="57" t="s">
        <v>131</v>
      </c>
      <c r="C2366" s="49" t="s">
        <v>123</v>
      </c>
      <c r="D2366" s="49" t="s">
        <v>124</v>
      </c>
      <c r="E2366" s="49">
        <v>6</v>
      </c>
      <c r="F2366" s="49">
        <v>6</v>
      </c>
      <c r="G2366" s="49" t="s">
        <v>132</v>
      </c>
      <c r="H2366" s="52" t="s">
        <v>85</v>
      </c>
      <c r="I2366" s="50"/>
      <c r="J2366" s="50"/>
      <c r="K2366" s="90"/>
      <c r="L2366" s="51">
        <v>248</v>
      </c>
      <c r="M2366" s="51">
        <v>219</v>
      </c>
      <c r="N2366" s="82">
        <f>IF('1'!$H$10="-",L2366,L2366)</f>
        <v>248</v>
      </c>
      <c r="O2366" s="82">
        <f>IF(Z2366="только сц",0,IF('1'!$H$10="-",M2366,IF('1'!$H$10="в кассу предприятия",M2366,IF('1'!$H$10="ИП Водакова Т.Ю.",M2366*1.075,"-"))))</f>
        <v>219</v>
      </c>
      <c r="P2366" s="86">
        <v>3</v>
      </c>
      <c r="Q2366" s="47"/>
      <c r="R2366" s="91">
        <f t="shared" si="37"/>
        <v>0</v>
      </c>
      <c r="S2366" s="91" t="str">
        <f>IF('1'!$H$10="-","-      ₽",IF(Z2366="только сц",IF(Q2366&lt;=AA2366,Q2366,AA2366),IF(Q2366&lt;=AB2366,0,IF(Q2366-R2366&lt;=AA2366,Q2366-R2366,AA2366))))</f>
        <v>-      ₽</v>
      </c>
      <c r="T2366" s="92" t="str">
        <f>IF('1'!$H$10="-","-      ₽",IF(AND(SUM($W$10:$W$6357)&gt;=200000,AC2366&lt;&gt;"без скидки"),IF(R2366&gt;=100,O2366*0.95*0.95*R2366,O2366*R2366*0.95),IF(SUM($V$10:$V$6357)&gt;=57000,IF(AND(R2366&gt;=100,AC2366&lt;&gt;"без скидки"),O2366*0.95*R2366,O2366*R2366),N2366*R2366)))</f>
        <v>-      ₽</v>
      </c>
      <c r="U2366" s="92" t="str">
        <f>IF('1'!$H$10="-","-      ₽",S2366*N2366)</f>
        <v>-      ₽</v>
      </c>
      <c r="V2366" s="93" t="str">
        <f>IF('1'!$H$10="-","-      ₽",R2366*N2366)</f>
        <v>-      ₽</v>
      </c>
      <c r="W2366" s="93" t="str">
        <f>IF('1'!$H$10="-","-      ₽",R2366*O2366)</f>
        <v>-      ₽</v>
      </c>
      <c r="X2366" s="65" t="s">
        <v>4548</v>
      </c>
      <c r="Y2366" s="66" t="str">
        <f>IF(OR(Q2366="",'1'!$H$10="-"),"-      %",IF(Z2366="только сц",0,IF(SUM($V$685:$V$6357)&gt;=57000,(W2366-T2366)/W2366,0)))</f>
        <v>-      %</v>
      </c>
      <c r="Z2366" s="83" t="s">
        <v>375</v>
      </c>
      <c r="AA2366" s="51">
        <v>0</v>
      </c>
      <c r="AB2366" s="51">
        <v>3</v>
      </c>
      <c r="AC2366" s="63" t="s">
        <v>375</v>
      </c>
      <c r="AD2366" s="94" t="str">
        <f>IF(OR(Q2366="",'1'!$H$10="-"),"",IF(Q2366&gt;R2366+S2366,"заказано больше наличия",""))</f>
        <v/>
      </c>
    </row>
    <row r="2367" spans="1:30" s="48" customFormat="1">
      <c r="A2367" s="2"/>
      <c r="B2367" s="57" t="s">
        <v>133</v>
      </c>
      <c r="C2367" s="49" t="s">
        <v>123</v>
      </c>
      <c r="D2367" s="49" t="s">
        <v>124</v>
      </c>
      <c r="E2367" s="49">
        <v>6</v>
      </c>
      <c r="F2367" s="49">
        <v>6</v>
      </c>
      <c r="G2367" s="49" t="s">
        <v>134</v>
      </c>
      <c r="H2367" s="52" t="s">
        <v>85</v>
      </c>
      <c r="I2367" s="50"/>
      <c r="J2367" s="50"/>
      <c r="K2367" s="90"/>
      <c r="L2367" s="51">
        <v>248</v>
      </c>
      <c r="M2367" s="51">
        <v>219</v>
      </c>
      <c r="N2367" s="82">
        <f>IF('1'!$H$10="-",L2367,L2367)</f>
        <v>248</v>
      </c>
      <c r="O2367" s="82">
        <f>IF(Z2367="только сц",0,IF('1'!$H$10="-",M2367,IF('1'!$H$10="в кассу предприятия",M2367,IF('1'!$H$10="ИП Водакова Т.Ю.",M2367*1.075,"-"))))</f>
        <v>219</v>
      </c>
      <c r="P2367" s="86" t="s">
        <v>5583</v>
      </c>
      <c r="Q2367" s="47"/>
      <c r="R2367" s="91">
        <f t="shared" si="37"/>
        <v>0</v>
      </c>
      <c r="S2367" s="91" t="str">
        <f>IF('1'!$H$10="-","-      ₽",IF(Z2367="только сц",IF(Q2367&lt;=AA2367,Q2367,AA2367),IF(Q2367&lt;=AB2367,0,IF(Q2367-R2367&lt;=AA2367,Q2367-R2367,AA2367))))</f>
        <v>-      ₽</v>
      </c>
      <c r="T2367" s="92" t="str">
        <f>IF('1'!$H$10="-","-      ₽",IF(AND(SUM($W$10:$W$6357)&gt;=200000,AC2367&lt;&gt;"без скидки"),IF(R2367&gt;=100,O2367*0.95*0.95*R2367,O2367*R2367*0.95),IF(SUM($V$10:$V$6357)&gt;=57000,IF(AND(R2367&gt;=100,AC2367&lt;&gt;"без скидки"),O2367*0.95*R2367,O2367*R2367),N2367*R2367)))</f>
        <v>-      ₽</v>
      </c>
      <c r="U2367" s="92" t="str">
        <f>IF('1'!$H$10="-","-      ₽",S2367*N2367)</f>
        <v>-      ₽</v>
      </c>
      <c r="V2367" s="93" t="str">
        <f>IF('1'!$H$10="-","-      ₽",R2367*N2367)</f>
        <v>-      ₽</v>
      </c>
      <c r="W2367" s="93" t="str">
        <f>IF('1'!$H$10="-","-      ₽",R2367*O2367)</f>
        <v>-      ₽</v>
      </c>
      <c r="X2367" s="65" t="s">
        <v>4548</v>
      </c>
      <c r="Y2367" s="66" t="str">
        <f>IF(OR(Q2367="",'1'!$H$10="-"),"-      %",IF(Z2367="только сц",0,IF(SUM($V$685:$V$6357)&gt;=57000,(W2367-T2367)/W2367,0)))</f>
        <v>-      %</v>
      </c>
      <c r="Z2367" s="83" t="s">
        <v>375</v>
      </c>
      <c r="AA2367" s="51">
        <v>0</v>
      </c>
      <c r="AB2367" s="51">
        <v>118</v>
      </c>
      <c r="AC2367" s="63" t="s">
        <v>375</v>
      </c>
      <c r="AD2367" s="94" t="str">
        <f>IF(OR(Q2367="",'1'!$H$10="-"),"",IF(Q2367&gt;R2367+S2367,"заказано больше наличия",""))</f>
        <v/>
      </c>
    </row>
    <row r="2368" spans="1:30" s="48" customFormat="1">
      <c r="A2368" s="2"/>
      <c r="B2368" s="57" t="s">
        <v>135</v>
      </c>
      <c r="C2368" s="49" t="s">
        <v>123</v>
      </c>
      <c r="D2368" s="49" t="s">
        <v>124</v>
      </c>
      <c r="E2368" s="49">
        <v>6</v>
      </c>
      <c r="F2368" s="49">
        <v>6</v>
      </c>
      <c r="G2368" s="49" t="s">
        <v>136</v>
      </c>
      <c r="H2368" s="52" t="s">
        <v>85</v>
      </c>
      <c r="I2368" s="50"/>
      <c r="J2368" s="50"/>
      <c r="K2368" s="90"/>
      <c r="L2368" s="51">
        <v>248</v>
      </c>
      <c r="M2368" s="51">
        <v>219</v>
      </c>
      <c r="N2368" s="82">
        <f>IF('1'!$H$10="-",L2368,L2368)</f>
        <v>248</v>
      </c>
      <c r="O2368" s="82">
        <f>IF(Z2368="только сц",0,IF('1'!$H$10="-",M2368,IF('1'!$H$10="в кассу предприятия",M2368,IF('1'!$H$10="ИП Водакова Т.Ю.",M2368*1.075,"-"))))</f>
        <v>219</v>
      </c>
      <c r="P2368" s="86" t="s">
        <v>5583</v>
      </c>
      <c r="Q2368" s="47"/>
      <c r="R2368" s="91">
        <f t="shared" si="37"/>
        <v>0</v>
      </c>
      <c r="S2368" s="91" t="str">
        <f>IF('1'!$H$10="-","-      ₽",IF(Z2368="только сц",IF(Q2368&lt;=AA2368,Q2368,AA2368),IF(Q2368&lt;=AB2368,0,IF(Q2368-R2368&lt;=AA2368,Q2368-R2368,AA2368))))</f>
        <v>-      ₽</v>
      </c>
      <c r="T2368" s="92" t="str">
        <f>IF('1'!$H$10="-","-      ₽",IF(AND(SUM($W$10:$W$6357)&gt;=200000,AC2368&lt;&gt;"без скидки"),IF(R2368&gt;=100,O2368*0.95*0.95*R2368,O2368*R2368*0.95),IF(SUM($V$10:$V$6357)&gt;=57000,IF(AND(R2368&gt;=100,AC2368&lt;&gt;"без скидки"),O2368*0.95*R2368,O2368*R2368),N2368*R2368)))</f>
        <v>-      ₽</v>
      </c>
      <c r="U2368" s="92" t="str">
        <f>IF('1'!$H$10="-","-      ₽",S2368*N2368)</f>
        <v>-      ₽</v>
      </c>
      <c r="V2368" s="93" t="str">
        <f>IF('1'!$H$10="-","-      ₽",R2368*N2368)</f>
        <v>-      ₽</v>
      </c>
      <c r="W2368" s="93" t="str">
        <f>IF('1'!$H$10="-","-      ₽",R2368*O2368)</f>
        <v>-      ₽</v>
      </c>
      <c r="X2368" s="65" t="s">
        <v>4992</v>
      </c>
      <c r="Y2368" s="66" t="str">
        <f>IF(OR(Q2368="",'1'!$H$10="-"),"-      %",IF(Z2368="только сц",0,IF(SUM($V$685:$V$6357)&gt;=57000,(W2368-T2368)/W2368,0)))</f>
        <v>-      %</v>
      </c>
      <c r="Z2368" s="83" t="s">
        <v>375</v>
      </c>
      <c r="AA2368" s="51">
        <v>0</v>
      </c>
      <c r="AB2368" s="51">
        <v>946</v>
      </c>
      <c r="AC2368" s="63" t="s">
        <v>3975</v>
      </c>
      <c r="AD2368" s="94" t="str">
        <f>IF(OR(Q2368="",'1'!$H$10="-"),"",IF(Q2368&gt;R2368+S2368,"заказано больше наличия",""))</f>
        <v/>
      </c>
    </row>
    <row r="2369" spans="1:30" s="48" customFormat="1">
      <c r="A2369" s="2"/>
      <c r="B2369" s="57" t="s">
        <v>4223</v>
      </c>
      <c r="C2369" s="49" t="s">
        <v>142</v>
      </c>
      <c r="D2369" s="49" t="s">
        <v>124</v>
      </c>
      <c r="E2369" s="49">
        <v>6</v>
      </c>
      <c r="F2369" s="49">
        <v>11</v>
      </c>
      <c r="G2369" s="49" t="s">
        <v>4265</v>
      </c>
      <c r="H2369" s="52" t="s">
        <v>52</v>
      </c>
      <c r="I2369" s="50"/>
      <c r="J2369" s="50"/>
      <c r="K2369" s="90"/>
      <c r="L2369" s="51">
        <v>330</v>
      </c>
      <c r="M2369" s="51">
        <v>291</v>
      </c>
      <c r="N2369" s="82">
        <f>IF('1'!$H$10="-",L2369,L2369)</f>
        <v>330</v>
      </c>
      <c r="O2369" s="82">
        <f>IF(Z2369="только сц",0,IF('1'!$H$10="-",M2369,IF('1'!$H$10="в кассу предприятия",M2369,IF('1'!$H$10="ИП Водакова Т.Ю.",M2369*1.075,"-"))))</f>
        <v>291</v>
      </c>
      <c r="P2369" s="86">
        <v>2</v>
      </c>
      <c r="Q2369" s="47"/>
      <c r="R2369" s="91">
        <f t="shared" si="37"/>
        <v>0</v>
      </c>
      <c r="S2369" s="91" t="str">
        <f>IF('1'!$H$10="-","-      ₽",IF(Z2369="только сц",IF(Q2369&lt;=AA2369,Q2369,AA2369),IF(Q2369&lt;=AB2369,0,IF(Q2369-R2369&lt;=AA2369,Q2369-R2369,AA2369))))</f>
        <v>-      ₽</v>
      </c>
      <c r="T2369" s="92" t="str">
        <f>IF('1'!$H$10="-","-      ₽",IF(AND(SUM($W$10:$W$6357)&gt;=200000,AC2369&lt;&gt;"без скидки"),IF(R2369&gt;=100,O2369*0.95*0.95*R2369,O2369*R2369*0.95),IF(SUM($V$10:$V$6357)&gt;=57000,IF(AND(R2369&gt;=100,AC2369&lt;&gt;"без скидки"),O2369*0.95*R2369,O2369*R2369),N2369*R2369)))</f>
        <v>-      ₽</v>
      </c>
      <c r="U2369" s="92" t="str">
        <f>IF('1'!$H$10="-","-      ₽",S2369*N2369)</f>
        <v>-      ₽</v>
      </c>
      <c r="V2369" s="93" t="str">
        <f>IF('1'!$H$10="-","-      ₽",R2369*N2369)</f>
        <v>-      ₽</v>
      </c>
      <c r="W2369" s="93" t="str">
        <f>IF('1'!$H$10="-","-      ₽",R2369*O2369)</f>
        <v>-      ₽</v>
      </c>
      <c r="X2369" s="65" t="s">
        <v>4548</v>
      </c>
      <c r="Y2369" s="66" t="str">
        <f>IF(OR(Q2369="",'1'!$H$10="-"),"-      %",IF(Z2369="только сц",0,IF(SUM($V$685:$V$6357)&gt;=57000,(W2369-T2369)/W2369,0)))</f>
        <v>-      %</v>
      </c>
      <c r="Z2369" s="83" t="s">
        <v>375</v>
      </c>
      <c r="AA2369" s="51">
        <v>1</v>
      </c>
      <c r="AB2369" s="51">
        <v>1</v>
      </c>
      <c r="AC2369" s="63" t="s">
        <v>375</v>
      </c>
      <c r="AD2369" s="94" t="str">
        <f>IF(OR(Q2369="",'1'!$H$10="-"),"",IF(Q2369&gt;R2369+S2369,"заказано больше наличия",""))</f>
        <v/>
      </c>
    </row>
    <row r="2370" spans="1:30" s="48" customFormat="1">
      <c r="A2370" s="2"/>
      <c r="B2370" s="57" t="s">
        <v>137</v>
      </c>
      <c r="C2370" s="49" t="s">
        <v>123</v>
      </c>
      <c r="D2370" s="49" t="s">
        <v>124</v>
      </c>
      <c r="E2370" s="49">
        <v>6</v>
      </c>
      <c r="F2370" s="49">
        <v>6</v>
      </c>
      <c r="G2370" s="49" t="s">
        <v>138</v>
      </c>
      <c r="H2370" s="52" t="s">
        <v>85</v>
      </c>
      <c r="I2370" s="50"/>
      <c r="J2370" s="50"/>
      <c r="K2370" s="90"/>
      <c r="L2370" s="51">
        <v>248</v>
      </c>
      <c r="M2370" s="51">
        <v>219</v>
      </c>
      <c r="N2370" s="82">
        <f>IF('1'!$H$10="-",L2370,L2370)</f>
        <v>248</v>
      </c>
      <c r="O2370" s="82">
        <f>IF(Z2370="только сц",0,IF('1'!$H$10="-",M2370,IF('1'!$H$10="в кассу предприятия",M2370,IF('1'!$H$10="ИП Водакова Т.Ю.",M2370*1.075,"-"))))</f>
        <v>219</v>
      </c>
      <c r="P2370" s="86" t="s">
        <v>5583</v>
      </c>
      <c r="Q2370" s="47"/>
      <c r="R2370" s="91">
        <f t="shared" si="37"/>
        <v>0</v>
      </c>
      <c r="S2370" s="91" t="str">
        <f>IF('1'!$H$10="-","-      ₽",IF(Z2370="только сц",IF(Q2370&lt;=AA2370,Q2370,AA2370),IF(Q2370&lt;=AB2370,0,IF(Q2370-R2370&lt;=AA2370,Q2370-R2370,AA2370))))</f>
        <v>-      ₽</v>
      </c>
      <c r="T2370" s="92" t="str">
        <f>IF('1'!$H$10="-","-      ₽",IF(AND(SUM($W$10:$W$6357)&gt;=200000,AC2370&lt;&gt;"без скидки"),IF(R2370&gt;=100,O2370*0.95*0.95*R2370,O2370*R2370*0.95),IF(SUM($V$10:$V$6357)&gt;=57000,IF(AND(R2370&gt;=100,AC2370&lt;&gt;"без скидки"),O2370*0.95*R2370,O2370*R2370),N2370*R2370)))</f>
        <v>-      ₽</v>
      </c>
      <c r="U2370" s="92" t="str">
        <f>IF('1'!$H$10="-","-      ₽",S2370*N2370)</f>
        <v>-      ₽</v>
      </c>
      <c r="V2370" s="93" t="str">
        <f>IF('1'!$H$10="-","-      ₽",R2370*N2370)</f>
        <v>-      ₽</v>
      </c>
      <c r="W2370" s="93" t="str">
        <f>IF('1'!$H$10="-","-      ₽",R2370*O2370)</f>
        <v>-      ₽</v>
      </c>
      <c r="X2370" s="65" t="s">
        <v>4992</v>
      </c>
      <c r="Y2370" s="66" t="str">
        <f>IF(OR(Q2370="",'1'!$H$10="-"),"-      %",IF(Z2370="только сц",0,IF(SUM($V$685:$V$6357)&gt;=57000,(W2370-T2370)/W2370,0)))</f>
        <v>-      %</v>
      </c>
      <c r="Z2370" s="83" t="s">
        <v>375</v>
      </c>
      <c r="AA2370" s="51">
        <v>205</v>
      </c>
      <c r="AB2370" s="51">
        <v>22</v>
      </c>
      <c r="AC2370" s="63" t="s">
        <v>375</v>
      </c>
      <c r="AD2370" s="94" t="str">
        <f>IF(OR(Q2370="",'1'!$H$10="-"),"",IF(Q2370&gt;R2370+S2370,"заказано больше наличия",""))</f>
        <v/>
      </c>
    </row>
    <row r="2371" spans="1:30" s="48" customFormat="1">
      <c r="A2371" s="2"/>
      <c r="B2371" s="57" t="s">
        <v>139</v>
      </c>
      <c r="C2371" s="49" t="s">
        <v>123</v>
      </c>
      <c r="D2371" s="49" t="s">
        <v>124</v>
      </c>
      <c r="E2371" s="49">
        <v>6</v>
      </c>
      <c r="F2371" s="49">
        <v>6</v>
      </c>
      <c r="G2371" s="49" t="s">
        <v>140</v>
      </c>
      <c r="H2371" s="52" t="s">
        <v>85</v>
      </c>
      <c r="I2371" s="50"/>
      <c r="J2371" s="50"/>
      <c r="K2371" s="90"/>
      <c r="L2371" s="51">
        <v>248</v>
      </c>
      <c r="M2371" s="51">
        <v>219</v>
      </c>
      <c r="N2371" s="82">
        <f>IF('1'!$H$10="-",L2371,L2371)</f>
        <v>248</v>
      </c>
      <c r="O2371" s="82">
        <f>IF(Z2371="только сц",0,IF('1'!$H$10="-",M2371,IF('1'!$H$10="в кассу предприятия",M2371,IF('1'!$H$10="ИП Водакова Т.Ю.",M2371*1.075,"-"))))</f>
        <v>219</v>
      </c>
      <c r="P2371" s="86" t="s">
        <v>5583</v>
      </c>
      <c r="Q2371" s="47"/>
      <c r="R2371" s="91">
        <f t="shared" si="37"/>
        <v>0</v>
      </c>
      <c r="S2371" s="91" t="str">
        <f>IF('1'!$H$10="-","-      ₽",IF(Z2371="только сц",IF(Q2371&lt;=AA2371,Q2371,AA2371),IF(Q2371&lt;=AB2371,0,IF(Q2371-R2371&lt;=AA2371,Q2371-R2371,AA2371))))</f>
        <v>-      ₽</v>
      </c>
      <c r="T2371" s="92" t="str">
        <f>IF('1'!$H$10="-","-      ₽",IF(AND(SUM($W$10:$W$6357)&gt;=200000,AC2371&lt;&gt;"без скидки"),IF(R2371&gt;=100,O2371*0.95*0.95*R2371,O2371*R2371*0.95),IF(SUM($V$10:$V$6357)&gt;=57000,IF(AND(R2371&gt;=100,AC2371&lt;&gt;"без скидки"),O2371*0.95*R2371,O2371*R2371),N2371*R2371)))</f>
        <v>-      ₽</v>
      </c>
      <c r="U2371" s="92" t="str">
        <f>IF('1'!$H$10="-","-      ₽",S2371*N2371)</f>
        <v>-      ₽</v>
      </c>
      <c r="V2371" s="93" t="str">
        <f>IF('1'!$H$10="-","-      ₽",R2371*N2371)</f>
        <v>-      ₽</v>
      </c>
      <c r="W2371" s="93" t="str">
        <f>IF('1'!$H$10="-","-      ₽",R2371*O2371)</f>
        <v>-      ₽</v>
      </c>
      <c r="X2371" s="65" t="s">
        <v>4548</v>
      </c>
      <c r="Y2371" s="66" t="str">
        <f>IF(OR(Q2371="",'1'!$H$10="-"),"-      %",IF(Z2371="только сц",0,IF(SUM($V$685:$V$6357)&gt;=57000,(W2371-T2371)/W2371,0)))</f>
        <v>-      %</v>
      </c>
      <c r="Z2371" s="83" t="s">
        <v>375</v>
      </c>
      <c r="AA2371" s="51">
        <v>136</v>
      </c>
      <c r="AB2371" s="51">
        <v>115</v>
      </c>
      <c r="AC2371" s="63" t="s">
        <v>375</v>
      </c>
      <c r="AD2371" s="94" t="str">
        <f>IF(OR(Q2371="",'1'!$H$10="-"),"",IF(Q2371&gt;R2371+S2371,"заказано больше наличия",""))</f>
        <v/>
      </c>
    </row>
    <row r="2372" spans="1:30" s="48" customFormat="1">
      <c r="A2372" s="2"/>
      <c r="B2372" s="57" t="s">
        <v>141</v>
      </c>
      <c r="C2372" s="49" t="s">
        <v>142</v>
      </c>
      <c r="D2372" s="49" t="s">
        <v>124</v>
      </c>
      <c r="E2372" s="49">
        <v>6</v>
      </c>
      <c r="F2372" s="49">
        <v>11</v>
      </c>
      <c r="G2372" s="49" t="s">
        <v>143</v>
      </c>
      <c r="H2372" s="52" t="s">
        <v>52</v>
      </c>
      <c r="I2372" s="50"/>
      <c r="J2372" s="50"/>
      <c r="K2372" s="90"/>
      <c r="L2372" s="51">
        <v>330</v>
      </c>
      <c r="M2372" s="51">
        <v>291</v>
      </c>
      <c r="N2372" s="82">
        <f>IF('1'!$H$10="-",L2372,L2372)</f>
        <v>330</v>
      </c>
      <c r="O2372" s="82">
        <f>IF(Z2372="только сц",0,IF('1'!$H$10="-",M2372,IF('1'!$H$10="в кассу предприятия",M2372,IF('1'!$H$10="ИП Водакова Т.Ю.",M2372*1.075,"-"))))</f>
        <v>291</v>
      </c>
      <c r="P2372" s="86">
        <v>13</v>
      </c>
      <c r="Q2372" s="47"/>
      <c r="R2372" s="91">
        <f t="shared" si="37"/>
        <v>0</v>
      </c>
      <c r="S2372" s="91" t="str">
        <f>IF('1'!$H$10="-","-      ₽",IF(Z2372="только сц",IF(Q2372&lt;=AA2372,Q2372,AA2372),IF(Q2372&lt;=AB2372,0,IF(Q2372-R2372&lt;=AA2372,Q2372-R2372,AA2372))))</f>
        <v>-      ₽</v>
      </c>
      <c r="T2372" s="92" t="str">
        <f>IF('1'!$H$10="-","-      ₽",IF(AND(SUM($W$10:$W$6357)&gt;=200000,AC2372&lt;&gt;"без скидки"),IF(R2372&gt;=100,O2372*0.95*0.95*R2372,O2372*R2372*0.95),IF(SUM($V$10:$V$6357)&gt;=57000,IF(AND(R2372&gt;=100,AC2372&lt;&gt;"без скидки"),O2372*0.95*R2372,O2372*R2372),N2372*R2372)))</f>
        <v>-      ₽</v>
      </c>
      <c r="U2372" s="92" t="str">
        <f>IF('1'!$H$10="-","-      ₽",S2372*N2372)</f>
        <v>-      ₽</v>
      </c>
      <c r="V2372" s="93" t="str">
        <f>IF('1'!$H$10="-","-      ₽",R2372*N2372)</f>
        <v>-      ₽</v>
      </c>
      <c r="W2372" s="93" t="str">
        <f>IF('1'!$H$10="-","-      ₽",R2372*O2372)</f>
        <v>-      ₽</v>
      </c>
      <c r="X2372" s="65" t="s">
        <v>4548</v>
      </c>
      <c r="Y2372" s="66" t="str">
        <f>IF(OR(Q2372="",'1'!$H$10="-"),"-      %",IF(Z2372="только сц",0,IF(SUM($V$685:$V$6357)&gt;=57000,(W2372-T2372)/W2372,0)))</f>
        <v>-      %</v>
      </c>
      <c r="Z2372" s="83" t="s">
        <v>375</v>
      </c>
      <c r="AA2372" s="51">
        <v>2</v>
      </c>
      <c r="AB2372" s="51">
        <v>11</v>
      </c>
      <c r="AC2372" s="63" t="s">
        <v>375</v>
      </c>
      <c r="AD2372" s="94" t="str">
        <f>IF(OR(Q2372="",'1'!$H$10="-"),"",IF(Q2372&gt;R2372+S2372,"заказано больше наличия",""))</f>
        <v/>
      </c>
    </row>
    <row r="2373" spans="1:30" s="48" customFormat="1">
      <c r="A2373" s="2"/>
      <c r="B2373" s="57" t="s">
        <v>4592</v>
      </c>
      <c r="C2373" s="49" t="s">
        <v>123</v>
      </c>
      <c r="D2373" s="49" t="s">
        <v>124</v>
      </c>
      <c r="E2373" s="49">
        <v>6</v>
      </c>
      <c r="F2373" s="49">
        <v>6</v>
      </c>
      <c r="G2373" s="49" t="s">
        <v>4682</v>
      </c>
      <c r="H2373" s="52" t="s">
        <v>85</v>
      </c>
      <c r="I2373" s="50"/>
      <c r="J2373" s="50"/>
      <c r="K2373" s="90"/>
      <c r="L2373" s="51">
        <v>248</v>
      </c>
      <c r="M2373" s="51">
        <v>219</v>
      </c>
      <c r="N2373" s="82">
        <f>IF('1'!$H$10="-",L2373,L2373)</f>
        <v>248</v>
      </c>
      <c r="O2373" s="82">
        <f>IF(Z2373="только сц",0,IF('1'!$H$10="-",M2373,IF('1'!$H$10="в кассу предприятия",M2373,IF('1'!$H$10="ИП Водакова Т.Ю.",M2373*1.075,"-"))))</f>
        <v>219</v>
      </c>
      <c r="P2373" s="86" t="s">
        <v>5583</v>
      </c>
      <c r="Q2373" s="47"/>
      <c r="R2373" s="91">
        <f t="shared" si="37"/>
        <v>0</v>
      </c>
      <c r="S2373" s="91" t="str">
        <f>IF('1'!$H$10="-","-      ₽",IF(Z2373="только сц",IF(Q2373&lt;=AA2373,Q2373,AA2373),IF(Q2373&lt;=AB2373,0,IF(Q2373-R2373&lt;=AA2373,Q2373-R2373,AA2373))))</f>
        <v>-      ₽</v>
      </c>
      <c r="T2373" s="92" t="str">
        <f>IF('1'!$H$10="-","-      ₽",IF(AND(SUM($W$10:$W$6357)&gt;=200000,AC2373&lt;&gt;"без скидки"),IF(R2373&gt;=100,O2373*0.95*0.95*R2373,O2373*R2373*0.95),IF(SUM($V$10:$V$6357)&gt;=57000,IF(AND(R2373&gt;=100,AC2373&lt;&gt;"без скидки"),O2373*0.95*R2373,O2373*R2373),N2373*R2373)))</f>
        <v>-      ₽</v>
      </c>
      <c r="U2373" s="92" t="str">
        <f>IF('1'!$H$10="-","-      ₽",S2373*N2373)</f>
        <v>-      ₽</v>
      </c>
      <c r="V2373" s="93" t="str">
        <f>IF('1'!$H$10="-","-      ₽",R2373*N2373)</f>
        <v>-      ₽</v>
      </c>
      <c r="W2373" s="93" t="str">
        <f>IF('1'!$H$10="-","-      ₽",R2373*O2373)</f>
        <v>-      ₽</v>
      </c>
      <c r="X2373" s="65" t="s">
        <v>4548</v>
      </c>
      <c r="Y2373" s="66" t="str">
        <f>IF(OR(Q2373="",'1'!$H$10="-"),"-      %",IF(Z2373="только сц",0,IF(SUM($V$685:$V$6357)&gt;=57000,(W2373-T2373)/W2373,0)))</f>
        <v>-      %</v>
      </c>
      <c r="Z2373" s="83" t="s">
        <v>375</v>
      </c>
      <c r="AA2373" s="51">
        <v>0</v>
      </c>
      <c r="AB2373" s="51">
        <v>101</v>
      </c>
      <c r="AC2373" s="63" t="s">
        <v>375</v>
      </c>
      <c r="AD2373" s="94" t="str">
        <f>IF(OR(Q2373="",'1'!$H$10="-"),"",IF(Q2373&gt;R2373+S2373,"заказано больше наличия",""))</f>
        <v/>
      </c>
    </row>
    <row r="2374" spans="1:30" s="48" customFormat="1">
      <c r="A2374" s="2"/>
      <c r="B2374" s="57" t="s">
        <v>144</v>
      </c>
      <c r="C2374" s="49" t="s">
        <v>123</v>
      </c>
      <c r="D2374" s="49" t="s">
        <v>124</v>
      </c>
      <c r="E2374" s="49">
        <v>6</v>
      </c>
      <c r="F2374" s="49">
        <v>6</v>
      </c>
      <c r="G2374" s="49"/>
      <c r="H2374" s="52" t="s">
        <v>85</v>
      </c>
      <c r="I2374" s="50"/>
      <c r="J2374" s="50"/>
      <c r="K2374" s="90"/>
      <c r="L2374" s="51">
        <v>248</v>
      </c>
      <c r="M2374" s="51">
        <v>219</v>
      </c>
      <c r="N2374" s="82">
        <f>IF('1'!$H$10="-",L2374,L2374)</f>
        <v>248</v>
      </c>
      <c r="O2374" s="82">
        <f>IF(Z2374="только сц",0,IF('1'!$H$10="-",M2374,IF('1'!$H$10="в кассу предприятия",M2374,IF('1'!$H$10="ИП Водакова Т.Ю.",M2374*1.075,"-"))))</f>
        <v>219</v>
      </c>
      <c r="P2374" s="86">
        <v>64</v>
      </c>
      <c r="Q2374" s="47"/>
      <c r="R2374" s="91">
        <f t="shared" si="37"/>
        <v>0</v>
      </c>
      <c r="S2374" s="91" t="str">
        <f>IF('1'!$H$10="-","-      ₽",IF(Z2374="только сц",IF(Q2374&lt;=AA2374,Q2374,AA2374),IF(Q2374&lt;=AB2374,0,IF(Q2374-R2374&lt;=AA2374,Q2374-R2374,AA2374))))</f>
        <v>-      ₽</v>
      </c>
      <c r="T2374" s="92" t="str">
        <f>IF('1'!$H$10="-","-      ₽",IF(AND(SUM($W$10:$W$6357)&gt;=200000,AC2374&lt;&gt;"без скидки"),IF(R2374&gt;=100,O2374*0.95*0.95*R2374,O2374*R2374*0.95),IF(SUM($V$10:$V$6357)&gt;=57000,IF(AND(R2374&gt;=100,AC2374&lt;&gt;"без скидки"),O2374*0.95*R2374,O2374*R2374),N2374*R2374)))</f>
        <v>-      ₽</v>
      </c>
      <c r="U2374" s="92" t="str">
        <f>IF('1'!$H$10="-","-      ₽",S2374*N2374)</f>
        <v>-      ₽</v>
      </c>
      <c r="V2374" s="93" t="str">
        <f>IF('1'!$H$10="-","-      ₽",R2374*N2374)</f>
        <v>-      ₽</v>
      </c>
      <c r="W2374" s="93" t="str">
        <f>IF('1'!$H$10="-","-      ₽",R2374*O2374)</f>
        <v>-      ₽</v>
      </c>
      <c r="X2374" s="65" t="s">
        <v>4548</v>
      </c>
      <c r="Y2374" s="66" t="str">
        <f>IF(OR(Q2374="",'1'!$H$10="-"),"-      %",IF(Z2374="только сц",0,IF(SUM($V$685:$V$6357)&gt;=57000,(W2374-T2374)/W2374,0)))</f>
        <v>-      %</v>
      </c>
      <c r="Z2374" s="83" t="s">
        <v>375</v>
      </c>
      <c r="AA2374" s="51">
        <v>0</v>
      </c>
      <c r="AB2374" s="51">
        <v>64</v>
      </c>
      <c r="AC2374" s="63" t="s">
        <v>375</v>
      </c>
      <c r="AD2374" s="94" t="str">
        <f>IF(OR(Q2374="",'1'!$H$10="-"),"",IF(Q2374&gt;R2374+S2374,"заказано больше наличия",""))</f>
        <v/>
      </c>
    </row>
    <row r="2375" spans="1:30" s="48" customFormat="1">
      <c r="A2375" s="2"/>
      <c r="B2375" s="57" t="s">
        <v>5318</v>
      </c>
      <c r="C2375" s="49" t="s">
        <v>5442</v>
      </c>
      <c r="D2375" s="49" t="s">
        <v>685</v>
      </c>
      <c r="E2375" s="49">
        <v>6</v>
      </c>
      <c r="F2375" s="49">
        <v>11</v>
      </c>
      <c r="G2375" s="49" t="s">
        <v>5498</v>
      </c>
      <c r="H2375" s="52" t="s">
        <v>52</v>
      </c>
      <c r="I2375" s="50"/>
      <c r="J2375" s="50"/>
      <c r="K2375" s="90"/>
      <c r="L2375" s="51">
        <v>368</v>
      </c>
      <c r="M2375" s="51">
        <v>325</v>
      </c>
      <c r="N2375" s="82">
        <f>IF('1'!$H$10="-",L2375,L2375)</f>
        <v>368</v>
      </c>
      <c r="O2375" s="82">
        <f>IF(Z2375="только сц",0,IF('1'!$H$10="-",M2375,IF('1'!$H$10="в кассу предприятия",M2375,IF('1'!$H$10="ИП Водакова Т.Ю.",M2375*1.075,"-"))))</f>
        <v>325</v>
      </c>
      <c r="P2375" s="86">
        <v>16</v>
      </c>
      <c r="Q2375" s="47"/>
      <c r="R2375" s="91">
        <f t="shared" si="37"/>
        <v>0</v>
      </c>
      <c r="S2375" s="91" t="str">
        <f>IF('1'!$H$10="-","-      ₽",IF(Z2375="только сц",IF(Q2375&lt;=AA2375,Q2375,AA2375),IF(Q2375&lt;=AB2375,0,IF(Q2375-R2375&lt;=AA2375,Q2375-R2375,AA2375))))</f>
        <v>-      ₽</v>
      </c>
      <c r="T2375" s="92" t="str">
        <f>IF('1'!$H$10="-","-      ₽",IF(AND(SUM($W$10:$W$6357)&gt;=200000,AC2375&lt;&gt;"без скидки"),IF(R2375&gt;=100,O2375*0.95*0.95*R2375,O2375*R2375*0.95),IF(SUM($V$10:$V$6357)&gt;=57000,IF(AND(R2375&gt;=100,AC2375&lt;&gt;"без скидки"),O2375*0.95*R2375,O2375*R2375),N2375*R2375)))</f>
        <v>-      ₽</v>
      </c>
      <c r="U2375" s="92" t="str">
        <f>IF('1'!$H$10="-","-      ₽",S2375*N2375)</f>
        <v>-      ₽</v>
      </c>
      <c r="V2375" s="93" t="str">
        <f>IF('1'!$H$10="-","-      ₽",R2375*N2375)</f>
        <v>-      ₽</v>
      </c>
      <c r="W2375" s="93" t="str">
        <f>IF('1'!$H$10="-","-      ₽",R2375*O2375)</f>
        <v>-      ₽</v>
      </c>
      <c r="X2375" s="65" t="s">
        <v>4991</v>
      </c>
      <c r="Y2375" s="66" t="str">
        <f>IF(OR(Q2375="",'1'!$H$10="-"),"-      %",IF(Z2375="только сц",0,IF(SUM($V$685:$V$6357)&gt;=57000,(W2375-T2375)/W2375,0)))</f>
        <v>-      %</v>
      </c>
      <c r="Z2375" s="83" t="s">
        <v>375</v>
      </c>
      <c r="AA2375" s="51">
        <v>0</v>
      </c>
      <c r="AB2375" s="51">
        <v>16</v>
      </c>
      <c r="AC2375" s="63" t="s">
        <v>375</v>
      </c>
      <c r="AD2375" s="94" t="str">
        <f>IF(OR(Q2375="",'1'!$H$10="-"),"",IF(Q2375&gt;R2375+S2375,"заказано больше наличия",""))</f>
        <v/>
      </c>
    </row>
    <row r="2376" spans="1:30" s="48" customFormat="1">
      <c r="A2376" s="2"/>
      <c r="B2376" s="57" t="s">
        <v>145</v>
      </c>
      <c r="C2376" s="49" t="s">
        <v>146</v>
      </c>
      <c r="D2376" s="49" t="s">
        <v>147</v>
      </c>
      <c r="E2376" s="49">
        <v>6</v>
      </c>
      <c r="F2376" s="49">
        <v>11</v>
      </c>
      <c r="G2376" s="49" t="s">
        <v>148</v>
      </c>
      <c r="H2376" s="52" t="s">
        <v>52</v>
      </c>
      <c r="I2376" s="50"/>
      <c r="J2376" s="50"/>
      <c r="K2376" s="90"/>
      <c r="L2376" s="51">
        <v>330</v>
      </c>
      <c r="M2376" s="51">
        <v>291</v>
      </c>
      <c r="N2376" s="82">
        <f>IF('1'!$H$10="-",L2376,L2376)</f>
        <v>330</v>
      </c>
      <c r="O2376" s="82">
        <f>IF(Z2376="только сц",0,IF('1'!$H$10="-",M2376,IF('1'!$H$10="в кассу предприятия",M2376,IF('1'!$H$10="ИП Водакова Т.Ю.",M2376*1.075,"-"))))</f>
        <v>291</v>
      </c>
      <c r="P2376" s="86">
        <v>16</v>
      </c>
      <c r="Q2376" s="47"/>
      <c r="R2376" s="91">
        <f t="shared" si="37"/>
        <v>0</v>
      </c>
      <c r="S2376" s="91" t="str">
        <f>IF('1'!$H$10="-","-      ₽",IF(Z2376="только сц",IF(Q2376&lt;=AA2376,Q2376,AA2376),IF(Q2376&lt;=AB2376,0,IF(Q2376-R2376&lt;=AA2376,Q2376-R2376,AA2376))))</f>
        <v>-      ₽</v>
      </c>
      <c r="T2376" s="92" t="str">
        <f>IF('1'!$H$10="-","-      ₽",IF(AND(SUM($W$10:$W$6357)&gt;=200000,AC2376&lt;&gt;"без скидки"),IF(R2376&gt;=100,O2376*0.95*0.95*R2376,O2376*R2376*0.95),IF(SUM($V$10:$V$6357)&gt;=57000,IF(AND(R2376&gt;=100,AC2376&lt;&gt;"без скидки"),O2376*0.95*R2376,O2376*R2376),N2376*R2376)))</f>
        <v>-      ₽</v>
      </c>
      <c r="U2376" s="92" t="str">
        <f>IF('1'!$H$10="-","-      ₽",S2376*N2376)</f>
        <v>-      ₽</v>
      </c>
      <c r="V2376" s="93" t="str">
        <f>IF('1'!$H$10="-","-      ₽",R2376*N2376)</f>
        <v>-      ₽</v>
      </c>
      <c r="W2376" s="93" t="str">
        <f>IF('1'!$H$10="-","-      ₽",R2376*O2376)</f>
        <v>-      ₽</v>
      </c>
      <c r="X2376" s="65" t="s">
        <v>4548</v>
      </c>
      <c r="Y2376" s="66" t="str">
        <f>IF(OR(Q2376="",'1'!$H$10="-"),"-      %",IF(Z2376="только сц",0,IF(SUM($V$685:$V$6357)&gt;=57000,(W2376-T2376)/W2376,0)))</f>
        <v>-      %</v>
      </c>
      <c r="Z2376" s="83" t="s">
        <v>375</v>
      </c>
      <c r="AA2376" s="51">
        <v>2</v>
      </c>
      <c r="AB2376" s="51">
        <v>14</v>
      </c>
      <c r="AC2376" s="63" t="s">
        <v>375</v>
      </c>
      <c r="AD2376" s="94" t="str">
        <f>IF(OR(Q2376="",'1'!$H$10="-"),"",IF(Q2376&gt;R2376+S2376,"заказано больше наличия",""))</f>
        <v/>
      </c>
    </row>
    <row r="2377" spans="1:30" s="48" customFormat="1">
      <c r="A2377" s="2"/>
      <c r="B2377" s="57" t="s">
        <v>149</v>
      </c>
      <c r="C2377" s="49" t="s">
        <v>146</v>
      </c>
      <c r="D2377" s="49" t="s">
        <v>147</v>
      </c>
      <c r="E2377" s="49">
        <v>6</v>
      </c>
      <c r="F2377" s="49">
        <v>11</v>
      </c>
      <c r="G2377" s="49" t="s">
        <v>150</v>
      </c>
      <c r="H2377" s="52" t="s">
        <v>52</v>
      </c>
      <c r="I2377" s="50"/>
      <c r="J2377" s="50"/>
      <c r="K2377" s="90"/>
      <c r="L2377" s="51">
        <v>330</v>
      </c>
      <c r="M2377" s="51">
        <v>291</v>
      </c>
      <c r="N2377" s="82">
        <f>IF('1'!$H$10="-",L2377,L2377)</f>
        <v>330</v>
      </c>
      <c r="O2377" s="82">
        <f>IF(Z2377="только сц",0,IF('1'!$H$10="-",M2377,IF('1'!$H$10="в кассу предприятия",M2377,IF('1'!$H$10="ИП Водакова Т.Ю.",M2377*1.075,"-"))))</f>
        <v>291</v>
      </c>
      <c r="P2377" s="86">
        <v>4</v>
      </c>
      <c r="Q2377" s="47"/>
      <c r="R2377" s="91">
        <f t="shared" si="37"/>
        <v>0</v>
      </c>
      <c r="S2377" s="91" t="str">
        <f>IF('1'!$H$10="-","-      ₽",IF(Z2377="только сц",IF(Q2377&lt;=AA2377,Q2377,AA2377),IF(Q2377&lt;=AB2377,0,IF(Q2377-R2377&lt;=AA2377,Q2377-R2377,AA2377))))</f>
        <v>-      ₽</v>
      </c>
      <c r="T2377" s="92" t="str">
        <f>IF('1'!$H$10="-","-      ₽",IF(AND(SUM($W$10:$W$6357)&gt;=200000,AC2377&lt;&gt;"без скидки"),IF(R2377&gt;=100,O2377*0.95*0.95*R2377,O2377*R2377*0.95),IF(SUM($V$10:$V$6357)&gt;=57000,IF(AND(R2377&gt;=100,AC2377&lt;&gt;"без скидки"),O2377*0.95*R2377,O2377*R2377),N2377*R2377)))</f>
        <v>-      ₽</v>
      </c>
      <c r="U2377" s="92" t="str">
        <f>IF('1'!$H$10="-","-      ₽",S2377*N2377)</f>
        <v>-      ₽</v>
      </c>
      <c r="V2377" s="93" t="str">
        <f>IF('1'!$H$10="-","-      ₽",R2377*N2377)</f>
        <v>-      ₽</v>
      </c>
      <c r="W2377" s="93" t="str">
        <f>IF('1'!$H$10="-","-      ₽",R2377*O2377)</f>
        <v>-      ₽</v>
      </c>
      <c r="X2377" s="65" t="s">
        <v>4548</v>
      </c>
      <c r="Y2377" s="66" t="str">
        <f>IF(OR(Q2377="",'1'!$H$10="-"),"-      %",IF(Z2377="только сц",0,IF(SUM($V$685:$V$6357)&gt;=57000,(W2377-T2377)/W2377,0)))</f>
        <v>-      %</v>
      </c>
      <c r="Z2377" s="83" t="s">
        <v>375</v>
      </c>
      <c r="AA2377" s="51">
        <v>0</v>
      </c>
      <c r="AB2377" s="51">
        <v>4</v>
      </c>
      <c r="AC2377" s="63" t="s">
        <v>375</v>
      </c>
      <c r="AD2377" s="94" t="str">
        <f>IF(OR(Q2377="",'1'!$H$10="-"),"",IF(Q2377&gt;R2377+S2377,"заказано больше наличия",""))</f>
        <v/>
      </c>
    </row>
    <row r="2378" spans="1:30" s="48" customFormat="1">
      <c r="A2378" s="2"/>
      <c r="B2378" s="57" t="s">
        <v>2179</v>
      </c>
      <c r="C2378" s="49" t="s">
        <v>146</v>
      </c>
      <c r="D2378" s="49" t="s">
        <v>147</v>
      </c>
      <c r="E2378" s="49">
        <v>6</v>
      </c>
      <c r="F2378" s="49">
        <v>11</v>
      </c>
      <c r="G2378" s="49" t="s">
        <v>136</v>
      </c>
      <c r="H2378" s="52" t="s">
        <v>52</v>
      </c>
      <c r="I2378" s="50"/>
      <c r="J2378" s="50"/>
      <c r="K2378" s="90"/>
      <c r="L2378" s="51">
        <v>330</v>
      </c>
      <c r="M2378" s="51">
        <v>291</v>
      </c>
      <c r="N2378" s="82">
        <f>IF('1'!$H$10="-",L2378,L2378)</f>
        <v>330</v>
      </c>
      <c r="O2378" s="82">
        <f>IF(Z2378="только сц",0,IF('1'!$H$10="-",M2378,IF('1'!$H$10="в кассу предприятия",M2378,IF('1'!$H$10="ИП Водакова Т.Ю.",M2378*1.075,"-"))))</f>
        <v>291</v>
      </c>
      <c r="P2378" s="86">
        <v>72</v>
      </c>
      <c r="Q2378" s="47"/>
      <c r="R2378" s="91">
        <f t="shared" si="37"/>
        <v>0</v>
      </c>
      <c r="S2378" s="91" t="str">
        <f>IF('1'!$H$10="-","-      ₽",IF(Z2378="только сц",IF(Q2378&lt;=AA2378,Q2378,AA2378),IF(Q2378&lt;=AB2378,0,IF(Q2378-R2378&lt;=AA2378,Q2378-R2378,AA2378))))</f>
        <v>-      ₽</v>
      </c>
      <c r="T2378" s="92" t="str">
        <f>IF('1'!$H$10="-","-      ₽",IF(AND(SUM($W$10:$W$6357)&gt;=200000,AC2378&lt;&gt;"без скидки"),IF(R2378&gt;=100,O2378*0.95*0.95*R2378,O2378*R2378*0.95),IF(SUM($V$10:$V$6357)&gt;=57000,IF(AND(R2378&gt;=100,AC2378&lt;&gt;"без скидки"),O2378*0.95*R2378,O2378*R2378),N2378*R2378)))</f>
        <v>-      ₽</v>
      </c>
      <c r="U2378" s="92" t="str">
        <f>IF('1'!$H$10="-","-      ₽",S2378*N2378)</f>
        <v>-      ₽</v>
      </c>
      <c r="V2378" s="93" t="str">
        <f>IF('1'!$H$10="-","-      ₽",R2378*N2378)</f>
        <v>-      ₽</v>
      </c>
      <c r="W2378" s="93" t="str">
        <f>IF('1'!$H$10="-","-      ₽",R2378*O2378)</f>
        <v>-      ₽</v>
      </c>
      <c r="X2378" s="65" t="s">
        <v>4548</v>
      </c>
      <c r="Y2378" s="66" t="str">
        <f>IF(OR(Q2378="",'1'!$H$10="-"),"-      %",IF(Z2378="только сц",0,IF(SUM($V$685:$V$6357)&gt;=57000,(W2378-T2378)/W2378,0)))</f>
        <v>-      %</v>
      </c>
      <c r="Z2378" s="83" t="s">
        <v>375</v>
      </c>
      <c r="AA2378" s="51">
        <v>0</v>
      </c>
      <c r="AB2378" s="51">
        <v>72</v>
      </c>
      <c r="AC2378" s="63" t="s">
        <v>375</v>
      </c>
      <c r="AD2378" s="94" t="str">
        <f>IF(OR(Q2378="",'1'!$H$10="-"),"",IF(Q2378&gt;R2378+S2378,"заказано больше наличия",""))</f>
        <v/>
      </c>
    </row>
    <row r="2379" spans="1:30" s="48" customFormat="1">
      <c r="A2379" s="2"/>
      <c r="B2379" s="57" t="s">
        <v>151</v>
      </c>
      <c r="C2379" s="49" t="s">
        <v>146</v>
      </c>
      <c r="D2379" s="49" t="s">
        <v>147</v>
      </c>
      <c r="E2379" s="49">
        <v>6</v>
      </c>
      <c r="F2379" s="49">
        <v>11</v>
      </c>
      <c r="G2379" s="49" t="s">
        <v>152</v>
      </c>
      <c r="H2379" s="52" t="s">
        <v>52</v>
      </c>
      <c r="I2379" s="50"/>
      <c r="J2379" s="50"/>
      <c r="K2379" s="90"/>
      <c r="L2379" s="51">
        <v>330</v>
      </c>
      <c r="M2379" s="51">
        <v>291</v>
      </c>
      <c r="N2379" s="82">
        <f>IF('1'!$H$10="-",L2379,L2379)</f>
        <v>330</v>
      </c>
      <c r="O2379" s="82">
        <f>IF(Z2379="только сц",0,IF('1'!$H$10="-",M2379,IF('1'!$H$10="в кассу предприятия",M2379,IF('1'!$H$10="ИП Водакова Т.Ю.",M2379*1.075,"-"))))</f>
        <v>291</v>
      </c>
      <c r="P2379" s="86">
        <v>60</v>
      </c>
      <c r="Q2379" s="47"/>
      <c r="R2379" s="91">
        <f t="shared" si="37"/>
        <v>0</v>
      </c>
      <c r="S2379" s="91" t="str">
        <f>IF('1'!$H$10="-","-      ₽",IF(Z2379="только сц",IF(Q2379&lt;=AA2379,Q2379,AA2379),IF(Q2379&lt;=AB2379,0,IF(Q2379-R2379&lt;=AA2379,Q2379-R2379,AA2379))))</f>
        <v>-      ₽</v>
      </c>
      <c r="T2379" s="92" t="str">
        <f>IF('1'!$H$10="-","-      ₽",IF(AND(SUM($W$10:$W$6357)&gt;=200000,AC2379&lt;&gt;"без скидки"),IF(R2379&gt;=100,O2379*0.95*0.95*R2379,O2379*R2379*0.95),IF(SUM($V$10:$V$6357)&gt;=57000,IF(AND(R2379&gt;=100,AC2379&lt;&gt;"без скидки"),O2379*0.95*R2379,O2379*R2379),N2379*R2379)))</f>
        <v>-      ₽</v>
      </c>
      <c r="U2379" s="92" t="str">
        <f>IF('1'!$H$10="-","-      ₽",S2379*N2379)</f>
        <v>-      ₽</v>
      </c>
      <c r="V2379" s="93" t="str">
        <f>IF('1'!$H$10="-","-      ₽",R2379*N2379)</f>
        <v>-      ₽</v>
      </c>
      <c r="W2379" s="93" t="str">
        <f>IF('1'!$H$10="-","-      ₽",R2379*O2379)</f>
        <v>-      ₽</v>
      </c>
      <c r="X2379" s="65" t="s">
        <v>4548</v>
      </c>
      <c r="Y2379" s="66" t="str">
        <f>IF(OR(Q2379="",'1'!$H$10="-"),"-      %",IF(Z2379="только сц",0,IF(SUM($V$685:$V$6357)&gt;=57000,(W2379-T2379)/W2379,0)))</f>
        <v>-      %</v>
      </c>
      <c r="Z2379" s="83" t="s">
        <v>375</v>
      </c>
      <c r="AA2379" s="51">
        <v>3</v>
      </c>
      <c r="AB2379" s="51">
        <v>57</v>
      </c>
      <c r="AC2379" s="63" t="s">
        <v>375</v>
      </c>
      <c r="AD2379" s="94" t="str">
        <f>IF(OR(Q2379="",'1'!$H$10="-"),"",IF(Q2379&gt;R2379+S2379,"заказано больше наличия",""))</f>
        <v/>
      </c>
    </row>
    <row r="2380" spans="1:30" s="48" customFormat="1">
      <c r="A2380" s="2"/>
      <c r="B2380" s="57" t="s">
        <v>153</v>
      </c>
      <c r="C2380" s="49" t="s">
        <v>146</v>
      </c>
      <c r="D2380" s="49" t="s">
        <v>147</v>
      </c>
      <c r="E2380" s="49">
        <v>6</v>
      </c>
      <c r="F2380" s="49">
        <v>11</v>
      </c>
      <c r="G2380" s="49" t="s">
        <v>154</v>
      </c>
      <c r="H2380" s="52" t="s">
        <v>52</v>
      </c>
      <c r="I2380" s="50" t="s">
        <v>155</v>
      </c>
      <c r="J2380" s="50"/>
      <c r="K2380" s="90"/>
      <c r="L2380" s="51">
        <v>330</v>
      </c>
      <c r="M2380" s="51">
        <v>291</v>
      </c>
      <c r="N2380" s="82">
        <f>IF('1'!$H$10="-",L2380,L2380)</f>
        <v>330</v>
      </c>
      <c r="O2380" s="82">
        <f>IF(Z2380="только сц",0,IF('1'!$H$10="-",M2380,IF('1'!$H$10="в кассу предприятия",M2380,IF('1'!$H$10="ИП Водакова Т.Ю.",M2380*1.075,"-"))))</f>
        <v>291</v>
      </c>
      <c r="P2380" s="86">
        <v>58</v>
      </c>
      <c r="Q2380" s="47"/>
      <c r="R2380" s="91">
        <f t="shared" si="37"/>
        <v>0</v>
      </c>
      <c r="S2380" s="91" t="str">
        <f>IF('1'!$H$10="-","-      ₽",IF(Z2380="только сц",IF(Q2380&lt;=AA2380,Q2380,AA2380),IF(Q2380&lt;=AB2380,0,IF(Q2380-R2380&lt;=AA2380,Q2380-R2380,AA2380))))</f>
        <v>-      ₽</v>
      </c>
      <c r="T2380" s="92" t="str">
        <f>IF('1'!$H$10="-","-      ₽",IF(AND(SUM($W$10:$W$6357)&gt;=200000,AC2380&lt;&gt;"без скидки"),IF(R2380&gt;=100,O2380*0.95*0.95*R2380,O2380*R2380*0.95),IF(SUM($V$10:$V$6357)&gt;=57000,IF(AND(R2380&gt;=100,AC2380&lt;&gt;"без скидки"),O2380*0.95*R2380,O2380*R2380),N2380*R2380)))</f>
        <v>-      ₽</v>
      </c>
      <c r="U2380" s="92" t="str">
        <f>IF('1'!$H$10="-","-      ₽",S2380*N2380)</f>
        <v>-      ₽</v>
      </c>
      <c r="V2380" s="93" t="str">
        <f>IF('1'!$H$10="-","-      ₽",R2380*N2380)</f>
        <v>-      ₽</v>
      </c>
      <c r="W2380" s="93" t="str">
        <f>IF('1'!$H$10="-","-      ₽",R2380*O2380)</f>
        <v>-      ₽</v>
      </c>
      <c r="X2380" s="65" t="s">
        <v>4548</v>
      </c>
      <c r="Y2380" s="66" t="str">
        <f>IF(OR(Q2380="",'1'!$H$10="-"),"-      %",IF(Z2380="только сц",0,IF(SUM($V$685:$V$6357)&gt;=57000,(W2380-T2380)/W2380,0)))</f>
        <v>-      %</v>
      </c>
      <c r="Z2380" s="83" t="s">
        <v>375</v>
      </c>
      <c r="AA2380" s="51">
        <v>0</v>
      </c>
      <c r="AB2380" s="51">
        <v>58</v>
      </c>
      <c r="AC2380" s="63" t="s">
        <v>375</v>
      </c>
      <c r="AD2380" s="94" t="str">
        <f>IF(OR(Q2380="",'1'!$H$10="-"),"",IF(Q2380&gt;R2380+S2380,"заказано больше наличия",""))</f>
        <v/>
      </c>
    </row>
    <row r="2381" spans="1:30" s="48" customFormat="1">
      <c r="A2381" s="2"/>
      <c r="B2381" s="57" t="s">
        <v>156</v>
      </c>
      <c r="C2381" s="49" t="s">
        <v>146</v>
      </c>
      <c r="D2381" s="49" t="s">
        <v>147</v>
      </c>
      <c r="E2381" s="49">
        <v>6</v>
      </c>
      <c r="F2381" s="49">
        <v>11</v>
      </c>
      <c r="G2381" s="49" t="s">
        <v>157</v>
      </c>
      <c r="H2381" s="52" t="s">
        <v>52</v>
      </c>
      <c r="I2381" s="50"/>
      <c r="J2381" s="50"/>
      <c r="K2381" s="90"/>
      <c r="L2381" s="51">
        <v>330</v>
      </c>
      <c r="M2381" s="51">
        <v>291</v>
      </c>
      <c r="N2381" s="82">
        <f>IF('1'!$H$10="-",L2381,L2381)</f>
        <v>330</v>
      </c>
      <c r="O2381" s="82">
        <f>IF(Z2381="только сц",0,IF('1'!$H$10="-",M2381,IF('1'!$H$10="в кассу предприятия",M2381,IF('1'!$H$10="ИП Водакова Т.Ю.",M2381*1.075,"-"))))</f>
        <v>291</v>
      </c>
      <c r="P2381" s="86">
        <v>44</v>
      </c>
      <c r="Q2381" s="47"/>
      <c r="R2381" s="91">
        <f t="shared" si="37"/>
        <v>0</v>
      </c>
      <c r="S2381" s="91" t="str">
        <f>IF('1'!$H$10="-","-      ₽",IF(Z2381="только сц",IF(Q2381&lt;=AA2381,Q2381,AA2381),IF(Q2381&lt;=AB2381,0,IF(Q2381-R2381&lt;=AA2381,Q2381-R2381,AA2381))))</f>
        <v>-      ₽</v>
      </c>
      <c r="T2381" s="92" t="str">
        <f>IF('1'!$H$10="-","-      ₽",IF(AND(SUM($W$10:$W$6357)&gt;=200000,AC2381&lt;&gt;"без скидки"),IF(R2381&gt;=100,O2381*0.95*0.95*R2381,O2381*R2381*0.95),IF(SUM($V$10:$V$6357)&gt;=57000,IF(AND(R2381&gt;=100,AC2381&lt;&gt;"без скидки"),O2381*0.95*R2381,O2381*R2381),N2381*R2381)))</f>
        <v>-      ₽</v>
      </c>
      <c r="U2381" s="92" t="str">
        <f>IF('1'!$H$10="-","-      ₽",S2381*N2381)</f>
        <v>-      ₽</v>
      </c>
      <c r="V2381" s="93" t="str">
        <f>IF('1'!$H$10="-","-      ₽",R2381*N2381)</f>
        <v>-      ₽</v>
      </c>
      <c r="W2381" s="93" t="str">
        <f>IF('1'!$H$10="-","-      ₽",R2381*O2381)</f>
        <v>-      ₽</v>
      </c>
      <c r="X2381" s="65" t="s">
        <v>4548</v>
      </c>
      <c r="Y2381" s="66" t="str">
        <f>IF(OR(Q2381="",'1'!$H$10="-"),"-      %",IF(Z2381="только сц",0,IF(SUM($V$685:$V$6357)&gt;=57000,(W2381-T2381)/W2381,0)))</f>
        <v>-      %</v>
      </c>
      <c r="Z2381" s="83" t="s">
        <v>375</v>
      </c>
      <c r="AA2381" s="51">
        <v>0</v>
      </c>
      <c r="AB2381" s="51">
        <v>44</v>
      </c>
      <c r="AC2381" s="63" t="s">
        <v>375</v>
      </c>
      <c r="AD2381" s="94" t="str">
        <f>IF(OR(Q2381="",'1'!$H$10="-"),"",IF(Q2381&gt;R2381+S2381,"заказано больше наличия",""))</f>
        <v/>
      </c>
    </row>
    <row r="2382" spans="1:30" s="48" customFormat="1">
      <c r="A2382" s="2"/>
      <c r="B2382" s="57" t="s">
        <v>2180</v>
      </c>
      <c r="C2382" s="49" t="s">
        <v>3928</v>
      </c>
      <c r="D2382" s="49" t="s">
        <v>160</v>
      </c>
      <c r="E2382" s="49">
        <v>6</v>
      </c>
      <c r="F2382" s="49">
        <v>1</v>
      </c>
      <c r="G2382" s="49" t="s">
        <v>1086</v>
      </c>
      <c r="H2382" s="52" t="s">
        <v>75</v>
      </c>
      <c r="I2382" s="50"/>
      <c r="J2382" s="50"/>
      <c r="K2382" s="90"/>
      <c r="L2382" s="51">
        <v>67</v>
      </c>
      <c r="M2382" s="51">
        <v>59</v>
      </c>
      <c r="N2382" s="82">
        <f>IF('1'!$H$10="-",L2382,L2382)</f>
        <v>67</v>
      </c>
      <c r="O2382" s="82">
        <f>IF(Z2382="только сц",0,IF('1'!$H$10="-",M2382,IF('1'!$H$10="в кассу предприятия",M2382,IF('1'!$H$10="ИП Водакова Т.Ю.",M2382*1.075,"-"))))</f>
        <v>0</v>
      </c>
      <c r="P2382" s="86">
        <v>3</v>
      </c>
      <c r="Q2382" s="47"/>
      <c r="R2382" s="91">
        <f t="shared" si="37"/>
        <v>0</v>
      </c>
      <c r="S2382" s="91" t="str">
        <f>IF('1'!$H$10="-","-      ₽",IF(Z2382="только сц",IF(Q2382&lt;=AA2382,Q2382,AA2382),IF(Q2382&lt;=AB2382,0,IF(Q2382-R2382&lt;=AA2382,Q2382-R2382,AA2382))))</f>
        <v>-      ₽</v>
      </c>
      <c r="T2382" s="92" t="str">
        <f>IF('1'!$H$10="-","-      ₽",IF(AND(SUM($W$10:$W$6357)&gt;=200000,AC2382&lt;&gt;"без скидки"),IF(R2382&gt;=100,O2382*0.95*0.95*R2382,O2382*R2382*0.95),IF(SUM($V$10:$V$6357)&gt;=57000,IF(AND(R2382&gt;=100,AC2382&lt;&gt;"без скидки"),O2382*0.95*R2382,O2382*R2382),N2382*R2382)))</f>
        <v>-      ₽</v>
      </c>
      <c r="U2382" s="92" t="str">
        <f>IF('1'!$H$10="-","-      ₽",S2382*N2382)</f>
        <v>-      ₽</v>
      </c>
      <c r="V2382" s="93" t="str">
        <f>IF('1'!$H$10="-","-      ₽",R2382*N2382)</f>
        <v>-      ₽</v>
      </c>
      <c r="W2382" s="93" t="str">
        <f>IF('1'!$H$10="-","-      ₽",R2382*O2382)</f>
        <v>-      ₽</v>
      </c>
      <c r="X2382" s="65" t="s">
        <v>4548</v>
      </c>
      <c r="Y2382" s="66" t="str">
        <f>IF(OR(Q2382="",'1'!$H$10="-"),"-      %",IF(Z2382="только сц",0,IF(SUM($V$685:$V$6357)&gt;=57000,(W2382-T2382)/W2382,0)))</f>
        <v>-      %</v>
      </c>
      <c r="Z2382" s="83" t="s">
        <v>5582</v>
      </c>
      <c r="AA2382" s="51">
        <v>3</v>
      </c>
      <c r="AB2382" s="51">
        <v>0</v>
      </c>
      <c r="AC2382" s="63" t="s">
        <v>375</v>
      </c>
      <c r="AD2382" s="94" t="str">
        <f>IF(OR(Q2382="",'1'!$H$10="-"),"",IF(Q2382&gt;R2382+S2382,"заказано больше наличия",""))</f>
        <v/>
      </c>
    </row>
    <row r="2383" spans="1:30" s="48" customFormat="1">
      <c r="A2383" s="2"/>
      <c r="B2383" s="57" t="s">
        <v>2181</v>
      </c>
      <c r="C2383" s="49" t="s">
        <v>159</v>
      </c>
      <c r="D2383" s="49" t="s">
        <v>160</v>
      </c>
      <c r="E2383" s="49">
        <v>6</v>
      </c>
      <c r="F2383" s="49">
        <v>1</v>
      </c>
      <c r="G2383" s="49" t="s">
        <v>3547</v>
      </c>
      <c r="H2383" s="52" t="s">
        <v>75</v>
      </c>
      <c r="I2383" s="50"/>
      <c r="J2383" s="50"/>
      <c r="K2383" s="90"/>
      <c r="L2383" s="51">
        <v>80</v>
      </c>
      <c r="M2383" s="51">
        <v>71</v>
      </c>
      <c r="N2383" s="82">
        <f>IF('1'!$H$10="-",L2383,L2383)</f>
        <v>80</v>
      </c>
      <c r="O2383" s="82">
        <f>IF(Z2383="только сц",0,IF('1'!$H$10="-",M2383,IF('1'!$H$10="в кассу предприятия",M2383,IF('1'!$H$10="ИП Водакова Т.Ю.",M2383*1.075,"-"))))</f>
        <v>71</v>
      </c>
      <c r="P2383" s="86">
        <v>12</v>
      </c>
      <c r="Q2383" s="47"/>
      <c r="R2383" s="91">
        <f t="shared" si="37"/>
        <v>0</v>
      </c>
      <c r="S2383" s="91" t="str">
        <f>IF('1'!$H$10="-","-      ₽",IF(Z2383="только сц",IF(Q2383&lt;=AA2383,Q2383,AA2383),IF(Q2383&lt;=AB2383,0,IF(Q2383-R2383&lt;=AA2383,Q2383-R2383,AA2383))))</f>
        <v>-      ₽</v>
      </c>
      <c r="T2383" s="92" t="str">
        <f>IF('1'!$H$10="-","-      ₽",IF(AND(SUM($W$10:$W$6357)&gt;=200000,AC2383&lt;&gt;"без скидки"),IF(R2383&gt;=100,O2383*0.95*0.95*R2383,O2383*R2383*0.95),IF(SUM($V$10:$V$6357)&gt;=57000,IF(AND(R2383&gt;=100,AC2383&lt;&gt;"без скидки"),O2383*0.95*R2383,O2383*R2383),N2383*R2383)))</f>
        <v>-      ₽</v>
      </c>
      <c r="U2383" s="92" t="str">
        <f>IF('1'!$H$10="-","-      ₽",S2383*N2383)</f>
        <v>-      ₽</v>
      </c>
      <c r="V2383" s="93" t="str">
        <f>IF('1'!$H$10="-","-      ₽",R2383*N2383)</f>
        <v>-      ₽</v>
      </c>
      <c r="W2383" s="93" t="str">
        <f>IF('1'!$H$10="-","-      ₽",R2383*O2383)</f>
        <v>-      ₽</v>
      </c>
      <c r="X2383" s="65" t="s">
        <v>4548</v>
      </c>
      <c r="Y2383" s="66" t="str">
        <f>IF(OR(Q2383="",'1'!$H$10="-"),"-      %",IF(Z2383="только сц",0,IF(SUM($V$685:$V$6357)&gt;=57000,(W2383-T2383)/W2383,0)))</f>
        <v>-      %</v>
      </c>
      <c r="Z2383" s="83" t="s">
        <v>375</v>
      </c>
      <c r="AA2383" s="51">
        <v>0</v>
      </c>
      <c r="AB2383" s="51">
        <v>12</v>
      </c>
      <c r="AC2383" s="63" t="s">
        <v>375</v>
      </c>
      <c r="AD2383" s="94" t="str">
        <f>IF(OR(Q2383="",'1'!$H$10="-"),"",IF(Q2383&gt;R2383+S2383,"заказано больше наличия",""))</f>
        <v/>
      </c>
    </row>
    <row r="2384" spans="1:30" s="48" customFormat="1">
      <c r="A2384" s="2"/>
      <c r="B2384" s="57" t="s">
        <v>2182</v>
      </c>
      <c r="C2384" s="49" t="s">
        <v>159</v>
      </c>
      <c r="D2384" s="49" t="s">
        <v>160</v>
      </c>
      <c r="E2384" s="49">
        <v>6</v>
      </c>
      <c r="F2384" s="49">
        <v>1</v>
      </c>
      <c r="G2384" s="49" t="s">
        <v>3548</v>
      </c>
      <c r="H2384" s="52" t="s">
        <v>75</v>
      </c>
      <c r="I2384" s="50"/>
      <c r="J2384" s="50"/>
      <c r="K2384" s="90"/>
      <c r="L2384" s="51">
        <v>75</v>
      </c>
      <c r="M2384" s="51">
        <v>66</v>
      </c>
      <c r="N2384" s="82">
        <f>IF('1'!$H$10="-",L2384,L2384)</f>
        <v>75</v>
      </c>
      <c r="O2384" s="82">
        <f>IF(Z2384="только сц",0,IF('1'!$H$10="-",M2384,IF('1'!$H$10="в кассу предприятия",M2384,IF('1'!$H$10="ИП Водакова Т.Ю.",M2384*1.075,"-"))))</f>
        <v>66</v>
      </c>
      <c r="P2384" s="86">
        <v>37</v>
      </c>
      <c r="Q2384" s="47"/>
      <c r="R2384" s="91">
        <f t="shared" si="37"/>
        <v>0</v>
      </c>
      <c r="S2384" s="91" t="str">
        <f>IF('1'!$H$10="-","-      ₽",IF(Z2384="только сц",IF(Q2384&lt;=AA2384,Q2384,AA2384),IF(Q2384&lt;=AB2384,0,IF(Q2384-R2384&lt;=AA2384,Q2384-R2384,AA2384))))</f>
        <v>-      ₽</v>
      </c>
      <c r="T2384" s="92" t="str">
        <f>IF('1'!$H$10="-","-      ₽",IF(AND(SUM($W$10:$W$6357)&gt;=200000,AC2384&lt;&gt;"без скидки"),IF(R2384&gt;=100,O2384*0.95*0.95*R2384,O2384*R2384*0.95),IF(SUM($V$10:$V$6357)&gt;=57000,IF(AND(R2384&gt;=100,AC2384&lt;&gt;"без скидки"),O2384*0.95*R2384,O2384*R2384),N2384*R2384)))</f>
        <v>-      ₽</v>
      </c>
      <c r="U2384" s="92" t="str">
        <f>IF('1'!$H$10="-","-      ₽",S2384*N2384)</f>
        <v>-      ₽</v>
      </c>
      <c r="V2384" s="93" t="str">
        <f>IF('1'!$H$10="-","-      ₽",R2384*N2384)</f>
        <v>-      ₽</v>
      </c>
      <c r="W2384" s="93" t="str">
        <f>IF('1'!$H$10="-","-      ₽",R2384*O2384)</f>
        <v>-      ₽</v>
      </c>
      <c r="X2384" s="65" t="s">
        <v>4548</v>
      </c>
      <c r="Y2384" s="66" t="str">
        <f>IF(OR(Q2384="",'1'!$H$10="-"),"-      %",IF(Z2384="только сц",0,IF(SUM($V$685:$V$6357)&gt;=57000,(W2384-T2384)/W2384,0)))</f>
        <v>-      %</v>
      </c>
      <c r="Z2384" s="83" t="s">
        <v>375</v>
      </c>
      <c r="AA2384" s="51">
        <v>0</v>
      </c>
      <c r="AB2384" s="51">
        <v>37</v>
      </c>
      <c r="AC2384" s="63" t="s">
        <v>375</v>
      </c>
      <c r="AD2384" s="94" t="str">
        <f>IF(OR(Q2384="",'1'!$H$10="-"),"",IF(Q2384&gt;R2384+S2384,"заказано больше наличия",""))</f>
        <v/>
      </c>
    </row>
    <row r="2385" spans="1:30" s="48" customFormat="1">
      <c r="A2385" s="2"/>
      <c r="B2385" s="57" t="s">
        <v>158</v>
      </c>
      <c r="C2385" s="49" t="s">
        <v>159</v>
      </c>
      <c r="D2385" s="49" t="s">
        <v>160</v>
      </c>
      <c r="E2385" s="49">
        <v>6</v>
      </c>
      <c r="F2385" s="49">
        <v>1</v>
      </c>
      <c r="G2385" s="49" t="s">
        <v>161</v>
      </c>
      <c r="H2385" s="52" t="s">
        <v>75</v>
      </c>
      <c r="I2385" s="50"/>
      <c r="J2385" s="50"/>
      <c r="K2385" s="90"/>
      <c r="L2385" s="51">
        <v>80</v>
      </c>
      <c r="M2385" s="51">
        <v>71</v>
      </c>
      <c r="N2385" s="82">
        <f>IF('1'!$H$10="-",L2385,L2385)</f>
        <v>80</v>
      </c>
      <c r="O2385" s="82">
        <f>IF(Z2385="только сц",0,IF('1'!$H$10="-",M2385,IF('1'!$H$10="в кассу предприятия",M2385,IF('1'!$H$10="ИП Водакова Т.Ю.",M2385*1.075,"-"))))</f>
        <v>71</v>
      </c>
      <c r="P2385" s="86">
        <v>34</v>
      </c>
      <c r="Q2385" s="47"/>
      <c r="R2385" s="91">
        <f t="shared" si="37"/>
        <v>0</v>
      </c>
      <c r="S2385" s="91" t="str">
        <f>IF('1'!$H$10="-","-      ₽",IF(Z2385="только сц",IF(Q2385&lt;=AA2385,Q2385,AA2385),IF(Q2385&lt;=AB2385,0,IF(Q2385-R2385&lt;=AA2385,Q2385-R2385,AA2385))))</f>
        <v>-      ₽</v>
      </c>
      <c r="T2385" s="92" t="str">
        <f>IF('1'!$H$10="-","-      ₽",IF(AND(SUM($W$10:$W$6357)&gt;=200000,AC2385&lt;&gt;"без скидки"),IF(R2385&gt;=100,O2385*0.95*0.95*R2385,O2385*R2385*0.95),IF(SUM($V$10:$V$6357)&gt;=57000,IF(AND(R2385&gt;=100,AC2385&lt;&gt;"без скидки"),O2385*0.95*R2385,O2385*R2385),N2385*R2385)))</f>
        <v>-      ₽</v>
      </c>
      <c r="U2385" s="92" t="str">
        <f>IF('1'!$H$10="-","-      ₽",S2385*N2385)</f>
        <v>-      ₽</v>
      </c>
      <c r="V2385" s="93" t="str">
        <f>IF('1'!$H$10="-","-      ₽",R2385*N2385)</f>
        <v>-      ₽</v>
      </c>
      <c r="W2385" s="93" t="str">
        <f>IF('1'!$H$10="-","-      ₽",R2385*O2385)</f>
        <v>-      ₽</v>
      </c>
      <c r="X2385" s="65" t="s">
        <v>4548</v>
      </c>
      <c r="Y2385" s="66" t="str">
        <f>IF(OR(Q2385="",'1'!$H$10="-"),"-      %",IF(Z2385="только сц",0,IF(SUM($V$685:$V$6357)&gt;=57000,(W2385-T2385)/W2385,0)))</f>
        <v>-      %</v>
      </c>
      <c r="Z2385" s="83" t="s">
        <v>375</v>
      </c>
      <c r="AA2385" s="51">
        <v>33</v>
      </c>
      <c r="AB2385" s="51">
        <v>1</v>
      </c>
      <c r="AC2385" s="63" t="s">
        <v>375</v>
      </c>
      <c r="AD2385" s="94" t="str">
        <f>IF(OR(Q2385="",'1'!$H$10="-"),"",IF(Q2385&gt;R2385+S2385,"заказано больше наличия",""))</f>
        <v/>
      </c>
    </row>
    <row r="2386" spans="1:30" s="48" customFormat="1">
      <c r="A2386" s="2"/>
      <c r="B2386" s="57" t="s">
        <v>4368</v>
      </c>
      <c r="C2386" s="49" t="s">
        <v>159</v>
      </c>
      <c r="D2386" s="49" t="s">
        <v>160</v>
      </c>
      <c r="E2386" s="49">
        <v>6</v>
      </c>
      <c r="F2386" s="49">
        <v>1</v>
      </c>
      <c r="G2386" s="49" t="s">
        <v>4509</v>
      </c>
      <c r="H2386" s="52" t="s">
        <v>75</v>
      </c>
      <c r="I2386" s="50"/>
      <c r="J2386" s="50"/>
      <c r="K2386" s="90"/>
      <c r="L2386" s="51">
        <v>75</v>
      </c>
      <c r="M2386" s="51">
        <v>66</v>
      </c>
      <c r="N2386" s="82">
        <f>IF('1'!$H$10="-",L2386,L2386)</f>
        <v>75</v>
      </c>
      <c r="O2386" s="82">
        <f>IF(Z2386="только сц",0,IF('1'!$H$10="-",M2386,IF('1'!$H$10="в кассу предприятия",M2386,IF('1'!$H$10="ИП Водакова Т.Ю.",M2386*1.075,"-"))))</f>
        <v>66</v>
      </c>
      <c r="P2386" s="86">
        <v>5</v>
      </c>
      <c r="Q2386" s="47"/>
      <c r="R2386" s="91">
        <f t="shared" si="37"/>
        <v>0</v>
      </c>
      <c r="S2386" s="91" t="str">
        <f>IF('1'!$H$10="-","-      ₽",IF(Z2386="только сц",IF(Q2386&lt;=AA2386,Q2386,AA2386),IF(Q2386&lt;=AB2386,0,IF(Q2386-R2386&lt;=AA2386,Q2386-R2386,AA2386))))</f>
        <v>-      ₽</v>
      </c>
      <c r="T2386" s="92" t="str">
        <f>IF('1'!$H$10="-","-      ₽",IF(AND(SUM($W$10:$W$6357)&gt;=200000,AC2386&lt;&gt;"без скидки"),IF(R2386&gt;=100,O2386*0.95*0.95*R2386,O2386*R2386*0.95),IF(SUM($V$10:$V$6357)&gt;=57000,IF(AND(R2386&gt;=100,AC2386&lt;&gt;"без скидки"),O2386*0.95*R2386,O2386*R2386),N2386*R2386)))</f>
        <v>-      ₽</v>
      </c>
      <c r="U2386" s="92" t="str">
        <f>IF('1'!$H$10="-","-      ₽",S2386*N2386)</f>
        <v>-      ₽</v>
      </c>
      <c r="V2386" s="93" t="str">
        <f>IF('1'!$H$10="-","-      ₽",R2386*N2386)</f>
        <v>-      ₽</v>
      </c>
      <c r="W2386" s="93" t="str">
        <f>IF('1'!$H$10="-","-      ₽",R2386*O2386)</f>
        <v>-      ₽</v>
      </c>
      <c r="X2386" s="65" t="s">
        <v>4548</v>
      </c>
      <c r="Y2386" s="66" t="str">
        <f>IF(OR(Q2386="",'1'!$H$10="-"),"-      %",IF(Z2386="только сц",0,IF(SUM($V$685:$V$6357)&gt;=57000,(W2386-T2386)/W2386,0)))</f>
        <v>-      %</v>
      </c>
      <c r="Z2386" s="83" t="s">
        <v>375</v>
      </c>
      <c r="AA2386" s="51">
        <v>0</v>
      </c>
      <c r="AB2386" s="51">
        <v>5</v>
      </c>
      <c r="AC2386" s="63" t="s">
        <v>375</v>
      </c>
      <c r="AD2386" s="94" t="str">
        <f>IF(OR(Q2386="",'1'!$H$10="-"),"",IF(Q2386&gt;R2386+S2386,"заказано больше наличия",""))</f>
        <v/>
      </c>
    </row>
    <row r="2387" spans="1:30" s="48" customFormat="1">
      <c r="A2387" s="2"/>
      <c r="B2387" s="57" t="s">
        <v>2183</v>
      </c>
      <c r="C2387" s="49" t="s">
        <v>159</v>
      </c>
      <c r="D2387" s="49" t="s">
        <v>160</v>
      </c>
      <c r="E2387" s="49">
        <v>6</v>
      </c>
      <c r="F2387" s="49">
        <v>1</v>
      </c>
      <c r="G2387" s="49" t="s">
        <v>3549</v>
      </c>
      <c r="H2387" s="52" t="s">
        <v>75</v>
      </c>
      <c r="I2387" s="50"/>
      <c r="J2387" s="50"/>
      <c r="K2387" s="90"/>
      <c r="L2387" s="51">
        <v>92</v>
      </c>
      <c r="M2387" s="51">
        <v>81</v>
      </c>
      <c r="N2387" s="82">
        <f>IF('1'!$H$10="-",L2387,L2387)</f>
        <v>92</v>
      </c>
      <c r="O2387" s="82">
        <f>IF(Z2387="только сц",0,IF('1'!$H$10="-",M2387,IF('1'!$H$10="в кассу предприятия",M2387,IF('1'!$H$10="ИП Водакова Т.Ю.",M2387*1.075,"-"))))</f>
        <v>81</v>
      </c>
      <c r="P2387" s="86">
        <v>6</v>
      </c>
      <c r="Q2387" s="47"/>
      <c r="R2387" s="91">
        <f t="shared" si="37"/>
        <v>0</v>
      </c>
      <c r="S2387" s="91" t="str">
        <f>IF('1'!$H$10="-","-      ₽",IF(Z2387="только сц",IF(Q2387&lt;=AA2387,Q2387,AA2387),IF(Q2387&lt;=AB2387,0,IF(Q2387-R2387&lt;=AA2387,Q2387-R2387,AA2387))))</f>
        <v>-      ₽</v>
      </c>
      <c r="T2387" s="92" t="str">
        <f>IF('1'!$H$10="-","-      ₽",IF(AND(SUM($W$10:$W$6357)&gt;=200000,AC2387&lt;&gt;"без скидки"),IF(R2387&gt;=100,O2387*0.95*0.95*R2387,O2387*R2387*0.95),IF(SUM($V$10:$V$6357)&gt;=57000,IF(AND(R2387&gt;=100,AC2387&lt;&gt;"без скидки"),O2387*0.95*R2387,O2387*R2387),N2387*R2387)))</f>
        <v>-      ₽</v>
      </c>
      <c r="U2387" s="92" t="str">
        <f>IF('1'!$H$10="-","-      ₽",S2387*N2387)</f>
        <v>-      ₽</v>
      </c>
      <c r="V2387" s="93" t="str">
        <f>IF('1'!$H$10="-","-      ₽",R2387*N2387)</f>
        <v>-      ₽</v>
      </c>
      <c r="W2387" s="93" t="str">
        <f>IF('1'!$H$10="-","-      ₽",R2387*O2387)</f>
        <v>-      ₽</v>
      </c>
      <c r="X2387" s="65" t="s">
        <v>4548</v>
      </c>
      <c r="Y2387" s="66" t="str">
        <f>IF(OR(Q2387="",'1'!$H$10="-"),"-      %",IF(Z2387="только сц",0,IF(SUM($V$685:$V$6357)&gt;=57000,(W2387-T2387)/W2387,0)))</f>
        <v>-      %</v>
      </c>
      <c r="Z2387" s="83" t="s">
        <v>375</v>
      </c>
      <c r="AA2387" s="51">
        <v>0</v>
      </c>
      <c r="AB2387" s="51">
        <v>6</v>
      </c>
      <c r="AC2387" s="63" t="s">
        <v>375</v>
      </c>
      <c r="AD2387" s="94" t="str">
        <f>IF(OR(Q2387="",'1'!$H$10="-"),"",IF(Q2387&gt;R2387+S2387,"заказано больше наличия",""))</f>
        <v/>
      </c>
    </row>
    <row r="2388" spans="1:30" s="48" customFormat="1">
      <c r="A2388" s="2"/>
      <c r="B2388" s="57" t="s">
        <v>2184</v>
      </c>
      <c r="C2388" s="49" t="s">
        <v>3928</v>
      </c>
      <c r="D2388" s="49" t="s">
        <v>160</v>
      </c>
      <c r="E2388" s="49">
        <v>6</v>
      </c>
      <c r="F2388" s="49">
        <v>1</v>
      </c>
      <c r="G2388" s="49" t="s">
        <v>3550</v>
      </c>
      <c r="H2388" s="52" t="s">
        <v>75</v>
      </c>
      <c r="I2388" s="50"/>
      <c r="J2388" s="50"/>
      <c r="K2388" s="90"/>
      <c r="L2388" s="51">
        <v>60</v>
      </c>
      <c r="M2388" s="51">
        <v>53</v>
      </c>
      <c r="N2388" s="82">
        <f>IF('1'!$H$10="-",L2388,L2388)</f>
        <v>60</v>
      </c>
      <c r="O2388" s="82">
        <f>IF(Z2388="только сц",0,IF('1'!$H$10="-",M2388,IF('1'!$H$10="в кассу предприятия",M2388,IF('1'!$H$10="ИП Водакова Т.Ю.",M2388*1.075,"-"))))</f>
        <v>53</v>
      </c>
      <c r="P2388" s="86">
        <v>35</v>
      </c>
      <c r="Q2388" s="47"/>
      <c r="R2388" s="91">
        <f t="shared" si="37"/>
        <v>0</v>
      </c>
      <c r="S2388" s="91" t="str">
        <f>IF('1'!$H$10="-","-      ₽",IF(Z2388="только сц",IF(Q2388&lt;=AA2388,Q2388,AA2388),IF(Q2388&lt;=AB2388,0,IF(Q2388-R2388&lt;=AA2388,Q2388-R2388,AA2388))))</f>
        <v>-      ₽</v>
      </c>
      <c r="T2388" s="92" t="str">
        <f>IF('1'!$H$10="-","-      ₽",IF(AND(SUM($W$10:$W$6357)&gt;=200000,AC2388&lt;&gt;"без скидки"),IF(R2388&gt;=100,O2388*0.95*0.95*R2388,O2388*R2388*0.95),IF(SUM($V$10:$V$6357)&gt;=57000,IF(AND(R2388&gt;=100,AC2388&lt;&gt;"без скидки"),O2388*0.95*R2388,O2388*R2388),N2388*R2388)))</f>
        <v>-      ₽</v>
      </c>
      <c r="U2388" s="92" t="str">
        <f>IF('1'!$H$10="-","-      ₽",S2388*N2388)</f>
        <v>-      ₽</v>
      </c>
      <c r="V2388" s="93" t="str">
        <f>IF('1'!$H$10="-","-      ₽",R2388*N2388)</f>
        <v>-      ₽</v>
      </c>
      <c r="W2388" s="93" t="str">
        <f>IF('1'!$H$10="-","-      ₽",R2388*O2388)</f>
        <v>-      ₽</v>
      </c>
      <c r="X2388" s="65" t="s">
        <v>4548</v>
      </c>
      <c r="Y2388" s="66" t="str">
        <f>IF(OR(Q2388="",'1'!$H$10="-"),"-      %",IF(Z2388="только сц",0,IF(SUM($V$685:$V$6357)&gt;=57000,(W2388-T2388)/W2388,0)))</f>
        <v>-      %</v>
      </c>
      <c r="Z2388" s="83" t="s">
        <v>375</v>
      </c>
      <c r="AA2388" s="51">
        <v>0</v>
      </c>
      <c r="AB2388" s="51">
        <v>35</v>
      </c>
      <c r="AC2388" s="63" t="s">
        <v>375</v>
      </c>
      <c r="AD2388" s="94" t="str">
        <f>IF(OR(Q2388="",'1'!$H$10="-"),"",IF(Q2388&gt;R2388+S2388,"заказано больше наличия",""))</f>
        <v/>
      </c>
    </row>
    <row r="2389" spans="1:30" s="48" customFormat="1">
      <c r="A2389" s="2"/>
      <c r="B2389" s="57" t="s">
        <v>2185</v>
      </c>
      <c r="C2389" s="49" t="s">
        <v>159</v>
      </c>
      <c r="D2389" s="49" t="s">
        <v>160</v>
      </c>
      <c r="E2389" s="49">
        <v>6</v>
      </c>
      <c r="F2389" s="49">
        <v>1</v>
      </c>
      <c r="G2389" s="49" t="s">
        <v>3551</v>
      </c>
      <c r="H2389" s="52" t="s">
        <v>75</v>
      </c>
      <c r="I2389" s="50"/>
      <c r="J2389" s="50"/>
      <c r="K2389" s="90"/>
      <c r="L2389" s="51">
        <v>80</v>
      </c>
      <c r="M2389" s="51">
        <v>71</v>
      </c>
      <c r="N2389" s="82">
        <f>IF('1'!$H$10="-",L2389,L2389)</f>
        <v>80</v>
      </c>
      <c r="O2389" s="82">
        <f>IF(Z2389="только сц",0,IF('1'!$H$10="-",M2389,IF('1'!$H$10="в кассу предприятия",M2389,IF('1'!$H$10="ИП Водакова Т.Ю.",M2389*1.075,"-"))))</f>
        <v>71</v>
      </c>
      <c r="P2389" s="86">
        <v>3</v>
      </c>
      <c r="Q2389" s="47"/>
      <c r="R2389" s="91">
        <f t="shared" si="37"/>
        <v>0</v>
      </c>
      <c r="S2389" s="91" t="str">
        <f>IF('1'!$H$10="-","-      ₽",IF(Z2389="только сц",IF(Q2389&lt;=AA2389,Q2389,AA2389),IF(Q2389&lt;=AB2389,0,IF(Q2389-R2389&lt;=AA2389,Q2389-R2389,AA2389))))</f>
        <v>-      ₽</v>
      </c>
      <c r="T2389" s="92" t="str">
        <f>IF('1'!$H$10="-","-      ₽",IF(AND(SUM($W$10:$W$6357)&gt;=200000,AC2389&lt;&gt;"без скидки"),IF(R2389&gt;=100,O2389*0.95*0.95*R2389,O2389*R2389*0.95),IF(SUM($V$10:$V$6357)&gt;=57000,IF(AND(R2389&gt;=100,AC2389&lt;&gt;"без скидки"),O2389*0.95*R2389,O2389*R2389),N2389*R2389)))</f>
        <v>-      ₽</v>
      </c>
      <c r="U2389" s="92" t="str">
        <f>IF('1'!$H$10="-","-      ₽",S2389*N2389)</f>
        <v>-      ₽</v>
      </c>
      <c r="V2389" s="93" t="str">
        <f>IF('1'!$H$10="-","-      ₽",R2389*N2389)</f>
        <v>-      ₽</v>
      </c>
      <c r="W2389" s="93" t="str">
        <f>IF('1'!$H$10="-","-      ₽",R2389*O2389)</f>
        <v>-      ₽</v>
      </c>
      <c r="X2389" s="65" t="s">
        <v>4548</v>
      </c>
      <c r="Y2389" s="66" t="str">
        <f>IF(OR(Q2389="",'1'!$H$10="-"),"-      %",IF(Z2389="только сц",0,IF(SUM($V$685:$V$6357)&gt;=57000,(W2389-T2389)/W2389,0)))</f>
        <v>-      %</v>
      </c>
      <c r="Z2389" s="83" t="s">
        <v>375</v>
      </c>
      <c r="AA2389" s="51">
        <v>0</v>
      </c>
      <c r="AB2389" s="51">
        <v>3</v>
      </c>
      <c r="AC2389" s="63" t="s">
        <v>375</v>
      </c>
      <c r="AD2389" s="94" t="str">
        <f>IF(OR(Q2389="",'1'!$H$10="-"),"",IF(Q2389&gt;R2389+S2389,"заказано больше наличия",""))</f>
        <v/>
      </c>
    </row>
    <row r="2390" spans="1:30" s="48" customFormat="1">
      <c r="A2390" s="2"/>
      <c r="B2390" s="57" t="s">
        <v>5319</v>
      </c>
      <c r="C2390" s="49" t="s">
        <v>3928</v>
      </c>
      <c r="D2390" s="49" t="s">
        <v>160</v>
      </c>
      <c r="E2390" s="49">
        <v>6</v>
      </c>
      <c r="F2390" s="49">
        <v>1</v>
      </c>
      <c r="G2390" s="49" t="s">
        <v>3551</v>
      </c>
      <c r="H2390" s="52" t="s">
        <v>75</v>
      </c>
      <c r="I2390" s="50"/>
      <c r="J2390" s="50"/>
      <c r="K2390" s="90"/>
      <c r="L2390" s="51">
        <v>80</v>
      </c>
      <c r="M2390" s="51">
        <v>71</v>
      </c>
      <c r="N2390" s="82">
        <f>IF('1'!$H$10="-",L2390,L2390)</f>
        <v>80</v>
      </c>
      <c r="O2390" s="82">
        <f>IF(Z2390="только сц",0,IF('1'!$H$10="-",M2390,IF('1'!$H$10="в кассу предприятия",M2390,IF('1'!$H$10="ИП Водакова Т.Ю.",M2390*1.075,"-"))))</f>
        <v>0</v>
      </c>
      <c r="P2390" s="86">
        <v>48</v>
      </c>
      <c r="Q2390" s="47"/>
      <c r="R2390" s="91">
        <f t="shared" si="37"/>
        <v>0</v>
      </c>
      <c r="S2390" s="91" t="str">
        <f>IF('1'!$H$10="-","-      ₽",IF(Z2390="только сц",IF(Q2390&lt;=AA2390,Q2390,AA2390),IF(Q2390&lt;=AB2390,0,IF(Q2390-R2390&lt;=AA2390,Q2390-R2390,AA2390))))</f>
        <v>-      ₽</v>
      </c>
      <c r="T2390" s="92" t="str">
        <f>IF('1'!$H$10="-","-      ₽",IF(AND(SUM($W$10:$W$6357)&gt;=200000,AC2390&lt;&gt;"без скидки"),IF(R2390&gt;=100,O2390*0.95*0.95*R2390,O2390*R2390*0.95),IF(SUM($V$10:$V$6357)&gt;=57000,IF(AND(R2390&gt;=100,AC2390&lt;&gt;"без скидки"),O2390*0.95*R2390,O2390*R2390),N2390*R2390)))</f>
        <v>-      ₽</v>
      </c>
      <c r="U2390" s="92" t="str">
        <f>IF('1'!$H$10="-","-      ₽",S2390*N2390)</f>
        <v>-      ₽</v>
      </c>
      <c r="V2390" s="93" t="str">
        <f>IF('1'!$H$10="-","-      ₽",R2390*N2390)</f>
        <v>-      ₽</v>
      </c>
      <c r="W2390" s="93" t="str">
        <f>IF('1'!$H$10="-","-      ₽",R2390*O2390)</f>
        <v>-      ₽</v>
      </c>
      <c r="X2390" s="65" t="s">
        <v>4548</v>
      </c>
      <c r="Y2390" s="66" t="str">
        <f>IF(OR(Q2390="",'1'!$H$10="-"),"-      %",IF(Z2390="только сц",0,IF(SUM($V$685:$V$6357)&gt;=57000,(W2390-T2390)/W2390,0)))</f>
        <v>-      %</v>
      </c>
      <c r="Z2390" s="83" t="s">
        <v>5582</v>
      </c>
      <c r="AA2390" s="51">
        <v>48</v>
      </c>
      <c r="AB2390" s="51">
        <v>0</v>
      </c>
      <c r="AC2390" s="63" t="s">
        <v>375</v>
      </c>
      <c r="AD2390" s="94" t="str">
        <f>IF(OR(Q2390="",'1'!$H$10="-"),"",IF(Q2390&gt;R2390+S2390,"заказано больше наличия",""))</f>
        <v/>
      </c>
    </row>
    <row r="2391" spans="1:30" s="48" customFormat="1">
      <c r="A2391" s="2"/>
      <c r="B2391" s="57" t="s">
        <v>162</v>
      </c>
      <c r="C2391" s="49" t="s">
        <v>159</v>
      </c>
      <c r="D2391" s="49" t="s">
        <v>160</v>
      </c>
      <c r="E2391" s="49">
        <v>6</v>
      </c>
      <c r="F2391" s="49">
        <v>1</v>
      </c>
      <c r="G2391" s="49" t="s">
        <v>163</v>
      </c>
      <c r="H2391" s="52" t="s">
        <v>75</v>
      </c>
      <c r="I2391" s="50"/>
      <c r="J2391" s="50"/>
      <c r="K2391" s="90"/>
      <c r="L2391" s="51">
        <v>73</v>
      </c>
      <c r="M2391" s="51">
        <v>64</v>
      </c>
      <c r="N2391" s="82">
        <f>IF('1'!$H$10="-",L2391,L2391)</f>
        <v>73</v>
      </c>
      <c r="O2391" s="82">
        <f>IF(Z2391="только сц",0,IF('1'!$H$10="-",M2391,IF('1'!$H$10="в кассу предприятия",M2391,IF('1'!$H$10="ИП Водакова Т.Ю.",M2391*1.075,"-"))))</f>
        <v>64</v>
      </c>
      <c r="P2391" s="86">
        <v>14</v>
      </c>
      <c r="Q2391" s="47"/>
      <c r="R2391" s="91">
        <f t="shared" si="37"/>
        <v>0</v>
      </c>
      <c r="S2391" s="91" t="str">
        <f>IF('1'!$H$10="-","-      ₽",IF(Z2391="только сц",IF(Q2391&lt;=AA2391,Q2391,AA2391),IF(Q2391&lt;=AB2391,0,IF(Q2391-R2391&lt;=AA2391,Q2391-R2391,AA2391))))</f>
        <v>-      ₽</v>
      </c>
      <c r="T2391" s="92" t="str">
        <f>IF('1'!$H$10="-","-      ₽",IF(AND(SUM($W$10:$W$6357)&gt;=200000,AC2391&lt;&gt;"без скидки"),IF(R2391&gt;=100,O2391*0.95*0.95*R2391,O2391*R2391*0.95),IF(SUM($V$10:$V$6357)&gt;=57000,IF(AND(R2391&gt;=100,AC2391&lt;&gt;"без скидки"),O2391*0.95*R2391,O2391*R2391),N2391*R2391)))</f>
        <v>-      ₽</v>
      </c>
      <c r="U2391" s="92" t="str">
        <f>IF('1'!$H$10="-","-      ₽",S2391*N2391)</f>
        <v>-      ₽</v>
      </c>
      <c r="V2391" s="93" t="str">
        <f>IF('1'!$H$10="-","-      ₽",R2391*N2391)</f>
        <v>-      ₽</v>
      </c>
      <c r="W2391" s="93" t="str">
        <f>IF('1'!$H$10="-","-      ₽",R2391*O2391)</f>
        <v>-      ₽</v>
      </c>
      <c r="X2391" s="65" t="s">
        <v>4548</v>
      </c>
      <c r="Y2391" s="66" t="str">
        <f>IF(OR(Q2391="",'1'!$H$10="-"),"-      %",IF(Z2391="только сц",0,IF(SUM($V$685:$V$6357)&gt;=57000,(W2391-T2391)/W2391,0)))</f>
        <v>-      %</v>
      </c>
      <c r="Z2391" s="83" t="s">
        <v>375</v>
      </c>
      <c r="AA2391" s="51">
        <v>0</v>
      </c>
      <c r="AB2391" s="51">
        <v>14</v>
      </c>
      <c r="AC2391" s="63" t="s">
        <v>375</v>
      </c>
      <c r="AD2391" s="94" t="str">
        <f>IF(OR(Q2391="",'1'!$H$10="-"),"",IF(Q2391&gt;R2391+S2391,"заказано больше наличия",""))</f>
        <v/>
      </c>
    </row>
    <row r="2392" spans="1:30" s="48" customFormat="1">
      <c r="A2392" s="2"/>
      <c r="B2392" s="57" t="s">
        <v>164</v>
      </c>
      <c r="C2392" s="49" t="s">
        <v>159</v>
      </c>
      <c r="D2392" s="49" t="s">
        <v>160</v>
      </c>
      <c r="E2392" s="49">
        <v>6</v>
      </c>
      <c r="F2392" s="49">
        <v>1</v>
      </c>
      <c r="G2392" s="49" t="s">
        <v>165</v>
      </c>
      <c r="H2392" s="52" t="s">
        <v>75</v>
      </c>
      <c r="I2392" s="50"/>
      <c r="J2392" s="50"/>
      <c r="K2392" s="90"/>
      <c r="L2392" s="51">
        <v>67</v>
      </c>
      <c r="M2392" s="51">
        <v>59</v>
      </c>
      <c r="N2392" s="82">
        <f>IF('1'!$H$10="-",L2392,L2392)</f>
        <v>67</v>
      </c>
      <c r="O2392" s="82">
        <f>IF(Z2392="только сц",0,IF('1'!$H$10="-",M2392,IF('1'!$H$10="в кассу предприятия",M2392,IF('1'!$H$10="ИП Водакова Т.Ю.",M2392*1.075,"-"))))</f>
        <v>0</v>
      </c>
      <c r="P2392" s="86">
        <v>27</v>
      </c>
      <c r="Q2392" s="47"/>
      <c r="R2392" s="91">
        <f t="shared" si="37"/>
        <v>0</v>
      </c>
      <c r="S2392" s="91" t="str">
        <f>IF('1'!$H$10="-","-      ₽",IF(Z2392="только сц",IF(Q2392&lt;=AA2392,Q2392,AA2392),IF(Q2392&lt;=AB2392,0,IF(Q2392-R2392&lt;=AA2392,Q2392-R2392,AA2392))))</f>
        <v>-      ₽</v>
      </c>
      <c r="T2392" s="92" t="str">
        <f>IF('1'!$H$10="-","-      ₽",IF(AND(SUM($W$10:$W$6357)&gt;=200000,AC2392&lt;&gt;"без скидки"),IF(R2392&gt;=100,O2392*0.95*0.95*R2392,O2392*R2392*0.95),IF(SUM($V$10:$V$6357)&gt;=57000,IF(AND(R2392&gt;=100,AC2392&lt;&gt;"без скидки"),O2392*0.95*R2392,O2392*R2392),N2392*R2392)))</f>
        <v>-      ₽</v>
      </c>
      <c r="U2392" s="92" t="str">
        <f>IF('1'!$H$10="-","-      ₽",S2392*N2392)</f>
        <v>-      ₽</v>
      </c>
      <c r="V2392" s="93" t="str">
        <f>IF('1'!$H$10="-","-      ₽",R2392*N2392)</f>
        <v>-      ₽</v>
      </c>
      <c r="W2392" s="93" t="str">
        <f>IF('1'!$H$10="-","-      ₽",R2392*O2392)</f>
        <v>-      ₽</v>
      </c>
      <c r="X2392" s="65" t="s">
        <v>4548</v>
      </c>
      <c r="Y2392" s="66" t="str">
        <f>IF(OR(Q2392="",'1'!$H$10="-"),"-      %",IF(Z2392="только сц",0,IF(SUM($V$685:$V$6357)&gt;=57000,(W2392-T2392)/W2392,0)))</f>
        <v>-      %</v>
      </c>
      <c r="Z2392" s="83" t="s">
        <v>5582</v>
      </c>
      <c r="AA2392" s="51">
        <v>27</v>
      </c>
      <c r="AB2392" s="51">
        <v>0</v>
      </c>
      <c r="AC2392" s="63" t="s">
        <v>375</v>
      </c>
      <c r="AD2392" s="94" t="str">
        <f>IF(OR(Q2392="",'1'!$H$10="-"),"",IF(Q2392&gt;R2392+S2392,"заказано больше наличия",""))</f>
        <v/>
      </c>
    </row>
    <row r="2393" spans="1:30" s="48" customFormat="1">
      <c r="A2393" s="2"/>
      <c r="B2393" s="57" t="s">
        <v>166</v>
      </c>
      <c r="C2393" s="49" t="s">
        <v>159</v>
      </c>
      <c r="D2393" s="49" t="s">
        <v>160</v>
      </c>
      <c r="E2393" s="49">
        <v>6</v>
      </c>
      <c r="F2393" s="49">
        <v>1</v>
      </c>
      <c r="G2393" s="49" t="s">
        <v>167</v>
      </c>
      <c r="H2393" s="52" t="s">
        <v>75</v>
      </c>
      <c r="I2393" s="50"/>
      <c r="J2393" s="50"/>
      <c r="K2393" s="90"/>
      <c r="L2393" s="51">
        <v>73</v>
      </c>
      <c r="M2393" s="51">
        <v>64</v>
      </c>
      <c r="N2393" s="82">
        <f>IF('1'!$H$10="-",L2393,L2393)</f>
        <v>73</v>
      </c>
      <c r="O2393" s="82">
        <f>IF(Z2393="только сц",0,IF('1'!$H$10="-",M2393,IF('1'!$H$10="в кассу предприятия",M2393,IF('1'!$H$10="ИП Водакова Т.Ю.",M2393*1.075,"-"))))</f>
        <v>64</v>
      </c>
      <c r="P2393" s="86">
        <v>56</v>
      </c>
      <c r="Q2393" s="47"/>
      <c r="R2393" s="91">
        <f t="shared" si="37"/>
        <v>0</v>
      </c>
      <c r="S2393" s="91" t="str">
        <f>IF('1'!$H$10="-","-      ₽",IF(Z2393="только сц",IF(Q2393&lt;=AA2393,Q2393,AA2393),IF(Q2393&lt;=AB2393,0,IF(Q2393-R2393&lt;=AA2393,Q2393-R2393,AA2393))))</f>
        <v>-      ₽</v>
      </c>
      <c r="T2393" s="92" t="str">
        <f>IF('1'!$H$10="-","-      ₽",IF(AND(SUM($W$10:$W$6357)&gt;=200000,AC2393&lt;&gt;"без скидки"),IF(R2393&gt;=100,O2393*0.95*0.95*R2393,O2393*R2393*0.95),IF(SUM($V$10:$V$6357)&gt;=57000,IF(AND(R2393&gt;=100,AC2393&lt;&gt;"без скидки"),O2393*0.95*R2393,O2393*R2393),N2393*R2393)))</f>
        <v>-      ₽</v>
      </c>
      <c r="U2393" s="92" t="str">
        <f>IF('1'!$H$10="-","-      ₽",S2393*N2393)</f>
        <v>-      ₽</v>
      </c>
      <c r="V2393" s="93" t="str">
        <f>IF('1'!$H$10="-","-      ₽",R2393*N2393)</f>
        <v>-      ₽</v>
      </c>
      <c r="W2393" s="93" t="str">
        <f>IF('1'!$H$10="-","-      ₽",R2393*O2393)</f>
        <v>-      ₽</v>
      </c>
      <c r="X2393" s="65" t="s">
        <v>4548</v>
      </c>
      <c r="Y2393" s="66" t="str">
        <f>IF(OR(Q2393="",'1'!$H$10="-"),"-      %",IF(Z2393="только сц",0,IF(SUM($V$685:$V$6357)&gt;=57000,(W2393-T2393)/W2393,0)))</f>
        <v>-      %</v>
      </c>
      <c r="Z2393" s="83" t="s">
        <v>375</v>
      </c>
      <c r="AA2393" s="51">
        <v>46</v>
      </c>
      <c r="AB2393" s="51">
        <v>10</v>
      </c>
      <c r="AC2393" s="63" t="s">
        <v>375</v>
      </c>
      <c r="AD2393" s="94" t="str">
        <f>IF(OR(Q2393="",'1'!$H$10="-"),"",IF(Q2393&gt;R2393+S2393,"заказано больше наличия",""))</f>
        <v/>
      </c>
    </row>
    <row r="2394" spans="1:30" s="48" customFormat="1">
      <c r="A2394" s="2"/>
      <c r="B2394" s="57" t="s">
        <v>4107</v>
      </c>
      <c r="C2394" s="49" t="s">
        <v>159</v>
      </c>
      <c r="D2394" s="49" t="s">
        <v>160</v>
      </c>
      <c r="E2394" s="49">
        <v>6</v>
      </c>
      <c r="F2394" s="49">
        <v>1</v>
      </c>
      <c r="G2394" s="49" t="s">
        <v>3552</v>
      </c>
      <c r="H2394" s="52" t="s">
        <v>75</v>
      </c>
      <c r="I2394" s="50"/>
      <c r="J2394" s="50"/>
      <c r="K2394" s="90"/>
      <c r="L2394" s="51">
        <v>60</v>
      </c>
      <c r="M2394" s="51">
        <v>53</v>
      </c>
      <c r="N2394" s="82">
        <f>IF('1'!$H$10="-",L2394,L2394)</f>
        <v>60</v>
      </c>
      <c r="O2394" s="82">
        <f>IF(Z2394="только сц",0,IF('1'!$H$10="-",M2394,IF('1'!$H$10="в кассу предприятия",M2394,IF('1'!$H$10="ИП Водакова Т.Ю.",M2394*1.075,"-"))))</f>
        <v>53</v>
      </c>
      <c r="P2394" s="86">
        <v>11</v>
      </c>
      <c r="Q2394" s="47"/>
      <c r="R2394" s="91">
        <f t="shared" si="37"/>
        <v>0</v>
      </c>
      <c r="S2394" s="91" t="str">
        <f>IF('1'!$H$10="-","-      ₽",IF(Z2394="только сц",IF(Q2394&lt;=AA2394,Q2394,AA2394),IF(Q2394&lt;=AB2394,0,IF(Q2394-R2394&lt;=AA2394,Q2394-R2394,AA2394))))</f>
        <v>-      ₽</v>
      </c>
      <c r="T2394" s="92" t="str">
        <f>IF('1'!$H$10="-","-      ₽",IF(AND(SUM($W$10:$W$6357)&gt;=200000,AC2394&lt;&gt;"без скидки"),IF(R2394&gt;=100,O2394*0.95*0.95*R2394,O2394*R2394*0.95),IF(SUM($V$10:$V$6357)&gt;=57000,IF(AND(R2394&gt;=100,AC2394&lt;&gt;"без скидки"),O2394*0.95*R2394,O2394*R2394),N2394*R2394)))</f>
        <v>-      ₽</v>
      </c>
      <c r="U2394" s="92" t="str">
        <f>IF('1'!$H$10="-","-      ₽",S2394*N2394)</f>
        <v>-      ₽</v>
      </c>
      <c r="V2394" s="93" t="str">
        <f>IF('1'!$H$10="-","-      ₽",R2394*N2394)</f>
        <v>-      ₽</v>
      </c>
      <c r="W2394" s="93" t="str">
        <f>IF('1'!$H$10="-","-      ₽",R2394*O2394)</f>
        <v>-      ₽</v>
      </c>
      <c r="X2394" s="65" t="s">
        <v>4548</v>
      </c>
      <c r="Y2394" s="66" t="str">
        <f>IF(OR(Q2394="",'1'!$H$10="-"),"-      %",IF(Z2394="только сц",0,IF(SUM($V$685:$V$6357)&gt;=57000,(W2394-T2394)/W2394,0)))</f>
        <v>-      %</v>
      </c>
      <c r="Z2394" s="83" t="s">
        <v>375</v>
      </c>
      <c r="AA2394" s="51">
        <v>0</v>
      </c>
      <c r="AB2394" s="51">
        <v>11</v>
      </c>
      <c r="AC2394" s="63" t="s">
        <v>375</v>
      </c>
      <c r="AD2394" s="94" t="str">
        <f>IF(OR(Q2394="",'1'!$H$10="-"),"",IF(Q2394&gt;R2394+S2394,"заказано больше наличия",""))</f>
        <v/>
      </c>
    </row>
    <row r="2395" spans="1:30" s="48" customFormat="1">
      <c r="A2395" s="2"/>
      <c r="B2395" s="57" t="s">
        <v>2186</v>
      </c>
      <c r="C2395" s="49" t="s">
        <v>159</v>
      </c>
      <c r="D2395" s="49" t="s">
        <v>160</v>
      </c>
      <c r="E2395" s="49">
        <v>6</v>
      </c>
      <c r="F2395" s="49">
        <v>1</v>
      </c>
      <c r="G2395" s="49" t="s">
        <v>3553</v>
      </c>
      <c r="H2395" s="52" t="s">
        <v>75</v>
      </c>
      <c r="I2395" s="50"/>
      <c r="J2395" s="50"/>
      <c r="K2395" s="90"/>
      <c r="L2395" s="51">
        <v>60</v>
      </c>
      <c r="M2395" s="51">
        <v>53</v>
      </c>
      <c r="N2395" s="82">
        <f>IF('1'!$H$10="-",L2395,L2395)</f>
        <v>60</v>
      </c>
      <c r="O2395" s="82">
        <f>IF(Z2395="только сц",0,IF('1'!$H$10="-",M2395,IF('1'!$H$10="в кассу предприятия",M2395,IF('1'!$H$10="ИП Водакова Т.Ю.",M2395*1.075,"-"))))</f>
        <v>53</v>
      </c>
      <c r="P2395" s="86" t="s">
        <v>5583</v>
      </c>
      <c r="Q2395" s="47"/>
      <c r="R2395" s="91">
        <f t="shared" si="37"/>
        <v>0</v>
      </c>
      <c r="S2395" s="91" t="str">
        <f>IF('1'!$H$10="-","-      ₽",IF(Z2395="только сц",IF(Q2395&lt;=AA2395,Q2395,AA2395),IF(Q2395&lt;=AB2395,0,IF(Q2395-R2395&lt;=AA2395,Q2395-R2395,AA2395))))</f>
        <v>-      ₽</v>
      </c>
      <c r="T2395" s="92" t="str">
        <f>IF('1'!$H$10="-","-      ₽",IF(AND(SUM($W$10:$W$6357)&gt;=200000,AC2395&lt;&gt;"без скидки"),IF(R2395&gt;=100,O2395*0.95*0.95*R2395,O2395*R2395*0.95),IF(SUM($V$10:$V$6357)&gt;=57000,IF(AND(R2395&gt;=100,AC2395&lt;&gt;"без скидки"),O2395*0.95*R2395,O2395*R2395),N2395*R2395)))</f>
        <v>-      ₽</v>
      </c>
      <c r="U2395" s="92" t="str">
        <f>IF('1'!$H$10="-","-      ₽",S2395*N2395)</f>
        <v>-      ₽</v>
      </c>
      <c r="V2395" s="93" t="str">
        <f>IF('1'!$H$10="-","-      ₽",R2395*N2395)</f>
        <v>-      ₽</v>
      </c>
      <c r="W2395" s="93" t="str">
        <f>IF('1'!$H$10="-","-      ₽",R2395*O2395)</f>
        <v>-      ₽</v>
      </c>
      <c r="X2395" s="65" t="s">
        <v>4548</v>
      </c>
      <c r="Y2395" s="66" t="str">
        <f>IF(OR(Q2395="",'1'!$H$10="-"),"-      %",IF(Z2395="только сц",0,IF(SUM($V$685:$V$6357)&gt;=57000,(W2395-T2395)/W2395,0)))</f>
        <v>-      %</v>
      </c>
      <c r="Z2395" s="83" t="s">
        <v>375</v>
      </c>
      <c r="AA2395" s="51">
        <v>0</v>
      </c>
      <c r="AB2395" s="51">
        <v>200</v>
      </c>
      <c r="AC2395" s="63" t="s">
        <v>375</v>
      </c>
      <c r="AD2395" s="94" t="str">
        <f>IF(OR(Q2395="",'1'!$H$10="-"),"",IF(Q2395&gt;R2395+S2395,"заказано больше наличия",""))</f>
        <v/>
      </c>
    </row>
    <row r="2396" spans="1:30" s="48" customFormat="1">
      <c r="A2396" s="2"/>
      <c r="B2396" s="57" t="s">
        <v>5320</v>
      </c>
      <c r="C2396" s="49" t="s">
        <v>159</v>
      </c>
      <c r="D2396" s="49" t="s">
        <v>160</v>
      </c>
      <c r="E2396" s="49">
        <v>6</v>
      </c>
      <c r="F2396" s="49">
        <v>1</v>
      </c>
      <c r="G2396" s="49" t="s">
        <v>3553</v>
      </c>
      <c r="H2396" s="52" t="s">
        <v>75</v>
      </c>
      <c r="I2396" s="50"/>
      <c r="J2396" s="50"/>
      <c r="K2396" s="90"/>
      <c r="L2396" s="51">
        <v>60</v>
      </c>
      <c r="M2396" s="51">
        <v>53</v>
      </c>
      <c r="N2396" s="82">
        <f>IF('1'!$H$10="-",L2396,L2396)</f>
        <v>60</v>
      </c>
      <c r="O2396" s="82">
        <f>IF(Z2396="только сц",0,IF('1'!$H$10="-",M2396,IF('1'!$H$10="в кассу предприятия",M2396,IF('1'!$H$10="ИП Водакова Т.Ю.",M2396*1.075,"-"))))</f>
        <v>0</v>
      </c>
      <c r="P2396" s="86">
        <v>50</v>
      </c>
      <c r="Q2396" s="47"/>
      <c r="R2396" s="91">
        <f t="shared" si="37"/>
        <v>0</v>
      </c>
      <c r="S2396" s="91" t="str">
        <f>IF('1'!$H$10="-","-      ₽",IF(Z2396="только сц",IF(Q2396&lt;=AA2396,Q2396,AA2396),IF(Q2396&lt;=AB2396,0,IF(Q2396-R2396&lt;=AA2396,Q2396-R2396,AA2396))))</f>
        <v>-      ₽</v>
      </c>
      <c r="T2396" s="92" t="str">
        <f>IF('1'!$H$10="-","-      ₽",IF(AND(SUM($W$10:$W$6357)&gt;=200000,AC2396&lt;&gt;"без скидки"),IF(R2396&gt;=100,O2396*0.95*0.95*R2396,O2396*R2396*0.95),IF(SUM($V$10:$V$6357)&gt;=57000,IF(AND(R2396&gt;=100,AC2396&lt;&gt;"без скидки"),O2396*0.95*R2396,O2396*R2396),N2396*R2396)))</f>
        <v>-      ₽</v>
      </c>
      <c r="U2396" s="92" t="str">
        <f>IF('1'!$H$10="-","-      ₽",S2396*N2396)</f>
        <v>-      ₽</v>
      </c>
      <c r="V2396" s="93" t="str">
        <f>IF('1'!$H$10="-","-      ₽",R2396*N2396)</f>
        <v>-      ₽</v>
      </c>
      <c r="W2396" s="93" t="str">
        <f>IF('1'!$H$10="-","-      ₽",R2396*O2396)</f>
        <v>-      ₽</v>
      </c>
      <c r="X2396" s="65" t="s">
        <v>4548</v>
      </c>
      <c r="Y2396" s="66" t="str">
        <f>IF(OR(Q2396="",'1'!$H$10="-"),"-      %",IF(Z2396="только сц",0,IF(SUM($V$685:$V$6357)&gt;=57000,(W2396-T2396)/W2396,0)))</f>
        <v>-      %</v>
      </c>
      <c r="Z2396" s="83" t="s">
        <v>5582</v>
      </c>
      <c r="AA2396" s="51">
        <v>50</v>
      </c>
      <c r="AB2396" s="51">
        <v>0</v>
      </c>
      <c r="AC2396" s="63" t="s">
        <v>375</v>
      </c>
      <c r="AD2396" s="94" t="str">
        <f>IF(OR(Q2396="",'1'!$H$10="-"),"",IF(Q2396&gt;R2396+S2396,"заказано больше наличия",""))</f>
        <v/>
      </c>
    </row>
    <row r="2397" spans="1:30" s="48" customFormat="1">
      <c r="A2397" s="2"/>
      <c r="B2397" s="57" t="s">
        <v>168</v>
      </c>
      <c r="C2397" s="49" t="s">
        <v>159</v>
      </c>
      <c r="D2397" s="49" t="s">
        <v>160</v>
      </c>
      <c r="E2397" s="49">
        <v>6</v>
      </c>
      <c r="F2397" s="49">
        <v>1</v>
      </c>
      <c r="G2397" s="49" t="s">
        <v>169</v>
      </c>
      <c r="H2397" s="52" t="s">
        <v>75</v>
      </c>
      <c r="I2397" s="50"/>
      <c r="J2397" s="50"/>
      <c r="K2397" s="90"/>
      <c r="L2397" s="51">
        <v>80</v>
      </c>
      <c r="M2397" s="51">
        <v>71</v>
      </c>
      <c r="N2397" s="82">
        <f>IF('1'!$H$10="-",L2397,L2397)</f>
        <v>80</v>
      </c>
      <c r="O2397" s="82">
        <f>IF(Z2397="только сц",0,IF('1'!$H$10="-",M2397,IF('1'!$H$10="в кассу предприятия",M2397,IF('1'!$H$10="ИП Водакова Т.Ю.",M2397*1.075,"-"))))</f>
        <v>0</v>
      </c>
      <c r="P2397" s="86">
        <v>52</v>
      </c>
      <c r="Q2397" s="47"/>
      <c r="R2397" s="91">
        <f t="shared" si="37"/>
        <v>0</v>
      </c>
      <c r="S2397" s="91" t="str">
        <f>IF('1'!$H$10="-","-      ₽",IF(Z2397="только сц",IF(Q2397&lt;=AA2397,Q2397,AA2397),IF(Q2397&lt;=AB2397,0,IF(Q2397-R2397&lt;=AA2397,Q2397-R2397,AA2397))))</f>
        <v>-      ₽</v>
      </c>
      <c r="T2397" s="92" t="str">
        <f>IF('1'!$H$10="-","-      ₽",IF(AND(SUM($W$10:$W$6357)&gt;=200000,AC2397&lt;&gt;"без скидки"),IF(R2397&gt;=100,O2397*0.95*0.95*R2397,O2397*R2397*0.95),IF(SUM($V$10:$V$6357)&gt;=57000,IF(AND(R2397&gt;=100,AC2397&lt;&gt;"без скидки"),O2397*0.95*R2397,O2397*R2397),N2397*R2397)))</f>
        <v>-      ₽</v>
      </c>
      <c r="U2397" s="92" t="str">
        <f>IF('1'!$H$10="-","-      ₽",S2397*N2397)</f>
        <v>-      ₽</v>
      </c>
      <c r="V2397" s="93" t="str">
        <f>IF('1'!$H$10="-","-      ₽",R2397*N2397)</f>
        <v>-      ₽</v>
      </c>
      <c r="W2397" s="93" t="str">
        <f>IF('1'!$H$10="-","-      ₽",R2397*O2397)</f>
        <v>-      ₽</v>
      </c>
      <c r="X2397" s="65" t="s">
        <v>4548</v>
      </c>
      <c r="Y2397" s="66" t="str">
        <f>IF(OR(Q2397="",'1'!$H$10="-"),"-      %",IF(Z2397="только сц",0,IF(SUM($V$685:$V$6357)&gt;=57000,(W2397-T2397)/W2397,0)))</f>
        <v>-      %</v>
      </c>
      <c r="Z2397" s="83" t="s">
        <v>5582</v>
      </c>
      <c r="AA2397" s="51">
        <v>52</v>
      </c>
      <c r="AB2397" s="51">
        <v>0</v>
      </c>
      <c r="AC2397" s="63" t="s">
        <v>375</v>
      </c>
      <c r="AD2397" s="94" t="str">
        <f>IF(OR(Q2397="",'1'!$H$10="-"),"",IF(Q2397&gt;R2397+S2397,"заказано больше наличия",""))</f>
        <v/>
      </c>
    </row>
    <row r="2398" spans="1:30" s="48" customFormat="1">
      <c r="A2398" s="2"/>
      <c r="B2398" s="57" t="s">
        <v>2187</v>
      </c>
      <c r="C2398" s="49" t="s">
        <v>159</v>
      </c>
      <c r="D2398" s="49" t="s">
        <v>160</v>
      </c>
      <c r="E2398" s="49">
        <v>6</v>
      </c>
      <c r="F2398" s="49">
        <v>1</v>
      </c>
      <c r="G2398" s="49" t="s">
        <v>3554</v>
      </c>
      <c r="H2398" s="52" t="s">
        <v>75</v>
      </c>
      <c r="I2398" s="50"/>
      <c r="J2398" s="50"/>
      <c r="K2398" s="90"/>
      <c r="L2398" s="51">
        <v>60</v>
      </c>
      <c r="M2398" s="51">
        <v>53</v>
      </c>
      <c r="N2398" s="82">
        <f>IF('1'!$H$10="-",L2398,L2398)</f>
        <v>60</v>
      </c>
      <c r="O2398" s="82">
        <f>IF(Z2398="только сц",0,IF('1'!$H$10="-",M2398,IF('1'!$H$10="в кассу предприятия",M2398,IF('1'!$H$10="ИП Водакова Т.Ю.",M2398*1.075,"-"))))</f>
        <v>53</v>
      </c>
      <c r="P2398" s="86">
        <v>1</v>
      </c>
      <c r="Q2398" s="47"/>
      <c r="R2398" s="91">
        <f t="shared" si="37"/>
        <v>0</v>
      </c>
      <c r="S2398" s="91" t="str">
        <f>IF('1'!$H$10="-","-      ₽",IF(Z2398="только сц",IF(Q2398&lt;=AA2398,Q2398,AA2398),IF(Q2398&lt;=AB2398,0,IF(Q2398-R2398&lt;=AA2398,Q2398-R2398,AA2398))))</f>
        <v>-      ₽</v>
      </c>
      <c r="T2398" s="92" t="str">
        <f>IF('1'!$H$10="-","-      ₽",IF(AND(SUM($W$10:$W$6357)&gt;=200000,AC2398&lt;&gt;"без скидки"),IF(R2398&gt;=100,O2398*0.95*0.95*R2398,O2398*R2398*0.95),IF(SUM($V$10:$V$6357)&gt;=57000,IF(AND(R2398&gt;=100,AC2398&lt;&gt;"без скидки"),O2398*0.95*R2398,O2398*R2398),N2398*R2398)))</f>
        <v>-      ₽</v>
      </c>
      <c r="U2398" s="92" t="str">
        <f>IF('1'!$H$10="-","-      ₽",S2398*N2398)</f>
        <v>-      ₽</v>
      </c>
      <c r="V2398" s="93" t="str">
        <f>IF('1'!$H$10="-","-      ₽",R2398*N2398)</f>
        <v>-      ₽</v>
      </c>
      <c r="W2398" s="93" t="str">
        <f>IF('1'!$H$10="-","-      ₽",R2398*O2398)</f>
        <v>-      ₽</v>
      </c>
      <c r="X2398" s="65" t="s">
        <v>4548</v>
      </c>
      <c r="Y2398" s="66" t="str">
        <f>IF(OR(Q2398="",'1'!$H$10="-"),"-      %",IF(Z2398="только сц",0,IF(SUM($V$685:$V$6357)&gt;=57000,(W2398-T2398)/W2398,0)))</f>
        <v>-      %</v>
      </c>
      <c r="Z2398" s="83" t="s">
        <v>375</v>
      </c>
      <c r="AA2398" s="51">
        <v>0</v>
      </c>
      <c r="AB2398" s="51">
        <v>1</v>
      </c>
      <c r="AC2398" s="63" t="s">
        <v>375</v>
      </c>
      <c r="AD2398" s="94" t="str">
        <f>IF(OR(Q2398="",'1'!$H$10="-"),"",IF(Q2398&gt;R2398+S2398,"заказано больше наличия",""))</f>
        <v/>
      </c>
    </row>
    <row r="2399" spans="1:30" s="48" customFormat="1">
      <c r="A2399" s="2"/>
      <c r="B2399" s="57" t="s">
        <v>5321</v>
      </c>
      <c r="C2399" s="49" t="s">
        <v>3928</v>
      </c>
      <c r="D2399" s="49" t="s">
        <v>160</v>
      </c>
      <c r="E2399" s="49">
        <v>6</v>
      </c>
      <c r="F2399" s="49">
        <v>1</v>
      </c>
      <c r="G2399" s="49" t="s">
        <v>3554</v>
      </c>
      <c r="H2399" s="52" t="s">
        <v>75</v>
      </c>
      <c r="I2399" s="50"/>
      <c r="J2399" s="50"/>
      <c r="K2399" s="90"/>
      <c r="L2399" s="51">
        <v>60</v>
      </c>
      <c r="M2399" s="51">
        <v>53</v>
      </c>
      <c r="N2399" s="82">
        <f>IF('1'!$H$10="-",L2399,L2399)</f>
        <v>60</v>
      </c>
      <c r="O2399" s="82">
        <f>IF(Z2399="только сц",0,IF('1'!$H$10="-",M2399,IF('1'!$H$10="в кассу предприятия",M2399,IF('1'!$H$10="ИП Водакова Т.Ю.",M2399*1.075,"-"))))</f>
        <v>0</v>
      </c>
      <c r="P2399" s="86">
        <v>48</v>
      </c>
      <c r="Q2399" s="47"/>
      <c r="R2399" s="91">
        <f t="shared" si="37"/>
        <v>0</v>
      </c>
      <c r="S2399" s="91" t="str">
        <f>IF('1'!$H$10="-","-      ₽",IF(Z2399="только сц",IF(Q2399&lt;=AA2399,Q2399,AA2399),IF(Q2399&lt;=AB2399,0,IF(Q2399-R2399&lt;=AA2399,Q2399-R2399,AA2399))))</f>
        <v>-      ₽</v>
      </c>
      <c r="T2399" s="92" t="str">
        <f>IF('1'!$H$10="-","-      ₽",IF(AND(SUM($W$10:$W$6357)&gt;=200000,AC2399&lt;&gt;"без скидки"),IF(R2399&gt;=100,O2399*0.95*0.95*R2399,O2399*R2399*0.95),IF(SUM($V$10:$V$6357)&gt;=57000,IF(AND(R2399&gt;=100,AC2399&lt;&gt;"без скидки"),O2399*0.95*R2399,O2399*R2399),N2399*R2399)))</f>
        <v>-      ₽</v>
      </c>
      <c r="U2399" s="92" t="str">
        <f>IF('1'!$H$10="-","-      ₽",S2399*N2399)</f>
        <v>-      ₽</v>
      </c>
      <c r="V2399" s="93" t="str">
        <f>IF('1'!$H$10="-","-      ₽",R2399*N2399)</f>
        <v>-      ₽</v>
      </c>
      <c r="W2399" s="93" t="str">
        <f>IF('1'!$H$10="-","-      ₽",R2399*O2399)</f>
        <v>-      ₽</v>
      </c>
      <c r="X2399" s="65" t="s">
        <v>4548</v>
      </c>
      <c r="Y2399" s="66" t="str">
        <f>IF(OR(Q2399="",'1'!$H$10="-"),"-      %",IF(Z2399="только сц",0,IF(SUM($V$685:$V$6357)&gt;=57000,(W2399-T2399)/W2399,0)))</f>
        <v>-      %</v>
      </c>
      <c r="Z2399" s="83" t="s">
        <v>5582</v>
      </c>
      <c r="AA2399" s="51">
        <v>48</v>
      </c>
      <c r="AB2399" s="51">
        <v>0</v>
      </c>
      <c r="AC2399" s="63" t="s">
        <v>375</v>
      </c>
      <c r="AD2399" s="94" t="str">
        <f>IF(OR(Q2399="",'1'!$H$10="-"),"",IF(Q2399&gt;R2399+S2399,"заказано больше наличия",""))</f>
        <v/>
      </c>
    </row>
    <row r="2400" spans="1:30" s="48" customFormat="1">
      <c r="A2400" s="2"/>
      <c r="B2400" s="57" t="s">
        <v>170</v>
      </c>
      <c r="C2400" s="49" t="s">
        <v>159</v>
      </c>
      <c r="D2400" s="49" t="s">
        <v>160</v>
      </c>
      <c r="E2400" s="49">
        <v>6</v>
      </c>
      <c r="F2400" s="49">
        <v>1</v>
      </c>
      <c r="G2400" s="49" t="s">
        <v>171</v>
      </c>
      <c r="H2400" s="52" t="s">
        <v>75</v>
      </c>
      <c r="I2400" s="50"/>
      <c r="J2400" s="50"/>
      <c r="K2400" s="90"/>
      <c r="L2400" s="51">
        <v>75</v>
      </c>
      <c r="M2400" s="51">
        <v>66</v>
      </c>
      <c r="N2400" s="82">
        <f>IF('1'!$H$10="-",L2400,L2400)</f>
        <v>75</v>
      </c>
      <c r="O2400" s="82">
        <f>IF(Z2400="только сц",0,IF('1'!$H$10="-",M2400,IF('1'!$H$10="в кассу предприятия",M2400,IF('1'!$H$10="ИП Водакова Т.Ю.",M2400*1.075,"-"))))</f>
        <v>0</v>
      </c>
      <c r="P2400" s="86">
        <v>49</v>
      </c>
      <c r="Q2400" s="47"/>
      <c r="R2400" s="91">
        <f t="shared" si="37"/>
        <v>0</v>
      </c>
      <c r="S2400" s="91" t="str">
        <f>IF('1'!$H$10="-","-      ₽",IF(Z2400="только сц",IF(Q2400&lt;=AA2400,Q2400,AA2400),IF(Q2400&lt;=AB2400,0,IF(Q2400-R2400&lt;=AA2400,Q2400-R2400,AA2400))))</f>
        <v>-      ₽</v>
      </c>
      <c r="T2400" s="92" t="str">
        <f>IF('1'!$H$10="-","-      ₽",IF(AND(SUM($W$10:$W$6357)&gt;=200000,AC2400&lt;&gt;"без скидки"),IF(R2400&gt;=100,O2400*0.95*0.95*R2400,O2400*R2400*0.95),IF(SUM($V$10:$V$6357)&gt;=57000,IF(AND(R2400&gt;=100,AC2400&lt;&gt;"без скидки"),O2400*0.95*R2400,O2400*R2400),N2400*R2400)))</f>
        <v>-      ₽</v>
      </c>
      <c r="U2400" s="92" t="str">
        <f>IF('1'!$H$10="-","-      ₽",S2400*N2400)</f>
        <v>-      ₽</v>
      </c>
      <c r="V2400" s="93" t="str">
        <f>IF('1'!$H$10="-","-      ₽",R2400*N2400)</f>
        <v>-      ₽</v>
      </c>
      <c r="W2400" s="93" t="str">
        <f>IF('1'!$H$10="-","-      ₽",R2400*O2400)</f>
        <v>-      ₽</v>
      </c>
      <c r="X2400" s="65" t="s">
        <v>4548</v>
      </c>
      <c r="Y2400" s="66" t="str">
        <f>IF(OR(Q2400="",'1'!$H$10="-"),"-      %",IF(Z2400="только сц",0,IF(SUM($V$685:$V$6357)&gt;=57000,(W2400-T2400)/W2400,0)))</f>
        <v>-      %</v>
      </c>
      <c r="Z2400" s="83" t="s">
        <v>5582</v>
      </c>
      <c r="AA2400" s="51">
        <v>49</v>
      </c>
      <c r="AB2400" s="51">
        <v>0</v>
      </c>
      <c r="AC2400" s="63" t="s">
        <v>375</v>
      </c>
      <c r="AD2400" s="94" t="str">
        <f>IF(OR(Q2400="",'1'!$H$10="-"),"",IF(Q2400&gt;R2400+S2400,"заказано больше наличия",""))</f>
        <v/>
      </c>
    </row>
    <row r="2401" spans="1:30" s="48" customFormat="1">
      <c r="A2401" s="2"/>
      <c r="B2401" s="57" t="s">
        <v>2188</v>
      </c>
      <c r="C2401" s="49" t="s">
        <v>159</v>
      </c>
      <c r="D2401" s="49" t="s">
        <v>160</v>
      </c>
      <c r="E2401" s="49">
        <v>6</v>
      </c>
      <c r="F2401" s="49">
        <v>1</v>
      </c>
      <c r="G2401" s="49" t="s">
        <v>3555</v>
      </c>
      <c r="H2401" s="52" t="s">
        <v>75</v>
      </c>
      <c r="I2401" s="50"/>
      <c r="J2401" s="50"/>
      <c r="K2401" s="90"/>
      <c r="L2401" s="51">
        <v>67</v>
      </c>
      <c r="M2401" s="51">
        <v>59</v>
      </c>
      <c r="N2401" s="82">
        <f>IF('1'!$H$10="-",L2401,L2401)</f>
        <v>67</v>
      </c>
      <c r="O2401" s="82">
        <f>IF(Z2401="только сц",0,IF('1'!$H$10="-",M2401,IF('1'!$H$10="в кассу предприятия",M2401,IF('1'!$H$10="ИП Водакова Т.Ю.",M2401*1.075,"-"))))</f>
        <v>0</v>
      </c>
      <c r="P2401" s="86">
        <v>1</v>
      </c>
      <c r="Q2401" s="47"/>
      <c r="R2401" s="91">
        <f t="shared" si="37"/>
        <v>0</v>
      </c>
      <c r="S2401" s="91" t="str">
        <f>IF('1'!$H$10="-","-      ₽",IF(Z2401="только сц",IF(Q2401&lt;=AA2401,Q2401,AA2401),IF(Q2401&lt;=AB2401,0,IF(Q2401-R2401&lt;=AA2401,Q2401-R2401,AA2401))))</f>
        <v>-      ₽</v>
      </c>
      <c r="T2401" s="92" t="str">
        <f>IF('1'!$H$10="-","-      ₽",IF(AND(SUM($W$10:$W$6357)&gt;=200000,AC2401&lt;&gt;"без скидки"),IF(R2401&gt;=100,O2401*0.95*0.95*R2401,O2401*R2401*0.95),IF(SUM($V$10:$V$6357)&gt;=57000,IF(AND(R2401&gt;=100,AC2401&lt;&gt;"без скидки"),O2401*0.95*R2401,O2401*R2401),N2401*R2401)))</f>
        <v>-      ₽</v>
      </c>
      <c r="U2401" s="92" t="str">
        <f>IF('1'!$H$10="-","-      ₽",S2401*N2401)</f>
        <v>-      ₽</v>
      </c>
      <c r="V2401" s="93" t="str">
        <f>IF('1'!$H$10="-","-      ₽",R2401*N2401)</f>
        <v>-      ₽</v>
      </c>
      <c r="W2401" s="93" t="str">
        <f>IF('1'!$H$10="-","-      ₽",R2401*O2401)</f>
        <v>-      ₽</v>
      </c>
      <c r="X2401" s="65" t="s">
        <v>4548</v>
      </c>
      <c r="Y2401" s="66" t="str">
        <f>IF(OR(Q2401="",'1'!$H$10="-"),"-      %",IF(Z2401="только сц",0,IF(SUM($V$685:$V$6357)&gt;=57000,(W2401-T2401)/W2401,0)))</f>
        <v>-      %</v>
      </c>
      <c r="Z2401" s="83" t="s">
        <v>5582</v>
      </c>
      <c r="AA2401" s="51">
        <v>1</v>
      </c>
      <c r="AB2401" s="51">
        <v>0</v>
      </c>
      <c r="AC2401" s="63" t="s">
        <v>375</v>
      </c>
      <c r="AD2401" s="94" t="str">
        <f>IF(OR(Q2401="",'1'!$H$10="-"),"",IF(Q2401&gt;R2401+S2401,"заказано больше наличия",""))</f>
        <v/>
      </c>
    </row>
    <row r="2402" spans="1:30" s="48" customFormat="1">
      <c r="A2402" s="2"/>
      <c r="B2402" s="57" t="s">
        <v>2189</v>
      </c>
      <c r="C2402" s="49" t="s">
        <v>159</v>
      </c>
      <c r="D2402" s="49" t="s">
        <v>160</v>
      </c>
      <c r="E2402" s="49">
        <v>6</v>
      </c>
      <c r="F2402" s="49">
        <v>1</v>
      </c>
      <c r="G2402" s="49" t="s">
        <v>3556</v>
      </c>
      <c r="H2402" s="52" t="s">
        <v>75</v>
      </c>
      <c r="I2402" s="50"/>
      <c r="J2402" s="50"/>
      <c r="K2402" s="90"/>
      <c r="L2402" s="51">
        <v>60</v>
      </c>
      <c r="M2402" s="51">
        <v>53</v>
      </c>
      <c r="N2402" s="82">
        <f>IF('1'!$H$10="-",L2402,L2402)</f>
        <v>60</v>
      </c>
      <c r="O2402" s="82">
        <f>IF(Z2402="только сц",0,IF('1'!$H$10="-",M2402,IF('1'!$H$10="в кассу предприятия",M2402,IF('1'!$H$10="ИП Водакова Т.Ю.",M2402*1.075,"-"))))</f>
        <v>53</v>
      </c>
      <c r="P2402" s="86">
        <v>16</v>
      </c>
      <c r="Q2402" s="47"/>
      <c r="R2402" s="91">
        <f t="shared" si="37"/>
        <v>0</v>
      </c>
      <c r="S2402" s="91" t="str">
        <f>IF('1'!$H$10="-","-      ₽",IF(Z2402="только сц",IF(Q2402&lt;=AA2402,Q2402,AA2402),IF(Q2402&lt;=AB2402,0,IF(Q2402-R2402&lt;=AA2402,Q2402-R2402,AA2402))))</f>
        <v>-      ₽</v>
      </c>
      <c r="T2402" s="92" t="str">
        <f>IF('1'!$H$10="-","-      ₽",IF(AND(SUM($W$10:$W$6357)&gt;=200000,AC2402&lt;&gt;"без скидки"),IF(R2402&gt;=100,O2402*0.95*0.95*R2402,O2402*R2402*0.95),IF(SUM($V$10:$V$6357)&gt;=57000,IF(AND(R2402&gt;=100,AC2402&lt;&gt;"без скидки"),O2402*0.95*R2402,O2402*R2402),N2402*R2402)))</f>
        <v>-      ₽</v>
      </c>
      <c r="U2402" s="92" t="str">
        <f>IF('1'!$H$10="-","-      ₽",S2402*N2402)</f>
        <v>-      ₽</v>
      </c>
      <c r="V2402" s="93" t="str">
        <f>IF('1'!$H$10="-","-      ₽",R2402*N2402)</f>
        <v>-      ₽</v>
      </c>
      <c r="W2402" s="93" t="str">
        <f>IF('1'!$H$10="-","-      ₽",R2402*O2402)</f>
        <v>-      ₽</v>
      </c>
      <c r="X2402" s="65" t="s">
        <v>4548</v>
      </c>
      <c r="Y2402" s="66" t="str">
        <f>IF(OR(Q2402="",'1'!$H$10="-"),"-      %",IF(Z2402="только сц",0,IF(SUM($V$685:$V$6357)&gt;=57000,(W2402-T2402)/W2402,0)))</f>
        <v>-      %</v>
      </c>
      <c r="Z2402" s="83" t="s">
        <v>375</v>
      </c>
      <c r="AA2402" s="51">
        <v>2</v>
      </c>
      <c r="AB2402" s="51">
        <v>14</v>
      </c>
      <c r="AC2402" s="63" t="s">
        <v>375</v>
      </c>
      <c r="AD2402" s="94" t="str">
        <f>IF(OR(Q2402="",'1'!$H$10="-"),"",IF(Q2402&gt;R2402+S2402,"заказано больше наличия",""))</f>
        <v/>
      </c>
    </row>
    <row r="2403" spans="1:30" s="48" customFormat="1">
      <c r="A2403" s="2"/>
      <c r="B2403" s="57" t="s">
        <v>172</v>
      </c>
      <c r="C2403" s="49" t="s">
        <v>159</v>
      </c>
      <c r="D2403" s="49" t="s">
        <v>160</v>
      </c>
      <c r="E2403" s="49">
        <v>6</v>
      </c>
      <c r="F2403" s="49">
        <v>1</v>
      </c>
      <c r="G2403" s="49" t="s">
        <v>173</v>
      </c>
      <c r="H2403" s="52" t="s">
        <v>75</v>
      </c>
      <c r="I2403" s="50"/>
      <c r="J2403" s="50"/>
      <c r="K2403" s="90"/>
      <c r="L2403" s="51">
        <v>75</v>
      </c>
      <c r="M2403" s="51">
        <v>66</v>
      </c>
      <c r="N2403" s="82">
        <f>IF('1'!$H$10="-",L2403,L2403)</f>
        <v>75</v>
      </c>
      <c r="O2403" s="82">
        <f>IF(Z2403="только сц",0,IF('1'!$H$10="-",M2403,IF('1'!$H$10="в кассу предприятия",M2403,IF('1'!$H$10="ИП Водакова Т.Ю.",M2403*1.075,"-"))))</f>
        <v>66</v>
      </c>
      <c r="P2403" s="86">
        <v>36</v>
      </c>
      <c r="Q2403" s="47"/>
      <c r="R2403" s="91">
        <f t="shared" si="37"/>
        <v>0</v>
      </c>
      <c r="S2403" s="91" t="str">
        <f>IF('1'!$H$10="-","-      ₽",IF(Z2403="только сц",IF(Q2403&lt;=AA2403,Q2403,AA2403),IF(Q2403&lt;=AB2403,0,IF(Q2403-R2403&lt;=AA2403,Q2403-R2403,AA2403))))</f>
        <v>-      ₽</v>
      </c>
      <c r="T2403" s="92" t="str">
        <f>IF('1'!$H$10="-","-      ₽",IF(AND(SUM($W$10:$W$6357)&gt;=200000,AC2403&lt;&gt;"без скидки"),IF(R2403&gt;=100,O2403*0.95*0.95*R2403,O2403*R2403*0.95),IF(SUM($V$10:$V$6357)&gt;=57000,IF(AND(R2403&gt;=100,AC2403&lt;&gt;"без скидки"),O2403*0.95*R2403,O2403*R2403),N2403*R2403)))</f>
        <v>-      ₽</v>
      </c>
      <c r="U2403" s="92" t="str">
        <f>IF('1'!$H$10="-","-      ₽",S2403*N2403)</f>
        <v>-      ₽</v>
      </c>
      <c r="V2403" s="93" t="str">
        <f>IF('1'!$H$10="-","-      ₽",R2403*N2403)</f>
        <v>-      ₽</v>
      </c>
      <c r="W2403" s="93" t="str">
        <f>IF('1'!$H$10="-","-      ₽",R2403*O2403)</f>
        <v>-      ₽</v>
      </c>
      <c r="X2403" s="65" t="s">
        <v>4548</v>
      </c>
      <c r="Y2403" s="66" t="str">
        <f>IF(OR(Q2403="",'1'!$H$10="-"),"-      %",IF(Z2403="только сц",0,IF(SUM($V$685:$V$6357)&gt;=57000,(W2403-T2403)/W2403,0)))</f>
        <v>-      %</v>
      </c>
      <c r="Z2403" s="83" t="s">
        <v>375</v>
      </c>
      <c r="AA2403" s="51">
        <v>9</v>
      </c>
      <c r="AB2403" s="51">
        <v>27</v>
      </c>
      <c r="AC2403" s="63" t="s">
        <v>375</v>
      </c>
      <c r="AD2403" s="94" t="str">
        <f>IF(OR(Q2403="",'1'!$H$10="-"),"",IF(Q2403&gt;R2403+S2403,"заказано больше наличия",""))</f>
        <v/>
      </c>
    </row>
    <row r="2404" spans="1:30" s="48" customFormat="1">
      <c r="A2404" s="2"/>
      <c r="B2404" s="57" t="s">
        <v>2190</v>
      </c>
      <c r="C2404" s="49" t="s">
        <v>159</v>
      </c>
      <c r="D2404" s="49" t="s">
        <v>160</v>
      </c>
      <c r="E2404" s="49">
        <v>6</v>
      </c>
      <c r="F2404" s="49">
        <v>1</v>
      </c>
      <c r="G2404" s="49" t="s">
        <v>3557</v>
      </c>
      <c r="H2404" s="52" t="s">
        <v>75</v>
      </c>
      <c r="I2404" s="50"/>
      <c r="J2404" s="50"/>
      <c r="K2404" s="90"/>
      <c r="L2404" s="51">
        <v>67</v>
      </c>
      <c r="M2404" s="51">
        <v>59</v>
      </c>
      <c r="N2404" s="82">
        <f>IF('1'!$H$10="-",L2404,L2404)</f>
        <v>67</v>
      </c>
      <c r="O2404" s="82">
        <f>IF(Z2404="только сц",0,IF('1'!$H$10="-",M2404,IF('1'!$H$10="в кассу предприятия",M2404,IF('1'!$H$10="ИП Водакова Т.Ю.",M2404*1.075,"-"))))</f>
        <v>0</v>
      </c>
      <c r="P2404" s="86">
        <v>58</v>
      </c>
      <c r="Q2404" s="47"/>
      <c r="R2404" s="91">
        <f t="shared" si="37"/>
        <v>0</v>
      </c>
      <c r="S2404" s="91" t="str">
        <f>IF('1'!$H$10="-","-      ₽",IF(Z2404="только сц",IF(Q2404&lt;=AA2404,Q2404,AA2404),IF(Q2404&lt;=AB2404,0,IF(Q2404-R2404&lt;=AA2404,Q2404-R2404,AA2404))))</f>
        <v>-      ₽</v>
      </c>
      <c r="T2404" s="92" t="str">
        <f>IF('1'!$H$10="-","-      ₽",IF(AND(SUM($W$10:$W$6357)&gt;=200000,AC2404&lt;&gt;"без скидки"),IF(R2404&gt;=100,O2404*0.95*0.95*R2404,O2404*R2404*0.95),IF(SUM($V$10:$V$6357)&gt;=57000,IF(AND(R2404&gt;=100,AC2404&lt;&gt;"без скидки"),O2404*0.95*R2404,O2404*R2404),N2404*R2404)))</f>
        <v>-      ₽</v>
      </c>
      <c r="U2404" s="92" t="str">
        <f>IF('1'!$H$10="-","-      ₽",S2404*N2404)</f>
        <v>-      ₽</v>
      </c>
      <c r="V2404" s="93" t="str">
        <f>IF('1'!$H$10="-","-      ₽",R2404*N2404)</f>
        <v>-      ₽</v>
      </c>
      <c r="W2404" s="93" t="str">
        <f>IF('1'!$H$10="-","-      ₽",R2404*O2404)</f>
        <v>-      ₽</v>
      </c>
      <c r="X2404" s="65" t="s">
        <v>4548</v>
      </c>
      <c r="Y2404" s="66" t="str">
        <f>IF(OR(Q2404="",'1'!$H$10="-"),"-      %",IF(Z2404="только сц",0,IF(SUM($V$685:$V$6357)&gt;=57000,(W2404-T2404)/W2404,0)))</f>
        <v>-      %</v>
      </c>
      <c r="Z2404" s="83" t="s">
        <v>5582</v>
      </c>
      <c r="AA2404" s="51">
        <v>58</v>
      </c>
      <c r="AB2404" s="51">
        <v>0</v>
      </c>
      <c r="AC2404" s="63" t="s">
        <v>375</v>
      </c>
      <c r="AD2404" s="94" t="str">
        <f>IF(OR(Q2404="",'1'!$H$10="-"),"",IF(Q2404&gt;R2404+S2404,"заказано больше наличия",""))</f>
        <v/>
      </c>
    </row>
    <row r="2405" spans="1:30" s="48" customFormat="1">
      <c r="A2405" s="2"/>
      <c r="B2405" s="57" t="s">
        <v>2191</v>
      </c>
      <c r="C2405" s="49" t="s">
        <v>159</v>
      </c>
      <c r="D2405" s="49" t="s">
        <v>160</v>
      </c>
      <c r="E2405" s="49">
        <v>6</v>
      </c>
      <c r="F2405" s="49">
        <v>1</v>
      </c>
      <c r="G2405" s="49" t="s">
        <v>3558</v>
      </c>
      <c r="H2405" s="52" t="s">
        <v>75</v>
      </c>
      <c r="I2405" s="50"/>
      <c r="J2405" s="50"/>
      <c r="K2405" s="90"/>
      <c r="L2405" s="51">
        <v>73</v>
      </c>
      <c r="M2405" s="51">
        <v>64</v>
      </c>
      <c r="N2405" s="82">
        <f>IF('1'!$H$10="-",L2405,L2405)</f>
        <v>73</v>
      </c>
      <c r="O2405" s="82">
        <f>IF(Z2405="только сц",0,IF('1'!$H$10="-",M2405,IF('1'!$H$10="в кассу предприятия",M2405,IF('1'!$H$10="ИП Водакова Т.Ю.",M2405*1.075,"-"))))</f>
        <v>64</v>
      </c>
      <c r="P2405" s="86">
        <v>23</v>
      </c>
      <c r="Q2405" s="47"/>
      <c r="R2405" s="91">
        <f t="shared" si="37"/>
        <v>0</v>
      </c>
      <c r="S2405" s="91" t="str">
        <f>IF('1'!$H$10="-","-      ₽",IF(Z2405="только сц",IF(Q2405&lt;=AA2405,Q2405,AA2405),IF(Q2405&lt;=AB2405,0,IF(Q2405-R2405&lt;=AA2405,Q2405-R2405,AA2405))))</f>
        <v>-      ₽</v>
      </c>
      <c r="T2405" s="92" t="str">
        <f>IF('1'!$H$10="-","-      ₽",IF(AND(SUM($W$10:$W$6357)&gt;=200000,AC2405&lt;&gt;"без скидки"),IF(R2405&gt;=100,O2405*0.95*0.95*R2405,O2405*R2405*0.95),IF(SUM($V$10:$V$6357)&gt;=57000,IF(AND(R2405&gt;=100,AC2405&lt;&gt;"без скидки"),O2405*0.95*R2405,O2405*R2405),N2405*R2405)))</f>
        <v>-      ₽</v>
      </c>
      <c r="U2405" s="92" t="str">
        <f>IF('1'!$H$10="-","-      ₽",S2405*N2405)</f>
        <v>-      ₽</v>
      </c>
      <c r="V2405" s="93" t="str">
        <f>IF('1'!$H$10="-","-      ₽",R2405*N2405)</f>
        <v>-      ₽</v>
      </c>
      <c r="W2405" s="93" t="str">
        <f>IF('1'!$H$10="-","-      ₽",R2405*O2405)</f>
        <v>-      ₽</v>
      </c>
      <c r="X2405" s="65" t="s">
        <v>4548</v>
      </c>
      <c r="Y2405" s="66" t="str">
        <f>IF(OR(Q2405="",'1'!$H$10="-"),"-      %",IF(Z2405="только сц",0,IF(SUM($V$685:$V$6357)&gt;=57000,(W2405-T2405)/W2405,0)))</f>
        <v>-      %</v>
      </c>
      <c r="Z2405" s="83" t="s">
        <v>375</v>
      </c>
      <c r="AA2405" s="51">
        <v>0</v>
      </c>
      <c r="AB2405" s="51">
        <v>23</v>
      </c>
      <c r="AC2405" s="63" t="s">
        <v>375</v>
      </c>
      <c r="AD2405" s="94" t="str">
        <f>IF(OR(Q2405="",'1'!$H$10="-"),"",IF(Q2405&gt;R2405+S2405,"заказано больше наличия",""))</f>
        <v/>
      </c>
    </row>
    <row r="2406" spans="1:30" s="48" customFormat="1">
      <c r="A2406" s="2"/>
      <c r="B2406" s="57" t="s">
        <v>2192</v>
      </c>
      <c r="C2406" s="49" t="s">
        <v>159</v>
      </c>
      <c r="D2406" s="49" t="s">
        <v>160</v>
      </c>
      <c r="E2406" s="49">
        <v>6</v>
      </c>
      <c r="F2406" s="49">
        <v>1</v>
      </c>
      <c r="G2406" s="49" t="s">
        <v>3559</v>
      </c>
      <c r="H2406" s="52" t="s">
        <v>75</v>
      </c>
      <c r="I2406" s="50"/>
      <c r="J2406" s="50"/>
      <c r="K2406" s="90"/>
      <c r="L2406" s="51">
        <v>60</v>
      </c>
      <c r="M2406" s="51">
        <v>53</v>
      </c>
      <c r="N2406" s="82">
        <f>IF('1'!$H$10="-",L2406,L2406)</f>
        <v>60</v>
      </c>
      <c r="O2406" s="82">
        <f>IF(Z2406="только сц",0,IF('1'!$H$10="-",M2406,IF('1'!$H$10="в кассу предприятия",M2406,IF('1'!$H$10="ИП Водакова Т.Ю.",M2406*1.075,"-"))))</f>
        <v>53</v>
      </c>
      <c r="P2406" s="86">
        <v>16</v>
      </c>
      <c r="Q2406" s="47"/>
      <c r="R2406" s="91">
        <f t="shared" si="37"/>
        <v>0</v>
      </c>
      <c r="S2406" s="91" t="str">
        <f>IF('1'!$H$10="-","-      ₽",IF(Z2406="только сц",IF(Q2406&lt;=AA2406,Q2406,AA2406),IF(Q2406&lt;=AB2406,0,IF(Q2406-R2406&lt;=AA2406,Q2406-R2406,AA2406))))</f>
        <v>-      ₽</v>
      </c>
      <c r="T2406" s="92" t="str">
        <f>IF('1'!$H$10="-","-      ₽",IF(AND(SUM($W$10:$W$6357)&gt;=200000,AC2406&lt;&gt;"без скидки"),IF(R2406&gt;=100,O2406*0.95*0.95*R2406,O2406*R2406*0.95),IF(SUM($V$10:$V$6357)&gt;=57000,IF(AND(R2406&gt;=100,AC2406&lt;&gt;"без скидки"),O2406*0.95*R2406,O2406*R2406),N2406*R2406)))</f>
        <v>-      ₽</v>
      </c>
      <c r="U2406" s="92" t="str">
        <f>IF('1'!$H$10="-","-      ₽",S2406*N2406)</f>
        <v>-      ₽</v>
      </c>
      <c r="V2406" s="93" t="str">
        <f>IF('1'!$H$10="-","-      ₽",R2406*N2406)</f>
        <v>-      ₽</v>
      </c>
      <c r="W2406" s="93" t="str">
        <f>IF('1'!$H$10="-","-      ₽",R2406*O2406)</f>
        <v>-      ₽</v>
      </c>
      <c r="X2406" s="65" t="s">
        <v>4548</v>
      </c>
      <c r="Y2406" s="66" t="str">
        <f>IF(OR(Q2406="",'1'!$H$10="-"),"-      %",IF(Z2406="только сц",0,IF(SUM($V$685:$V$6357)&gt;=57000,(W2406-T2406)/W2406,0)))</f>
        <v>-      %</v>
      </c>
      <c r="Z2406" s="83" t="s">
        <v>375</v>
      </c>
      <c r="AA2406" s="51">
        <v>0</v>
      </c>
      <c r="AB2406" s="51">
        <v>16</v>
      </c>
      <c r="AC2406" s="63" t="s">
        <v>375</v>
      </c>
      <c r="AD2406" s="94" t="str">
        <f>IF(OR(Q2406="",'1'!$H$10="-"),"",IF(Q2406&gt;R2406+S2406,"заказано больше наличия",""))</f>
        <v/>
      </c>
    </row>
    <row r="2407" spans="1:30" s="48" customFormat="1">
      <c r="A2407" s="2"/>
      <c r="B2407" s="57" t="s">
        <v>174</v>
      </c>
      <c r="C2407" s="49" t="s">
        <v>159</v>
      </c>
      <c r="D2407" s="49" t="s">
        <v>160</v>
      </c>
      <c r="E2407" s="49">
        <v>6</v>
      </c>
      <c r="F2407" s="49">
        <v>1</v>
      </c>
      <c r="G2407" s="49" t="s">
        <v>175</v>
      </c>
      <c r="H2407" s="52" t="s">
        <v>75</v>
      </c>
      <c r="I2407" s="50"/>
      <c r="J2407" s="50"/>
      <c r="K2407" s="90"/>
      <c r="L2407" s="51">
        <v>80</v>
      </c>
      <c r="M2407" s="51">
        <v>71</v>
      </c>
      <c r="N2407" s="82">
        <f>IF('1'!$H$10="-",L2407,L2407)</f>
        <v>80</v>
      </c>
      <c r="O2407" s="82">
        <f>IF(Z2407="только сц",0,IF('1'!$H$10="-",M2407,IF('1'!$H$10="в кассу предприятия",M2407,IF('1'!$H$10="ИП Водакова Т.Ю.",M2407*1.075,"-"))))</f>
        <v>71</v>
      </c>
      <c r="P2407" s="86">
        <v>30</v>
      </c>
      <c r="Q2407" s="47"/>
      <c r="R2407" s="91">
        <f t="shared" si="37"/>
        <v>0</v>
      </c>
      <c r="S2407" s="91" t="str">
        <f>IF('1'!$H$10="-","-      ₽",IF(Z2407="только сц",IF(Q2407&lt;=AA2407,Q2407,AA2407),IF(Q2407&lt;=AB2407,0,IF(Q2407-R2407&lt;=AA2407,Q2407-R2407,AA2407))))</f>
        <v>-      ₽</v>
      </c>
      <c r="T2407" s="92" t="str">
        <f>IF('1'!$H$10="-","-      ₽",IF(AND(SUM($W$10:$W$6357)&gt;=200000,AC2407&lt;&gt;"без скидки"),IF(R2407&gt;=100,O2407*0.95*0.95*R2407,O2407*R2407*0.95),IF(SUM($V$10:$V$6357)&gt;=57000,IF(AND(R2407&gt;=100,AC2407&lt;&gt;"без скидки"),O2407*0.95*R2407,O2407*R2407),N2407*R2407)))</f>
        <v>-      ₽</v>
      </c>
      <c r="U2407" s="92" t="str">
        <f>IF('1'!$H$10="-","-      ₽",S2407*N2407)</f>
        <v>-      ₽</v>
      </c>
      <c r="V2407" s="93" t="str">
        <f>IF('1'!$H$10="-","-      ₽",R2407*N2407)</f>
        <v>-      ₽</v>
      </c>
      <c r="W2407" s="93" t="str">
        <f>IF('1'!$H$10="-","-      ₽",R2407*O2407)</f>
        <v>-      ₽</v>
      </c>
      <c r="X2407" s="65" t="s">
        <v>4548</v>
      </c>
      <c r="Y2407" s="66" t="str">
        <f>IF(OR(Q2407="",'1'!$H$10="-"),"-      %",IF(Z2407="только сц",0,IF(SUM($V$685:$V$6357)&gt;=57000,(W2407-T2407)/W2407,0)))</f>
        <v>-      %</v>
      </c>
      <c r="Z2407" s="83" t="s">
        <v>375</v>
      </c>
      <c r="AA2407" s="51">
        <v>24</v>
      </c>
      <c r="AB2407" s="51">
        <v>6</v>
      </c>
      <c r="AC2407" s="63" t="s">
        <v>375</v>
      </c>
      <c r="AD2407" s="94" t="str">
        <f>IF(OR(Q2407="",'1'!$H$10="-"),"",IF(Q2407&gt;R2407+S2407,"заказано больше наличия",""))</f>
        <v/>
      </c>
    </row>
    <row r="2408" spans="1:30" s="48" customFormat="1">
      <c r="A2408" s="2"/>
      <c r="B2408" s="57" t="s">
        <v>2193</v>
      </c>
      <c r="C2408" s="49" t="s">
        <v>159</v>
      </c>
      <c r="D2408" s="49" t="s">
        <v>160</v>
      </c>
      <c r="E2408" s="49">
        <v>6</v>
      </c>
      <c r="F2408" s="49">
        <v>1</v>
      </c>
      <c r="G2408" s="49" t="s">
        <v>3560</v>
      </c>
      <c r="H2408" s="52" t="s">
        <v>75</v>
      </c>
      <c r="I2408" s="50"/>
      <c r="J2408" s="50"/>
      <c r="K2408" s="90"/>
      <c r="L2408" s="51">
        <v>60</v>
      </c>
      <c r="M2408" s="51">
        <v>53</v>
      </c>
      <c r="N2408" s="82">
        <f>IF('1'!$H$10="-",L2408,L2408)</f>
        <v>60</v>
      </c>
      <c r="O2408" s="82">
        <f>IF(Z2408="только сц",0,IF('1'!$H$10="-",M2408,IF('1'!$H$10="в кассу предприятия",M2408,IF('1'!$H$10="ИП Водакова Т.Ю.",M2408*1.075,"-"))))</f>
        <v>53</v>
      </c>
      <c r="P2408" s="86">
        <v>22</v>
      </c>
      <c r="Q2408" s="47"/>
      <c r="R2408" s="91">
        <f t="shared" si="37"/>
        <v>0</v>
      </c>
      <c r="S2408" s="91" t="str">
        <f>IF('1'!$H$10="-","-      ₽",IF(Z2408="только сц",IF(Q2408&lt;=AA2408,Q2408,AA2408),IF(Q2408&lt;=AB2408,0,IF(Q2408-R2408&lt;=AA2408,Q2408-R2408,AA2408))))</f>
        <v>-      ₽</v>
      </c>
      <c r="T2408" s="92" t="str">
        <f>IF('1'!$H$10="-","-      ₽",IF(AND(SUM($W$10:$W$6357)&gt;=200000,AC2408&lt;&gt;"без скидки"),IF(R2408&gt;=100,O2408*0.95*0.95*R2408,O2408*R2408*0.95),IF(SUM($V$10:$V$6357)&gt;=57000,IF(AND(R2408&gt;=100,AC2408&lt;&gt;"без скидки"),O2408*0.95*R2408,O2408*R2408),N2408*R2408)))</f>
        <v>-      ₽</v>
      </c>
      <c r="U2408" s="92" t="str">
        <f>IF('1'!$H$10="-","-      ₽",S2408*N2408)</f>
        <v>-      ₽</v>
      </c>
      <c r="V2408" s="93" t="str">
        <f>IF('1'!$H$10="-","-      ₽",R2408*N2408)</f>
        <v>-      ₽</v>
      </c>
      <c r="W2408" s="93" t="str">
        <f>IF('1'!$H$10="-","-      ₽",R2408*O2408)</f>
        <v>-      ₽</v>
      </c>
      <c r="X2408" s="65" t="s">
        <v>4548</v>
      </c>
      <c r="Y2408" s="66" t="str">
        <f>IF(OR(Q2408="",'1'!$H$10="-"),"-      %",IF(Z2408="только сц",0,IF(SUM($V$685:$V$6357)&gt;=57000,(W2408-T2408)/W2408,0)))</f>
        <v>-      %</v>
      </c>
      <c r="Z2408" s="83" t="s">
        <v>375</v>
      </c>
      <c r="AA2408" s="51">
        <v>0</v>
      </c>
      <c r="AB2408" s="51">
        <v>22</v>
      </c>
      <c r="AC2408" s="63" t="s">
        <v>375</v>
      </c>
      <c r="AD2408" s="94" t="str">
        <f>IF(OR(Q2408="",'1'!$H$10="-"),"",IF(Q2408&gt;R2408+S2408,"заказано больше наличия",""))</f>
        <v/>
      </c>
    </row>
    <row r="2409" spans="1:30" s="48" customFormat="1">
      <c r="A2409" s="2"/>
      <c r="B2409" s="57" t="s">
        <v>4369</v>
      </c>
      <c r="C2409" s="49" t="s">
        <v>159</v>
      </c>
      <c r="D2409" s="49" t="s">
        <v>160</v>
      </c>
      <c r="E2409" s="49">
        <v>6</v>
      </c>
      <c r="F2409" s="49">
        <v>1</v>
      </c>
      <c r="G2409" s="49" t="s">
        <v>4510</v>
      </c>
      <c r="H2409" s="52" t="s">
        <v>75</v>
      </c>
      <c r="I2409" s="50"/>
      <c r="J2409" s="50"/>
      <c r="K2409" s="90"/>
      <c r="L2409" s="51">
        <v>61</v>
      </c>
      <c r="M2409" s="51">
        <v>54</v>
      </c>
      <c r="N2409" s="82">
        <f>IF('1'!$H$10="-",L2409,L2409)</f>
        <v>61</v>
      </c>
      <c r="O2409" s="82">
        <f>IF(Z2409="только сц",0,IF('1'!$H$10="-",M2409,IF('1'!$H$10="в кассу предприятия",M2409,IF('1'!$H$10="ИП Водакова Т.Ю.",M2409*1.075,"-"))))</f>
        <v>54</v>
      </c>
      <c r="P2409" s="86">
        <v>10</v>
      </c>
      <c r="Q2409" s="47"/>
      <c r="R2409" s="91">
        <f t="shared" si="37"/>
        <v>0</v>
      </c>
      <c r="S2409" s="91" t="str">
        <f>IF('1'!$H$10="-","-      ₽",IF(Z2409="только сц",IF(Q2409&lt;=AA2409,Q2409,AA2409),IF(Q2409&lt;=AB2409,0,IF(Q2409-R2409&lt;=AA2409,Q2409-R2409,AA2409))))</f>
        <v>-      ₽</v>
      </c>
      <c r="T2409" s="92" t="str">
        <f>IF('1'!$H$10="-","-      ₽",IF(AND(SUM($W$10:$W$6357)&gt;=200000,AC2409&lt;&gt;"без скидки"),IF(R2409&gt;=100,O2409*0.95*0.95*R2409,O2409*R2409*0.95),IF(SUM($V$10:$V$6357)&gt;=57000,IF(AND(R2409&gt;=100,AC2409&lt;&gt;"без скидки"),O2409*0.95*R2409,O2409*R2409),N2409*R2409)))</f>
        <v>-      ₽</v>
      </c>
      <c r="U2409" s="92" t="str">
        <f>IF('1'!$H$10="-","-      ₽",S2409*N2409)</f>
        <v>-      ₽</v>
      </c>
      <c r="V2409" s="93" t="str">
        <f>IF('1'!$H$10="-","-      ₽",R2409*N2409)</f>
        <v>-      ₽</v>
      </c>
      <c r="W2409" s="93" t="str">
        <f>IF('1'!$H$10="-","-      ₽",R2409*O2409)</f>
        <v>-      ₽</v>
      </c>
      <c r="X2409" s="65" t="s">
        <v>4548</v>
      </c>
      <c r="Y2409" s="66" t="str">
        <f>IF(OR(Q2409="",'1'!$H$10="-"),"-      %",IF(Z2409="только сц",0,IF(SUM($V$685:$V$6357)&gt;=57000,(W2409-T2409)/W2409,0)))</f>
        <v>-      %</v>
      </c>
      <c r="Z2409" s="83" t="s">
        <v>375</v>
      </c>
      <c r="AA2409" s="51">
        <v>0</v>
      </c>
      <c r="AB2409" s="51">
        <v>10</v>
      </c>
      <c r="AC2409" s="63" t="s">
        <v>375</v>
      </c>
      <c r="AD2409" s="94" t="str">
        <f>IF(OR(Q2409="",'1'!$H$10="-"),"",IF(Q2409&gt;R2409+S2409,"заказано больше наличия",""))</f>
        <v/>
      </c>
    </row>
    <row r="2410" spans="1:30" s="48" customFormat="1">
      <c r="A2410" s="2"/>
      <c r="B2410" s="57" t="s">
        <v>176</v>
      </c>
      <c r="C2410" s="49" t="s">
        <v>159</v>
      </c>
      <c r="D2410" s="49" t="s">
        <v>160</v>
      </c>
      <c r="E2410" s="49">
        <v>6</v>
      </c>
      <c r="F2410" s="49">
        <v>1</v>
      </c>
      <c r="G2410" s="49" t="s">
        <v>177</v>
      </c>
      <c r="H2410" s="52" t="s">
        <v>75</v>
      </c>
      <c r="I2410" s="50"/>
      <c r="J2410" s="50"/>
      <c r="K2410" s="90"/>
      <c r="L2410" s="51">
        <v>100</v>
      </c>
      <c r="M2410" s="51">
        <v>88</v>
      </c>
      <c r="N2410" s="82">
        <f>IF('1'!$H$10="-",L2410,L2410)</f>
        <v>100</v>
      </c>
      <c r="O2410" s="82">
        <f>IF(Z2410="только сц",0,IF('1'!$H$10="-",M2410,IF('1'!$H$10="в кассу предприятия",M2410,IF('1'!$H$10="ИП Водакова Т.Ю.",M2410*1.075,"-"))))</f>
        <v>88</v>
      </c>
      <c r="P2410" s="86">
        <v>5</v>
      </c>
      <c r="Q2410" s="47"/>
      <c r="R2410" s="91">
        <f t="shared" si="37"/>
        <v>0</v>
      </c>
      <c r="S2410" s="91" t="str">
        <f>IF('1'!$H$10="-","-      ₽",IF(Z2410="только сц",IF(Q2410&lt;=AA2410,Q2410,AA2410),IF(Q2410&lt;=AB2410,0,IF(Q2410-R2410&lt;=AA2410,Q2410-R2410,AA2410))))</f>
        <v>-      ₽</v>
      </c>
      <c r="T2410" s="92" t="str">
        <f>IF('1'!$H$10="-","-      ₽",IF(AND(SUM($W$10:$W$6357)&gt;=200000,AC2410&lt;&gt;"без скидки"),IF(R2410&gt;=100,O2410*0.95*0.95*R2410,O2410*R2410*0.95),IF(SUM($V$10:$V$6357)&gt;=57000,IF(AND(R2410&gt;=100,AC2410&lt;&gt;"без скидки"),O2410*0.95*R2410,O2410*R2410),N2410*R2410)))</f>
        <v>-      ₽</v>
      </c>
      <c r="U2410" s="92" t="str">
        <f>IF('1'!$H$10="-","-      ₽",S2410*N2410)</f>
        <v>-      ₽</v>
      </c>
      <c r="V2410" s="93" t="str">
        <f>IF('1'!$H$10="-","-      ₽",R2410*N2410)</f>
        <v>-      ₽</v>
      </c>
      <c r="W2410" s="93" t="str">
        <f>IF('1'!$H$10="-","-      ₽",R2410*O2410)</f>
        <v>-      ₽</v>
      </c>
      <c r="X2410" s="65" t="s">
        <v>4548</v>
      </c>
      <c r="Y2410" s="66" t="str">
        <f>IF(OR(Q2410="",'1'!$H$10="-"),"-      %",IF(Z2410="только сц",0,IF(SUM($V$685:$V$6357)&gt;=57000,(W2410-T2410)/W2410,0)))</f>
        <v>-      %</v>
      </c>
      <c r="Z2410" s="83" t="s">
        <v>375</v>
      </c>
      <c r="AA2410" s="51">
        <v>4</v>
      </c>
      <c r="AB2410" s="51">
        <v>1</v>
      </c>
      <c r="AC2410" s="63" t="s">
        <v>375</v>
      </c>
      <c r="AD2410" s="94" t="str">
        <f>IF(OR(Q2410="",'1'!$H$10="-"),"",IF(Q2410&gt;R2410+S2410,"заказано больше наличия",""))</f>
        <v/>
      </c>
    </row>
    <row r="2411" spans="1:30" s="48" customFormat="1">
      <c r="A2411" s="2"/>
      <c r="B2411" s="57" t="s">
        <v>2194</v>
      </c>
      <c r="C2411" s="49" t="s">
        <v>159</v>
      </c>
      <c r="D2411" s="49" t="s">
        <v>160</v>
      </c>
      <c r="E2411" s="49">
        <v>6</v>
      </c>
      <c r="F2411" s="49">
        <v>1</v>
      </c>
      <c r="G2411" s="49" t="s">
        <v>3561</v>
      </c>
      <c r="H2411" s="52" t="s">
        <v>75</v>
      </c>
      <c r="I2411" s="50"/>
      <c r="J2411" s="50"/>
      <c r="K2411" s="90"/>
      <c r="L2411" s="51">
        <v>67</v>
      </c>
      <c r="M2411" s="51">
        <v>59</v>
      </c>
      <c r="N2411" s="82">
        <f>IF('1'!$H$10="-",L2411,L2411)</f>
        <v>67</v>
      </c>
      <c r="O2411" s="82">
        <f>IF(Z2411="только сц",0,IF('1'!$H$10="-",M2411,IF('1'!$H$10="в кассу предприятия",M2411,IF('1'!$H$10="ИП Водакова Т.Ю.",M2411*1.075,"-"))))</f>
        <v>59</v>
      </c>
      <c r="P2411" s="86">
        <v>64</v>
      </c>
      <c r="Q2411" s="47"/>
      <c r="R2411" s="91">
        <f t="shared" si="37"/>
        <v>0</v>
      </c>
      <c r="S2411" s="91" t="str">
        <f>IF('1'!$H$10="-","-      ₽",IF(Z2411="только сц",IF(Q2411&lt;=AA2411,Q2411,AA2411),IF(Q2411&lt;=AB2411,0,IF(Q2411-R2411&lt;=AA2411,Q2411-R2411,AA2411))))</f>
        <v>-      ₽</v>
      </c>
      <c r="T2411" s="92" t="str">
        <f>IF('1'!$H$10="-","-      ₽",IF(AND(SUM($W$10:$W$6357)&gt;=200000,AC2411&lt;&gt;"без скидки"),IF(R2411&gt;=100,O2411*0.95*0.95*R2411,O2411*R2411*0.95),IF(SUM($V$10:$V$6357)&gt;=57000,IF(AND(R2411&gt;=100,AC2411&lt;&gt;"без скидки"),O2411*0.95*R2411,O2411*R2411),N2411*R2411)))</f>
        <v>-      ₽</v>
      </c>
      <c r="U2411" s="92" t="str">
        <f>IF('1'!$H$10="-","-      ₽",S2411*N2411)</f>
        <v>-      ₽</v>
      </c>
      <c r="V2411" s="93" t="str">
        <f>IF('1'!$H$10="-","-      ₽",R2411*N2411)</f>
        <v>-      ₽</v>
      </c>
      <c r="W2411" s="93" t="str">
        <f>IF('1'!$H$10="-","-      ₽",R2411*O2411)</f>
        <v>-      ₽</v>
      </c>
      <c r="X2411" s="65" t="s">
        <v>4548</v>
      </c>
      <c r="Y2411" s="66" t="str">
        <f>IF(OR(Q2411="",'1'!$H$10="-"),"-      %",IF(Z2411="только сц",0,IF(SUM($V$685:$V$6357)&gt;=57000,(W2411-T2411)/W2411,0)))</f>
        <v>-      %</v>
      </c>
      <c r="Z2411" s="83" t="s">
        <v>375</v>
      </c>
      <c r="AA2411" s="51">
        <v>3</v>
      </c>
      <c r="AB2411" s="51">
        <v>61</v>
      </c>
      <c r="AC2411" s="63" t="s">
        <v>375</v>
      </c>
      <c r="AD2411" s="94" t="str">
        <f>IF(OR(Q2411="",'1'!$H$10="-"),"",IF(Q2411&gt;R2411+S2411,"заказано больше наличия",""))</f>
        <v/>
      </c>
    </row>
    <row r="2412" spans="1:30" s="48" customFormat="1">
      <c r="A2412" s="2"/>
      <c r="B2412" s="57" t="s">
        <v>178</v>
      </c>
      <c r="C2412" s="49" t="s">
        <v>159</v>
      </c>
      <c r="D2412" s="49" t="s">
        <v>160</v>
      </c>
      <c r="E2412" s="49">
        <v>6</v>
      </c>
      <c r="F2412" s="49">
        <v>1</v>
      </c>
      <c r="G2412" s="49" t="s">
        <v>179</v>
      </c>
      <c r="H2412" s="52" t="s">
        <v>75</v>
      </c>
      <c r="I2412" s="50"/>
      <c r="J2412" s="50"/>
      <c r="K2412" s="90"/>
      <c r="L2412" s="51">
        <v>88</v>
      </c>
      <c r="M2412" s="51">
        <v>78</v>
      </c>
      <c r="N2412" s="82">
        <f>IF('1'!$H$10="-",L2412,L2412)</f>
        <v>88</v>
      </c>
      <c r="O2412" s="82">
        <f>IF(Z2412="только сц",0,IF('1'!$H$10="-",M2412,IF('1'!$H$10="в кассу предприятия",M2412,IF('1'!$H$10="ИП Водакова Т.Ю.",M2412*1.075,"-"))))</f>
        <v>78</v>
      </c>
      <c r="P2412" s="86" t="s">
        <v>5583</v>
      </c>
      <c r="Q2412" s="47"/>
      <c r="R2412" s="91">
        <f t="shared" si="37"/>
        <v>0</v>
      </c>
      <c r="S2412" s="91" t="str">
        <f>IF('1'!$H$10="-","-      ₽",IF(Z2412="только сц",IF(Q2412&lt;=AA2412,Q2412,AA2412),IF(Q2412&lt;=AB2412,0,IF(Q2412-R2412&lt;=AA2412,Q2412-R2412,AA2412))))</f>
        <v>-      ₽</v>
      </c>
      <c r="T2412" s="92" t="str">
        <f>IF('1'!$H$10="-","-      ₽",IF(AND(SUM($W$10:$W$6357)&gt;=200000,AC2412&lt;&gt;"без скидки"),IF(R2412&gt;=100,O2412*0.95*0.95*R2412,O2412*R2412*0.95),IF(SUM($V$10:$V$6357)&gt;=57000,IF(AND(R2412&gt;=100,AC2412&lt;&gt;"без скидки"),O2412*0.95*R2412,O2412*R2412),N2412*R2412)))</f>
        <v>-      ₽</v>
      </c>
      <c r="U2412" s="92" t="str">
        <f>IF('1'!$H$10="-","-      ₽",S2412*N2412)</f>
        <v>-      ₽</v>
      </c>
      <c r="V2412" s="93" t="str">
        <f>IF('1'!$H$10="-","-      ₽",R2412*N2412)</f>
        <v>-      ₽</v>
      </c>
      <c r="W2412" s="93" t="str">
        <f>IF('1'!$H$10="-","-      ₽",R2412*O2412)</f>
        <v>-      ₽</v>
      </c>
      <c r="X2412" s="65" t="s">
        <v>4548</v>
      </c>
      <c r="Y2412" s="66" t="str">
        <f>IF(OR(Q2412="",'1'!$H$10="-"),"-      %",IF(Z2412="только сц",0,IF(SUM($V$685:$V$6357)&gt;=57000,(W2412-T2412)/W2412,0)))</f>
        <v>-      %</v>
      </c>
      <c r="Z2412" s="83" t="s">
        <v>375</v>
      </c>
      <c r="AA2412" s="51">
        <v>43</v>
      </c>
      <c r="AB2412" s="51">
        <v>80</v>
      </c>
      <c r="AC2412" s="63" t="s">
        <v>375</v>
      </c>
      <c r="AD2412" s="94" t="str">
        <f>IF(OR(Q2412="",'1'!$H$10="-"),"",IF(Q2412&gt;R2412+S2412,"заказано больше наличия",""))</f>
        <v/>
      </c>
    </row>
    <row r="2413" spans="1:30" s="48" customFormat="1">
      <c r="A2413" s="2"/>
      <c r="B2413" s="57" t="s">
        <v>2195</v>
      </c>
      <c r="C2413" s="49" t="s">
        <v>159</v>
      </c>
      <c r="D2413" s="49" t="s">
        <v>160</v>
      </c>
      <c r="E2413" s="49">
        <v>6</v>
      </c>
      <c r="F2413" s="49">
        <v>1</v>
      </c>
      <c r="G2413" s="49" t="s">
        <v>3562</v>
      </c>
      <c r="H2413" s="52" t="s">
        <v>75</v>
      </c>
      <c r="I2413" s="50"/>
      <c r="J2413" s="50"/>
      <c r="K2413" s="90"/>
      <c r="L2413" s="51">
        <v>67</v>
      </c>
      <c r="M2413" s="51">
        <v>59</v>
      </c>
      <c r="N2413" s="82">
        <f>IF('1'!$H$10="-",L2413,L2413)</f>
        <v>67</v>
      </c>
      <c r="O2413" s="82">
        <f>IF(Z2413="только сц",0,IF('1'!$H$10="-",M2413,IF('1'!$H$10="в кассу предприятия",M2413,IF('1'!$H$10="ИП Водакова Т.Ю.",M2413*1.075,"-"))))</f>
        <v>59</v>
      </c>
      <c r="P2413" s="86">
        <v>3</v>
      </c>
      <c r="Q2413" s="47"/>
      <c r="R2413" s="91">
        <f t="shared" si="37"/>
        <v>0</v>
      </c>
      <c r="S2413" s="91" t="str">
        <f>IF('1'!$H$10="-","-      ₽",IF(Z2413="только сц",IF(Q2413&lt;=AA2413,Q2413,AA2413),IF(Q2413&lt;=AB2413,0,IF(Q2413-R2413&lt;=AA2413,Q2413-R2413,AA2413))))</f>
        <v>-      ₽</v>
      </c>
      <c r="T2413" s="92" t="str">
        <f>IF('1'!$H$10="-","-      ₽",IF(AND(SUM($W$10:$W$6357)&gt;=200000,AC2413&lt;&gt;"без скидки"),IF(R2413&gt;=100,O2413*0.95*0.95*R2413,O2413*R2413*0.95),IF(SUM($V$10:$V$6357)&gt;=57000,IF(AND(R2413&gt;=100,AC2413&lt;&gt;"без скидки"),O2413*0.95*R2413,O2413*R2413),N2413*R2413)))</f>
        <v>-      ₽</v>
      </c>
      <c r="U2413" s="92" t="str">
        <f>IF('1'!$H$10="-","-      ₽",S2413*N2413)</f>
        <v>-      ₽</v>
      </c>
      <c r="V2413" s="93" t="str">
        <f>IF('1'!$H$10="-","-      ₽",R2413*N2413)</f>
        <v>-      ₽</v>
      </c>
      <c r="W2413" s="93" t="str">
        <f>IF('1'!$H$10="-","-      ₽",R2413*O2413)</f>
        <v>-      ₽</v>
      </c>
      <c r="X2413" s="65" t="s">
        <v>4548</v>
      </c>
      <c r="Y2413" s="66" t="str">
        <f>IF(OR(Q2413="",'1'!$H$10="-"),"-      %",IF(Z2413="только сц",0,IF(SUM($V$685:$V$6357)&gt;=57000,(W2413-T2413)/W2413,0)))</f>
        <v>-      %</v>
      </c>
      <c r="Z2413" s="83" t="s">
        <v>375</v>
      </c>
      <c r="AA2413" s="51">
        <v>0</v>
      </c>
      <c r="AB2413" s="51">
        <v>3</v>
      </c>
      <c r="AC2413" s="63" t="s">
        <v>375</v>
      </c>
      <c r="AD2413" s="94" t="str">
        <f>IF(OR(Q2413="",'1'!$H$10="-"),"",IF(Q2413&gt;R2413+S2413,"заказано больше наличия",""))</f>
        <v/>
      </c>
    </row>
    <row r="2414" spans="1:30" s="48" customFormat="1">
      <c r="A2414" s="2"/>
      <c r="B2414" s="57" t="s">
        <v>180</v>
      </c>
      <c r="C2414" s="49" t="s">
        <v>159</v>
      </c>
      <c r="D2414" s="49" t="s">
        <v>160</v>
      </c>
      <c r="E2414" s="49">
        <v>6</v>
      </c>
      <c r="F2414" s="49">
        <v>1</v>
      </c>
      <c r="G2414" s="49" t="s">
        <v>181</v>
      </c>
      <c r="H2414" s="52" t="s">
        <v>75</v>
      </c>
      <c r="I2414" s="50"/>
      <c r="J2414" s="50"/>
      <c r="K2414" s="90"/>
      <c r="L2414" s="51">
        <v>75</v>
      </c>
      <c r="M2414" s="51">
        <v>66</v>
      </c>
      <c r="N2414" s="82">
        <f>IF('1'!$H$10="-",L2414,L2414)</f>
        <v>75</v>
      </c>
      <c r="O2414" s="82">
        <f>IF(Z2414="только сц",0,IF('1'!$H$10="-",M2414,IF('1'!$H$10="в кассу предприятия",M2414,IF('1'!$H$10="ИП Водакова Т.Ю.",M2414*1.075,"-"))))</f>
        <v>0</v>
      </c>
      <c r="P2414" s="86">
        <v>20</v>
      </c>
      <c r="Q2414" s="47"/>
      <c r="R2414" s="91">
        <f t="shared" si="37"/>
        <v>0</v>
      </c>
      <c r="S2414" s="91" t="str">
        <f>IF('1'!$H$10="-","-      ₽",IF(Z2414="только сц",IF(Q2414&lt;=AA2414,Q2414,AA2414),IF(Q2414&lt;=AB2414,0,IF(Q2414-R2414&lt;=AA2414,Q2414-R2414,AA2414))))</f>
        <v>-      ₽</v>
      </c>
      <c r="T2414" s="92" t="str">
        <f>IF('1'!$H$10="-","-      ₽",IF(AND(SUM($W$10:$W$6357)&gt;=200000,AC2414&lt;&gt;"без скидки"),IF(R2414&gt;=100,O2414*0.95*0.95*R2414,O2414*R2414*0.95),IF(SUM($V$10:$V$6357)&gt;=57000,IF(AND(R2414&gt;=100,AC2414&lt;&gt;"без скидки"),O2414*0.95*R2414,O2414*R2414),N2414*R2414)))</f>
        <v>-      ₽</v>
      </c>
      <c r="U2414" s="92" t="str">
        <f>IF('1'!$H$10="-","-      ₽",S2414*N2414)</f>
        <v>-      ₽</v>
      </c>
      <c r="V2414" s="93" t="str">
        <f>IF('1'!$H$10="-","-      ₽",R2414*N2414)</f>
        <v>-      ₽</v>
      </c>
      <c r="W2414" s="93" t="str">
        <f>IF('1'!$H$10="-","-      ₽",R2414*O2414)</f>
        <v>-      ₽</v>
      </c>
      <c r="X2414" s="65" t="s">
        <v>4548</v>
      </c>
      <c r="Y2414" s="66" t="str">
        <f>IF(OR(Q2414="",'1'!$H$10="-"),"-      %",IF(Z2414="только сц",0,IF(SUM($V$685:$V$6357)&gt;=57000,(W2414-T2414)/W2414,0)))</f>
        <v>-      %</v>
      </c>
      <c r="Z2414" s="83" t="s">
        <v>5582</v>
      </c>
      <c r="AA2414" s="51">
        <v>20</v>
      </c>
      <c r="AB2414" s="51">
        <v>0</v>
      </c>
      <c r="AC2414" s="63" t="s">
        <v>375</v>
      </c>
      <c r="AD2414" s="94" t="str">
        <f>IF(OR(Q2414="",'1'!$H$10="-"),"",IF(Q2414&gt;R2414+S2414,"заказано больше наличия",""))</f>
        <v/>
      </c>
    </row>
    <row r="2415" spans="1:30" s="48" customFormat="1">
      <c r="A2415" s="2"/>
      <c r="B2415" s="57" t="s">
        <v>4593</v>
      </c>
      <c r="C2415" s="49" t="s">
        <v>3928</v>
      </c>
      <c r="D2415" s="49" t="s">
        <v>160</v>
      </c>
      <c r="E2415" s="49">
        <v>6</v>
      </c>
      <c r="F2415" s="49">
        <v>1</v>
      </c>
      <c r="G2415" s="49" t="s">
        <v>4683</v>
      </c>
      <c r="H2415" s="52" t="s">
        <v>75</v>
      </c>
      <c r="I2415" s="50"/>
      <c r="J2415" s="50"/>
      <c r="K2415" s="90"/>
      <c r="L2415" s="51">
        <v>73</v>
      </c>
      <c r="M2415" s="51">
        <v>64</v>
      </c>
      <c r="N2415" s="82">
        <f>IF('1'!$H$10="-",L2415,L2415)</f>
        <v>73</v>
      </c>
      <c r="O2415" s="82">
        <f>IF(Z2415="только сц",0,IF('1'!$H$10="-",M2415,IF('1'!$H$10="в кассу предприятия",M2415,IF('1'!$H$10="ИП Водакова Т.Ю.",M2415*1.075,"-"))))</f>
        <v>0</v>
      </c>
      <c r="P2415" s="86">
        <v>48</v>
      </c>
      <c r="Q2415" s="47"/>
      <c r="R2415" s="91">
        <f t="shared" si="37"/>
        <v>0</v>
      </c>
      <c r="S2415" s="91" t="str">
        <f>IF('1'!$H$10="-","-      ₽",IF(Z2415="только сц",IF(Q2415&lt;=AA2415,Q2415,AA2415),IF(Q2415&lt;=AB2415,0,IF(Q2415-R2415&lt;=AA2415,Q2415-R2415,AA2415))))</f>
        <v>-      ₽</v>
      </c>
      <c r="T2415" s="92" t="str">
        <f>IF('1'!$H$10="-","-      ₽",IF(AND(SUM($W$10:$W$6357)&gt;=200000,AC2415&lt;&gt;"без скидки"),IF(R2415&gt;=100,O2415*0.95*0.95*R2415,O2415*R2415*0.95),IF(SUM($V$10:$V$6357)&gt;=57000,IF(AND(R2415&gt;=100,AC2415&lt;&gt;"без скидки"),O2415*0.95*R2415,O2415*R2415),N2415*R2415)))</f>
        <v>-      ₽</v>
      </c>
      <c r="U2415" s="92" t="str">
        <f>IF('1'!$H$10="-","-      ₽",S2415*N2415)</f>
        <v>-      ₽</v>
      </c>
      <c r="V2415" s="93" t="str">
        <f>IF('1'!$H$10="-","-      ₽",R2415*N2415)</f>
        <v>-      ₽</v>
      </c>
      <c r="W2415" s="93" t="str">
        <f>IF('1'!$H$10="-","-      ₽",R2415*O2415)</f>
        <v>-      ₽</v>
      </c>
      <c r="X2415" s="65" t="s">
        <v>4548</v>
      </c>
      <c r="Y2415" s="66" t="str">
        <f>IF(OR(Q2415="",'1'!$H$10="-"),"-      %",IF(Z2415="только сц",0,IF(SUM($V$685:$V$6357)&gt;=57000,(W2415-T2415)/W2415,0)))</f>
        <v>-      %</v>
      </c>
      <c r="Z2415" s="83" t="s">
        <v>5582</v>
      </c>
      <c r="AA2415" s="51">
        <v>48</v>
      </c>
      <c r="AB2415" s="51">
        <v>0</v>
      </c>
      <c r="AC2415" s="63" t="s">
        <v>375</v>
      </c>
      <c r="AD2415" s="94" t="str">
        <f>IF(OR(Q2415="",'1'!$H$10="-"),"",IF(Q2415&gt;R2415+S2415,"заказано больше наличия",""))</f>
        <v/>
      </c>
    </row>
    <row r="2416" spans="1:30" s="48" customFormat="1">
      <c r="A2416" s="2"/>
      <c r="B2416" s="57" t="s">
        <v>2196</v>
      </c>
      <c r="C2416" s="49" t="s">
        <v>159</v>
      </c>
      <c r="D2416" s="49" t="s">
        <v>160</v>
      </c>
      <c r="E2416" s="49">
        <v>6</v>
      </c>
      <c r="F2416" s="49">
        <v>1</v>
      </c>
      <c r="G2416" s="49" t="s">
        <v>3563</v>
      </c>
      <c r="H2416" s="52" t="s">
        <v>75</v>
      </c>
      <c r="I2416" s="50"/>
      <c r="J2416" s="50"/>
      <c r="K2416" s="90"/>
      <c r="L2416" s="51">
        <v>73</v>
      </c>
      <c r="M2416" s="51">
        <v>64</v>
      </c>
      <c r="N2416" s="82">
        <f>IF('1'!$H$10="-",L2416,L2416)</f>
        <v>73</v>
      </c>
      <c r="O2416" s="82">
        <f>IF(Z2416="только сц",0,IF('1'!$H$10="-",M2416,IF('1'!$H$10="в кассу предприятия",M2416,IF('1'!$H$10="ИП Водакова Т.Ю.",M2416*1.075,"-"))))</f>
        <v>0</v>
      </c>
      <c r="P2416" s="86">
        <v>5</v>
      </c>
      <c r="Q2416" s="47"/>
      <c r="R2416" s="91">
        <f t="shared" ref="R2416:R2479" si="38">IF(Q2416&lt;=AB2416,Q2416,AB2416)</f>
        <v>0</v>
      </c>
      <c r="S2416" s="91" t="str">
        <f>IF('1'!$H$10="-","-      ₽",IF(Z2416="только сц",IF(Q2416&lt;=AA2416,Q2416,AA2416),IF(Q2416&lt;=AB2416,0,IF(Q2416-R2416&lt;=AA2416,Q2416-R2416,AA2416))))</f>
        <v>-      ₽</v>
      </c>
      <c r="T2416" s="92" t="str">
        <f>IF('1'!$H$10="-","-      ₽",IF(AND(SUM($W$10:$W$6357)&gt;=200000,AC2416&lt;&gt;"без скидки"),IF(R2416&gt;=100,O2416*0.95*0.95*R2416,O2416*R2416*0.95),IF(SUM($V$10:$V$6357)&gt;=57000,IF(AND(R2416&gt;=100,AC2416&lt;&gt;"без скидки"),O2416*0.95*R2416,O2416*R2416),N2416*R2416)))</f>
        <v>-      ₽</v>
      </c>
      <c r="U2416" s="92" t="str">
        <f>IF('1'!$H$10="-","-      ₽",S2416*N2416)</f>
        <v>-      ₽</v>
      </c>
      <c r="V2416" s="93" t="str">
        <f>IF('1'!$H$10="-","-      ₽",R2416*N2416)</f>
        <v>-      ₽</v>
      </c>
      <c r="W2416" s="93" t="str">
        <f>IF('1'!$H$10="-","-      ₽",R2416*O2416)</f>
        <v>-      ₽</v>
      </c>
      <c r="X2416" s="65" t="s">
        <v>4548</v>
      </c>
      <c r="Y2416" s="66" t="str">
        <f>IF(OR(Q2416="",'1'!$H$10="-"),"-      %",IF(Z2416="только сц",0,IF(SUM($V$685:$V$6357)&gt;=57000,(W2416-T2416)/W2416,0)))</f>
        <v>-      %</v>
      </c>
      <c r="Z2416" s="83" t="s">
        <v>5582</v>
      </c>
      <c r="AA2416" s="51">
        <v>5</v>
      </c>
      <c r="AB2416" s="51">
        <v>0</v>
      </c>
      <c r="AC2416" s="63" t="s">
        <v>375</v>
      </c>
      <c r="AD2416" s="94" t="str">
        <f>IF(OR(Q2416="",'1'!$H$10="-"),"",IF(Q2416&gt;R2416+S2416,"заказано больше наличия",""))</f>
        <v/>
      </c>
    </row>
    <row r="2417" spans="1:30" s="48" customFormat="1">
      <c r="A2417" s="2"/>
      <c r="B2417" s="57" t="s">
        <v>2197</v>
      </c>
      <c r="C2417" s="49" t="s">
        <v>159</v>
      </c>
      <c r="D2417" s="49" t="s">
        <v>160</v>
      </c>
      <c r="E2417" s="49">
        <v>6</v>
      </c>
      <c r="F2417" s="49">
        <v>1</v>
      </c>
      <c r="G2417" s="49" t="s">
        <v>3323</v>
      </c>
      <c r="H2417" s="52" t="s">
        <v>75</v>
      </c>
      <c r="I2417" s="50"/>
      <c r="J2417" s="50"/>
      <c r="K2417" s="90"/>
      <c r="L2417" s="51">
        <v>73</v>
      </c>
      <c r="M2417" s="51">
        <v>64</v>
      </c>
      <c r="N2417" s="82">
        <f>IF('1'!$H$10="-",L2417,L2417)</f>
        <v>73</v>
      </c>
      <c r="O2417" s="82">
        <f>IF(Z2417="только сц",0,IF('1'!$H$10="-",M2417,IF('1'!$H$10="в кассу предприятия",M2417,IF('1'!$H$10="ИП Водакова Т.Ю.",M2417*1.075,"-"))))</f>
        <v>64</v>
      </c>
      <c r="P2417" s="86">
        <v>47</v>
      </c>
      <c r="Q2417" s="47"/>
      <c r="R2417" s="91">
        <f t="shared" si="38"/>
        <v>0</v>
      </c>
      <c r="S2417" s="91" t="str">
        <f>IF('1'!$H$10="-","-      ₽",IF(Z2417="только сц",IF(Q2417&lt;=AA2417,Q2417,AA2417),IF(Q2417&lt;=AB2417,0,IF(Q2417-R2417&lt;=AA2417,Q2417-R2417,AA2417))))</f>
        <v>-      ₽</v>
      </c>
      <c r="T2417" s="92" t="str">
        <f>IF('1'!$H$10="-","-      ₽",IF(AND(SUM($W$10:$W$6357)&gt;=200000,AC2417&lt;&gt;"без скидки"),IF(R2417&gt;=100,O2417*0.95*0.95*R2417,O2417*R2417*0.95),IF(SUM($V$10:$V$6357)&gt;=57000,IF(AND(R2417&gt;=100,AC2417&lt;&gt;"без скидки"),O2417*0.95*R2417,O2417*R2417),N2417*R2417)))</f>
        <v>-      ₽</v>
      </c>
      <c r="U2417" s="92" t="str">
        <f>IF('1'!$H$10="-","-      ₽",S2417*N2417)</f>
        <v>-      ₽</v>
      </c>
      <c r="V2417" s="93" t="str">
        <f>IF('1'!$H$10="-","-      ₽",R2417*N2417)</f>
        <v>-      ₽</v>
      </c>
      <c r="W2417" s="93" t="str">
        <f>IF('1'!$H$10="-","-      ₽",R2417*O2417)</f>
        <v>-      ₽</v>
      </c>
      <c r="X2417" s="65" t="s">
        <v>4548</v>
      </c>
      <c r="Y2417" s="66" t="str">
        <f>IF(OR(Q2417="",'1'!$H$10="-"),"-      %",IF(Z2417="только сц",0,IF(SUM($V$685:$V$6357)&gt;=57000,(W2417-T2417)/W2417,0)))</f>
        <v>-      %</v>
      </c>
      <c r="Z2417" s="83" t="s">
        <v>375</v>
      </c>
      <c r="AA2417" s="51">
        <v>0</v>
      </c>
      <c r="AB2417" s="51">
        <v>47</v>
      </c>
      <c r="AC2417" s="63" t="s">
        <v>375</v>
      </c>
      <c r="AD2417" s="94" t="str">
        <f>IF(OR(Q2417="",'1'!$H$10="-"),"",IF(Q2417&gt;R2417+S2417,"заказано больше наличия",""))</f>
        <v/>
      </c>
    </row>
    <row r="2418" spans="1:30" s="48" customFormat="1">
      <c r="A2418" s="2"/>
      <c r="B2418" s="57" t="s">
        <v>2198</v>
      </c>
      <c r="C2418" s="49" t="s">
        <v>159</v>
      </c>
      <c r="D2418" s="49" t="s">
        <v>160</v>
      </c>
      <c r="E2418" s="49">
        <v>6</v>
      </c>
      <c r="F2418" s="49">
        <v>1</v>
      </c>
      <c r="G2418" s="49" t="s">
        <v>3564</v>
      </c>
      <c r="H2418" s="52" t="s">
        <v>75</v>
      </c>
      <c r="I2418" s="50"/>
      <c r="J2418" s="50"/>
      <c r="K2418" s="90"/>
      <c r="L2418" s="51">
        <v>60</v>
      </c>
      <c r="M2418" s="51">
        <v>53</v>
      </c>
      <c r="N2418" s="82">
        <f>IF('1'!$H$10="-",L2418,L2418)</f>
        <v>60</v>
      </c>
      <c r="O2418" s="82">
        <f>IF(Z2418="только сц",0,IF('1'!$H$10="-",M2418,IF('1'!$H$10="в кассу предприятия",M2418,IF('1'!$H$10="ИП Водакова Т.Ю.",M2418*1.075,"-"))))</f>
        <v>53</v>
      </c>
      <c r="P2418" s="86">
        <v>49</v>
      </c>
      <c r="Q2418" s="47"/>
      <c r="R2418" s="91">
        <f t="shared" si="38"/>
        <v>0</v>
      </c>
      <c r="S2418" s="91" t="str">
        <f>IF('1'!$H$10="-","-      ₽",IF(Z2418="только сц",IF(Q2418&lt;=AA2418,Q2418,AA2418),IF(Q2418&lt;=AB2418,0,IF(Q2418-R2418&lt;=AA2418,Q2418-R2418,AA2418))))</f>
        <v>-      ₽</v>
      </c>
      <c r="T2418" s="92" t="str">
        <f>IF('1'!$H$10="-","-      ₽",IF(AND(SUM($W$10:$W$6357)&gt;=200000,AC2418&lt;&gt;"без скидки"),IF(R2418&gt;=100,O2418*0.95*0.95*R2418,O2418*R2418*0.95),IF(SUM($V$10:$V$6357)&gt;=57000,IF(AND(R2418&gt;=100,AC2418&lt;&gt;"без скидки"),O2418*0.95*R2418,O2418*R2418),N2418*R2418)))</f>
        <v>-      ₽</v>
      </c>
      <c r="U2418" s="92" t="str">
        <f>IF('1'!$H$10="-","-      ₽",S2418*N2418)</f>
        <v>-      ₽</v>
      </c>
      <c r="V2418" s="93" t="str">
        <f>IF('1'!$H$10="-","-      ₽",R2418*N2418)</f>
        <v>-      ₽</v>
      </c>
      <c r="W2418" s="93" t="str">
        <f>IF('1'!$H$10="-","-      ₽",R2418*O2418)</f>
        <v>-      ₽</v>
      </c>
      <c r="X2418" s="65" t="s">
        <v>4548</v>
      </c>
      <c r="Y2418" s="66" t="str">
        <f>IF(OR(Q2418="",'1'!$H$10="-"),"-      %",IF(Z2418="только сц",0,IF(SUM($V$685:$V$6357)&gt;=57000,(W2418-T2418)/W2418,0)))</f>
        <v>-      %</v>
      </c>
      <c r="Z2418" s="83" t="s">
        <v>375</v>
      </c>
      <c r="AA2418" s="51">
        <v>0</v>
      </c>
      <c r="AB2418" s="51">
        <v>49</v>
      </c>
      <c r="AC2418" s="63" t="s">
        <v>375</v>
      </c>
      <c r="AD2418" s="94" t="str">
        <f>IF(OR(Q2418="",'1'!$H$10="-"),"",IF(Q2418&gt;R2418+S2418,"заказано больше наличия",""))</f>
        <v/>
      </c>
    </row>
    <row r="2419" spans="1:30" s="48" customFormat="1">
      <c r="A2419" s="2"/>
      <c r="B2419" s="57" t="s">
        <v>4594</v>
      </c>
      <c r="C2419" s="49" t="s">
        <v>3928</v>
      </c>
      <c r="D2419" s="49" t="s">
        <v>160</v>
      </c>
      <c r="E2419" s="49">
        <v>6</v>
      </c>
      <c r="F2419" s="49">
        <v>1</v>
      </c>
      <c r="G2419" s="49" t="s">
        <v>3564</v>
      </c>
      <c r="H2419" s="52" t="s">
        <v>75</v>
      </c>
      <c r="I2419" s="50"/>
      <c r="J2419" s="50"/>
      <c r="K2419" s="90"/>
      <c r="L2419" s="51">
        <v>60</v>
      </c>
      <c r="M2419" s="51">
        <v>53</v>
      </c>
      <c r="N2419" s="82">
        <f>IF('1'!$H$10="-",L2419,L2419)</f>
        <v>60</v>
      </c>
      <c r="O2419" s="82">
        <f>IF(Z2419="только сц",0,IF('1'!$H$10="-",M2419,IF('1'!$H$10="в кассу предприятия",M2419,IF('1'!$H$10="ИП Водакова Т.Ю.",M2419*1.075,"-"))))</f>
        <v>0</v>
      </c>
      <c r="P2419" s="86">
        <v>48</v>
      </c>
      <c r="Q2419" s="47"/>
      <c r="R2419" s="91">
        <f t="shared" si="38"/>
        <v>0</v>
      </c>
      <c r="S2419" s="91" t="str">
        <f>IF('1'!$H$10="-","-      ₽",IF(Z2419="только сц",IF(Q2419&lt;=AA2419,Q2419,AA2419),IF(Q2419&lt;=AB2419,0,IF(Q2419-R2419&lt;=AA2419,Q2419-R2419,AA2419))))</f>
        <v>-      ₽</v>
      </c>
      <c r="T2419" s="92" t="str">
        <f>IF('1'!$H$10="-","-      ₽",IF(AND(SUM($W$10:$W$6357)&gt;=200000,AC2419&lt;&gt;"без скидки"),IF(R2419&gt;=100,O2419*0.95*0.95*R2419,O2419*R2419*0.95),IF(SUM($V$10:$V$6357)&gt;=57000,IF(AND(R2419&gt;=100,AC2419&lt;&gt;"без скидки"),O2419*0.95*R2419,O2419*R2419),N2419*R2419)))</f>
        <v>-      ₽</v>
      </c>
      <c r="U2419" s="92" t="str">
        <f>IF('1'!$H$10="-","-      ₽",S2419*N2419)</f>
        <v>-      ₽</v>
      </c>
      <c r="V2419" s="93" t="str">
        <f>IF('1'!$H$10="-","-      ₽",R2419*N2419)</f>
        <v>-      ₽</v>
      </c>
      <c r="W2419" s="93" t="str">
        <f>IF('1'!$H$10="-","-      ₽",R2419*O2419)</f>
        <v>-      ₽</v>
      </c>
      <c r="X2419" s="65" t="s">
        <v>4548</v>
      </c>
      <c r="Y2419" s="66" t="str">
        <f>IF(OR(Q2419="",'1'!$H$10="-"),"-      %",IF(Z2419="только сц",0,IF(SUM($V$685:$V$6357)&gt;=57000,(W2419-T2419)/W2419,0)))</f>
        <v>-      %</v>
      </c>
      <c r="Z2419" s="83" t="s">
        <v>5582</v>
      </c>
      <c r="AA2419" s="51">
        <v>48</v>
      </c>
      <c r="AB2419" s="51">
        <v>0</v>
      </c>
      <c r="AC2419" s="63" t="s">
        <v>375</v>
      </c>
      <c r="AD2419" s="94" t="str">
        <f>IF(OR(Q2419="",'1'!$H$10="-"),"",IF(Q2419&gt;R2419+S2419,"заказано больше наличия",""))</f>
        <v/>
      </c>
    </row>
    <row r="2420" spans="1:30" s="48" customFormat="1">
      <c r="A2420" s="2"/>
      <c r="B2420" s="57" t="s">
        <v>5322</v>
      </c>
      <c r="C2420" s="49" t="s">
        <v>3928</v>
      </c>
      <c r="D2420" s="49" t="s">
        <v>160</v>
      </c>
      <c r="E2420" s="49">
        <v>6</v>
      </c>
      <c r="F2420" s="49">
        <v>1</v>
      </c>
      <c r="G2420" s="49" t="s">
        <v>3696</v>
      </c>
      <c r="H2420" s="52" t="s">
        <v>75</v>
      </c>
      <c r="I2420" s="50"/>
      <c r="J2420" s="50"/>
      <c r="K2420" s="90"/>
      <c r="L2420" s="51">
        <v>67</v>
      </c>
      <c r="M2420" s="51">
        <v>59</v>
      </c>
      <c r="N2420" s="82">
        <f>IF('1'!$H$10="-",L2420,L2420)</f>
        <v>67</v>
      </c>
      <c r="O2420" s="82">
        <f>IF(Z2420="только сц",0,IF('1'!$H$10="-",M2420,IF('1'!$H$10="в кассу предприятия",M2420,IF('1'!$H$10="ИП Водакова Т.Ю.",M2420*1.075,"-"))))</f>
        <v>0</v>
      </c>
      <c r="P2420" s="86">
        <v>55</v>
      </c>
      <c r="Q2420" s="47"/>
      <c r="R2420" s="91">
        <f t="shared" si="38"/>
        <v>0</v>
      </c>
      <c r="S2420" s="91" t="str">
        <f>IF('1'!$H$10="-","-      ₽",IF(Z2420="только сц",IF(Q2420&lt;=AA2420,Q2420,AA2420),IF(Q2420&lt;=AB2420,0,IF(Q2420-R2420&lt;=AA2420,Q2420-R2420,AA2420))))</f>
        <v>-      ₽</v>
      </c>
      <c r="T2420" s="92" t="str">
        <f>IF('1'!$H$10="-","-      ₽",IF(AND(SUM($W$10:$W$6357)&gt;=200000,AC2420&lt;&gt;"без скидки"),IF(R2420&gt;=100,O2420*0.95*0.95*R2420,O2420*R2420*0.95),IF(SUM($V$10:$V$6357)&gt;=57000,IF(AND(R2420&gt;=100,AC2420&lt;&gt;"без скидки"),O2420*0.95*R2420,O2420*R2420),N2420*R2420)))</f>
        <v>-      ₽</v>
      </c>
      <c r="U2420" s="92" t="str">
        <f>IF('1'!$H$10="-","-      ₽",S2420*N2420)</f>
        <v>-      ₽</v>
      </c>
      <c r="V2420" s="93" t="str">
        <f>IF('1'!$H$10="-","-      ₽",R2420*N2420)</f>
        <v>-      ₽</v>
      </c>
      <c r="W2420" s="93" t="str">
        <f>IF('1'!$H$10="-","-      ₽",R2420*O2420)</f>
        <v>-      ₽</v>
      </c>
      <c r="X2420" s="65" t="s">
        <v>4548</v>
      </c>
      <c r="Y2420" s="66" t="str">
        <f>IF(OR(Q2420="",'1'!$H$10="-"),"-      %",IF(Z2420="только сц",0,IF(SUM($V$685:$V$6357)&gt;=57000,(W2420-T2420)/W2420,0)))</f>
        <v>-      %</v>
      </c>
      <c r="Z2420" s="83" t="s">
        <v>5582</v>
      </c>
      <c r="AA2420" s="51">
        <v>55</v>
      </c>
      <c r="AB2420" s="51">
        <v>0</v>
      </c>
      <c r="AC2420" s="63" t="s">
        <v>375</v>
      </c>
      <c r="AD2420" s="94" t="str">
        <f>IF(OR(Q2420="",'1'!$H$10="-"),"",IF(Q2420&gt;R2420+S2420,"заказано больше наличия",""))</f>
        <v/>
      </c>
    </row>
    <row r="2421" spans="1:30" s="48" customFormat="1">
      <c r="A2421" s="2"/>
      <c r="B2421" s="57" t="s">
        <v>182</v>
      </c>
      <c r="C2421" s="49" t="s">
        <v>159</v>
      </c>
      <c r="D2421" s="49" t="s">
        <v>160</v>
      </c>
      <c r="E2421" s="49">
        <v>6</v>
      </c>
      <c r="F2421" s="49">
        <v>1</v>
      </c>
      <c r="G2421" s="49" t="s">
        <v>183</v>
      </c>
      <c r="H2421" s="52" t="s">
        <v>75</v>
      </c>
      <c r="I2421" s="50"/>
      <c r="J2421" s="50"/>
      <c r="K2421" s="90"/>
      <c r="L2421" s="51">
        <v>80</v>
      </c>
      <c r="M2421" s="51">
        <v>71</v>
      </c>
      <c r="N2421" s="82">
        <f>IF('1'!$H$10="-",L2421,L2421)</f>
        <v>80</v>
      </c>
      <c r="O2421" s="82">
        <f>IF(Z2421="только сц",0,IF('1'!$H$10="-",M2421,IF('1'!$H$10="в кассу предприятия",M2421,IF('1'!$H$10="ИП Водакова Т.Ю.",M2421*1.075,"-"))))</f>
        <v>71</v>
      </c>
      <c r="P2421" s="86">
        <v>4</v>
      </c>
      <c r="Q2421" s="47"/>
      <c r="R2421" s="91">
        <f t="shared" si="38"/>
        <v>0</v>
      </c>
      <c r="S2421" s="91" t="str">
        <f>IF('1'!$H$10="-","-      ₽",IF(Z2421="только сц",IF(Q2421&lt;=AA2421,Q2421,AA2421),IF(Q2421&lt;=AB2421,0,IF(Q2421-R2421&lt;=AA2421,Q2421-R2421,AA2421))))</f>
        <v>-      ₽</v>
      </c>
      <c r="T2421" s="92" t="str">
        <f>IF('1'!$H$10="-","-      ₽",IF(AND(SUM($W$10:$W$6357)&gt;=200000,AC2421&lt;&gt;"без скидки"),IF(R2421&gt;=100,O2421*0.95*0.95*R2421,O2421*R2421*0.95),IF(SUM($V$10:$V$6357)&gt;=57000,IF(AND(R2421&gt;=100,AC2421&lt;&gt;"без скидки"),O2421*0.95*R2421,O2421*R2421),N2421*R2421)))</f>
        <v>-      ₽</v>
      </c>
      <c r="U2421" s="92" t="str">
        <f>IF('1'!$H$10="-","-      ₽",S2421*N2421)</f>
        <v>-      ₽</v>
      </c>
      <c r="V2421" s="93" t="str">
        <f>IF('1'!$H$10="-","-      ₽",R2421*N2421)</f>
        <v>-      ₽</v>
      </c>
      <c r="W2421" s="93" t="str">
        <f>IF('1'!$H$10="-","-      ₽",R2421*O2421)</f>
        <v>-      ₽</v>
      </c>
      <c r="X2421" s="65" t="s">
        <v>4548</v>
      </c>
      <c r="Y2421" s="66" t="str">
        <f>IF(OR(Q2421="",'1'!$H$10="-"),"-      %",IF(Z2421="только сц",0,IF(SUM($V$685:$V$6357)&gt;=57000,(W2421-T2421)/W2421,0)))</f>
        <v>-      %</v>
      </c>
      <c r="Z2421" s="83" t="s">
        <v>375</v>
      </c>
      <c r="AA2421" s="51">
        <v>0</v>
      </c>
      <c r="AB2421" s="51">
        <v>4</v>
      </c>
      <c r="AC2421" s="63" t="s">
        <v>375</v>
      </c>
      <c r="AD2421" s="94" t="str">
        <f>IF(OR(Q2421="",'1'!$H$10="-"),"",IF(Q2421&gt;R2421+S2421,"заказано больше наличия",""))</f>
        <v/>
      </c>
    </row>
    <row r="2422" spans="1:30" s="48" customFormat="1">
      <c r="A2422" s="2"/>
      <c r="B2422" s="57" t="s">
        <v>2199</v>
      </c>
      <c r="C2422" s="49" t="s">
        <v>159</v>
      </c>
      <c r="D2422" s="49" t="s">
        <v>160</v>
      </c>
      <c r="E2422" s="49">
        <v>6</v>
      </c>
      <c r="F2422" s="49">
        <v>1</v>
      </c>
      <c r="G2422" s="49" t="s">
        <v>3565</v>
      </c>
      <c r="H2422" s="52" t="s">
        <v>75</v>
      </c>
      <c r="I2422" s="50"/>
      <c r="J2422" s="50"/>
      <c r="K2422" s="90"/>
      <c r="L2422" s="51">
        <v>80</v>
      </c>
      <c r="M2422" s="51">
        <v>71</v>
      </c>
      <c r="N2422" s="82">
        <f>IF('1'!$H$10="-",L2422,L2422)</f>
        <v>80</v>
      </c>
      <c r="O2422" s="82">
        <f>IF(Z2422="только сц",0,IF('1'!$H$10="-",M2422,IF('1'!$H$10="в кассу предприятия",M2422,IF('1'!$H$10="ИП Водакова Т.Ю.",M2422*1.075,"-"))))</f>
        <v>71</v>
      </c>
      <c r="P2422" s="86">
        <v>33</v>
      </c>
      <c r="Q2422" s="47"/>
      <c r="R2422" s="91">
        <f t="shared" si="38"/>
        <v>0</v>
      </c>
      <c r="S2422" s="91" t="str">
        <f>IF('1'!$H$10="-","-      ₽",IF(Z2422="только сц",IF(Q2422&lt;=AA2422,Q2422,AA2422),IF(Q2422&lt;=AB2422,0,IF(Q2422-R2422&lt;=AA2422,Q2422-R2422,AA2422))))</f>
        <v>-      ₽</v>
      </c>
      <c r="T2422" s="92" t="str">
        <f>IF('1'!$H$10="-","-      ₽",IF(AND(SUM($W$10:$W$6357)&gt;=200000,AC2422&lt;&gt;"без скидки"),IF(R2422&gt;=100,O2422*0.95*0.95*R2422,O2422*R2422*0.95),IF(SUM($V$10:$V$6357)&gt;=57000,IF(AND(R2422&gt;=100,AC2422&lt;&gt;"без скидки"),O2422*0.95*R2422,O2422*R2422),N2422*R2422)))</f>
        <v>-      ₽</v>
      </c>
      <c r="U2422" s="92" t="str">
        <f>IF('1'!$H$10="-","-      ₽",S2422*N2422)</f>
        <v>-      ₽</v>
      </c>
      <c r="V2422" s="93" t="str">
        <f>IF('1'!$H$10="-","-      ₽",R2422*N2422)</f>
        <v>-      ₽</v>
      </c>
      <c r="W2422" s="93" t="str">
        <f>IF('1'!$H$10="-","-      ₽",R2422*O2422)</f>
        <v>-      ₽</v>
      </c>
      <c r="X2422" s="65" t="s">
        <v>4548</v>
      </c>
      <c r="Y2422" s="66" t="str">
        <f>IF(OR(Q2422="",'1'!$H$10="-"),"-      %",IF(Z2422="только сц",0,IF(SUM($V$685:$V$6357)&gt;=57000,(W2422-T2422)/W2422,0)))</f>
        <v>-      %</v>
      </c>
      <c r="Z2422" s="83" t="s">
        <v>375</v>
      </c>
      <c r="AA2422" s="51">
        <v>24</v>
      </c>
      <c r="AB2422" s="51">
        <v>9</v>
      </c>
      <c r="AC2422" s="63" t="s">
        <v>375</v>
      </c>
      <c r="AD2422" s="94" t="str">
        <f>IF(OR(Q2422="",'1'!$H$10="-"),"",IF(Q2422&gt;R2422+S2422,"заказано больше наличия",""))</f>
        <v/>
      </c>
    </row>
    <row r="2423" spans="1:30" s="48" customFormat="1">
      <c r="A2423" s="2"/>
      <c r="B2423" s="57" t="s">
        <v>4224</v>
      </c>
      <c r="C2423" s="49" t="s">
        <v>159</v>
      </c>
      <c r="D2423" s="49" t="s">
        <v>160</v>
      </c>
      <c r="E2423" s="49">
        <v>6</v>
      </c>
      <c r="F2423" s="49">
        <v>1</v>
      </c>
      <c r="G2423" s="49" t="s">
        <v>4266</v>
      </c>
      <c r="H2423" s="52" t="s">
        <v>75</v>
      </c>
      <c r="I2423" s="50"/>
      <c r="J2423" s="50"/>
      <c r="K2423" s="90"/>
      <c r="L2423" s="51">
        <v>80</v>
      </c>
      <c r="M2423" s="51">
        <v>71</v>
      </c>
      <c r="N2423" s="82">
        <f>IF('1'!$H$10="-",L2423,L2423)</f>
        <v>80</v>
      </c>
      <c r="O2423" s="82">
        <f>IF(Z2423="только сц",0,IF('1'!$H$10="-",M2423,IF('1'!$H$10="в кассу предприятия",M2423,IF('1'!$H$10="ИП Водакова Т.Ю.",M2423*1.075,"-"))))</f>
        <v>71</v>
      </c>
      <c r="P2423" s="86">
        <v>2</v>
      </c>
      <c r="Q2423" s="47"/>
      <c r="R2423" s="91">
        <f t="shared" si="38"/>
        <v>0</v>
      </c>
      <c r="S2423" s="91" t="str">
        <f>IF('1'!$H$10="-","-      ₽",IF(Z2423="только сц",IF(Q2423&lt;=AA2423,Q2423,AA2423),IF(Q2423&lt;=AB2423,0,IF(Q2423-R2423&lt;=AA2423,Q2423-R2423,AA2423))))</f>
        <v>-      ₽</v>
      </c>
      <c r="T2423" s="92" t="str">
        <f>IF('1'!$H$10="-","-      ₽",IF(AND(SUM($W$10:$W$6357)&gt;=200000,AC2423&lt;&gt;"без скидки"),IF(R2423&gt;=100,O2423*0.95*0.95*R2423,O2423*R2423*0.95),IF(SUM($V$10:$V$6357)&gt;=57000,IF(AND(R2423&gt;=100,AC2423&lt;&gt;"без скидки"),O2423*0.95*R2423,O2423*R2423),N2423*R2423)))</f>
        <v>-      ₽</v>
      </c>
      <c r="U2423" s="92" t="str">
        <f>IF('1'!$H$10="-","-      ₽",S2423*N2423)</f>
        <v>-      ₽</v>
      </c>
      <c r="V2423" s="93" t="str">
        <f>IF('1'!$H$10="-","-      ₽",R2423*N2423)</f>
        <v>-      ₽</v>
      </c>
      <c r="W2423" s="93" t="str">
        <f>IF('1'!$H$10="-","-      ₽",R2423*O2423)</f>
        <v>-      ₽</v>
      </c>
      <c r="X2423" s="65" t="s">
        <v>4548</v>
      </c>
      <c r="Y2423" s="66" t="str">
        <f>IF(OR(Q2423="",'1'!$H$10="-"),"-      %",IF(Z2423="только сц",0,IF(SUM($V$685:$V$6357)&gt;=57000,(W2423-T2423)/W2423,0)))</f>
        <v>-      %</v>
      </c>
      <c r="Z2423" s="83" t="s">
        <v>375</v>
      </c>
      <c r="AA2423" s="51">
        <v>0</v>
      </c>
      <c r="AB2423" s="51">
        <v>2</v>
      </c>
      <c r="AC2423" s="63" t="s">
        <v>375</v>
      </c>
      <c r="AD2423" s="94" t="str">
        <f>IF(OR(Q2423="",'1'!$H$10="-"),"",IF(Q2423&gt;R2423+S2423,"заказано больше наличия",""))</f>
        <v/>
      </c>
    </row>
    <row r="2424" spans="1:30" s="48" customFormat="1">
      <c r="A2424" s="2"/>
      <c r="B2424" s="57" t="s">
        <v>4595</v>
      </c>
      <c r="C2424" s="49" t="s">
        <v>3928</v>
      </c>
      <c r="D2424" s="49" t="s">
        <v>160</v>
      </c>
      <c r="E2424" s="49">
        <v>6</v>
      </c>
      <c r="F2424" s="49">
        <v>1</v>
      </c>
      <c r="G2424" s="49" t="s">
        <v>4266</v>
      </c>
      <c r="H2424" s="52" t="s">
        <v>75</v>
      </c>
      <c r="I2424" s="50"/>
      <c r="J2424" s="50"/>
      <c r="K2424" s="90"/>
      <c r="L2424" s="51">
        <v>80</v>
      </c>
      <c r="M2424" s="51">
        <v>71</v>
      </c>
      <c r="N2424" s="82">
        <f>IF('1'!$H$10="-",L2424,L2424)</f>
        <v>80</v>
      </c>
      <c r="O2424" s="82">
        <f>IF(Z2424="только сц",0,IF('1'!$H$10="-",M2424,IF('1'!$H$10="в кассу предприятия",M2424,IF('1'!$H$10="ИП Водакова Т.Ю.",M2424*1.075,"-"))))</f>
        <v>0</v>
      </c>
      <c r="P2424" s="86">
        <v>51</v>
      </c>
      <c r="Q2424" s="47"/>
      <c r="R2424" s="91">
        <f t="shared" si="38"/>
        <v>0</v>
      </c>
      <c r="S2424" s="91" t="str">
        <f>IF('1'!$H$10="-","-      ₽",IF(Z2424="только сц",IF(Q2424&lt;=AA2424,Q2424,AA2424),IF(Q2424&lt;=AB2424,0,IF(Q2424-R2424&lt;=AA2424,Q2424-R2424,AA2424))))</f>
        <v>-      ₽</v>
      </c>
      <c r="T2424" s="92" t="str">
        <f>IF('1'!$H$10="-","-      ₽",IF(AND(SUM($W$10:$W$6357)&gt;=200000,AC2424&lt;&gt;"без скидки"),IF(R2424&gt;=100,O2424*0.95*0.95*R2424,O2424*R2424*0.95),IF(SUM($V$10:$V$6357)&gt;=57000,IF(AND(R2424&gt;=100,AC2424&lt;&gt;"без скидки"),O2424*0.95*R2424,O2424*R2424),N2424*R2424)))</f>
        <v>-      ₽</v>
      </c>
      <c r="U2424" s="92" t="str">
        <f>IF('1'!$H$10="-","-      ₽",S2424*N2424)</f>
        <v>-      ₽</v>
      </c>
      <c r="V2424" s="93" t="str">
        <f>IF('1'!$H$10="-","-      ₽",R2424*N2424)</f>
        <v>-      ₽</v>
      </c>
      <c r="W2424" s="93" t="str">
        <f>IF('1'!$H$10="-","-      ₽",R2424*O2424)</f>
        <v>-      ₽</v>
      </c>
      <c r="X2424" s="65" t="s">
        <v>4548</v>
      </c>
      <c r="Y2424" s="66" t="str">
        <f>IF(OR(Q2424="",'1'!$H$10="-"),"-      %",IF(Z2424="только сц",0,IF(SUM($V$685:$V$6357)&gt;=57000,(W2424-T2424)/W2424,0)))</f>
        <v>-      %</v>
      </c>
      <c r="Z2424" s="83" t="s">
        <v>5582</v>
      </c>
      <c r="AA2424" s="51">
        <v>51</v>
      </c>
      <c r="AB2424" s="51">
        <v>0</v>
      </c>
      <c r="AC2424" s="63" t="s">
        <v>375</v>
      </c>
      <c r="AD2424" s="94" t="str">
        <f>IF(OR(Q2424="",'1'!$H$10="-"),"",IF(Q2424&gt;R2424+S2424,"заказано больше наличия",""))</f>
        <v/>
      </c>
    </row>
    <row r="2425" spans="1:30" s="48" customFormat="1">
      <c r="A2425" s="2"/>
      <c r="B2425" s="57" t="s">
        <v>2200</v>
      </c>
      <c r="C2425" s="49" t="s">
        <v>159</v>
      </c>
      <c r="D2425" s="49" t="s">
        <v>160</v>
      </c>
      <c r="E2425" s="49">
        <v>6</v>
      </c>
      <c r="F2425" s="49">
        <v>1</v>
      </c>
      <c r="G2425" s="49" t="s">
        <v>3566</v>
      </c>
      <c r="H2425" s="52" t="s">
        <v>75</v>
      </c>
      <c r="I2425" s="50"/>
      <c r="J2425" s="50"/>
      <c r="K2425" s="90"/>
      <c r="L2425" s="51">
        <v>60</v>
      </c>
      <c r="M2425" s="51">
        <v>53</v>
      </c>
      <c r="N2425" s="82">
        <f>IF('1'!$H$10="-",L2425,L2425)</f>
        <v>60</v>
      </c>
      <c r="O2425" s="82">
        <f>IF(Z2425="только сц",0,IF('1'!$H$10="-",M2425,IF('1'!$H$10="в кассу предприятия",M2425,IF('1'!$H$10="ИП Водакова Т.Ю.",M2425*1.075,"-"))))</f>
        <v>53</v>
      </c>
      <c r="P2425" s="86">
        <v>65</v>
      </c>
      <c r="Q2425" s="47"/>
      <c r="R2425" s="91">
        <f t="shared" si="38"/>
        <v>0</v>
      </c>
      <c r="S2425" s="91" t="str">
        <f>IF('1'!$H$10="-","-      ₽",IF(Z2425="только сц",IF(Q2425&lt;=AA2425,Q2425,AA2425),IF(Q2425&lt;=AB2425,0,IF(Q2425-R2425&lt;=AA2425,Q2425-R2425,AA2425))))</f>
        <v>-      ₽</v>
      </c>
      <c r="T2425" s="92" t="str">
        <f>IF('1'!$H$10="-","-      ₽",IF(AND(SUM($W$10:$W$6357)&gt;=200000,AC2425&lt;&gt;"без скидки"),IF(R2425&gt;=100,O2425*0.95*0.95*R2425,O2425*R2425*0.95),IF(SUM($V$10:$V$6357)&gt;=57000,IF(AND(R2425&gt;=100,AC2425&lt;&gt;"без скидки"),O2425*0.95*R2425,O2425*R2425),N2425*R2425)))</f>
        <v>-      ₽</v>
      </c>
      <c r="U2425" s="92" t="str">
        <f>IF('1'!$H$10="-","-      ₽",S2425*N2425)</f>
        <v>-      ₽</v>
      </c>
      <c r="V2425" s="93" t="str">
        <f>IF('1'!$H$10="-","-      ₽",R2425*N2425)</f>
        <v>-      ₽</v>
      </c>
      <c r="W2425" s="93" t="str">
        <f>IF('1'!$H$10="-","-      ₽",R2425*O2425)</f>
        <v>-      ₽</v>
      </c>
      <c r="X2425" s="65" t="s">
        <v>4548</v>
      </c>
      <c r="Y2425" s="66" t="str">
        <f>IF(OR(Q2425="",'1'!$H$10="-"),"-      %",IF(Z2425="только сц",0,IF(SUM($V$685:$V$6357)&gt;=57000,(W2425-T2425)/W2425,0)))</f>
        <v>-      %</v>
      </c>
      <c r="Z2425" s="83" t="s">
        <v>375</v>
      </c>
      <c r="AA2425" s="51">
        <v>0</v>
      </c>
      <c r="AB2425" s="51">
        <v>65</v>
      </c>
      <c r="AC2425" s="63" t="s">
        <v>375</v>
      </c>
      <c r="AD2425" s="94" t="str">
        <f>IF(OR(Q2425="",'1'!$H$10="-"),"",IF(Q2425&gt;R2425+S2425,"заказано больше наличия",""))</f>
        <v/>
      </c>
    </row>
    <row r="2426" spans="1:30" s="48" customFormat="1">
      <c r="A2426" s="2"/>
      <c r="B2426" s="57" t="s">
        <v>5323</v>
      </c>
      <c r="C2426" s="49" t="s">
        <v>3928</v>
      </c>
      <c r="D2426" s="49" t="s">
        <v>160</v>
      </c>
      <c r="E2426" s="49">
        <v>6</v>
      </c>
      <c r="F2426" s="49">
        <v>1</v>
      </c>
      <c r="G2426" s="49" t="s">
        <v>3566</v>
      </c>
      <c r="H2426" s="52" t="s">
        <v>75</v>
      </c>
      <c r="I2426" s="50"/>
      <c r="J2426" s="50"/>
      <c r="K2426" s="90"/>
      <c r="L2426" s="51">
        <v>60</v>
      </c>
      <c r="M2426" s="51">
        <v>53</v>
      </c>
      <c r="N2426" s="82">
        <f>IF('1'!$H$10="-",L2426,L2426)</f>
        <v>60</v>
      </c>
      <c r="O2426" s="82">
        <f>IF(Z2426="только сц",0,IF('1'!$H$10="-",M2426,IF('1'!$H$10="в кассу предприятия",M2426,IF('1'!$H$10="ИП Водакова Т.Ю.",M2426*1.075,"-"))))</f>
        <v>0</v>
      </c>
      <c r="P2426" s="86">
        <v>92</v>
      </c>
      <c r="Q2426" s="47"/>
      <c r="R2426" s="91">
        <f t="shared" si="38"/>
        <v>0</v>
      </c>
      <c r="S2426" s="91" t="str">
        <f>IF('1'!$H$10="-","-      ₽",IF(Z2426="только сц",IF(Q2426&lt;=AA2426,Q2426,AA2426),IF(Q2426&lt;=AB2426,0,IF(Q2426-R2426&lt;=AA2426,Q2426-R2426,AA2426))))</f>
        <v>-      ₽</v>
      </c>
      <c r="T2426" s="92" t="str">
        <f>IF('1'!$H$10="-","-      ₽",IF(AND(SUM($W$10:$W$6357)&gt;=200000,AC2426&lt;&gt;"без скидки"),IF(R2426&gt;=100,O2426*0.95*0.95*R2426,O2426*R2426*0.95),IF(SUM($V$10:$V$6357)&gt;=57000,IF(AND(R2426&gt;=100,AC2426&lt;&gt;"без скидки"),O2426*0.95*R2426,O2426*R2426),N2426*R2426)))</f>
        <v>-      ₽</v>
      </c>
      <c r="U2426" s="92" t="str">
        <f>IF('1'!$H$10="-","-      ₽",S2426*N2426)</f>
        <v>-      ₽</v>
      </c>
      <c r="V2426" s="93" t="str">
        <f>IF('1'!$H$10="-","-      ₽",R2426*N2426)</f>
        <v>-      ₽</v>
      </c>
      <c r="W2426" s="93" t="str">
        <f>IF('1'!$H$10="-","-      ₽",R2426*O2426)</f>
        <v>-      ₽</v>
      </c>
      <c r="X2426" s="65" t="s">
        <v>4548</v>
      </c>
      <c r="Y2426" s="66" t="str">
        <f>IF(OR(Q2426="",'1'!$H$10="-"),"-      %",IF(Z2426="только сц",0,IF(SUM($V$685:$V$6357)&gt;=57000,(W2426-T2426)/W2426,0)))</f>
        <v>-      %</v>
      </c>
      <c r="Z2426" s="83" t="s">
        <v>5582</v>
      </c>
      <c r="AA2426" s="51">
        <v>92</v>
      </c>
      <c r="AB2426" s="51">
        <v>0</v>
      </c>
      <c r="AC2426" s="63" t="s">
        <v>375</v>
      </c>
      <c r="AD2426" s="94" t="str">
        <f>IF(OR(Q2426="",'1'!$H$10="-"),"",IF(Q2426&gt;R2426+S2426,"заказано больше наличия",""))</f>
        <v/>
      </c>
    </row>
    <row r="2427" spans="1:30" s="48" customFormat="1">
      <c r="A2427" s="2"/>
      <c r="B2427" s="57" t="s">
        <v>4225</v>
      </c>
      <c r="C2427" s="49" t="s">
        <v>159</v>
      </c>
      <c r="D2427" s="49" t="s">
        <v>160</v>
      </c>
      <c r="E2427" s="49">
        <v>6</v>
      </c>
      <c r="F2427" s="49">
        <v>1</v>
      </c>
      <c r="G2427" s="49" t="s">
        <v>3043</v>
      </c>
      <c r="H2427" s="52" t="s">
        <v>75</v>
      </c>
      <c r="I2427" s="50"/>
      <c r="J2427" s="50"/>
      <c r="K2427" s="90"/>
      <c r="L2427" s="51">
        <v>67</v>
      </c>
      <c r="M2427" s="51">
        <v>59</v>
      </c>
      <c r="N2427" s="82">
        <f>IF('1'!$H$10="-",L2427,L2427)</f>
        <v>67</v>
      </c>
      <c r="O2427" s="82">
        <f>IF(Z2427="только сц",0,IF('1'!$H$10="-",M2427,IF('1'!$H$10="в кассу предприятия",M2427,IF('1'!$H$10="ИП Водакова Т.Ю.",M2427*1.075,"-"))))</f>
        <v>59</v>
      </c>
      <c r="P2427" s="86">
        <v>2</v>
      </c>
      <c r="Q2427" s="47"/>
      <c r="R2427" s="91">
        <f t="shared" si="38"/>
        <v>0</v>
      </c>
      <c r="S2427" s="91" t="str">
        <f>IF('1'!$H$10="-","-      ₽",IF(Z2427="только сц",IF(Q2427&lt;=AA2427,Q2427,AA2427),IF(Q2427&lt;=AB2427,0,IF(Q2427-R2427&lt;=AA2427,Q2427-R2427,AA2427))))</f>
        <v>-      ₽</v>
      </c>
      <c r="T2427" s="92" t="str">
        <f>IF('1'!$H$10="-","-      ₽",IF(AND(SUM($W$10:$W$6357)&gt;=200000,AC2427&lt;&gt;"без скидки"),IF(R2427&gt;=100,O2427*0.95*0.95*R2427,O2427*R2427*0.95),IF(SUM($V$10:$V$6357)&gt;=57000,IF(AND(R2427&gt;=100,AC2427&lt;&gt;"без скидки"),O2427*0.95*R2427,O2427*R2427),N2427*R2427)))</f>
        <v>-      ₽</v>
      </c>
      <c r="U2427" s="92" t="str">
        <f>IF('1'!$H$10="-","-      ₽",S2427*N2427)</f>
        <v>-      ₽</v>
      </c>
      <c r="V2427" s="93" t="str">
        <f>IF('1'!$H$10="-","-      ₽",R2427*N2427)</f>
        <v>-      ₽</v>
      </c>
      <c r="W2427" s="93" t="str">
        <f>IF('1'!$H$10="-","-      ₽",R2427*O2427)</f>
        <v>-      ₽</v>
      </c>
      <c r="X2427" s="65" t="s">
        <v>4548</v>
      </c>
      <c r="Y2427" s="66" t="str">
        <f>IF(OR(Q2427="",'1'!$H$10="-"),"-      %",IF(Z2427="только сц",0,IF(SUM($V$685:$V$6357)&gt;=57000,(W2427-T2427)/W2427,0)))</f>
        <v>-      %</v>
      </c>
      <c r="Z2427" s="83" t="s">
        <v>375</v>
      </c>
      <c r="AA2427" s="51">
        <v>0</v>
      </c>
      <c r="AB2427" s="51">
        <v>2</v>
      </c>
      <c r="AC2427" s="63" t="s">
        <v>375</v>
      </c>
      <c r="AD2427" s="94" t="str">
        <f>IF(OR(Q2427="",'1'!$H$10="-"),"",IF(Q2427&gt;R2427+S2427,"заказано больше наличия",""))</f>
        <v/>
      </c>
    </row>
    <row r="2428" spans="1:30" s="48" customFormat="1">
      <c r="A2428" s="2"/>
      <c r="B2428" s="57" t="s">
        <v>184</v>
      </c>
      <c r="C2428" s="49" t="s">
        <v>159</v>
      </c>
      <c r="D2428" s="49" t="s">
        <v>160</v>
      </c>
      <c r="E2428" s="49">
        <v>6</v>
      </c>
      <c r="F2428" s="49">
        <v>1</v>
      </c>
      <c r="G2428" s="49" t="s">
        <v>185</v>
      </c>
      <c r="H2428" s="52" t="s">
        <v>75</v>
      </c>
      <c r="I2428" s="50"/>
      <c r="J2428" s="50"/>
      <c r="K2428" s="90"/>
      <c r="L2428" s="51">
        <v>80</v>
      </c>
      <c r="M2428" s="51">
        <v>71</v>
      </c>
      <c r="N2428" s="82">
        <f>IF('1'!$H$10="-",L2428,L2428)</f>
        <v>80</v>
      </c>
      <c r="O2428" s="82">
        <f>IF(Z2428="только сц",0,IF('1'!$H$10="-",M2428,IF('1'!$H$10="в кассу предприятия",M2428,IF('1'!$H$10="ИП Водакова Т.Ю.",M2428*1.075,"-"))))</f>
        <v>71</v>
      </c>
      <c r="P2428" s="86">
        <v>3</v>
      </c>
      <c r="Q2428" s="47"/>
      <c r="R2428" s="91">
        <f t="shared" si="38"/>
        <v>0</v>
      </c>
      <c r="S2428" s="91" t="str">
        <f>IF('1'!$H$10="-","-      ₽",IF(Z2428="только сц",IF(Q2428&lt;=AA2428,Q2428,AA2428),IF(Q2428&lt;=AB2428,0,IF(Q2428-R2428&lt;=AA2428,Q2428-R2428,AA2428))))</f>
        <v>-      ₽</v>
      </c>
      <c r="T2428" s="92" t="str">
        <f>IF('1'!$H$10="-","-      ₽",IF(AND(SUM($W$10:$W$6357)&gt;=200000,AC2428&lt;&gt;"без скидки"),IF(R2428&gt;=100,O2428*0.95*0.95*R2428,O2428*R2428*0.95),IF(SUM($V$10:$V$6357)&gt;=57000,IF(AND(R2428&gt;=100,AC2428&lt;&gt;"без скидки"),O2428*0.95*R2428,O2428*R2428),N2428*R2428)))</f>
        <v>-      ₽</v>
      </c>
      <c r="U2428" s="92" t="str">
        <f>IF('1'!$H$10="-","-      ₽",S2428*N2428)</f>
        <v>-      ₽</v>
      </c>
      <c r="V2428" s="93" t="str">
        <f>IF('1'!$H$10="-","-      ₽",R2428*N2428)</f>
        <v>-      ₽</v>
      </c>
      <c r="W2428" s="93" t="str">
        <f>IF('1'!$H$10="-","-      ₽",R2428*O2428)</f>
        <v>-      ₽</v>
      </c>
      <c r="X2428" s="65" t="s">
        <v>4548</v>
      </c>
      <c r="Y2428" s="66" t="str">
        <f>IF(OR(Q2428="",'1'!$H$10="-"),"-      %",IF(Z2428="только сц",0,IF(SUM($V$685:$V$6357)&gt;=57000,(W2428-T2428)/W2428,0)))</f>
        <v>-      %</v>
      </c>
      <c r="Z2428" s="83" t="s">
        <v>375</v>
      </c>
      <c r="AA2428" s="51">
        <v>0</v>
      </c>
      <c r="AB2428" s="51">
        <v>3</v>
      </c>
      <c r="AC2428" s="63" t="s">
        <v>375</v>
      </c>
      <c r="AD2428" s="94" t="str">
        <f>IF(OR(Q2428="",'1'!$H$10="-"),"",IF(Q2428&gt;R2428+S2428,"заказано больше наличия",""))</f>
        <v/>
      </c>
    </row>
    <row r="2429" spans="1:30" s="48" customFormat="1">
      <c r="A2429" s="2"/>
      <c r="B2429" s="57" t="s">
        <v>2201</v>
      </c>
      <c r="C2429" s="49" t="s">
        <v>159</v>
      </c>
      <c r="D2429" s="49" t="s">
        <v>160</v>
      </c>
      <c r="E2429" s="49">
        <v>6</v>
      </c>
      <c r="F2429" s="49">
        <v>1</v>
      </c>
      <c r="G2429" s="49" t="s">
        <v>3567</v>
      </c>
      <c r="H2429" s="52" t="s">
        <v>75</v>
      </c>
      <c r="I2429" s="50"/>
      <c r="J2429" s="50"/>
      <c r="K2429" s="90"/>
      <c r="L2429" s="51">
        <v>67</v>
      </c>
      <c r="M2429" s="51">
        <v>59</v>
      </c>
      <c r="N2429" s="82">
        <f>IF('1'!$H$10="-",L2429,L2429)</f>
        <v>67</v>
      </c>
      <c r="O2429" s="82">
        <f>IF(Z2429="только сц",0,IF('1'!$H$10="-",M2429,IF('1'!$H$10="в кассу предприятия",M2429,IF('1'!$H$10="ИП Водакова Т.Ю.",M2429*1.075,"-"))))</f>
        <v>59</v>
      </c>
      <c r="P2429" s="86">
        <v>14</v>
      </c>
      <c r="Q2429" s="47"/>
      <c r="R2429" s="91">
        <f t="shared" si="38"/>
        <v>0</v>
      </c>
      <c r="S2429" s="91" t="str">
        <f>IF('1'!$H$10="-","-      ₽",IF(Z2429="только сц",IF(Q2429&lt;=AA2429,Q2429,AA2429),IF(Q2429&lt;=AB2429,0,IF(Q2429-R2429&lt;=AA2429,Q2429-R2429,AA2429))))</f>
        <v>-      ₽</v>
      </c>
      <c r="T2429" s="92" t="str">
        <f>IF('1'!$H$10="-","-      ₽",IF(AND(SUM($W$10:$W$6357)&gt;=200000,AC2429&lt;&gt;"без скидки"),IF(R2429&gt;=100,O2429*0.95*0.95*R2429,O2429*R2429*0.95),IF(SUM($V$10:$V$6357)&gt;=57000,IF(AND(R2429&gt;=100,AC2429&lt;&gt;"без скидки"),O2429*0.95*R2429,O2429*R2429),N2429*R2429)))</f>
        <v>-      ₽</v>
      </c>
      <c r="U2429" s="92" t="str">
        <f>IF('1'!$H$10="-","-      ₽",S2429*N2429)</f>
        <v>-      ₽</v>
      </c>
      <c r="V2429" s="93" t="str">
        <f>IF('1'!$H$10="-","-      ₽",R2429*N2429)</f>
        <v>-      ₽</v>
      </c>
      <c r="W2429" s="93" t="str">
        <f>IF('1'!$H$10="-","-      ₽",R2429*O2429)</f>
        <v>-      ₽</v>
      </c>
      <c r="X2429" s="65" t="s">
        <v>4548</v>
      </c>
      <c r="Y2429" s="66" t="str">
        <f>IF(OR(Q2429="",'1'!$H$10="-"),"-      %",IF(Z2429="только сц",0,IF(SUM($V$685:$V$6357)&gt;=57000,(W2429-T2429)/W2429,0)))</f>
        <v>-      %</v>
      </c>
      <c r="Z2429" s="83" t="s">
        <v>375</v>
      </c>
      <c r="AA2429" s="51">
        <v>0</v>
      </c>
      <c r="AB2429" s="51">
        <v>14</v>
      </c>
      <c r="AC2429" s="63" t="s">
        <v>375</v>
      </c>
      <c r="AD2429" s="94" t="str">
        <f>IF(OR(Q2429="",'1'!$H$10="-"),"",IF(Q2429&gt;R2429+S2429,"заказано больше наличия",""))</f>
        <v/>
      </c>
    </row>
    <row r="2430" spans="1:30" s="48" customFormat="1">
      <c r="A2430" s="2"/>
      <c r="B2430" s="57" t="s">
        <v>186</v>
      </c>
      <c r="C2430" s="49" t="s">
        <v>159</v>
      </c>
      <c r="D2430" s="49" t="s">
        <v>160</v>
      </c>
      <c r="E2430" s="49">
        <v>6</v>
      </c>
      <c r="F2430" s="49">
        <v>1</v>
      </c>
      <c r="G2430" s="49" t="s">
        <v>187</v>
      </c>
      <c r="H2430" s="52" t="s">
        <v>75</v>
      </c>
      <c r="I2430" s="50"/>
      <c r="J2430" s="50"/>
      <c r="K2430" s="90"/>
      <c r="L2430" s="51">
        <v>80</v>
      </c>
      <c r="M2430" s="51">
        <v>71</v>
      </c>
      <c r="N2430" s="82">
        <f>IF('1'!$H$10="-",L2430,L2430)</f>
        <v>80</v>
      </c>
      <c r="O2430" s="82">
        <f>IF(Z2430="только сц",0,IF('1'!$H$10="-",M2430,IF('1'!$H$10="в кассу предприятия",M2430,IF('1'!$H$10="ИП Водакова Т.Ю.",M2430*1.075,"-"))))</f>
        <v>71</v>
      </c>
      <c r="P2430" s="86">
        <v>17</v>
      </c>
      <c r="Q2430" s="47"/>
      <c r="R2430" s="91">
        <f t="shared" si="38"/>
        <v>0</v>
      </c>
      <c r="S2430" s="91" t="str">
        <f>IF('1'!$H$10="-","-      ₽",IF(Z2430="только сц",IF(Q2430&lt;=AA2430,Q2430,AA2430),IF(Q2430&lt;=AB2430,0,IF(Q2430-R2430&lt;=AA2430,Q2430-R2430,AA2430))))</f>
        <v>-      ₽</v>
      </c>
      <c r="T2430" s="92" t="str">
        <f>IF('1'!$H$10="-","-      ₽",IF(AND(SUM($W$10:$W$6357)&gt;=200000,AC2430&lt;&gt;"без скидки"),IF(R2430&gt;=100,O2430*0.95*0.95*R2430,O2430*R2430*0.95),IF(SUM($V$10:$V$6357)&gt;=57000,IF(AND(R2430&gt;=100,AC2430&lt;&gt;"без скидки"),O2430*0.95*R2430,O2430*R2430),N2430*R2430)))</f>
        <v>-      ₽</v>
      </c>
      <c r="U2430" s="92" t="str">
        <f>IF('1'!$H$10="-","-      ₽",S2430*N2430)</f>
        <v>-      ₽</v>
      </c>
      <c r="V2430" s="93" t="str">
        <f>IF('1'!$H$10="-","-      ₽",R2430*N2430)</f>
        <v>-      ₽</v>
      </c>
      <c r="W2430" s="93" t="str">
        <f>IF('1'!$H$10="-","-      ₽",R2430*O2430)</f>
        <v>-      ₽</v>
      </c>
      <c r="X2430" s="65" t="s">
        <v>4548</v>
      </c>
      <c r="Y2430" s="66" t="str">
        <f>IF(OR(Q2430="",'1'!$H$10="-"),"-      %",IF(Z2430="только сц",0,IF(SUM($V$685:$V$6357)&gt;=57000,(W2430-T2430)/W2430,0)))</f>
        <v>-      %</v>
      </c>
      <c r="Z2430" s="83" t="s">
        <v>375</v>
      </c>
      <c r="AA2430" s="51">
        <v>7</v>
      </c>
      <c r="AB2430" s="51">
        <v>10</v>
      </c>
      <c r="AC2430" s="63" t="s">
        <v>375</v>
      </c>
      <c r="AD2430" s="94" t="str">
        <f>IF(OR(Q2430="",'1'!$H$10="-"),"",IF(Q2430&gt;R2430+S2430,"заказано больше наличия",""))</f>
        <v/>
      </c>
    </row>
    <row r="2431" spans="1:30" s="48" customFormat="1">
      <c r="A2431" s="2"/>
      <c r="B2431" s="57" t="s">
        <v>188</v>
      </c>
      <c r="C2431" s="49" t="s">
        <v>159</v>
      </c>
      <c r="D2431" s="49" t="s">
        <v>160</v>
      </c>
      <c r="E2431" s="49">
        <v>6</v>
      </c>
      <c r="F2431" s="49">
        <v>1</v>
      </c>
      <c r="G2431" s="49" t="s">
        <v>189</v>
      </c>
      <c r="H2431" s="52" t="s">
        <v>75</v>
      </c>
      <c r="I2431" s="50"/>
      <c r="J2431" s="50"/>
      <c r="K2431" s="90"/>
      <c r="L2431" s="51">
        <v>80</v>
      </c>
      <c r="M2431" s="51">
        <v>71</v>
      </c>
      <c r="N2431" s="82">
        <f>IF('1'!$H$10="-",L2431,L2431)</f>
        <v>80</v>
      </c>
      <c r="O2431" s="82">
        <f>IF(Z2431="только сц",0,IF('1'!$H$10="-",M2431,IF('1'!$H$10="в кассу предприятия",M2431,IF('1'!$H$10="ИП Водакова Т.Ю.",M2431*1.075,"-"))))</f>
        <v>71</v>
      </c>
      <c r="P2431" s="86">
        <v>92</v>
      </c>
      <c r="Q2431" s="47"/>
      <c r="R2431" s="91">
        <f t="shared" si="38"/>
        <v>0</v>
      </c>
      <c r="S2431" s="91" t="str">
        <f>IF('1'!$H$10="-","-      ₽",IF(Z2431="только сц",IF(Q2431&lt;=AA2431,Q2431,AA2431),IF(Q2431&lt;=AB2431,0,IF(Q2431-R2431&lt;=AA2431,Q2431-R2431,AA2431))))</f>
        <v>-      ₽</v>
      </c>
      <c r="T2431" s="92" t="str">
        <f>IF('1'!$H$10="-","-      ₽",IF(AND(SUM($W$10:$W$6357)&gt;=200000,AC2431&lt;&gt;"без скидки"),IF(R2431&gt;=100,O2431*0.95*0.95*R2431,O2431*R2431*0.95),IF(SUM($V$10:$V$6357)&gt;=57000,IF(AND(R2431&gt;=100,AC2431&lt;&gt;"без скидки"),O2431*0.95*R2431,O2431*R2431),N2431*R2431)))</f>
        <v>-      ₽</v>
      </c>
      <c r="U2431" s="92" t="str">
        <f>IF('1'!$H$10="-","-      ₽",S2431*N2431)</f>
        <v>-      ₽</v>
      </c>
      <c r="V2431" s="93" t="str">
        <f>IF('1'!$H$10="-","-      ₽",R2431*N2431)</f>
        <v>-      ₽</v>
      </c>
      <c r="W2431" s="93" t="str">
        <f>IF('1'!$H$10="-","-      ₽",R2431*O2431)</f>
        <v>-      ₽</v>
      </c>
      <c r="X2431" s="65" t="s">
        <v>4548</v>
      </c>
      <c r="Y2431" s="66" t="str">
        <f>IF(OR(Q2431="",'1'!$H$10="-"),"-      %",IF(Z2431="только сц",0,IF(SUM($V$685:$V$6357)&gt;=57000,(W2431-T2431)/W2431,0)))</f>
        <v>-      %</v>
      </c>
      <c r="Z2431" s="83" t="s">
        <v>375</v>
      </c>
      <c r="AA2431" s="51">
        <v>71</v>
      </c>
      <c r="AB2431" s="51">
        <v>21</v>
      </c>
      <c r="AC2431" s="63" t="s">
        <v>3975</v>
      </c>
      <c r="AD2431" s="94" t="str">
        <f>IF(OR(Q2431="",'1'!$H$10="-"),"",IF(Q2431&gt;R2431+S2431,"заказано больше наличия",""))</f>
        <v/>
      </c>
    </row>
    <row r="2432" spans="1:30" s="48" customFormat="1">
      <c r="A2432" s="2"/>
      <c r="B2432" s="57" t="s">
        <v>5324</v>
      </c>
      <c r="C2432" s="49" t="s">
        <v>3928</v>
      </c>
      <c r="D2432" s="49" t="s">
        <v>160</v>
      </c>
      <c r="E2432" s="49">
        <v>6</v>
      </c>
      <c r="F2432" s="49">
        <v>8</v>
      </c>
      <c r="G2432" s="49" t="s">
        <v>5570</v>
      </c>
      <c r="H2432" s="52" t="s">
        <v>288</v>
      </c>
      <c r="I2432" s="50"/>
      <c r="J2432" s="50"/>
      <c r="K2432" s="90"/>
      <c r="L2432" s="51">
        <v>256</v>
      </c>
      <c r="M2432" s="51">
        <v>226</v>
      </c>
      <c r="N2432" s="82">
        <f>IF('1'!$H$10="-",L2432,L2432)</f>
        <v>256</v>
      </c>
      <c r="O2432" s="82">
        <f>IF(Z2432="только сц",0,IF('1'!$H$10="-",M2432,IF('1'!$H$10="в кассу предприятия",M2432,IF('1'!$H$10="ИП Водакова Т.Ю.",M2432*1.075,"-"))))</f>
        <v>226</v>
      </c>
      <c r="P2432" s="86">
        <v>24</v>
      </c>
      <c r="Q2432" s="47"/>
      <c r="R2432" s="91">
        <f t="shared" si="38"/>
        <v>0</v>
      </c>
      <c r="S2432" s="91" t="str">
        <f>IF('1'!$H$10="-","-      ₽",IF(Z2432="только сц",IF(Q2432&lt;=AA2432,Q2432,AA2432),IF(Q2432&lt;=AB2432,0,IF(Q2432-R2432&lt;=AA2432,Q2432-R2432,AA2432))))</f>
        <v>-      ₽</v>
      </c>
      <c r="T2432" s="92" t="str">
        <f>IF('1'!$H$10="-","-      ₽",IF(AND(SUM($W$10:$W$6357)&gt;=200000,AC2432&lt;&gt;"без скидки"),IF(R2432&gt;=100,O2432*0.95*0.95*R2432,O2432*R2432*0.95),IF(SUM($V$10:$V$6357)&gt;=57000,IF(AND(R2432&gt;=100,AC2432&lt;&gt;"без скидки"),O2432*0.95*R2432,O2432*R2432),N2432*R2432)))</f>
        <v>-      ₽</v>
      </c>
      <c r="U2432" s="92" t="str">
        <f>IF('1'!$H$10="-","-      ₽",S2432*N2432)</f>
        <v>-      ₽</v>
      </c>
      <c r="V2432" s="93" t="str">
        <f>IF('1'!$H$10="-","-      ₽",R2432*N2432)</f>
        <v>-      ₽</v>
      </c>
      <c r="W2432" s="93" t="str">
        <f>IF('1'!$H$10="-","-      ₽",R2432*O2432)</f>
        <v>-      ₽</v>
      </c>
      <c r="X2432" s="65" t="s">
        <v>4991</v>
      </c>
      <c r="Y2432" s="66" t="str">
        <f>IF(OR(Q2432="",'1'!$H$10="-"),"-      %",IF(Z2432="только сц",0,IF(SUM($V$685:$V$6357)&gt;=57000,(W2432-T2432)/W2432,0)))</f>
        <v>-      %</v>
      </c>
      <c r="Z2432" s="83" t="s">
        <v>375</v>
      </c>
      <c r="AA2432" s="51">
        <v>0</v>
      </c>
      <c r="AB2432" s="51">
        <v>24</v>
      </c>
      <c r="AC2432" s="63" t="s">
        <v>375</v>
      </c>
      <c r="AD2432" s="94" t="str">
        <f>IF(OR(Q2432="",'1'!$H$10="-"),"",IF(Q2432&gt;R2432+S2432,"заказано больше наличия",""))</f>
        <v/>
      </c>
    </row>
    <row r="2433" spans="1:30" s="48" customFormat="1">
      <c r="A2433" s="2"/>
      <c r="B2433" s="57" t="s">
        <v>5325</v>
      </c>
      <c r="C2433" s="49" t="s">
        <v>3928</v>
      </c>
      <c r="D2433" s="49" t="s">
        <v>160</v>
      </c>
      <c r="E2433" s="49">
        <v>6</v>
      </c>
      <c r="F2433" s="49">
        <v>1</v>
      </c>
      <c r="G2433" s="49" t="s">
        <v>5571</v>
      </c>
      <c r="H2433" s="52" t="s">
        <v>75</v>
      </c>
      <c r="I2433" s="50"/>
      <c r="J2433" s="50"/>
      <c r="K2433" s="90"/>
      <c r="L2433" s="51">
        <v>67</v>
      </c>
      <c r="M2433" s="51">
        <v>59</v>
      </c>
      <c r="N2433" s="82">
        <f>IF('1'!$H$10="-",L2433,L2433)</f>
        <v>67</v>
      </c>
      <c r="O2433" s="82">
        <f>IF(Z2433="только сц",0,IF('1'!$H$10="-",M2433,IF('1'!$H$10="в кассу предприятия",M2433,IF('1'!$H$10="ИП Водакова Т.Ю.",M2433*1.075,"-"))))</f>
        <v>0</v>
      </c>
      <c r="P2433" s="86">
        <v>86</v>
      </c>
      <c r="Q2433" s="47"/>
      <c r="R2433" s="91">
        <f t="shared" si="38"/>
        <v>0</v>
      </c>
      <c r="S2433" s="91" t="str">
        <f>IF('1'!$H$10="-","-      ₽",IF(Z2433="только сц",IF(Q2433&lt;=AA2433,Q2433,AA2433),IF(Q2433&lt;=AB2433,0,IF(Q2433-R2433&lt;=AA2433,Q2433-R2433,AA2433))))</f>
        <v>-      ₽</v>
      </c>
      <c r="T2433" s="92" t="str">
        <f>IF('1'!$H$10="-","-      ₽",IF(AND(SUM($W$10:$W$6357)&gt;=200000,AC2433&lt;&gt;"без скидки"),IF(R2433&gt;=100,O2433*0.95*0.95*R2433,O2433*R2433*0.95),IF(SUM($V$10:$V$6357)&gt;=57000,IF(AND(R2433&gt;=100,AC2433&lt;&gt;"без скидки"),O2433*0.95*R2433,O2433*R2433),N2433*R2433)))</f>
        <v>-      ₽</v>
      </c>
      <c r="U2433" s="92" t="str">
        <f>IF('1'!$H$10="-","-      ₽",S2433*N2433)</f>
        <v>-      ₽</v>
      </c>
      <c r="V2433" s="93" t="str">
        <f>IF('1'!$H$10="-","-      ₽",R2433*N2433)</f>
        <v>-      ₽</v>
      </c>
      <c r="W2433" s="93" t="str">
        <f>IF('1'!$H$10="-","-      ₽",R2433*O2433)</f>
        <v>-      ₽</v>
      </c>
      <c r="X2433" s="65" t="s">
        <v>4548</v>
      </c>
      <c r="Y2433" s="66" t="str">
        <f>IF(OR(Q2433="",'1'!$H$10="-"),"-      %",IF(Z2433="только сц",0,IF(SUM($V$685:$V$6357)&gt;=57000,(W2433-T2433)/W2433,0)))</f>
        <v>-      %</v>
      </c>
      <c r="Z2433" s="83" t="s">
        <v>5582</v>
      </c>
      <c r="AA2433" s="51">
        <v>86</v>
      </c>
      <c r="AB2433" s="51">
        <v>0</v>
      </c>
      <c r="AC2433" s="63" t="s">
        <v>375</v>
      </c>
      <c r="AD2433" s="94" t="str">
        <f>IF(OR(Q2433="",'1'!$H$10="-"),"",IF(Q2433&gt;R2433+S2433,"заказано больше наличия",""))</f>
        <v/>
      </c>
    </row>
    <row r="2434" spans="1:30" s="48" customFormat="1">
      <c r="A2434" s="2"/>
      <c r="B2434" s="57" t="s">
        <v>2202</v>
      </c>
      <c r="C2434" s="49" t="s">
        <v>3928</v>
      </c>
      <c r="D2434" s="49" t="s">
        <v>160</v>
      </c>
      <c r="E2434" s="49">
        <v>6</v>
      </c>
      <c r="F2434" s="49">
        <v>1</v>
      </c>
      <c r="G2434" s="49" t="s">
        <v>3568</v>
      </c>
      <c r="H2434" s="52" t="s">
        <v>75</v>
      </c>
      <c r="I2434" s="50"/>
      <c r="J2434" s="50"/>
      <c r="K2434" s="90"/>
      <c r="L2434" s="51">
        <v>60</v>
      </c>
      <c r="M2434" s="51">
        <v>53</v>
      </c>
      <c r="N2434" s="82">
        <f>IF('1'!$H$10="-",L2434,L2434)</f>
        <v>60</v>
      </c>
      <c r="O2434" s="82">
        <f>IF(Z2434="только сц",0,IF('1'!$H$10="-",M2434,IF('1'!$H$10="в кассу предприятия",M2434,IF('1'!$H$10="ИП Водакова Т.Ю.",M2434*1.075,"-"))))</f>
        <v>0</v>
      </c>
      <c r="P2434" s="86">
        <v>5</v>
      </c>
      <c r="Q2434" s="47"/>
      <c r="R2434" s="91">
        <f t="shared" si="38"/>
        <v>0</v>
      </c>
      <c r="S2434" s="91" t="str">
        <f>IF('1'!$H$10="-","-      ₽",IF(Z2434="только сц",IF(Q2434&lt;=AA2434,Q2434,AA2434),IF(Q2434&lt;=AB2434,0,IF(Q2434-R2434&lt;=AA2434,Q2434-R2434,AA2434))))</f>
        <v>-      ₽</v>
      </c>
      <c r="T2434" s="92" t="str">
        <f>IF('1'!$H$10="-","-      ₽",IF(AND(SUM($W$10:$W$6357)&gt;=200000,AC2434&lt;&gt;"без скидки"),IF(R2434&gt;=100,O2434*0.95*0.95*R2434,O2434*R2434*0.95),IF(SUM($V$10:$V$6357)&gt;=57000,IF(AND(R2434&gt;=100,AC2434&lt;&gt;"без скидки"),O2434*0.95*R2434,O2434*R2434),N2434*R2434)))</f>
        <v>-      ₽</v>
      </c>
      <c r="U2434" s="92" t="str">
        <f>IF('1'!$H$10="-","-      ₽",S2434*N2434)</f>
        <v>-      ₽</v>
      </c>
      <c r="V2434" s="93" t="str">
        <f>IF('1'!$H$10="-","-      ₽",R2434*N2434)</f>
        <v>-      ₽</v>
      </c>
      <c r="W2434" s="93" t="str">
        <f>IF('1'!$H$10="-","-      ₽",R2434*O2434)</f>
        <v>-      ₽</v>
      </c>
      <c r="X2434" s="65" t="s">
        <v>4548</v>
      </c>
      <c r="Y2434" s="66" t="str">
        <f>IF(OR(Q2434="",'1'!$H$10="-"),"-      %",IF(Z2434="только сц",0,IF(SUM($V$685:$V$6357)&gt;=57000,(W2434-T2434)/W2434,0)))</f>
        <v>-      %</v>
      </c>
      <c r="Z2434" s="83" t="s">
        <v>5582</v>
      </c>
      <c r="AA2434" s="51">
        <v>5</v>
      </c>
      <c r="AB2434" s="51">
        <v>0</v>
      </c>
      <c r="AC2434" s="63" t="s">
        <v>375</v>
      </c>
      <c r="AD2434" s="94" t="str">
        <f>IF(OR(Q2434="",'1'!$H$10="-"),"",IF(Q2434&gt;R2434+S2434,"заказано больше наличия",""))</f>
        <v/>
      </c>
    </row>
    <row r="2435" spans="1:30" s="48" customFormat="1">
      <c r="A2435" s="2"/>
      <c r="B2435" s="57" t="s">
        <v>2203</v>
      </c>
      <c r="C2435" s="49" t="s">
        <v>159</v>
      </c>
      <c r="D2435" s="49" t="s">
        <v>160</v>
      </c>
      <c r="E2435" s="49">
        <v>6</v>
      </c>
      <c r="F2435" s="49">
        <v>1</v>
      </c>
      <c r="G2435" s="49" t="s">
        <v>3569</v>
      </c>
      <c r="H2435" s="52" t="s">
        <v>75</v>
      </c>
      <c r="I2435" s="50"/>
      <c r="J2435" s="50"/>
      <c r="K2435" s="90"/>
      <c r="L2435" s="51">
        <v>67</v>
      </c>
      <c r="M2435" s="51">
        <v>59</v>
      </c>
      <c r="N2435" s="82">
        <f>IF('1'!$H$10="-",L2435,L2435)</f>
        <v>67</v>
      </c>
      <c r="O2435" s="82">
        <f>IF(Z2435="только сц",0,IF('1'!$H$10="-",M2435,IF('1'!$H$10="в кассу предприятия",M2435,IF('1'!$H$10="ИП Водакова Т.Ю.",M2435*1.075,"-"))))</f>
        <v>59</v>
      </c>
      <c r="P2435" s="86">
        <v>2</v>
      </c>
      <c r="Q2435" s="47"/>
      <c r="R2435" s="91">
        <f t="shared" si="38"/>
        <v>0</v>
      </c>
      <c r="S2435" s="91" t="str">
        <f>IF('1'!$H$10="-","-      ₽",IF(Z2435="только сц",IF(Q2435&lt;=AA2435,Q2435,AA2435),IF(Q2435&lt;=AB2435,0,IF(Q2435-R2435&lt;=AA2435,Q2435-R2435,AA2435))))</f>
        <v>-      ₽</v>
      </c>
      <c r="T2435" s="92" t="str">
        <f>IF('1'!$H$10="-","-      ₽",IF(AND(SUM($W$10:$W$6357)&gt;=200000,AC2435&lt;&gt;"без скидки"),IF(R2435&gt;=100,O2435*0.95*0.95*R2435,O2435*R2435*0.95),IF(SUM($V$10:$V$6357)&gt;=57000,IF(AND(R2435&gt;=100,AC2435&lt;&gt;"без скидки"),O2435*0.95*R2435,O2435*R2435),N2435*R2435)))</f>
        <v>-      ₽</v>
      </c>
      <c r="U2435" s="92" t="str">
        <f>IF('1'!$H$10="-","-      ₽",S2435*N2435)</f>
        <v>-      ₽</v>
      </c>
      <c r="V2435" s="93" t="str">
        <f>IF('1'!$H$10="-","-      ₽",R2435*N2435)</f>
        <v>-      ₽</v>
      </c>
      <c r="W2435" s="93" t="str">
        <f>IF('1'!$H$10="-","-      ₽",R2435*O2435)</f>
        <v>-      ₽</v>
      </c>
      <c r="X2435" s="65" t="s">
        <v>4548</v>
      </c>
      <c r="Y2435" s="66" t="str">
        <f>IF(OR(Q2435="",'1'!$H$10="-"),"-      %",IF(Z2435="только сц",0,IF(SUM($V$685:$V$6357)&gt;=57000,(W2435-T2435)/W2435,0)))</f>
        <v>-      %</v>
      </c>
      <c r="Z2435" s="83" t="s">
        <v>375</v>
      </c>
      <c r="AA2435" s="51">
        <v>0</v>
      </c>
      <c r="AB2435" s="51">
        <v>2</v>
      </c>
      <c r="AC2435" s="63" t="s">
        <v>375</v>
      </c>
      <c r="AD2435" s="94" t="str">
        <f>IF(OR(Q2435="",'1'!$H$10="-"),"",IF(Q2435&gt;R2435+S2435,"заказано больше наличия",""))</f>
        <v/>
      </c>
    </row>
    <row r="2436" spans="1:30" s="48" customFormat="1">
      <c r="A2436" s="2"/>
      <c r="B2436" s="57" t="s">
        <v>2204</v>
      </c>
      <c r="C2436" s="49" t="s">
        <v>159</v>
      </c>
      <c r="D2436" s="49" t="s">
        <v>160</v>
      </c>
      <c r="E2436" s="49">
        <v>6</v>
      </c>
      <c r="F2436" s="49">
        <v>1</v>
      </c>
      <c r="G2436" s="49" t="s">
        <v>3570</v>
      </c>
      <c r="H2436" s="52" t="s">
        <v>75</v>
      </c>
      <c r="I2436" s="50"/>
      <c r="J2436" s="50"/>
      <c r="K2436" s="90"/>
      <c r="L2436" s="51">
        <v>67</v>
      </c>
      <c r="M2436" s="51">
        <v>59</v>
      </c>
      <c r="N2436" s="82">
        <f>IF('1'!$H$10="-",L2436,L2436)</f>
        <v>67</v>
      </c>
      <c r="O2436" s="82">
        <f>IF(Z2436="только сц",0,IF('1'!$H$10="-",M2436,IF('1'!$H$10="в кассу предприятия",M2436,IF('1'!$H$10="ИП Водакова Т.Ю.",M2436*1.075,"-"))))</f>
        <v>59</v>
      </c>
      <c r="P2436" s="86">
        <v>13</v>
      </c>
      <c r="Q2436" s="47"/>
      <c r="R2436" s="91">
        <f t="shared" si="38"/>
        <v>0</v>
      </c>
      <c r="S2436" s="91" t="str">
        <f>IF('1'!$H$10="-","-      ₽",IF(Z2436="только сц",IF(Q2436&lt;=AA2436,Q2436,AA2436),IF(Q2436&lt;=AB2436,0,IF(Q2436-R2436&lt;=AA2436,Q2436-R2436,AA2436))))</f>
        <v>-      ₽</v>
      </c>
      <c r="T2436" s="92" t="str">
        <f>IF('1'!$H$10="-","-      ₽",IF(AND(SUM($W$10:$W$6357)&gt;=200000,AC2436&lt;&gt;"без скидки"),IF(R2436&gt;=100,O2436*0.95*0.95*R2436,O2436*R2436*0.95),IF(SUM($V$10:$V$6357)&gt;=57000,IF(AND(R2436&gt;=100,AC2436&lt;&gt;"без скидки"),O2436*0.95*R2436,O2436*R2436),N2436*R2436)))</f>
        <v>-      ₽</v>
      </c>
      <c r="U2436" s="92" t="str">
        <f>IF('1'!$H$10="-","-      ₽",S2436*N2436)</f>
        <v>-      ₽</v>
      </c>
      <c r="V2436" s="93" t="str">
        <f>IF('1'!$H$10="-","-      ₽",R2436*N2436)</f>
        <v>-      ₽</v>
      </c>
      <c r="W2436" s="93" t="str">
        <f>IF('1'!$H$10="-","-      ₽",R2436*O2436)</f>
        <v>-      ₽</v>
      </c>
      <c r="X2436" s="65" t="s">
        <v>4548</v>
      </c>
      <c r="Y2436" s="66" t="str">
        <f>IF(OR(Q2436="",'1'!$H$10="-"),"-      %",IF(Z2436="только сц",0,IF(SUM($V$685:$V$6357)&gt;=57000,(W2436-T2436)/W2436,0)))</f>
        <v>-      %</v>
      </c>
      <c r="Z2436" s="83" t="s">
        <v>375</v>
      </c>
      <c r="AA2436" s="51">
        <v>0</v>
      </c>
      <c r="AB2436" s="51">
        <v>13</v>
      </c>
      <c r="AC2436" s="63" t="s">
        <v>3975</v>
      </c>
      <c r="AD2436" s="94" t="str">
        <f>IF(OR(Q2436="",'1'!$H$10="-"),"",IF(Q2436&gt;R2436+S2436,"заказано больше наличия",""))</f>
        <v/>
      </c>
    </row>
    <row r="2437" spans="1:30" s="48" customFormat="1">
      <c r="A2437" s="2"/>
      <c r="B2437" s="57" t="s">
        <v>4370</v>
      </c>
      <c r="C2437" s="49" t="s">
        <v>4456</v>
      </c>
      <c r="D2437" s="49" t="s">
        <v>192</v>
      </c>
      <c r="E2437" s="49">
        <v>6</v>
      </c>
      <c r="F2437" s="49">
        <v>11</v>
      </c>
      <c r="G2437" s="49"/>
      <c r="H2437" s="52" t="s">
        <v>52</v>
      </c>
      <c r="I2437" s="50"/>
      <c r="J2437" s="50"/>
      <c r="K2437" s="90"/>
      <c r="L2437" s="51">
        <v>271</v>
      </c>
      <c r="M2437" s="51">
        <v>239</v>
      </c>
      <c r="N2437" s="82">
        <f>IF('1'!$H$10="-",L2437,L2437)</f>
        <v>271</v>
      </c>
      <c r="O2437" s="82">
        <f>IF(Z2437="только сц",0,IF('1'!$H$10="-",M2437,IF('1'!$H$10="в кассу предприятия",M2437,IF('1'!$H$10="ИП Водакова Т.Ю.",M2437*1.075,"-"))))</f>
        <v>0</v>
      </c>
      <c r="P2437" s="86">
        <v>2</v>
      </c>
      <c r="Q2437" s="47"/>
      <c r="R2437" s="91">
        <f t="shared" si="38"/>
        <v>0</v>
      </c>
      <c r="S2437" s="91" t="str">
        <f>IF('1'!$H$10="-","-      ₽",IF(Z2437="только сц",IF(Q2437&lt;=AA2437,Q2437,AA2437),IF(Q2437&lt;=AB2437,0,IF(Q2437-R2437&lt;=AA2437,Q2437-R2437,AA2437))))</f>
        <v>-      ₽</v>
      </c>
      <c r="T2437" s="92" t="str">
        <f>IF('1'!$H$10="-","-      ₽",IF(AND(SUM($W$10:$W$6357)&gt;=200000,AC2437&lt;&gt;"без скидки"),IF(R2437&gt;=100,O2437*0.95*0.95*R2437,O2437*R2437*0.95),IF(SUM($V$10:$V$6357)&gt;=57000,IF(AND(R2437&gt;=100,AC2437&lt;&gt;"без скидки"),O2437*0.95*R2437,O2437*R2437),N2437*R2437)))</f>
        <v>-      ₽</v>
      </c>
      <c r="U2437" s="92" t="str">
        <f>IF('1'!$H$10="-","-      ₽",S2437*N2437)</f>
        <v>-      ₽</v>
      </c>
      <c r="V2437" s="93" t="str">
        <f>IF('1'!$H$10="-","-      ₽",R2437*N2437)</f>
        <v>-      ₽</v>
      </c>
      <c r="W2437" s="93" t="str">
        <f>IF('1'!$H$10="-","-      ₽",R2437*O2437)</f>
        <v>-      ₽</v>
      </c>
      <c r="X2437" s="65" t="s">
        <v>4548</v>
      </c>
      <c r="Y2437" s="66" t="str">
        <f>IF(OR(Q2437="",'1'!$H$10="-"),"-      %",IF(Z2437="только сц",0,IF(SUM($V$685:$V$6357)&gt;=57000,(W2437-T2437)/W2437,0)))</f>
        <v>-      %</v>
      </c>
      <c r="Z2437" s="83" t="s">
        <v>5582</v>
      </c>
      <c r="AA2437" s="51">
        <v>2</v>
      </c>
      <c r="AB2437" s="51">
        <v>0</v>
      </c>
      <c r="AC2437" s="63" t="s">
        <v>3975</v>
      </c>
      <c r="AD2437" s="94" t="str">
        <f>IF(OR(Q2437="",'1'!$H$10="-"),"",IF(Q2437&gt;R2437+S2437,"заказано больше наличия",""))</f>
        <v/>
      </c>
    </row>
    <row r="2438" spans="1:30" s="48" customFormat="1">
      <c r="A2438" s="2"/>
      <c r="B2438" s="57" t="s">
        <v>190</v>
      </c>
      <c r="C2438" s="49" t="s">
        <v>191</v>
      </c>
      <c r="D2438" s="49" t="s">
        <v>192</v>
      </c>
      <c r="E2438" s="49">
        <v>6</v>
      </c>
      <c r="F2438" s="49">
        <v>11</v>
      </c>
      <c r="G2438" s="49"/>
      <c r="H2438" s="52" t="s">
        <v>52</v>
      </c>
      <c r="I2438" s="50"/>
      <c r="J2438" s="50"/>
      <c r="K2438" s="90"/>
      <c r="L2438" s="51">
        <v>271</v>
      </c>
      <c r="M2438" s="51">
        <v>239</v>
      </c>
      <c r="N2438" s="82">
        <f>IF('1'!$H$10="-",L2438,L2438)</f>
        <v>271</v>
      </c>
      <c r="O2438" s="82">
        <f>IF(Z2438="только сц",0,IF('1'!$H$10="-",M2438,IF('1'!$H$10="в кассу предприятия",M2438,IF('1'!$H$10="ИП Водакова Т.Ю.",M2438*1.075,"-"))))</f>
        <v>239</v>
      </c>
      <c r="P2438" s="86">
        <v>19</v>
      </c>
      <c r="Q2438" s="47"/>
      <c r="R2438" s="91">
        <f t="shared" si="38"/>
        <v>0</v>
      </c>
      <c r="S2438" s="91" t="str">
        <f>IF('1'!$H$10="-","-      ₽",IF(Z2438="только сц",IF(Q2438&lt;=AA2438,Q2438,AA2438),IF(Q2438&lt;=AB2438,0,IF(Q2438-R2438&lt;=AA2438,Q2438-R2438,AA2438))))</f>
        <v>-      ₽</v>
      </c>
      <c r="T2438" s="92" t="str">
        <f>IF('1'!$H$10="-","-      ₽",IF(AND(SUM($W$10:$W$6357)&gt;=200000,AC2438&lt;&gt;"без скидки"),IF(R2438&gt;=100,O2438*0.95*0.95*R2438,O2438*R2438*0.95),IF(SUM($V$10:$V$6357)&gt;=57000,IF(AND(R2438&gt;=100,AC2438&lt;&gt;"без скидки"),O2438*0.95*R2438,O2438*R2438),N2438*R2438)))</f>
        <v>-      ₽</v>
      </c>
      <c r="U2438" s="92" t="str">
        <f>IF('1'!$H$10="-","-      ₽",S2438*N2438)</f>
        <v>-      ₽</v>
      </c>
      <c r="V2438" s="93" t="str">
        <f>IF('1'!$H$10="-","-      ₽",R2438*N2438)</f>
        <v>-      ₽</v>
      </c>
      <c r="W2438" s="93" t="str">
        <f>IF('1'!$H$10="-","-      ₽",R2438*O2438)</f>
        <v>-      ₽</v>
      </c>
      <c r="X2438" s="65" t="s">
        <v>4992</v>
      </c>
      <c r="Y2438" s="66" t="str">
        <f>IF(OR(Q2438="",'1'!$H$10="-"),"-      %",IF(Z2438="только сц",0,IF(SUM($V$685:$V$6357)&gt;=57000,(W2438-T2438)/W2438,0)))</f>
        <v>-      %</v>
      </c>
      <c r="Z2438" s="83" t="s">
        <v>375</v>
      </c>
      <c r="AA2438" s="51">
        <v>14</v>
      </c>
      <c r="AB2438" s="51">
        <v>5</v>
      </c>
      <c r="AC2438" s="63" t="s">
        <v>375</v>
      </c>
      <c r="AD2438" s="94" t="str">
        <f>IF(OR(Q2438="",'1'!$H$10="-"),"",IF(Q2438&gt;R2438+S2438,"заказано больше наличия",""))</f>
        <v/>
      </c>
    </row>
    <row r="2439" spans="1:30" s="48" customFormat="1">
      <c r="A2439" s="2"/>
      <c r="B2439" s="57" t="s">
        <v>193</v>
      </c>
      <c r="C2439" s="49" t="s">
        <v>194</v>
      </c>
      <c r="D2439" s="49" t="s">
        <v>195</v>
      </c>
      <c r="E2439" s="49">
        <v>6</v>
      </c>
      <c r="F2439" s="49">
        <v>11</v>
      </c>
      <c r="G2439" s="49" t="s">
        <v>196</v>
      </c>
      <c r="H2439" s="52" t="s">
        <v>52</v>
      </c>
      <c r="I2439" s="50"/>
      <c r="J2439" s="50"/>
      <c r="K2439" s="90"/>
      <c r="L2439" s="51">
        <v>312</v>
      </c>
      <c r="M2439" s="51">
        <v>275</v>
      </c>
      <c r="N2439" s="82">
        <f>IF('1'!$H$10="-",L2439,L2439)</f>
        <v>312</v>
      </c>
      <c r="O2439" s="82">
        <f>IF(Z2439="только сц",0,IF('1'!$H$10="-",M2439,IF('1'!$H$10="в кассу предприятия",M2439,IF('1'!$H$10="ИП Водакова Т.Ю.",M2439*1.075,"-"))))</f>
        <v>275</v>
      </c>
      <c r="P2439" s="86">
        <v>98</v>
      </c>
      <c r="Q2439" s="47"/>
      <c r="R2439" s="91">
        <f t="shared" si="38"/>
        <v>0</v>
      </c>
      <c r="S2439" s="91" t="str">
        <f>IF('1'!$H$10="-","-      ₽",IF(Z2439="только сц",IF(Q2439&lt;=AA2439,Q2439,AA2439),IF(Q2439&lt;=AB2439,0,IF(Q2439-R2439&lt;=AA2439,Q2439-R2439,AA2439))))</f>
        <v>-      ₽</v>
      </c>
      <c r="T2439" s="92" t="str">
        <f>IF('1'!$H$10="-","-      ₽",IF(AND(SUM($W$10:$W$6357)&gt;=200000,AC2439&lt;&gt;"без скидки"),IF(R2439&gt;=100,O2439*0.95*0.95*R2439,O2439*R2439*0.95),IF(SUM($V$10:$V$6357)&gt;=57000,IF(AND(R2439&gt;=100,AC2439&lt;&gt;"без скидки"),O2439*0.95*R2439,O2439*R2439),N2439*R2439)))</f>
        <v>-      ₽</v>
      </c>
      <c r="U2439" s="92" t="str">
        <f>IF('1'!$H$10="-","-      ₽",S2439*N2439)</f>
        <v>-      ₽</v>
      </c>
      <c r="V2439" s="93" t="str">
        <f>IF('1'!$H$10="-","-      ₽",R2439*N2439)</f>
        <v>-      ₽</v>
      </c>
      <c r="W2439" s="93" t="str">
        <f>IF('1'!$H$10="-","-      ₽",R2439*O2439)</f>
        <v>-      ₽</v>
      </c>
      <c r="X2439" s="65" t="s">
        <v>4548</v>
      </c>
      <c r="Y2439" s="66" t="str">
        <f>IF(OR(Q2439="",'1'!$H$10="-"),"-      %",IF(Z2439="только сц",0,IF(SUM($V$685:$V$6357)&gt;=57000,(W2439-T2439)/W2439,0)))</f>
        <v>-      %</v>
      </c>
      <c r="Z2439" s="83" t="s">
        <v>375</v>
      </c>
      <c r="AA2439" s="51">
        <v>41</v>
      </c>
      <c r="AB2439" s="51">
        <v>57</v>
      </c>
      <c r="AC2439" s="63" t="s">
        <v>3975</v>
      </c>
      <c r="AD2439" s="94" t="str">
        <f>IF(OR(Q2439="",'1'!$H$10="-"),"",IF(Q2439&gt;R2439+S2439,"заказано больше наличия",""))</f>
        <v/>
      </c>
    </row>
    <row r="2440" spans="1:30" s="48" customFormat="1">
      <c r="A2440" s="2"/>
      <c r="B2440" s="57" t="s">
        <v>2205</v>
      </c>
      <c r="C2440" s="49" t="s">
        <v>194</v>
      </c>
      <c r="D2440" s="49" t="s">
        <v>195</v>
      </c>
      <c r="E2440" s="49">
        <v>6</v>
      </c>
      <c r="F2440" s="49">
        <v>11</v>
      </c>
      <c r="G2440" s="49" t="s">
        <v>197</v>
      </c>
      <c r="H2440" s="52" t="s">
        <v>52</v>
      </c>
      <c r="I2440" s="50"/>
      <c r="J2440" s="50"/>
      <c r="K2440" s="90"/>
      <c r="L2440" s="51">
        <v>312</v>
      </c>
      <c r="M2440" s="51">
        <v>275</v>
      </c>
      <c r="N2440" s="82">
        <f>IF('1'!$H$10="-",L2440,L2440)</f>
        <v>312</v>
      </c>
      <c r="O2440" s="82">
        <f>IF(Z2440="только сц",0,IF('1'!$H$10="-",M2440,IF('1'!$H$10="в кассу предприятия",M2440,IF('1'!$H$10="ИП Водакова Т.Ю.",M2440*1.075,"-"))))</f>
        <v>275</v>
      </c>
      <c r="P2440" s="86">
        <v>55</v>
      </c>
      <c r="Q2440" s="47"/>
      <c r="R2440" s="91">
        <f t="shared" si="38"/>
        <v>0</v>
      </c>
      <c r="S2440" s="91" t="str">
        <f>IF('1'!$H$10="-","-      ₽",IF(Z2440="только сц",IF(Q2440&lt;=AA2440,Q2440,AA2440),IF(Q2440&lt;=AB2440,0,IF(Q2440-R2440&lt;=AA2440,Q2440-R2440,AA2440))))</f>
        <v>-      ₽</v>
      </c>
      <c r="T2440" s="92" t="str">
        <f>IF('1'!$H$10="-","-      ₽",IF(AND(SUM($W$10:$W$6357)&gt;=200000,AC2440&lt;&gt;"без скидки"),IF(R2440&gt;=100,O2440*0.95*0.95*R2440,O2440*R2440*0.95),IF(SUM($V$10:$V$6357)&gt;=57000,IF(AND(R2440&gt;=100,AC2440&lt;&gt;"без скидки"),O2440*0.95*R2440,O2440*R2440),N2440*R2440)))</f>
        <v>-      ₽</v>
      </c>
      <c r="U2440" s="92" t="str">
        <f>IF('1'!$H$10="-","-      ₽",S2440*N2440)</f>
        <v>-      ₽</v>
      </c>
      <c r="V2440" s="93" t="str">
        <f>IF('1'!$H$10="-","-      ₽",R2440*N2440)</f>
        <v>-      ₽</v>
      </c>
      <c r="W2440" s="93" t="str">
        <f>IF('1'!$H$10="-","-      ₽",R2440*O2440)</f>
        <v>-      ₽</v>
      </c>
      <c r="X2440" s="65" t="s">
        <v>4548</v>
      </c>
      <c r="Y2440" s="66" t="str">
        <f>IF(OR(Q2440="",'1'!$H$10="-"),"-      %",IF(Z2440="только сц",0,IF(SUM($V$685:$V$6357)&gt;=57000,(W2440-T2440)/W2440,0)))</f>
        <v>-      %</v>
      </c>
      <c r="Z2440" s="83" t="s">
        <v>375</v>
      </c>
      <c r="AA2440" s="51">
        <v>0</v>
      </c>
      <c r="AB2440" s="51">
        <v>55</v>
      </c>
      <c r="AC2440" s="63" t="s">
        <v>375</v>
      </c>
      <c r="AD2440" s="94" t="str">
        <f>IF(OR(Q2440="",'1'!$H$10="-"),"",IF(Q2440&gt;R2440+S2440,"заказано больше наличия",""))</f>
        <v/>
      </c>
    </row>
    <row r="2441" spans="1:30" s="48" customFormat="1">
      <c r="A2441" s="2"/>
      <c r="B2441" s="57" t="s">
        <v>198</v>
      </c>
      <c r="C2441" s="49" t="s">
        <v>194</v>
      </c>
      <c r="D2441" s="49" t="s">
        <v>195</v>
      </c>
      <c r="E2441" s="49">
        <v>6</v>
      </c>
      <c r="F2441" s="49">
        <v>11</v>
      </c>
      <c r="G2441" s="49" t="s">
        <v>199</v>
      </c>
      <c r="H2441" s="52" t="s">
        <v>52</v>
      </c>
      <c r="I2441" s="50"/>
      <c r="J2441" s="50"/>
      <c r="K2441" s="90"/>
      <c r="L2441" s="51">
        <v>312</v>
      </c>
      <c r="M2441" s="51">
        <v>275</v>
      </c>
      <c r="N2441" s="82">
        <f>IF('1'!$H$10="-",L2441,L2441)</f>
        <v>312</v>
      </c>
      <c r="O2441" s="82">
        <f>IF(Z2441="только сц",0,IF('1'!$H$10="-",M2441,IF('1'!$H$10="в кассу предприятия",M2441,IF('1'!$H$10="ИП Водакова Т.Ю.",M2441*1.075,"-"))))</f>
        <v>275</v>
      </c>
      <c r="P2441" s="86">
        <v>45</v>
      </c>
      <c r="Q2441" s="47"/>
      <c r="R2441" s="91">
        <f t="shared" si="38"/>
        <v>0</v>
      </c>
      <c r="S2441" s="91" t="str">
        <f>IF('1'!$H$10="-","-      ₽",IF(Z2441="только сц",IF(Q2441&lt;=AA2441,Q2441,AA2441),IF(Q2441&lt;=AB2441,0,IF(Q2441-R2441&lt;=AA2441,Q2441-R2441,AA2441))))</f>
        <v>-      ₽</v>
      </c>
      <c r="T2441" s="92" t="str">
        <f>IF('1'!$H$10="-","-      ₽",IF(AND(SUM($W$10:$W$6357)&gt;=200000,AC2441&lt;&gt;"без скидки"),IF(R2441&gt;=100,O2441*0.95*0.95*R2441,O2441*R2441*0.95),IF(SUM($V$10:$V$6357)&gt;=57000,IF(AND(R2441&gt;=100,AC2441&lt;&gt;"без скидки"),O2441*0.95*R2441,O2441*R2441),N2441*R2441)))</f>
        <v>-      ₽</v>
      </c>
      <c r="U2441" s="92" t="str">
        <f>IF('1'!$H$10="-","-      ₽",S2441*N2441)</f>
        <v>-      ₽</v>
      </c>
      <c r="V2441" s="93" t="str">
        <f>IF('1'!$H$10="-","-      ₽",R2441*N2441)</f>
        <v>-      ₽</v>
      </c>
      <c r="W2441" s="93" t="str">
        <f>IF('1'!$H$10="-","-      ₽",R2441*O2441)</f>
        <v>-      ₽</v>
      </c>
      <c r="X2441" s="65" t="s">
        <v>4548</v>
      </c>
      <c r="Y2441" s="66" t="str">
        <f>IF(OR(Q2441="",'1'!$H$10="-"),"-      %",IF(Z2441="только сц",0,IF(SUM($V$685:$V$6357)&gt;=57000,(W2441-T2441)/W2441,0)))</f>
        <v>-      %</v>
      </c>
      <c r="Z2441" s="83" t="s">
        <v>375</v>
      </c>
      <c r="AA2441" s="51">
        <v>19</v>
      </c>
      <c r="AB2441" s="51">
        <v>26</v>
      </c>
      <c r="AC2441" s="63" t="s">
        <v>375</v>
      </c>
      <c r="AD2441" s="94" t="str">
        <f>IF(OR(Q2441="",'1'!$H$10="-"),"",IF(Q2441&gt;R2441+S2441,"заказано больше наличия",""))</f>
        <v/>
      </c>
    </row>
    <row r="2442" spans="1:30" s="48" customFormat="1">
      <c r="A2442" s="2"/>
      <c r="B2442" s="57" t="s">
        <v>200</v>
      </c>
      <c r="C2442" s="49" t="s">
        <v>194</v>
      </c>
      <c r="D2442" s="49" t="s">
        <v>195</v>
      </c>
      <c r="E2442" s="49">
        <v>6</v>
      </c>
      <c r="F2442" s="49">
        <v>11</v>
      </c>
      <c r="G2442" s="49" t="s">
        <v>201</v>
      </c>
      <c r="H2442" s="52" t="s">
        <v>52</v>
      </c>
      <c r="I2442" s="50"/>
      <c r="J2442" s="50"/>
      <c r="K2442" s="90"/>
      <c r="L2442" s="51">
        <v>312</v>
      </c>
      <c r="M2442" s="51">
        <v>275</v>
      </c>
      <c r="N2442" s="82">
        <f>IF('1'!$H$10="-",L2442,L2442)</f>
        <v>312</v>
      </c>
      <c r="O2442" s="82">
        <f>IF(Z2442="только сц",0,IF('1'!$H$10="-",M2442,IF('1'!$H$10="в кассу предприятия",M2442,IF('1'!$H$10="ИП Водакова Т.Ю.",M2442*1.075,"-"))))</f>
        <v>275</v>
      </c>
      <c r="P2442" s="86">
        <v>46</v>
      </c>
      <c r="Q2442" s="47"/>
      <c r="R2442" s="91">
        <f t="shared" si="38"/>
        <v>0</v>
      </c>
      <c r="S2442" s="91" t="str">
        <f>IF('1'!$H$10="-","-      ₽",IF(Z2442="только сц",IF(Q2442&lt;=AA2442,Q2442,AA2442),IF(Q2442&lt;=AB2442,0,IF(Q2442-R2442&lt;=AA2442,Q2442-R2442,AA2442))))</f>
        <v>-      ₽</v>
      </c>
      <c r="T2442" s="92" t="str">
        <f>IF('1'!$H$10="-","-      ₽",IF(AND(SUM($W$10:$W$6357)&gt;=200000,AC2442&lt;&gt;"без скидки"),IF(R2442&gt;=100,O2442*0.95*0.95*R2442,O2442*R2442*0.95),IF(SUM($V$10:$V$6357)&gt;=57000,IF(AND(R2442&gt;=100,AC2442&lt;&gt;"без скидки"),O2442*0.95*R2442,O2442*R2442),N2442*R2442)))</f>
        <v>-      ₽</v>
      </c>
      <c r="U2442" s="92" t="str">
        <f>IF('1'!$H$10="-","-      ₽",S2442*N2442)</f>
        <v>-      ₽</v>
      </c>
      <c r="V2442" s="93" t="str">
        <f>IF('1'!$H$10="-","-      ₽",R2442*N2442)</f>
        <v>-      ₽</v>
      </c>
      <c r="W2442" s="93" t="str">
        <f>IF('1'!$H$10="-","-      ₽",R2442*O2442)</f>
        <v>-      ₽</v>
      </c>
      <c r="X2442" s="65" t="s">
        <v>4548</v>
      </c>
      <c r="Y2442" s="66" t="str">
        <f>IF(OR(Q2442="",'1'!$H$10="-"),"-      %",IF(Z2442="только сц",0,IF(SUM($V$685:$V$6357)&gt;=57000,(W2442-T2442)/W2442,0)))</f>
        <v>-      %</v>
      </c>
      <c r="Z2442" s="83" t="s">
        <v>375</v>
      </c>
      <c r="AA2442" s="51">
        <v>17</v>
      </c>
      <c r="AB2442" s="51">
        <v>29</v>
      </c>
      <c r="AC2442" s="63" t="s">
        <v>375</v>
      </c>
      <c r="AD2442" s="94" t="str">
        <f>IF(OR(Q2442="",'1'!$H$10="-"),"",IF(Q2442&gt;R2442+S2442,"заказано больше наличия",""))</f>
        <v/>
      </c>
    </row>
    <row r="2443" spans="1:30" s="48" customFormat="1">
      <c r="A2443" s="2"/>
      <c r="B2443" s="57" t="s">
        <v>202</v>
      </c>
      <c r="C2443" s="49" t="s">
        <v>194</v>
      </c>
      <c r="D2443" s="49" t="s">
        <v>195</v>
      </c>
      <c r="E2443" s="49">
        <v>6</v>
      </c>
      <c r="F2443" s="49">
        <v>11</v>
      </c>
      <c r="G2443" s="49" t="s">
        <v>203</v>
      </c>
      <c r="H2443" s="52" t="s">
        <v>52</v>
      </c>
      <c r="I2443" s="50"/>
      <c r="J2443" s="50"/>
      <c r="K2443" s="90"/>
      <c r="L2443" s="51">
        <v>312</v>
      </c>
      <c r="M2443" s="51">
        <v>275</v>
      </c>
      <c r="N2443" s="82">
        <f>IF('1'!$H$10="-",L2443,L2443)</f>
        <v>312</v>
      </c>
      <c r="O2443" s="82">
        <f>IF(Z2443="только сц",0,IF('1'!$H$10="-",M2443,IF('1'!$H$10="в кассу предприятия",M2443,IF('1'!$H$10="ИП Водакова Т.Ю.",M2443*1.075,"-"))))</f>
        <v>275</v>
      </c>
      <c r="P2443" s="86">
        <v>65</v>
      </c>
      <c r="Q2443" s="47"/>
      <c r="R2443" s="91">
        <f t="shared" si="38"/>
        <v>0</v>
      </c>
      <c r="S2443" s="91" t="str">
        <f>IF('1'!$H$10="-","-      ₽",IF(Z2443="только сц",IF(Q2443&lt;=AA2443,Q2443,AA2443),IF(Q2443&lt;=AB2443,0,IF(Q2443-R2443&lt;=AA2443,Q2443-R2443,AA2443))))</f>
        <v>-      ₽</v>
      </c>
      <c r="T2443" s="92" t="str">
        <f>IF('1'!$H$10="-","-      ₽",IF(AND(SUM($W$10:$W$6357)&gt;=200000,AC2443&lt;&gt;"без скидки"),IF(R2443&gt;=100,O2443*0.95*0.95*R2443,O2443*R2443*0.95),IF(SUM($V$10:$V$6357)&gt;=57000,IF(AND(R2443&gt;=100,AC2443&lt;&gt;"без скидки"),O2443*0.95*R2443,O2443*R2443),N2443*R2443)))</f>
        <v>-      ₽</v>
      </c>
      <c r="U2443" s="92" t="str">
        <f>IF('1'!$H$10="-","-      ₽",S2443*N2443)</f>
        <v>-      ₽</v>
      </c>
      <c r="V2443" s="93" t="str">
        <f>IF('1'!$H$10="-","-      ₽",R2443*N2443)</f>
        <v>-      ₽</v>
      </c>
      <c r="W2443" s="93" t="str">
        <f>IF('1'!$H$10="-","-      ₽",R2443*O2443)</f>
        <v>-      ₽</v>
      </c>
      <c r="X2443" s="65" t="s">
        <v>4548</v>
      </c>
      <c r="Y2443" s="66" t="str">
        <f>IF(OR(Q2443="",'1'!$H$10="-"),"-      %",IF(Z2443="только сц",0,IF(SUM($V$685:$V$6357)&gt;=57000,(W2443-T2443)/W2443,0)))</f>
        <v>-      %</v>
      </c>
      <c r="Z2443" s="83" t="s">
        <v>375</v>
      </c>
      <c r="AA2443" s="51">
        <v>17</v>
      </c>
      <c r="AB2443" s="51">
        <v>48</v>
      </c>
      <c r="AC2443" s="63" t="s">
        <v>375</v>
      </c>
      <c r="AD2443" s="94" t="str">
        <f>IF(OR(Q2443="",'1'!$H$10="-"),"",IF(Q2443&gt;R2443+S2443,"заказано больше наличия",""))</f>
        <v/>
      </c>
    </row>
    <row r="2444" spans="1:30" s="48" customFormat="1">
      <c r="A2444" s="2"/>
      <c r="B2444" s="57" t="s">
        <v>4371</v>
      </c>
      <c r="C2444" s="49" t="s">
        <v>4457</v>
      </c>
      <c r="D2444" s="49" t="s">
        <v>4458</v>
      </c>
      <c r="E2444" s="49">
        <v>6</v>
      </c>
      <c r="F2444" s="49">
        <v>8</v>
      </c>
      <c r="G2444" s="49" t="s">
        <v>4511</v>
      </c>
      <c r="H2444" s="52" t="s">
        <v>288</v>
      </c>
      <c r="I2444" s="50"/>
      <c r="J2444" s="50"/>
      <c r="K2444" s="90"/>
      <c r="L2444" s="51">
        <v>368</v>
      </c>
      <c r="M2444" s="51">
        <v>325</v>
      </c>
      <c r="N2444" s="82">
        <f>IF('1'!$H$10="-",L2444,L2444)</f>
        <v>368</v>
      </c>
      <c r="O2444" s="82">
        <f>IF(Z2444="только сц",0,IF('1'!$H$10="-",M2444,IF('1'!$H$10="в кассу предприятия",M2444,IF('1'!$H$10="ИП Водакова Т.Ю.",M2444*1.075,"-"))))</f>
        <v>325</v>
      </c>
      <c r="P2444" s="86" t="s">
        <v>5583</v>
      </c>
      <c r="Q2444" s="47"/>
      <c r="R2444" s="91">
        <f t="shared" si="38"/>
        <v>0</v>
      </c>
      <c r="S2444" s="91" t="str">
        <f>IF('1'!$H$10="-","-      ₽",IF(Z2444="только сц",IF(Q2444&lt;=AA2444,Q2444,AA2444),IF(Q2444&lt;=AB2444,0,IF(Q2444-R2444&lt;=AA2444,Q2444-R2444,AA2444))))</f>
        <v>-      ₽</v>
      </c>
      <c r="T2444" s="92" t="str">
        <f>IF('1'!$H$10="-","-      ₽",IF(AND(SUM($W$10:$W$6357)&gt;=200000,AC2444&lt;&gt;"без скидки"),IF(R2444&gt;=100,O2444*0.95*0.95*R2444,O2444*R2444*0.95),IF(SUM($V$10:$V$6357)&gt;=57000,IF(AND(R2444&gt;=100,AC2444&lt;&gt;"без скидки"),O2444*0.95*R2444,O2444*R2444),N2444*R2444)))</f>
        <v>-      ₽</v>
      </c>
      <c r="U2444" s="92" t="str">
        <f>IF('1'!$H$10="-","-      ₽",S2444*N2444)</f>
        <v>-      ₽</v>
      </c>
      <c r="V2444" s="93" t="str">
        <f>IF('1'!$H$10="-","-      ₽",R2444*N2444)</f>
        <v>-      ₽</v>
      </c>
      <c r="W2444" s="93" t="str">
        <f>IF('1'!$H$10="-","-      ₽",R2444*O2444)</f>
        <v>-      ₽</v>
      </c>
      <c r="X2444" s="65" t="s">
        <v>4992</v>
      </c>
      <c r="Y2444" s="66" t="str">
        <f>IF(OR(Q2444="",'1'!$H$10="-"),"-      %",IF(Z2444="только сц",0,IF(SUM($V$685:$V$6357)&gt;=57000,(W2444-T2444)/W2444,0)))</f>
        <v>-      %</v>
      </c>
      <c r="Z2444" s="83" t="s">
        <v>375</v>
      </c>
      <c r="AA2444" s="51">
        <v>4</v>
      </c>
      <c r="AB2444" s="51">
        <v>115</v>
      </c>
      <c r="AC2444" s="63" t="s">
        <v>375</v>
      </c>
      <c r="AD2444" s="94" t="str">
        <f>IF(OR(Q2444="",'1'!$H$10="-"),"",IF(Q2444&gt;R2444+S2444,"заказано больше наличия",""))</f>
        <v/>
      </c>
    </row>
    <row r="2445" spans="1:30" s="48" customFormat="1">
      <c r="A2445" s="2"/>
      <c r="B2445" s="57" t="s">
        <v>4372</v>
      </c>
      <c r="C2445" s="49" t="s">
        <v>4457</v>
      </c>
      <c r="D2445" s="49" t="s">
        <v>4458</v>
      </c>
      <c r="E2445" s="49">
        <v>6</v>
      </c>
      <c r="F2445" s="49">
        <v>8</v>
      </c>
      <c r="G2445" s="49" t="s">
        <v>4512</v>
      </c>
      <c r="H2445" s="52" t="s">
        <v>288</v>
      </c>
      <c r="I2445" s="50"/>
      <c r="J2445" s="50"/>
      <c r="K2445" s="90"/>
      <c r="L2445" s="51">
        <v>368</v>
      </c>
      <c r="M2445" s="51">
        <v>325</v>
      </c>
      <c r="N2445" s="82">
        <f>IF('1'!$H$10="-",L2445,L2445)</f>
        <v>368</v>
      </c>
      <c r="O2445" s="82">
        <f>IF(Z2445="только сц",0,IF('1'!$H$10="-",M2445,IF('1'!$H$10="в кассу предприятия",M2445,IF('1'!$H$10="ИП Водакова Т.Ю.",M2445*1.075,"-"))))</f>
        <v>325</v>
      </c>
      <c r="P2445" s="86" t="s">
        <v>5583</v>
      </c>
      <c r="Q2445" s="47"/>
      <c r="R2445" s="91">
        <f t="shared" si="38"/>
        <v>0</v>
      </c>
      <c r="S2445" s="91" t="str">
        <f>IF('1'!$H$10="-","-      ₽",IF(Z2445="только сц",IF(Q2445&lt;=AA2445,Q2445,AA2445),IF(Q2445&lt;=AB2445,0,IF(Q2445-R2445&lt;=AA2445,Q2445-R2445,AA2445))))</f>
        <v>-      ₽</v>
      </c>
      <c r="T2445" s="92" t="str">
        <f>IF('1'!$H$10="-","-      ₽",IF(AND(SUM($W$10:$W$6357)&gt;=200000,AC2445&lt;&gt;"без скидки"),IF(R2445&gt;=100,O2445*0.95*0.95*R2445,O2445*R2445*0.95),IF(SUM($V$10:$V$6357)&gt;=57000,IF(AND(R2445&gt;=100,AC2445&lt;&gt;"без скидки"),O2445*0.95*R2445,O2445*R2445),N2445*R2445)))</f>
        <v>-      ₽</v>
      </c>
      <c r="U2445" s="92" t="str">
        <f>IF('1'!$H$10="-","-      ₽",S2445*N2445)</f>
        <v>-      ₽</v>
      </c>
      <c r="V2445" s="93" t="str">
        <f>IF('1'!$H$10="-","-      ₽",R2445*N2445)</f>
        <v>-      ₽</v>
      </c>
      <c r="W2445" s="93" t="str">
        <f>IF('1'!$H$10="-","-      ₽",R2445*O2445)</f>
        <v>-      ₽</v>
      </c>
      <c r="X2445" s="65" t="s">
        <v>4992</v>
      </c>
      <c r="Y2445" s="66" t="str">
        <f>IF(OR(Q2445="",'1'!$H$10="-"),"-      %",IF(Z2445="только сц",0,IF(SUM($V$685:$V$6357)&gt;=57000,(W2445-T2445)/W2445,0)))</f>
        <v>-      %</v>
      </c>
      <c r="Z2445" s="83" t="s">
        <v>375</v>
      </c>
      <c r="AA2445" s="51">
        <v>2</v>
      </c>
      <c r="AB2445" s="51">
        <v>149</v>
      </c>
      <c r="AC2445" s="63" t="s">
        <v>375</v>
      </c>
      <c r="AD2445" s="94" t="str">
        <f>IF(OR(Q2445="",'1'!$H$10="-"),"",IF(Q2445&gt;R2445+S2445,"заказано больше наличия",""))</f>
        <v/>
      </c>
    </row>
    <row r="2446" spans="1:30" s="48" customFormat="1">
      <c r="A2446" s="2"/>
      <c r="B2446" s="57" t="s">
        <v>4373</v>
      </c>
      <c r="C2446" s="49" t="s">
        <v>4645</v>
      </c>
      <c r="D2446" s="49" t="s">
        <v>4646</v>
      </c>
      <c r="E2446" s="49">
        <v>6</v>
      </c>
      <c r="F2446" s="49">
        <v>6</v>
      </c>
      <c r="G2446" s="49" t="s">
        <v>863</v>
      </c>
      <c r="H2446" s="52" t="s">
        <v>85</v>
      </c>
      <c r="I2446" s="50"/>
      <c r="J2446" s="50"/>
      <c r="K2446" s="90"/>
      <c r="L2446" s="51">
        <v>255</v>
      </c>
      <c r="M2446" s="51">
        <v>225</v>
      </c>
      <c r="N2446" s="82">
        <f>IF('1'!$H$10="-",L2446,L2446)</f>
        <v>255</v>
      </c>
      <c r="O2446" s="82">
        <f>IF(Z2446="только сц",0,IF('1'!$H$10="-",M2446,IF('1'!$H$10="в кассу предприятия",M2446,IF('1'!$H$10="ИП Водакова Т.Ю.",M2446*1.075,"-"))))</f>
        <v>225</v>
      </c>
      <c r="P2446" s="86">
        <v>44</v>
      </c>
      <c r="Q2446" s="47"/>
      <c r="R2446" s="91">
        <f t="shared" si="38"/>
        <v>0</v>
      </c>
      <c r="S2446" s="91" t="str">
        <f>IF('1'!$H$10="-","-      ₽",IF(Z2446="только сц",IF(Q2446&lt;=AA2446,Q2446,AA2446),IF(Q2446&lt;=AB2446,0,IF(Q2446-R2446&lt;=AA2446,Q2446-R2446,AA2446))))</f>
        <v>-      ₽</v>
      </c>
      <c r="T2446" s="92" t="str">
        <f>IF('1'!$H$10="-","-      ₽",IF(AND(SUM($W$10:$W$6357)&gt;=200000,AC2446&lt;&gt;"без скидки"),IF(R2446&gt;=100,O2446*0.95*0.95*R2446,O2446*R2446*0.95),IF(SUM($V$10:$V$6357)&gt;=57000,IF(AND(R2446&gt;=100,AC2446&lt;&gt;"без скидки"),O2446*0.95*R2446,O2446*R2446),N2446*R2446)))</f>
        <v>-      ₽</v>
      </c>
      <c r="U2446" s="92" t="str">
        <f>IF('1'!$H$10="-","-      ₽",S2446*N2446)</f>
        <v>-      ₽</v>
      </c>
      <c r="V2446" s="93" t="str">
        <f>IF('1'!$H$10="-","-      ₽",R2446*N2446)</f>
        <v>-      ₽</v>
      </c>
      <c r="W2446" s="93" t="str">
        <f>IF('1'!$H$10="-","-      ₽",R2446*O2446)</f>
        <v>-      ₽</v>
      </c>
      <c r="X2446" s="65" t="s">
        <v>4992</v>
      </c>
      <c r="Y2446" s="66" t="str">
        <f>IF(OR(Q2446="",'1'!$H$10="-"),"-      %",IF(Z2446="только сц",0,IF(SUM($V$685:$V$6357)&gt;=57000,(W2446-T2446)/W2446,0)))</f>
        <v>-      %</v>
      </c>
      <c r="Z2446" s="83" t="s">
        <v>375</v>
      </c>
      <c r="AA2446" s="51">
        <v>15</v>
      </c>
      <c r="AB2446" s="51">
        <v>29</v>
      </c>
      <c r="AC2446" s="63" t="s">
        <v>375</v>
      </c>
      <c r="AD2446" s="94" t="str">
        <f>IF(OR(Q2446="",'1'!$H$10="-"),"",IF(Q2446&gt;R2446+S2446,"заказано больше наличия",""))</f>
        <v/>
      </c>
    </row>
    <row r="2447" spans="1:30" s="48" customFormat="1">
      <c r="A2447" s="2"/>
      <c r="B2447" s="57" t="s">
        <v>4374</v>
      </c>
      <c r="C2447" s="49" t="s">
        <v>4459</v>
      </c>
      <c r="D2447" s="49" t="s">
        <v>4460</v>
      </c>
      <c r="E2447" s="49">
        <v>6</v>
      </c>
      <c r="F2447" s="49">
        <v>6</v>
      </c>
      <c r="G2447" s="49" t="s">
        <v>4513</v>
      </c>
      <c r="H2447" s="52" t="s">
        <v>85</v>
      </c>
      <c r="I2447" s="50"/>
      <c r="J2447" s="50"/>
      <c r="K2447" s="90"/>
      <c r="L2447" s="51">
        <v>255</v>
      </c>
      <c r="M2447" s="51">
        <v>225</v>
      </c>
      <c r="N2447" s="82">
        <f>IF('1'!$H$10="-",L2447,L2447)</f>
        <v>255</v>
      </c>
      <c r="O2447" s="82">
        <f>IF(Z2447="только сц",0,IF('1'!$H$10="-",M2447,IF('1'!$H$10="в кассу предприятия",M2447,IF('1'!$H$10="ИП Водакова Т.Ю.",M2447*1.075,"-"))))</f>
        <v>225</v>
      </c>
      <c r="P2447" s="86" t="s">
        <v>5583</v>
      </c>
      <c r="Q2447" s="47"/>
      <c r="R2447" s="91">
        <f t="shared" si="38"/>
        <v>0</v>
      </c>
      <c r="S2447" s="91" t="str">
        <f>IF('1'!$H$10="-","-      ₽",IF(Z2447="только сц",IF(Q2447&lt;=AA2447,Q2447,AA2447),IF(Q2447&lt;=AB2447,0,IF(Q2447-R2447&lt;=AA2447,Q2447-R2447,AA2447))))</f>
        <v>-      ₽</v>
      </c>
      <c r="T2447" s="92" t="str">
        <f>IF('1'!$H$10="-","-      ₽",IF(AND(SUM($W$10:$W$6357)&gt;=200000,AC2447&lt;&gt;"без скидки"),IF(R2447&gt;=100,O2447*0.95*0.95*R2447,O2447*R2447*0.95),IF(SUM($V$10:$V$6357)&gt;=57000,IF(AND(R2447&gt;=100,AC2447&lt;&gt;"без скидки"),O2447*0.95*R2447,O2447*R2447),N2447*R2447)))</f>
        <v>-      ₽</v>
      </c>
      <c r="U2447" s="92" t="str">
        <f>IF('1'!$H$10="-","-      ₽",S2447*N2447)</f>
        <v>-      ₽</v>
      </c>
      <c r="V2447" s="93" t="str">
        <f>IF('1'!$H$10="-","-      ₽",R2447*N2447)</f>
        <v>-      ₽</v>
      </c>
      <c r="W2447" s="93" t="str">
        <f>IF('1'!$H$10="-","-      ₽",R2447*O2447)</f>
        <v>-      ₽</v>
      </c>
      <c r="X2447" s="65" t="s">
        <v>4992</v>
      </c>
      <c r="Y2447" s="66" t="str">
        <f>IF(OR(Q2447="",'1'!$H$10="-"),"-      %",IF(Z2447="только сц",0,IF(SUM($V$685:$V$6357)&gt;=57000,(W2447-T2447)/W2447,0)))</f>
        <v>-      %</v>
      </c>
      <c r="Z2447" s="83" t="s">
        <v>375</v>
      </c>
      <c r="AA2447" s="51">
        <v>12</v>
      </c>
      <c r="AB2447" s="51">
        <v>131</v>
      </c>
      <c r="AC2447" s="63" t="s">
        <v>375</v>
      </c>
      <c r="AD2447" s="94" t="str">
        <f>IF(OR(Q2447="",'1'!$H$10="-"),"",IF(Q2447&gt;R2447+S2447,"заказано больше наличия",""))</f>
        <v/>
      </c>
    </row>
    <row r="2448" spans="1:30" s="48" customFormat="1">
      <c r="A2448" s="2"/>
      <c r="B2448" s="57" t="s">
        <v>4375</v>
      </c>
      <c r="C2448" s="49" t="s">
        <v>4459</v>
      </c>
      <c r="D2448" s="49" t="s">
        <v>4460</v>
      </c>
      <c r="E2448" s="49">
        <v>6</v>
      </c>
      <c r="F2448" s="49">
        <v>6</v>
      </c>
      <c r="G2448" s="49" t="s">
        <v>4514</v>
      </c>
      <c r="H2448" s="52" t="s">
        <v>85</v>
      </c>
      <c r="I2448" s="50"/>
      <c r="J2448" s="50"/>
      <c r="K2448" s="90"/>
      <c r="L2448" s="51">
        <v>255</v>
      </c>
      <c r="M2448" s="51">
        <v>225</v>
      </c>
      <c r="N2448" s="82">
        <f>IF('1'!$H$10="-",L2448,L2448)</f>
        <v>255</v>
      </c>
      <c r="O2448" s="82">
        <f>IF(Z2448="только сц",0,IF('1'!$H$10="-",M2448,IF('1'!$H$10="в кассу предприятия",M2448,IF('1'!$H$10="ИП Водакова Т.Ю.",M2448*1.075,"-"))))</f>
        <v>225</v>
      </c>
      <c r="P2448" s="86">
        <v>2</v>
      </c>
      <c r="Q2448" s="47"/>
      <c r="R2448" s="91">
        <f t="shared" si="38"/>
        <v>0</v>
      </c>
      <c r="S2448" s="91" t="str">
        <f>IF('1'!$H$10="-","-      ₽",IF(Z2448="только сц",IF(Q2448&lt;=AA2448,Q2448,AA2448),IF(Q2448&lt;=AB2448,0,IF(Q2448-R2448&lt;=AA2448,Q2448-R2448,AA2448))))</f>
        <v>-      ₽</v>
      </c>
      <c r="T2448" s="92" t="str">
        <f>IF('1'!$H$10="-","-      ₽",IF(AND(SUM($W$10:$W$6357)&gt;=200000,AC2448&lt;&gt;"без скидки"),IF(R2448&gt;=100,O2448*0.95*0.95*R2448,O2448*R2448*0.95),IF(SUM($V$10:$V$6357)&gt;=57000,IF(AND(R2448&gt;=100,AC2448&lt;&gt;"без скидки"),O2448*0.95*R2448,O2448*R2448),N2448*R2448)))</f>
        <v>-      ₽</v>
      </c>
      <c r="U2448" s="92" t="str">
        <f>IF('1'!$H$10="-","-      ₽",S2448*N2448)</f>
        <v>-      ₽</v>
      </c>
      <c r="V2448" s="93" t="str">
        <f>IF('1'!$H$10="-","-      ₽",R2448*N2448)</f>
        <v>-      ₽</v>
      </c>
      <c r="W2448" s="93" t="str">
        <f>IF('1'!$H$10="-","-      ₽",R2448*O2448)</f>
        <v>-      ₽</v>
      </c>
      <c r="X2448" s="65" t="s">
        <v>4548</v>
      </c>
      <c r="Y2448" s="66" t="str">
        <f>IF(OR(Q2448="",'1'!$H$10="-"),"-      %",IF(Z2448="только сц",0,IF(SUM($V$685:$V$6357)&gt;=57000,(W2448-T2448)/W2448,0)))</f>
        <v>-      %</v>
      </c>
      <c r="Z2448" s="83" t="s">
        <v>375</v>
      </c>
      <c r="AA2448" s="51">
        <v>0</v>
      </c>
      <c r="AB2448" s="51">
        <v>2</v>
      </c>
      <c r="AC2448" s="63" t="s">
        <v>375</v>
      </c>
      <c r="AD2448" s="94" t="str">
        <f>IF(OR(Q2448="",'1'!$H$10="-"),"",IF(Q2448&gt;R2448+S2448,"заказано больше наличия",""))</f>
        <v/>
      </c>
    </row>
    <row r="2449" spans="1:30" s="48" customFormat="1">
      <c r="A2449" s="2"/>
      <c r="B2449" s="57" t="s">
        <v>2206</v>
      </c>
      <c r="C2449" s="49" t="s">
        <v>209</v>
      </c>
      <c r="D2449" s="49" t="s">
        <v>206</v>
      </c>
      <c r="E2449" s="49">
        <v>6</v>
      </c>
      <c r="F2449" s="49">
        <v>11</v>
      </c>
      <c r="G2449" s="49" t="s">
        <v>3571</v>
      </c>
      <c r="H2449" s="52" t="s">
        <v>52</v>
      </c>
      <c r="I2449" s="50"/>
      <c r="J2449" s="50"/>
      <c r="K2449" s="90"/>
      <c r="L2449" s="51">
        <v>318</v>
      </c>
      <c r="M2449" s="51">
        <v>281</v>
      </c>
      <c r="N2449" s="82">
        <f>IF('1'!$H$10="-",L2449,L2449)</f>
        <v>318</v>
      </c>
      <c r="O2449" s="82">
        <f>IF(Z2449="только сц",0,IF('1'!$H$10="-",M2449,IF('1'!$H$10="в кассу предприятия",M2449,IF('1'!$H$10="ИП Водакова Т.Ю.",M2449*1.075,"-"))))</f>
        <v>0</v>
      </c>
      <c r="P2449" s="86">
        <v>3</v>
      </c>
      <c r="Q2449" s="47"/>
      <c r="R2449" s="91">
        <f t="shared" si="38"/>
        <v>0</v>
      </c>
      <c r="S2449" s="91" t="str">
        <f>IF('1'!$H$10="-","-      ₽",IF(Z2449="только сц",IF(Q2449&lt;=AA2449,Q2449,AA2449),IF(Q2449&lt;=AB2449,0,IF(Q2449-R2449&lt;=AA2449,Q2449-R2449,AA2449))))</f>
        <v>-      ₽</v>
      </c>
      <c r="T2449" s="92" t="str">
        <f>IF('1'!$H$10="-","-      ₽",IF(AND(SUM($W$10:$W$6357)&gt;=200000,AC2449&lt;&gt;"без скидки"),IF(R2449&gt;=100,O2449*0.95*0.95*R2449,O2449*R2449*0.95),IF(SUM($V$10:$V$6357)&gt;=57000,IF(AND(R2449&gt;=100,AC2449&lt;&gt;"без скидки"),O2449*0.95*R2449,O2449*R2449),N2449*R2449)))</f>
        <v>-      ₽</v>
      </c>
      <c r="U2449" s="92" t="str">
        <f>IF('1'!$H$10="-","-      ₽",S2449*N2449)</f>
        <v>-      ₽</v>
      </c>
      <c r="V2449" s="93" t="str">
        <f>IF('1'!$H$10="-","-      ₽",R2449*N2449)</f>
        <v>-      ₽</v>
      </c>
      <c r="W2449" s="93" t="str">
        <f>IF('1'!$H$10="-","-      ₽",R2449*O2449)</f>
        <v>-      ₽</v>
      </c>
      <c r="X2449" s="65" t="s">
        <v>4548</v>
      </c>
      <c r="Y2449" s="66" t="str">
        <f>IF(OR(Q2449="",'1'!$H$10="-"),"-      %",IF(Z2449="только сц",0,IF(SUM($V$685:$V$6357)&gt;=57000,(W2449-T2449)/W2449,0)))</f>
        <v>-      %</v>
      </c>
      <c r="Z2449" s="83" t="s">
        <v>5582</v>
      </c>
      <c r="AA2449" s="51">
        <v>3</v>
      </c>
      <c r="AB2449" s="51">
        <v>0</v>
      </c>
      <c r="AC2449" s="63" t="s">
        <v>375</v>
      </c>
      <c r="AD2449" s="94" t="str">
        <f>IF(OR(Q2449="",'1'!$H$10="-"),"",IF(Q2449&gt;R2449+S2449,"заказано больше наличия",""))</f>
        <v/>
      </c>
    </row>
    <row r="2450" spans="1:30" s="48" customFormat="1">
      <c r="A2450" s="2"/>
      <c r="B2450" s="57" t="s">
        <v>204</v>
      </c>
      <c r="C2450" s="49" t="s">
        <v>205</v>
      </c>
      <c r="D2450" s="49" t="s">
        <v>206</v>
      </c>
      <c r="E2450" s="49">
        <v>6</v>
      </c>
      <c r="F2450" s="49">
        <v>11</v>
      </c>
      <c r="G2450" s="49" t="s">
        <v>207</v>
      </c>
      <c r="H2450" s="52" t="s">
        <v>52</v>
      </c>
      <c r="I2450" s="50"/>
      <c r="J2450" s="50"/>
      <c r="K2450" s="90"/>
      <c r="L2450" s="51">
        <v>318</v>
      </c>
      <c r="M2450" s="51">
        <v>281</v>
      </c>
      <c r="N2450" s="82">
        <f>IF('1'!$H$10="-",L2450,L2450)</f>
        <v>318</v>
      </c>
      <c r="O2450" s="82">
        <f>IF(Z2450="только сц",0,IF('1'!$H$10="-",M2450,IF('1'!$H$10="в кассу предприятия",M2450,IF('1'!$H$10="ИП Водакова Т.Ю.",M2450*1.075,"-"))))</f>
        <v>281</v>
      </c>
      <c r="P2450" s="86">
        <v>5</v>
      </c>
      <c r="Q2450" s="47"/>
      <c r="R2450" s="91">
        <f t="shared" si="38"/>
        <v>0</v>
      </c>
      <c r="S2450" s="91" t="str">
        <f>IF('1'!$H$10="-","-      ₽",IF(Z2450="только сц",IF(Q2450&lt;=AA2450,Q2450,AA2450),IF(Q2450&lt;=AB2450,0,IF(Q2450-R2450&lt;=AA2450,Q2450-R2450,AA2450))))</f>
        <v>-      ₽</v>
      </c>
      <c r="T2450" s="92" t="str">
        <f>IF('1'!$H$10="-","-      ₽",IF(AND(SUM($W$10:$W$6357)&gt;=200000,AC2450&lt;&gt;"без скидки"),IF(R2450&gt;=100,O2450*0.95*0.95*R2450,O2450*R2450*0.95),IF(SUM($V$10:$V$6357)&gt;=57000,IF(AND(R2450&gt;=100,AC2450&lt;&gt;"без скидки"),O2450*0.95*R2450,O2450*R2450),N2450*R2450)))</f>
        <v>-      ₽</v>
      </c>
      <c r="U2450" s="92" t="str">
        <f>IF('1'!$H$10="-","-      ₽",S2450*N2450)</f>
        <v>-      ₽</v>
      </c>
      <c r="V2450" s="93" t="str">
        <f>IF('1'!$H$10="-","-      ₽",R2450*N2450)</f>
        <v>-      ₽</v>
      </c>
      <c r="W2450" s="93" t="str">
        <f>IF('1'!$H$10="-","-      ₽",R2450*O2450)</f>
        <v>-      ₽</v>
      </c>
      <c r="X2450" s="65" t="s">
        <v>4548</v>
      </c>
      <c r="Y2450" s="66" t="str">
        <f>IF(OR(Q2450="",'1'!$H$10="-"),"-      %",IF(Z2450="только сц",0,IF(SUM($V$685:$V$6357)&gt;=57000,(W2450-T2450)/W2450,0)))</f>
        <v>-      %</v>
      </c>
      <c r="Z2450" s="83" t="s">
        <v>375</v>
      </c>
      <c r="AA2450" s="51">
        <v>0</v>
      </c>
      <c r="AB2450" s="51">
        <v>5</v>
      </c>
      <c r="AC2450" s="63" t="s">
        <v>375</v>
      </c>
      <c r="AD2450" s="94" t="str">
        <f>IF(OR(Q2450="",'1'!$H$10="-"),"",IF(Q2450&gt;R2450+S2450,"заказано больше наличия",""))</f>
        <v/>
      </c>
    </row>
    <row r="2451" spans="1:30" s="48" customFormat="1">
      <c r="A2451" s="2"/>
      <c r="B2451" s="57" t="s">
        <v>5326</v>
      </c>
      <c r="C2451" s="49" t="s">
        <v>209</v>
      </c>
      <c r="D2451" s="49" t="s">
        <v>5443</v>
      </c>
      <c r="E2451" s="49">
        <v>6</v>
      </c>
      <c r="F2451" s="49">
        <v>6</v>
      </c>
      <c r="G2451" s="49" t="s">
        <v>210</v>
      </c>
      <c r="H2451" s="52" t="s">
        <v>85</v>
      </c>
      <c r="I2451" s="50"/>
      <c r="J2451" s="50"/>
      <c r="K2451" s="90"/>
      <c r="L2451" s="51">
        <v>239</v>
      </c>
      <c r="M2451" s="51">
        <v>211</v>
      </c>
      <c r="N2451" s="82">
        <f>IF('1'!$H$10="-",L2451,L2451)</f>
        <v>239</v>
      </c>
      <c r="O2451" s="82">
        <f>IF(Z2451="только сц",0,IF('1'!$H$10="-",M2451,IF('1'!$H$10="в кассу предприятия",M2451,IF('1'!$H$10="ИП Водакова Т.Ю.",M2451*1.075,"-"))))</f>
        <v>211</v>
      </c>
      <c r="P2451" s="86" t="s">
        <v>5583</v>
      </c>
      <c r="Q2451" s="47"/>
      <c r="R2451" s="91">
        <f t="shared" si="38"/>
        <v>0</v>
      </c>
      <c r="S2451" s="91" t="str">
        <f>IF('1'!$H$10="-","-      ₽",IF(Z2451="только сц",IF(Q2451&lt;=AA2451,Q2451,AA2451),IF(Q2451&lt;=AB2451,0,IF(Q2451-R2451&lt;=AA2451,Q2451-R2451,AA2451))))</f>
        <v>-      ₽</v>
      </c>
      <c r="T2451" s="92" t="str">
        <f>IF('1'!$H$10="-","-      ₽",IF(AND(SUM($W$10:$W$6357)&gt;=200000,AC2451&lt;&gt;"без скидки"),IF(R2451&gt;=100,O2451*0.95*0.95*R2451,O2451*R2451*0.95),IF(SUM($V$10:$V$6357)&gt;=57000,IF(AND(R2451&gt;=100,AC2451&lt;&gt;"без скидки"),O2451*0.95*R2451,O2451*R2451),N2451*R2451)))</f>
        <v>-      ₽</v>
      </c>
      <c r="U2451" s="92" t="str">
        <f>IF('1'!$H$10="-","-      ₽",S2451*N2451)</f>
        <v>-      ₽</v>
      </c>
      <c r="V2451" s="93" t="str">
        <f>IF('1'!$H$10="-","-      ₽",R2451*N2451)</f>
        <v>-      ₽</v>
      </c>
      <c r="W2451" s="93" t="str">
        <f>IF('1'!$H$10="-","-      ₽",R2451*O2451)</f>
        <v>-      ₽</v>
      </c>
      <c r="X2451" s="65" t="s">
        <v>4991</v>
      </c>
      <c r="Y2451" s="66" t="str">
        <f>IF(OR(Q2451="",'1'!$H$10="-"),"-      %",IF(Z2451="только сц",0,IF(SUM($V$685:$V$6357)&gt;=57000,(W2451-T2451)/W2451,0)))</f>
        <v>-      %</v>
      </c>
      <c r="Z2451" s="83" t="s">
        <v>375</v>
      </c>
      <c r="AA2451" s="51">
        <v>0</v>
      </c>
      <c r="AB2451" s="51">
        <v>426</v>
      </c>
      <c r="AC2451" s="63" t="s">
        <v>375</v>
      </c>
      <c r="AD2451" s="94" t="str">
        <f>IF(OR(Q2451="",'1'!$H$10="-"),"",IF(Q2451&gt;R2451+S2451,"заказано больше наличия",""))</f>
        <v/>
      </c>
    </row>
    <row r="2452" spans="1:30" s="48" customFormat="1">
      <c r="A2452" s="2"/>
      <c r="B2452" s="57" t="s">
        <v>2207</v>
      </c>
      <c r="C2452" s="49" t="s">
        <v>205</v>
      </c>
      <c r="D2452" s="49" t="s">
        <v>206</v>
      </c>
      <c r="E2452" s="49">
        <v>6</v>
      </c>
      <c r="F2452" s="49">
        <v>11</v>
      </c>
      <c r="G2452" s="49" t="s">
        <v>210</v>
      </c>
      <c r="H2452" s="52" t="s">
        <v>52</v>
      </c>
      <c r="I2452" s="50"/>
      <c r="J2452" s="50"/>
      <c r="K2452" s="90"/>
      <c r="L2452" s="51">
        <v>318</v>
      </c>
      <c r="M2452" s="51">
        <v>281</v>
      </c>
      <c r="N2452" s="82">
        <f>IF('1'!$H$10="-",L2452,L2452)</f>
        <v>318</v>
      </c>
      <c r="O2452" s="82">
        <f>IF(Z2452="только сц",0,IF('1'!$H$10="-",M2452,IF('1'!$H$10="в кассу предприятия",M2452,IF('1'!$H$10="ИП Водакова Т.Ю.",M2452*1.075,"-"))))</f>
        <v>281</v>
      </c>
      <c r="P2452" s="86">
        <v>17</v>
      </c>
      <c r="Q2452" s="47"/>
      <c r="R2452" s="91">
        <f t="shared" si="38"/>
        <v>0</v>
      </c>
      <c r="S2452" s="91" t="str">
        <f>IF('1'!$H$10="-","-      ₽",IF(Z2452="только сц",IF(Q2452&lt;=AA2452,Q2452,AA2452),IF(Q2452&lt;=AB2452,0,IF(Q2452-R2452&lt;=AA2452,Q2452-R2452,AA2452))))</f>
        <v>-      ₽</v>
      </c>
      <c r="T2452" s="92" t="str">
        <f>IF('1'!$H$10="-","-      ₽",IF(AND(SUM($W$10:$W$6357)&gt;=200000,AC2452&lt;&gt;"без скидки"),IF(R2452&gt;=100,O2452*0.95*0.95*R2452,O2452*R2452*0.95),IF(SUM($V$10:$V$6357)&gt;=57000,IF(AND(R2452&gt;=100,AC2452&lt;&gt;"без скидки"),O2452*0.95*R2452,O2452*R2452),N2452*R2452)))</f>
        <v>-      ₽</v>
      </c>
      <c r="U2452" s="92" t="str">
        <f>IF('1'!$H$10="-","-      ₽",S2452*N2452)</f>
        <v>-      ₽</v>
      </c>
      <c r="V2452" s="93" t="str">
        <f>IF('1'!$H$10="-","-      ₽",R2452*N2452)</f>
        <v>-      ₽</v>
      </c>
      <c r="W2452" s="93" t="str">
        <f>IF('1'!$H$10="-","-      ₽",R2452*O2452)</f>
        <v>-      ₽</v>
      </c>
      <c r="X2452" s="65" t="s">
        <v>4548</v>
      </c>
      <c r="Y2452" s="66" t="str">
        <f>IF(OR(Q2452="",'1'!$H$10="-"),"-      %",IF(Z2452="только сц",0,IF(SUM($V$685:$V$6357)&gt;=57000,(W2452-T2452)/W2452,0)))</f>
        <v>-      %</v>
      </c>
      <c r="Z2452" s="83" t="s">
        <v>375</v>
      </c>
      <c r="AA2452" s="51">
        <v>0</v>
      </c>
      <c r="AB2452" s="51">
        <v>17</v>
      </c>
      <c r="AC2452" s="63" t="s">
        <v>3975</v>
      </c>
      <c r="AD2452" s="94" t="str">
        <f>IF(OR(Q2452="",'1'!$H$10="-"),"",IF(Q2452&gt;R2452+S2452,"заказано больше наличия",""))</f>
        <v/>
      </c>
    </row>
    <row r="2453" spans="1:30" s="48" customFormat="1">
      <c r="A2453" s="2"/>
      <c r="B2453" s="57" t="s">
        <v>208</v>
      </c>
      <c r="C2453" s="49" t="s">
        <v>209</v>
      </c>
      <c r="D2453" s="49" t="s">
        <v>206</v>
      </c>
      <c r="E2453" s="49">
        <v>6</v>
      </c>
      <c r="F2453" s="49">
        <v>11</v>
      </c>
      <c r="G2453" s="49" t="s">
        <v>210</v>
      </c>
      <c r="H2453" s="52" t="s">
        <v>52</v>
      </c>
      <c r="I2453" s="50"/>
      <c r="J2453" s="50"/>
      <c r="K2453" s="90"/>
      <c r="L2453" s="51">
        <v>318</v>
      </c>
      <c r="M2453" s="51">
        <v>281</v>
      </c>
      <c r="N2453" s="82">
        <f>IF('1'!$H$10="-",L2453,L2453)</f>
        <v>318</v>
      </c>
      <c r="O2453" s="82">
        <f>IF(Z2453="только сц",0,IF('1'!$H$10="-",M2453,IF('1'!$H$10="в кассу предприятия",M2453,IF('1'!$H$10="ИП Водакова Т.Ю.",M2453*1.075,"-"))))</f>
        <v>281</v>
      </c>
      <c r="P2453" s="86" t="s">
        <v>5583</v>
      </c>
      <c r="Q2453" s="47"/>
      <c r="R2453" s="91">
        <f t="shared" si="38"/>
        <v>0</v>
      </c>
      <c r="S2453" s="91" t="str">
        <f>IF('1'!$H$10="-","-      ₽",IF(Z2453="только сц",IF(Q2453&lt;=AA2453,Q2453,AA2453),IF(Q2453&lt;=AB2453,0,IF(Q2453-R2453&lt;=AA2453,Q2453-R2453,AA2453))))</f>
        <v>-      ₽</v>
      </c>
      <c r="T2453" s="92" t="str">
        <f>IF('1'!$H$10="-","-      ₽",IF(AND(SUM($W$10:$W$6357)&gt;=200000,AC2453&lt;&gt;"без скидки"),IF(R2453&gt;=100,O2453*0.95*0.95*R2453,O2453*R2453*0.95),IF(SUM($V$10:$V$6357)&gt;=57000,IF(AND(R2453&gt;=100,AC2453&lt;&gt;"без скидки"),O2453*0.95*R2453,O2453*R2453),N2453*R2453)))</f>
        <v>-      ₽</v>
      </c>
      <c r="U2453" s="92" t="str">
        <f>IF('1'!$H$10="-","-      ₽",S2453*N2453)</f>
        <v>-      ₽</v>
      </c>
      <c r="V2453" s="93" t="str">
        <f>IF('1'!$H$10="-","-      ₽",R2453*N2453)</f>
        <v>-      ₽</v>
      </c>
      <c r="W2453" s="93" t="str">
        <f>IF('1'!$H$10="-","-      ₽",R2453*O2453)</f>
        <v>-      ₽</v>
      </c>
      <c r="X2453" s="65" t="s">
        <v>4548</v>
      </c>
      <c r="Y2453" s="66" t="str">
        <f>IF(OR(Q2453="",'1'!$H$10="-"),"-      %",IF(Z2453="только сц",0,IF(SUM($V$685:$V$6357)&gt;=57000,(W2453-T2453)/W2453,0)))</f>
        <v>-      %</v>
      </c>
      <c r="Z2453" s="83" t="s">
        <v>375</v>
      </c>
      <c r="AA2453" s="51">
        <v>19</v>
      </c>
      <c r="AB2453" s="51">
        <v>113</v>
      </c>
      <c r="AC2453" s="63" t="s">
        <v>375</v>
      </c>
      <c r="AD2453" s="94" t="str">
        <f>IF(OR(Q2453="",'1'!$H$10="-"),"",IF(Q2453&gt;R2453+S2453,"заказано больше наличия",""))</f>
        <v/>
      </c>
    </row>
    <row r="2454" spans="1:30" s="48" customFormat="1">
      <c r="A2454" s="2"/>
      <c r="B2454" s="57" t="s">
        <v>2208</v>
      </c>
      <c r="C2454" s="49" t="s">
        <v>209</v>
      </c>
      <c r="D2454" s="49" t="s">
        <v>206</v>
      </c>
      <c r="E2454" s="49">
        <v>6</v>
      </c>
      <c r="F2454" s="49">
        <v>11</v>
      </c>
      <c r="G2454" s="49" t="s">
        <v>3572</v>
      </c>
      <c r="H2454" s="52" t="s">
        <v>52</v>
      </c>
      <c r="I2454" s="50"/>
      <c r="J2454" s="50"/>
      <c r="K2454" s="90"/>
      <c r="L2454" s="51">
        <v>318</v>
      </c>
      <c r="M2454" s="51">
        <v>281</v>
      </c>
      <c r="N2454" s="82">
        <f>IF('1'!$H$10="-",L2454,L2454)</f>
        <v>318</v>
      </c>
      <c r="O2454" s="82">
        <f>IF(Z2454="только сц",0,IF('1'!$H$10="-",M2454,IF('1'!$H$10="в кассу предприятия",M2454,IF('1'!$H$10="ИП Водакова Т.Ю.",M2454*1.075,"-"))))</f>
        <v>0</v>
      </c>
      <c r="P2454" s="86">
        <v>2</v>
      </c>
      <c r="Q2454" s="47"/>
      <c r="R2454" s="91">
        <f t="shared" si="38"/>
        <v>0</v>
      </c>
      <c r="S2454" s="91" t="str">
        <f>IF('1'!$H$10="-","-      ₽",IF(Z2454="только сц",IF(Q2454&lt;=AA2454,Q2454,AA2454),IF(Q2454&lt;=AB2454,0,IF(Q2454-R2454&lt;=AA2454,Q2454-R2454,AA2454))))</f>
        <v>-      ₽</v>
      </c>
      <c r="T2454" s="92" t="str">
        <f>IF('1'!$H$10="-","-      ₽",IF(AND(SUM($W$10:$W$6357)&gt;=200000,AC2454&lt;&gt;"без скидки"),IF(R2454&gt;=100,O2454*0.95*0.95*R2454,O2454*R2454*0.95),IF(SUM($V$10:$V$6357)&gt;=57000,IF(AND(R2454&gt;=100,AC2454&lt;&gt;"без скидки"),O2454*0.95*R2454,O2454*R2454),N2454*R2454)))</f>
        <v>-      ₽</v>
      </c>
      <c r="U2454" s="92" t="str">
        <f>IF('1'!$H$10="-","-      ₽",S2454*N2454)</f>
        <v>-      ₽</v>
      </c>
      <c r="V2454" s="93" t="str">
        <f>IF('1'!$H$10="-","-      ₽",R2454*N2454)</f>
        <v>-      ₽</v>
      </c>
      <c r="W2454" s="93" t="str">
        <f>IF('1'!$H$10="-","-      ₽",R2454*O2454)</f>
        <v>-      ₽</v>
      </c>
      <c r="X2454" s="65" t="s">
        <v>4548</v>
      </c>
      <c r="Y2454" s="66" t="str">
        <f>IF(OR(Q2454="",'1'!$H$10="-"),"-      %",IF(Z2454="только сц",0,IF(SUM($V$685:$V$6357)&gt;=57000,(W2454-T2454)/W2454,0)))</f>
        <v>-      %</v>
      </c>
      <c r="Z2454" s="83" t="s">
        <v>5582</v>
      </c>
      <c r="AA2454" s="51">
        <v>2</v>
      </c>
      <c r="AB2454" s="51">
        <v>0</v>
      </c>
      <c r="AC2454" s="63" t="s">
        <v>375</v>
      </c>
      <c r="AD2454" s="94" t="str">
        <f>IF(OR(Q2454="",'1'!$H$10="-"),"",IF(Q2454&gt;R2454+S2454,"заказано больше наличия",""))</f>
        <v/>
      </c>
    </row>
    <row r="2455" spans="1:30" s="48" customFormat="1">
      <c r="A2455" s="2"/>
      <c r="B2455" s="57" t="s">
        <v>5327</v>
      </c>
      <c r="C2455" s="49" t="s">
        <v>205</v>
      </c>
      <c r="D2455" s="49" t="s">
        <v>206</v>
      </c>
      <c r="E2455" s="49">
        <v>6</v>
      </c>
      <c r="F2455" s="49">
        <v>11</v>
      </c>
      <c r="G2455" s="49" t="s">
        <v>211</v>
      </c>
      <c r="H2455" s="52" t="s">
        <v>52</v>
      </c>
      <c r="I2455" s="50"/>
      <c r="J2455" s="50"/>
      <c r="K2455" s="90"/>
      <c r="L2455" s="51">
        <v>318</v>
      </c>
      <c r="M2455" s="51">
        <v>281</v>
      </c>
      <c r="N2455" s="82">
        <f>IF('1'!$H$10="-",L2455,L2455)</f>
        <v>318</v>
      </c>
      <c r="O2455" s="82">
        <f>IF(Z2455="только сц",0,IF('1'!$H$10="-",M2455,IF('1'!$H$10="в кассу предприятия",M2455,IF('1'!$H$10="ИП Водакова Т.Ю.",M2455*1.075,"-"))))</f>
        <v>0</v>
      </c>
      <c r="P2455" s="86">
        <v>1</v>
      </c>
      <c r="Q2455" s="47"/>
      <c r="R2455" s="91">
        <f t="shared" si="38"/>
        <v>0</v>
      </c>
      <c r="S2455" s="91" t="str">
        <f>IF('1'!$H$10="-","-      ₽",IF(Z2455="только сц",IF(Q2455&lt;=AA2455,Q2455,AA2455),IF(Q2455&lt;=AB2455,0,IF(Q2455-R2455&lt;=AA2455,Q2455-R2455,AA2455))))</f>
        <v>-      ₽</v>
      </c>
      <c r="T2455" s="92" t="str">
        <f>IF('1'!$H$10="-","-      ₽",IF(AND(SUM($W$10:$W$6357)&gt;=200000,AC2455&lt;&gt;"без скидки"),IF(R2455&gt;=100,O2455*0.95*0.95*R2455,O2455*R2455*0.95),IF(SUM($V$10:$V$6357)&gt;=57000,IF(AND(R2455&gt;=100,AC2455&lt;&gt;"без скидки"),O2455*0.95*R2455,O2455*R2455),N2455*R2455)))</f>
        <v>-      ₽</v>
      </c>
      <c r="U2455" s="92" t="str">
        <f>IF('1'!$H$10="-","-      ₽",S2455*N2455)</f>
        <v>-      ₽</v>
      </c>
      <c r="V2455" s="93" t="str">
        <f>IF('1'!$H$10="-","-      ₽",R2455*N2455)</f>
        <v>-      ₽</v>
      </c>
      <c r="W2455" s="93" t="str">
        <f>IF('1'!$H$10="-","-      ₽",R2455*O2455)</f>
        <v>-      ₽</v>
      </c>
      <c r="X2455" s="65" t="s">
        <v>4548</v>
      </c>
      <c r="Y2455" s="66" t="str">
        <f>IF(OR(Q2455="",'1'!$H$10="-"),"-      %",IF(Z2455="только сц",0,IF(SUM($V$685:$V$6357)&gt;=57000,(W2455-T2455)/W2455,0)))</f>
        <v>-      %</v>
      </c>
      <c r="Z2455" s="83" t="s">
        <v>5582</v>
      </c>
      <c r="AA2455" s="51">
        <v>1</v>
      </c>
      <c r="AB2455" s="51">
        <v>0</v>
      </c>
      <c r="AC2455" s="63" t="s">
        <v>375</v>
      </c>
      <c r="AD2455" s="94" t="str">
        <f>IF(OR(Q2455="",'1'!$H$10="-"),"",IF(Q2455&gt;R2455+S2455,"заказано больше наличия",""))</f>
        <v/>
      </c>
    </row>
    <row r="2456" spans="1:30" s="48" customFormat="1">
      <c r="A2456" s="2"/>
      <c r="B2456" s="57" t="s">
        <v>5328</v>
      </c>
      <c r="C2456" s="49" t="s">
        <v>209</v>
      </c>
      <c r="D2456" s="49" t="s">
        <v>206</v>
      </c>
      <c r="E2456" s="49">
        <v>6</v>
      </c>
      <c r="F2456" s="49">
        <v>13</v>
      </c>
      <c r="G2456" s="49" t="s">
        <v>211</v>
      </c>
      <c r="H2456" s="52" t="s">
        <v>2808</v>
      </c>
      <c r="I2456" s="50"/>
      <c r="J2456" s="50"/>
      <c r="K2456" s="90"/>
      <c r="L2456" s="51">
        <v>318</v>
      </c>
      <c r="M2456" s="51">
        <v>281</v>
      </c>
      <c r="N2456" s="82">
        <f>IF('1'!$H$10="-",L2456,L2456)</f>
        <v>318</v>
      </c>
      <c r="O2456" s="82">
        <f>IF(Z2456="только сц",0,IF('1'!$H$10="-",M2456,IF('1'!$H$10="в кассу предприятия",M2456,IF('1'!$H$10="ИП Водакова Т.Ю.",M2456*1.075,"-"))))</f>
        <v>0</v>
      </c>
      <c r="P2456" s="86">
        <v>20</v>
      </c>
      <c r="Q2456" s="47"/>
      <c r="R2456" s="91">
        <f t="shared" si="38"/>
        <v>0</v>
      </c>
      <c r="S2456" s="91" t="str">
        <f>IF('1'!$H$10="-","-      ₽",IF(Z2456="только сц",IF(Q2456&lt;=AA2456,Q2456,AA2456),IF(Q2456&lt;=AB2456,0,IF(Q2456-R2456&lt;=AA2456,Q2456-R2456,AA2456))))</f>
        <v>-      ₽</v>
      </c>
      <c r="T2456" s="92" t="str">
        <f>IF('1'!$H$10="-","-      ₽",IF(AND(SUM($W$10:$W$6357)&gt;=200000,AC2456&lt;&gt;"без скидки"),IF(R2456&gt;=100,O2456*0.95*0.95*R2456,O2456*R2456*0.95),IF(SUM($V$10:$V$6357)&gt;=57000,IF(AND(R2456&gt;=100,AC2456&lt;&gt;"без скидки"),O2456*0.95*R2456,O2456*R2456),N2456*R2456)))</f>
        <v>-      ₽</v>
      </c>
      <c r="U2456" s="92" t="str">
        <f>IF('1'!$H$10="-","-      ₽",S2456*N2456)</f>
        <v>-      ₽</v>
      </c>
      <c r="V2456" s="93" t="str">
        <f>IF('1'!$H$10="-","-      ₽",R2456*N2456)</f>
        <v>-      ₽</v>
      </c>
      <c r="W2456" s="93" t="str">
        <f>IF('1'!$H$10="-","-      ₽",R2456*O2456)</f>
        <v>-      ₽</v>
      </c>
      <c r="X2456" s="65" t="s">
        <v>4548</v>
      </c>
      <c r="Y2456" s="66" t="str">
        <f>IF(OR(Q2456="",'1'!$H$10="-"),"-      %",IF(Z2456="только сц",0,IF(SUM($V$685:$V$6357)&gt;=57000,(W2456-T2456)/W2456,0)))</f>
        <v>-      %</v>
      </c>
      <c r="Z2456" s="83" t="s">
        <v>5582</v>
      </c>
      <c r="AA2456" s="51">
        <v>20</v>
      </c>
      <c r="AB2456" s="51">
        <v>0</v>
      </c>
      <c r="AC2456" s="63" t="s">
        <v>3975</v>
      </c>
      <c r="AD2456" s="94" t="str">
        <f>IF(OR(Q2456="",'1'!$H$10="-"),"",IF(Q2456&gt;R2456+S2456,"заказано больше наличия",""))</f>
        <v/>
      </c>
    </row>
    <row r="2457" spans="1:30" s="48" customFormat="1">
      <c r="A2457" s="2"/>
      <c r="B2457" s="57" t="s">
        <v>212</v>
      </c>
      <c r="C2457" s="49" t="s">
        <v>209</v>
      </c>
      <c r="D2457" s="49" t="s">
        <v>206</v>
      </c>
      <c r="E2457" s="49">
        <v>6</v>
      </c>
      <c r="F2457" s="49">
        <v>11</v>
      </c>
      <c r="G2457" s="49" t="s">
        <v>213</v>
      </c>
      <c r="H2457" s="52" t="s">
        <v>52</v>
      </c>
      <c r="I2457" s="50"/>
      <c r="J2457" s="50"/>
      <c r="K2457" s="90"/>
      <c r="L2457" s="51">
        <v>318</v>
      </c>
      <c r="M2457" s="51">
        <v>281</v>
      </c>
      <c r="N2457" s="82">
        <f>IF('1'!$H$10="-",L2457,L2457)</f>
        <v>318</v>
      </c>
      <c r="O2457" s="82">
        <f>IF(Z2457="только сц",0,IF('1'!$H$10="-",M2457,IF('1'!$H$10="в кассу предприятия",M2457,IF('1'!$H$10="ИП Водакова Т.Ю.",M2457*1.075,"-"))))</f>
        <v>281</v>
      </c>
      <c r="P2457" s="86">
        <v>82</v>
      </c>
      <c r="Q2457" s="47"/>
      <c r="R2457" s="91">
        <f t="shared" si="38"/>
        <v>0</v>
      </c>
      <c r="S2457" s="91" t="str">
        <f>IF('1'!$H$10="-","-      ₽",IF(Z2457="только сц",IF(Q2457&lt;=AA2457,Q2457,AA2457),IF(Q2457&lt;=AB2457,0,IF(Q2457-R2457&lt;=AA2457,Q2457-R2457,AA2457))))</f>
        <v>-      ₽</v>
      </c>
      <c r="T2457" s="92" t="str">
        <f>IF('1'!$H$10="-","-      ₽",IF(AND(SUM($W$10:$W$6357)&gt;=200000,AC2457&lt;&gt;"без скидки"),IF(R2457&gt;=100,O2457*0.95*0.95*R2457,O2457*R2457*0.95),IF(SUM($V$10:$V$6357)&gt;=57000,IF(AND(R2457&gt;=100,AC2457&lt;&gt;"без скидки"),O2457*0.95*R2457,O2457*R2457),N2457*R2457)))</f>
        <v>-      ₽</v>
      </c>
      <c r="U2457" s="92" t="str">
        <f>IF('1'!$H$10="-","-      ₽",S2457*N2457)</f>
        <v>-      ₽</v>
      </c>
      <c r="V2457" s="93" t="str">
        <f>IF('1'!$H$10="-","-      ₽",R2457*N2457)</f>
        <v>-      ₽</v>
      </c>
      <c r="W2457" s="93" t="str">
        <f>IF('1'!$H$10="-","-      ₽",R2457*O2457)</f>
        <v>-      ₽</v>
      </c>
      <c r="X2457" s="65" t="s">
        <v>4992</v>
      </c>
      <c r="Y2457" s="66" t="str">
        <f>IF(OR(Q2457="",'1'!$H$10="-"),"-      %",IF(Z2457="только сц",0,IF(SUM($V$685:$V$6357)&gt;=57000,(W2457-T2457)/W2457,0)))</f>
        <v>-      %</v>
      </c>
      <c r="Z2457" s="83" t="s">
        <v>375</v>
      </c>
      <c r="AA2457" s="51">
        <v>37</v>
      </c>
      <c r="AB2457" s="51">
        <v>45</v>
      </c>
      <c r="AC2457" s="63" t="s">
        <v>3975</v>
      </c>
      <c r="AD2457" s="94" t="str">
        <f>IF(OR(Q2457="",'1'!$H$10="-"),"",IF(Q2457&gt;R2457+S2457,"заказано больше наличия",""))</f>
        <v/>
      </c>
    </row>
    <row r="2458" spans="1:30" s="48" customFormat="1">
      <c r="A2458" s="2"/>
      <c r="B2458" s="57" t="s">
        <v>214</v>
      </c>
      <c r="C2458" s="49" t="s">
        <v>205</v>
      </c>
      <c r="D2458" s="49" t="s">
        <v>206</v>
      </c>
      <c r="E2458" s="49">
        <v>6</v>
      </c>
      <c r="F2458" s="49">
        <v>11</v>
      </c>
      <c r="G2458" s="49" t="s">
        <v>215</v>
      </c>
      <c r="H2458" s="52" t="s">
        <v>52</v>
      </c>
      <c r="I2458" s="50"/>
      <c r="J2458" s="50"/>
      <c r="K2458" s="90"/>
      <c r="L2458" s="51">
        <v>318</v>
      </c>
      <c r="M2458" s="51">
        <v>281</v>
      </c>
      <c r="N2458" s="82">
        <f>IF('1'!$H$10="-",L2458,L2458)</f>
        <v>318</v>
      </c>
      <c r="O2458" s="82">
        <f>IF(Z2458="только сц",0,IF('1'!$H$10="-",M2458,IF('1'!$H$10="в кассу предприятия",M2458,IF('1'!$H$10="ИП Водакова Т.Ю.",M2458*1.075,"-"))))</f>
        <v>281</v>
      </c>
      <c r="P2458" s="86" t="s">
        <v>5583</v>
      </c>
      <c r="Q2458" s="47"/>
      <c r="R2458" s="91">
        <f t="shared" si="38"/>
        <v>0</v>
      </c>
      <c r="S2458" s="91" t="str">
        <f>IF('1'!$H$10="-","-      ₽",IF(Z2458="только сц",IF(Q2458&lt;=AA2458,Q2458,AA2458),IF(Q2458&lt;=AB2458,0,IF(Q2458-R2458&lt;=AA2458,Q2458-R2458,AA2458))))</f>
        <v>-      ₽</v>
      </c>
      <c r="T2458" s="92" t="str">
        <f>IF('1'!$H$10="-","-      ₽",IF(AND(SUM($W$10:$W$6357)&gt;=200000,AC2458&lt;&gt;"без скидки"),IF(R2458&gt;=100,O2458*0.95*0.95*R2458,O2458*R2458*0.95),IF(SUM($V$10:$V$6357)&gt;=57000,IF(AND(R2458&gt;=100,AC2458&lt;&gt;"без скидки"),O2458*0.95*R2458,O2458*R2458),N2458*R2458)))</f>
        <v>-      ₽</v>
      </c>
      <c r="U2458" s="92" t="str">
        <f>IF('1'!$H$10="-","-      ₽",S2458*N2458)</f>
        <v>-      ₽</v>
      </c>
      <c r="V2458" s="93" t="str">
        <f>IF('1'!$H$10="-","-      ₽",R2458*N2458)</f>
        <v>-      ₽</v>
      </c>
      <c r="W2458" s="93" t="str">
        <f>IF('1'!$H$10="-","-      ₽",R2458*O2458)</f>
        <v>-      ₽</v>
      </c>
      <c r="X2458" s="65" t="s">
        <v>4548</v>
      </c>
      <c r="Y2458" s="66" t="str">
        <f>IF(OR(Q2458="",'1'!$H$10="-"),"-      %",IF(Z2458="только сц",0,IF(SUM($V$685:$V$6357)&gt;=57000,(W2458-T2458)/W2458,0)))</f>
        <v>-      %</v>
      </c>
      <c r="Z2458" s="83" t="s">
        <v>375</v>
      </c>
      <c r="AA2458" s="51">
        <v>3</v>
      </c>
      <c r="AB2458" s="51">
        <v>119</v>
      </c>
      <c r="AC2458" s="63" t="s">
        <v>375</v>
      </c>
      <c r="AD2458" s="94" t="str">
        <f>IF(OR(Q2458="",'1'!$H$10="-"),"",IF(Q2458&gt;R2458+S2458,"заказано больше наличия",""))</f>
        <v/>
      </c>
    </row>
    <row r="2459" spans="1:30" s="48" customFormat="1">
      <c r="A2459" s="2"/>
      <c r="B2459" s="57" t="s">
        <v>2209</v>
      </c>
      <c r="C2459" s="49" t="s">
        <v>209</v>
      </c>
      <c r="D2459" s="49" t="s">
        <v>206</v>
      </c>
      <c r="E2459" s="49">
        <v>6</v>
      </c>
      <c r="F2459" s="49">
        <v>11</v>
      </c>
      <c r="G2459" s="49" t="s">
        <v>216</v>
      </c>
      <c r="H2459" s="52" t="s">
        <v>52</v>
      </c>
      <c r="I2459" s="50"/>
      <c r="J2459" s="50"/>
      <c r="K2459" s="90"/>
      <c r="L2459" s="51">
        <v>318</v>
      </c>
      <c r="M2459" s="51">
        <v>281</v>
      </c>
      <c r="N2459" s="82">
        <f>IF('1'!$H$10="-",L2459,L2459)</f>
        <v>318</v>
      </c>
      <c r="O2459" s="82">
        <f>IF(Z2459="только сц",0,IF('1'!$H$10="-",M2459,IF('1'!$H$10="в кассу предприятия",M2459,IF('1'!$H$10="ИП Водакова Т.Ю.",M2459*1.075,"-"))))</f>
        <v>0</v>
      </c>
      <c r="P2459" s="86">
        <v>3</v>
      </c>
      <c r="Q2459" s="47"/>
      <c r="R2459" s="91">
        <f t="shared" si="38"/>
        <v>0</v>
      </c>
      <c r="S2459" s="91" t="str">
        <f>IF('1'!$H$10="-","-      ₽",IF(Z2459="только сц",IF(Q2459&lt;=AA2459,Q2459,AA2459),IF(Q2459&lt;=AB2459,0,IF(Q2459-R2459&lt;=AA2459,Q2459-R2459,AA2459))))</f>
        <v>-      ₽</v>
      </c>
      <c r="T2459" s="92" t="str">
        <f>IF('1'!$H$10="-","-      ₽",IF(AND(SUM($W$10:$W$6357)&gt;=200000,AC2459&lt;&gt;"без скидки"),IF(R2459&gt;=100,O2459*0.95*0.95*R2459,O2459*R2459*0.95),IF(SUM($V$10:$V$6357)&gt;=57000,IF(AND(R2459&gt;=100,AC2459&lt;&gt;"без скидки"),O2459*0.95*R2459,O2459*R2459),N2459*R2459)))</f>
        <v>-      ₽</v>
      </c>
      <c r="U2459" s="92" t="str">
        <f>IF('1'!$H$10="-","-      ₽",S2459*N2459)</f>
        <v>-      ₽</v>
      </c>
      <c r="V2459" s="93" t="str">
        <f>IF('1'!$H$10="-","-      ₽",R2459*N2459)</f>
        <v>-      ₽</v>
      </c>
      <c r="W2459" s="93" t="str">
        <f>IF('1'!$H$10="-","-      ₽",R2459*O2459)</f>
        <v>-      ₽</v>
      </c>
      <c r="X2459" s="65" t="s">
        <v>4548</v>
      </c>
      <c r="Y2459" s="66" t="str">
        <f>IF(OR(Q2459="",'1'!$H$10="-"),"-      %",IF(Z2459="только сц",0,IF(SUM($V$685:$V$6357)&gt;=57000,(W2459-T2459)/W2459,0)))</f>
        <v>-      %</v>
      </c>
      <c r="Z2459" s="83" t="s">
        <v>5582</v>
      </c>
      <c r="AA2459" s="51">
        <v>3</v>
      </c>
      <c r="AB2459" s="51">
        <v>0</v>
      </c>
      <c r="AC2459" s="63" t="s">
        <v>3975</v>
      </c>
      <c r="AD2459" s="94" t="str">
        <f>IF(OR(Q2459="",'1'!$H$10="-"),"",IF(Q2459&gt;R2459+S2459,"заказано больше наличия",""))</f>
        <v/>
      </c>
    </row>
    <row r="2460" spans="1:30" s="48" customFormat="1">
      <c r="A2460" s="2"/>
      <c r="B2460" s="57" t="s">
        <v>5329</v>
      </c>
      <c r="C2460" s="49" t="s">
        <v>209</v>
      </c>
      <c r="D2460" s="49" t="s">
        <v>206</v>
      </c>
      <c r="E2460" s="49">
        <v>6</v>
      </c>
      <c r="F2460" s="49">
        <v>11</v>
      </c>
      <c r="G2460" s="49" t="s">
        <v>216</v>
      </c>
      <c r="H2460" s="52" t="s">
        <v>52</v>
      </c>
      <c r="I2460" s="50"/>
      <c r="J2460" s="50"/>
      <c r="K2460" s="90"/>
      <c r="L2460" s="51">
        <v>318</v>
      </c>
      <c r="M2460" s="51">
        <v>281</v>
      </c>
      <c r="N2460" s="82">
        <f>IF('1'!$H$10="-",L2460,L2460)</f>
        <v>318</v>
      </c>
      <c r="O2460" s="82">
        <f>IF(Z2460="только сц",0,IF('1'!$H$10="-",M2460,IF('1'!$H$10="в кассу предприятия",M2460,IF('1'!$H$10="ИП Водакова Т.Ю.",M2460*1.075,"-"))))</f>
        <v>0</v>
      </c>
      <c r="P2460" s="86">
        <v>20</v>
      </c>
      <c r="Q2460" s="47"/>
      <c r="R2460" s="91">
        <f t="shared" si="38"/>
        <v>0</v>
      </c>
      <c r="S2460" s="91" t="str">
        <f>IF('1'!$H$10="-","-      ₽",IF(Z2460="только сц",IF(Q2460&lt;=AA2460,Q2460,AA2460),IF(Q2460&lt;=AB2460,0,IF(Q2460-R2460&lt;=AA2460,Q2460-R2460,AA2460))))</f>
        <v>-      ₽</v>
      </c>
      <c r="T2460" s="92" t="str">
        <f>IF('1'!$H$10="-","-      ₽",IF(AND(SUM($W$10:$W$6357)&gt;=200000,AC2460&lt;&gt;"без скидки"),IF(R2460&gt;=100,O2460*0.95*0.95*R2460,O2460*R2460*0.95),IF(SUM($V$10:$V$6357)&gt;=57000,IF(AND(R2460&gt;=100,AC2460&lt;&gt;"без скидки"),O2460*0.95*R2460,O2460*R2460),N2460*R2460)))</f>
        <v>-      ₽</v>
      </c>
      <c r="U2460" s="92" t="str">
        <f>IF('1'!$H$10="-","-      ₽",S2460*N2460)</f>
        <v>-      ₽</v>
      </c>
      <c r="V2460" s="93" t="str">
        <f>IF('1'!$H$10="-","-      ₽",R2460*N2460)</f>
        <v>-      ₽</v>
      </c>
      <c r="W2460" s="93" t="str">
        <f>IF('1'!$H$10="-","-      ₽",R2460*O2460)</f>
        <v>-      ₽</v>
      </c>
      <c r="X2460" s="65" t="s">
        <v>4548</v>
      </c>
      <c r="Y2460" s="66" t="str">
        <f>IF(OR(Q2460="",'1'!$H$10="-"),"-      %",IF(Z2460="только сц",0,IF(SUM($V$685:$V$6357)&gt;=57000,(W2460-T2460)/W2460,0)))</f>
        <v>-      %</v>
      </c>
      <c r="Z2460" s="83" t="s">
        <v>5582</v>
      </c>
      <c r="AA2460" s="51">
        <v>20</v>
      </c>
      <c r="AB2460" s="51">
        <v>0</v>
      </c>
      <c r="AC2460" s="63" t="s">
        <v>375</v>
      </c>
      <c r="AD2460" s="94" t="str">
        <f>IF(OR(Q2460="",'1'!$H$10="-"),"",IF(Q2460&gt;R2460+S2460,"заказано больше наличия",""))</f>
        <v/>
      </c>
    </row>
    <row r="2461" spans="1:30" s="48" customFormat="1">
      <c r="A2461" s="2"/>
      <c r="B2461" s="57" t="s">
        <v>217</v>
      </c>
      <c r="C2461" s="49" t="s">
        <v>205</v>
      </c>
      <c r="D2461" s="49" t="s">
        <v>206</v>
      </c>
      <c r="E2461" s="49">
        <v>6</v>
      </c>
      <c r="F2461" s="49">
        <v>11</v>
      </c>
      <c r="G2461" s="49" t="s">
        <v>218</v>
      </c>
      <c r="H2461" s="52" t="s">
        <v>52</v>
      </c>
      <c r="I2461" s="50"/>
      <c r="J2461" s="50"/>
      <c r="K2461" s="90"/>
      <c r="L2461" s="51">
        <v>318</v>
      </c>
      <c r="M2461" s="51">
        <v>281</v>
      </c>
      <c r="N2461" s="82">
        <f>IF('1'!$H$10="-",L2461,L2461)</f>
        <v>318</v>
      </c>
      <c r="O2461" s="82">
        <f>IF(Z2461="только сц",0,IF('1'!$H$10="-",M2461,IF('1'!$H$10="в кассу предприятия",M2461,IF('1'!$H$10="ИП Водакова Т.Ю.",M2461*1.075,"-"))))</f>
        <v>0</v>
      </c>
      <c r="P2461" s="86">
        <v>2</v>
      </c>
      <c r="Q2461" s="47"/>
      <c r="R2461" s="91">
        <f t="shared" si="38"/>
        <v>0</v>
      </c>
      <c r="S2461" s="91" t="str">
        <f>IF('1'!$H$10="-","-      ₽",IF(Z2461="только сц",IF(Q2461&lt;=AA2461,Q2461,AA2461),IF(Q2461&lt;=AB2461,0,IF(Q2461-R2461&lt;=AA2461,Q2461-R2461,AA2461))))</f>
        <v>-      ₽</v>
      </c>
      <c r="T2461" s="92" t="str">
        <f>IF('1'!$H$10="-","-      ₽",IF(AND(SUM($W$10:$W$6357)&gt;=200000,AC2461&lt;&gt;"без скидки"),IF(R2461&gt;=100,O2461*0.95*0.95*R2461,O2461*R2461*0.95),IF(SUM($V$10:$V$6357)&gt;=57000,IF(AND(R2461&gt;=100,AC2461&lt;&gt;"без скидки"),O2461*0.95*R2461,O2461*R2461),N2461*R2461)))</f>
        <v>-      ₽</v>
      </c>
      <c r="U2461" s="92" t="str">
        <f>IF('1'!$H$10="-","-      ₽",S2461*N2461)</f>
        <v>-      ₽</v>
      </c>
      <c r="V2461" s="93" t="str">
        <f>IF('1'!$H$10="-","-      ₽",R2461*N2461)</f>
        <v>-      ₽</v>
      </c>
      <c r="W2461" s="93" t="str">
        <f>IF('1'!$H$10="-","-      ₽",R2461*O2461)</f>
        <v>-      ₽</v>
      </c>
      <c r="X2461" s="65" t="s">
        <v>4548</v>
      </c>
      <c r="Y2461" s="66" t="str">
        <f>IF(OR(Q2461="",'1'!$H$10="-"),"-      %",IF(Z2461="только сц",0,IF(SUM($V$685:$V$6357)&gt;=57000,(W2461-T2461)/W2461,0)))</f>
        <v>-      %</v>
      </c>
      <c r="Z2461" s="83" t="s">
        <v>5582</v>
      </c>
      <c r="AA2461" s="51">
        <v>2</v>
      </c>
      <c r="AB2461" s="51">
        <v>0</v>
      </c>
      <c r="AC2461" s="63" t="s">
        <v>375</v>
      </c>
      <c r="AD2461" s="94" t="str">
        <f>IF(OR(Q2461="",'1'!$H$10="-"),"",IF(Q2461&gt;R2461+S2461,"заказано больше наличия",""))</f>
        <v/>
      </c>
    </row>
    <row r="2462" spans="1:30" s="48" customFormat="1">
      <c r="A2462" s="2"/>
      <c r="B2462" s="57" t="s">
        <v>2210</v>
      </c>
      <c r="C2462" s="49" t="s">
        <v>205</v>
      </c>
      <c r="D2462" s="49" t="s">
        <v>206</v>
      </c>
      <c r="E2462" s="49">
        <v>6</v>
      </c>
      <c r="F2462" s="49">
        <v>11</v>
      </c>
      <c r="G2462" s="49" t="s">
        <v>3573</v>
      </c>
      <c r="H2462" s="52" t="s">
        <v>52</v>
      </c>
      <c r="I2462" s="50"/>
      <c r="J2462" s="50"/>
      <c r="K2462" s="90"/>
      <c r="L2462" s="51">
        <v>318</v>
      </c>
      <c r="M2462" s="51">
        <v>281</v>
      </c>
      <c r="N2462" s="82">
        <f>IF('1'!$H$10="-",L2462,L2462)</f>
        <v>318</v>
      </c>
      <c r="O2462" s="82">
        <f>IF(Z2462="только сц",0,IF('1'!$H$10="-",M2462,IF('1'!$H$10="в кассу предприятия",M2462,IF('1'!$H$10="ИП Водакова Т.Ю.",M2462*1.075,"-"))))</f>
        <v>0</v>
      </c>
      <c r="P2462" s="86">
        <v>1</v>
      </c>
      <c r="Q2462" s="47"/>
      <c r="R2462" s="91">
        <f t="shared" si="38"/>
        <v>0</v>
      </c>
      <c r="S2462" s="91" t="str">
        <f>IF('1'!$H$10="-","-      ₽",IF(Z2462="только сц",IF(Q2462&lt;=AA2462,Q2462,AA2462),IF(Q2462&lt;=AB2462,0,IF(Q2462-R2462&lt;=AA2462,Q2462-R2462,AA2462))))</f>
        <v>-      ₽</v>
      </c>
      <c r="T2462" s="92" t="str">
        <f>IF('1'!$H$10="-","-      ₽",IF(AND(SUM($W$10:$W$6357)&gt;=200000,AC2462&lt;&gt;"без скидки"),IF(R2462&gt;=100,O2462*0.95*0.95*R2462,O2462*R2462*0.95),IF(SUM($V$10:$V$6357)&gt;=57000,IF(AND(R2462&gt;=100,AC2462&lt;&gt;"без скидки"),O2462*0.95*R2462,O2462*R2462),N2462*R2462)))</f>
        <v>-      ₽</v>
      </c>
      <c r="U2462" s="92" t="str">
        <f>IF('1'!$H$10="-","-      ₽",S2462*N2462)</f>
        <v>-      ₽</v>
      </c>
      <c r="V2462" s="93" t="str">
        <f>IF('1'!$H$10="-","-      ₽",R2462*N2462)</f>
        <v>-      ₽</v>
      </c>
      <c r="W2462" s="93" t="str">
        <f>IF('1'!$H$10="-","-      ₽",R2462*O2462)</f>
        <v>-      ₽</v>
      </c>
      <c r="X2462" s="65" t="s">
        <v>4548</v>
      </c>
      <c r="Y2462" s="66" t="str">
        <f>IF(OR(Q2462="",'1'!$H$10="-"),"-      %",IF(Z2462="только сц",0,IF(SUM($V$685:$V$6357)&gt;=57000,(W2462-T2462)/W2462,0)))</f>
        <v>-      %</v>
      </c>
      <c r="Z2462" s="83" t="s">
        <v>5582</v>
      </c>
      <c r="AA2462" s="51">
        <v>1</v>
      </c>
      <c r="AB2462" s="51">
        <v>0</v>
      </c>
      <c r="AC2462" s="63" t="s">
        <v>375</v>
      </c>
      <c r="AD2462" s="94" t="str">
        <f>IF(OR(Q2462="",'1'!$H$10="-"),"",IF(Q2462&gt;R2462+S2462,"заказано больше наличия",""))</f>
        <v/>
      </c>
    </row>
    <row r="2463" spans="1:30" s="48" customFormat="1">
      <c r="A2463" s="2"/>
      <c r="B2463" s="57" t="s">
        <v>219</v>
      </c>
      <c r="C2463" s="49" t="s">
        <v>209</v>
      </c>
      <c r="D2463" s="49" t="s">
        <v>206</v>
      </c>
      <c r="E2463" s="49">
        <v>6</v>
      </c>
      <c r="F2463" s="49">
        <v>6</v>
      </c>
      <c r="G2463" s="49" t="s">
        <v>220</v>
      </c>
      <c r="H2463" s="52" t="s">
        <v>85</v>
      </c>
      <c r="I2463" s="50"/>
      <c r="J2463" s="50"/>
      <c r="K2463" s="90"/>
      <c r="L2463" s="51">
        <v>203</v>
      </c>
      <c r="M2463" s="51">
        <v>179</v>
      </c>
      <c r="N2463" s="82">
        <f>IF('1'!$H$10="-",L2463,L2463)</f>
        <v>203</v>
      </c>
      <c r="O2463" s="82">
        <f>IF(Z2463="только сц",0,IF('1'!$H$10="-",M2463,IF('1'!$H$10="в кассу предприятия",M2463,IF('1'!$H$10="ИП Водакова Т.Ю.",M2463*1.075,"-"))))</f>
        <v>179</v>
      </c>
      <c r="P2463" s="86">
        <v>52</v>
      </c>
      <c r="Q2463" s="47"/>
      <c r="R2463" s="91">
        <f t="shared" si="38"/>
        <v>0</v>
      </c>
      <c r="S2463" s="91" t="str">
        <f>IF('1'!$H$10="-","-      ₽",IF(Z2463="только сц",IF(Q2463&lt;=AA2463,Q2463,AA2463),IF(Q2463&lt;=AB2463,0,IF(Q2463-R2463&lt;=AA2463,Q2463-R2463,AA2463))))</f>
        <v>-      ₽</v>
      </c>
      <c r="T2463" s="92" t="str">
        <f>IF('1'!$H$10="-","-      ₽",IF(AND(SUM($W$10:$W$6357)&gt;=200000,AC2463&lt;&gt;"без скидки"),IF(R2463&gt;=100,O2463*0.95*0.95*R2463,O2463*R2463*0.95),IF(SUM($V$10:$V$6357)&gt;=57000,IF(AND(R2463&gt;=100,AC2463&lt;&gt;"без скидки"),O2463*0.95*R2463,O2463*R2463),N2463*R2463)))</f>
        <v>-      ₽</v>
      </c>
      <c r="U2463" s="92" t="str">
        <f>IF('1'!$H$10="-","-      ₽",S2463*N2463)</f>
        <v>-      ₽</v>
      </c>
      <c r="V2463" s="93" t="str">
        <f>IF('1'!$H$10="-","-      ₽",R2463*N2463)</f>
        <v>-      ₽</v>
      </c>
      <c r="W2463" s="93" t="str">
        <f>IF('1'!$H$10="-","-      ₽",R2463*O2463)</f>
        <v>-      ₽</v>
      </c>
      <c r="X2463" s="65" t="s">
        <v>4991</v>
      </c>
      <c r="Y2463" s="66" t="str">
        <f>IF(OR(Q2463="",'1'!$H$10="-"),"-      %",IF(Z2463="только сц",0,IF(SUM($V$685:$V$6357)&gt;=57000,(W2463-T2463)/W2463,0)))</f>
        <v>-      %</v>
      </c>
      <c r="Z2463" s="83" t="s">
        <v>375</v>
      </c>
      <c r="AA2463" s="51">
        <v>0</v>
      </c>
      <c r="AB2463" s="51">
        <v>52</v>
      </c>
      <c r="AC2463" s="63" t="s">
        <v>3975</v>
      </c>
      <c r="AD2463" s="94" t="str">
        <f>IF(OR(Q2463="",'1'!$H$10="-"),"",IF(Q2463&gt;R2463+S2463,"заказано больше наличия",""))</f>
        <v/>
      </c>
    </row>
    <row r="2464" spans="1:30" s="48" customFormat="1">
      <c r="A2464" s="2"/>
      <c r="B2464" s="57" t="s">
        <v>2211</v>
      </c>
      <c r="C2464" s="49" t="s">
        <v>205</v>
      </c>
      <c r="D2464" s="49" t="s">
        <v>206</v>
      </c>
      <c r="E2464" s="49">
        <v>6</v>
      </c>
      <c r="F2464" s="49">
        <v>11</v>
      </c>
      <c r="G2464" s="49" t="s">
        <v>3574</v>
      </c>
      <c r="H2464" s="52" t="s">
        <v>52</v>
      </c>
      <c r="I2464" s="50"/>
      <c r="J2464" s="50"/>
      <c r="K2464" s="90"/>
      <c r="L2464" s="51">
        <v>318</v>
      </c>
      <c r="M2464" s="51">
        <v>281</v>
      </c>
      <c r="N2464" s="82">
        <f>IF('1'!$H$10="-",L2464,L2464)</f>
        <v>318</v>
      </c>
      <c r="O2464" s="82">
        <f>IF(Z2464="только сц",0,IF('1'!$H$10="-",M2464,IF('1'!$H$10="в кассу предприятия",M2464,IF('1'!$H$10="ИП Водакова Т.Ю.",M2464*1.075,"-"))))</f>
        <v>281</v>
      </c>
      <c r="P2464" s="86">
        <v>6</v>
      </c>
      <c r="Q2464" s="47"/>
      <c r="R2464" s="91">
        <f t="shared" si="38"/>
        <v>0</v>
      </c>
      <c r="S2464" s="91" t="str">
        <f>IF('1'!$H$10="-","-      ₽",IF(Z2464="только сц",IF(Q2464&lt;=AA2464,Q2464,AA2464),IF(Q2464&lt;=AB2464,0,IF(Q2464-R2464&lt;=AA2464,Q2464-R2464,AA2464))))</f>
        <v>-      ₽</v>
      </c>
      <c r="T2464" s="92" t="str">
        <f>IF('1'!$H$10="-","-      ₽",IF(AND(SUM($W$10:$W$6357)&gt;=200000,AC2464&lt;&gt;"без скидки"),IF(R2464&gt;=100,O2464*0.95*0.95*R2464,O2464*R2464*0.95),IF(SUM($V$10:$V$6357)&gt;=57000,IF(AND(R2464&gt;=100,AC2464&lt;&gt;"без скидки"),O2464*0.95*R2464,O2464*R2464),N2464*R2464)))</f>
        <v>-      ₽</v>
      </c>
      <c r="U2464" s="92" t="str">
        <f>IF('1'!$H$10="-","-      ₽",S2464*N2464)</f>
        <v>-      ₽</v>
      </c>
      <c r="V2464" s="93" t="str">
        <f>IF('1'!$H$10="-","-      ₽",R2464*N2464)</f>
        <v>-      ₽</v>
      </c>
      <c r="W2464" s="93" t="str">
        <f>IF('1'!$H$10="-","-      ₽",R2464*O2464)</f>
        <v>-      ₽</v>
      </c>
      <c r="X2464" s="65" t="s">
        <v>4548</v>
      </c>
      <c r="Y2464" s="66" t="str">
        <f>IF(OR(Q2464="",'1'!$H$10="-"),"-      %",IF(Z2464="только сц",0,IF(SUM($V$685:$V$6357)&gt;=57000,(W2464-T2464)/W2464,0)))</f>
        <v>-      %</v>
      </c>
      <c r="Z2464" s="83" t="s">
        <v>375</v>
      </c>
      <c r="AA2464" s="51">
        <v>0</v>
      </c>
      <c r="AB2464" s="51">
        <v>6</v>
      </c>
      <c r="AC2464" s="63" t="s">
        <v>375</v>
      </c>
      <c r="AD2464" s="94" t="str">
        <f>IF(OR(Q2464="",'1'!$H$10="-"),"",IF(Q2464&gt;R2464+S2464,"заказано больше наличия",""))</f>
        <v/>
      </c>
    </row>
    <row r="2465" spans="1:30" s="48" customFormat="1">
      <c r="A2465" s="2"/>
      <c r="B2465" s="57" t="s">
        <v>2212</v>
      </c>
      <c r="C2465" s="49" t="s">
        <v>209</v>
      </c>
      <c r="D2465" s="49" t="s">
        <v>206</v>
      </c>
      <c r="E2465" s="49">
        <v>6</v>
      </c>
      <c r="F2465" s="49">
        <v>11</v>
      </c>
      <c r="G2465" s="49" t="s">
        <v>3575</v>
      </c>
      <c r="H2465" s="52" t="s">
        <v>52</v>
      </c>
      <c r="I2465" s="50"/>
      <c r="J2465" s="50"/>
      <c r="K2465" s="90"/>
      <c r="L2465" s="51">
        <v>318</v>
      </c>
      <c r="M2465" s="51">
        <v>281</v>
      </c>
      <c r="N2465" s="82">
        <f>IF('1'!$H$10="-",L2465,L2465)</f>
        <v>318</v>
      </c>
      <c r="O2465" s="82">
        <f>IF(Z2465="только сц",0,IF('1'!$H$10="-",M2465,IF('1'!$H$10="в кассу предприятия",M2465,IF('1'!$H$10="ИП Водакова Т.Ю.",M2465*1.075,"-"))))</f>
        <v>0</v>
      </c>
      <c r="P2465" s="86">
        <v>8</v>
      </c>
      <c r="Q2465" s="47"/>
      <c r="R2465" s="91">
        <f t="shared" si="38"/>
        <v>0</v>
      </c>
      <c r="S2465" s="91" t="str">
        <f>IF('1'!$H$10="-","-      ₽",IF(Z2465="только сц",IF(Q2465&lt;=AA2465,Q2465,AA2465),IF(Q2465&lt;=AB2465,0,IF(Q2465-R2465&lt;=AA2465,Q2465-R2465,AA2465))))</f>
        <v>-      ₽</v>
      </c>
      <c r="T2465" s="92" t="str">
        <f>IF('1'!$H$10="-","-      ₽",IF(AND(SUM($W$10:$W$6357)&gt;=200000,AC2465&lt;&gt;"без скидки"),IF(R2465&gt;=100,O2465*0.95*0.95*R2465,O2465*R2465*0.95),IF(SUM($V$10:$V$6357)&gt;=57000,IF(AND(R2465&gt;=100,AC2465&lt;&gt;"без скидки"),O2465*0.95*R2465,O2465*R2465),N2465*R2465)))</f>
        <v>-      ₽</v>
      </c>
      <c r="U2465" s="92" t="str">
        <f>IF('1'!$H$10="-","-      ₽",S2465*N2465)</f>
        <v>-      ₽</v>
      </c>
      <c r="V2465" s="93" t="str">
        <f>IF('1'!$H$10="-","-      ₽",R2465*N2465)</f>
        <v>-      ₽</v>
      </c>
      <c r="W2465" s="93" t="str">
        <f>IF('1'!$H$10="-","-      ₽",R2465*O2465)</f>
        <v>-      ₽</v>
      </c>
      <c r="X2465" s="65" t="s">
        <v>4548</v>
      </c>
      <c r="Y2465" s="66" t="str">
        <f>IF(OR(Q2465="",'1'!$H$10="-"),"-      %",IF(Z2465="только сц",0,IF(SUM($V$685:$V$6357)&gt;=57000,(W2465-T2465)/W2465,0)))</f>
        <v>-      %</v>
      </c>
      <c r="Z2465" s="83" t="s">
        <v>5582</v>
      </c>
      <c r="AA2465" s="51">
        <v>8</v>
      </c>
      <c r="AB2465" s="51">
        <v>0</v>
      </c>
      <c r="AC2465" s="63" t="s">
        <v>375</v>
      </c>
      <c r="AD2465" s="94" t="str">
        <f>IF(OR(Q2465="",'1'!$H$10="-"),"",IF(Q2465&gt;R2465+S2465,"заказано больше наличия",""))</f>
        <v/>
      </c>
    </row>
    <row r="2466" spans="1:30" s="48" customFormat="1">
      <c r="A2466" s="2"/>
      <c r="B2466" s="57" t="s">
        <v>2213</v>
      </c>
      <c r="C2466" s="49" t="s">
        <v>209</v>
      </c>
      <c r="D2466" s="49" t="s">
        <v>206</v>
      </c>
      <c r="E2466" s="49">
        <v>6</v>
      </c>
      <c r="F2466" s="49">
        <v>6</v>
      </c>
      <c r="G2466" s="49" t="s">
        <v>222</v>
      </c>
      <c r="H2466" s="52" t="s">
        <v>85</v>
      </c>
      <c r="I2466" s="50"/>
      <c r="J2466" s="50"/>
      <c r="K2466" s="90"/>
      <c r="L2466" s="51">
        <v>203</v>
      </c>
      <c r="M2466" s="51">
        <v>179</v>
      </c>
      <c r="N2466" s="82">
        <f>IF('1'!$H$10="-",L2466,L2466)</f>
        <v>203</v>
      </c>
      <c r="O2466" s="82">
        <f>IF(Z2466="только сц",0,IF('1'!$H$10="-",M2466,IF('1'!$H$10="в кассу предприятия",M2466,IF('1'!$H$10="ИП Водакова Т.Ю.",M2466*1.075,"-"))))</f>
        <v>179</v>
      </c>
      <c r="P2466" s="86">
        <v>14</v>
      </c>
      <c r="Q2466" s="47"/>
      <c r="R2466" s="91">
        <f t="shared" si="38"/>
        <v>0</v>
      </c>
      <c r="S2466" s="91" t="str">
        <f>IF('1'!$H$10="-","-      ₽",IF(Z2466="только сц",IF(Q2466&lt;=AA2466,Q2466,AA2466),IF(Q2466&lt;=AB2466,0,IF(Q2466-R2466&lt;=AA2466,Q2466-R2466,AA2466))))</f>
        <v>-      ₽</v>
      </c>
      <c r="T2466" s="92" t="str">
        <f>IF('1'!$H$10="-","-      ₽",IF(AND(SUM($W$10:$W$6357)&gt;=200000,AC2466&lt;&gt;"без скидки"),IF(R2466&gt;=100,O2466*0.95*0.95*R2466,O2466*R2466*0.95),IF(SUM($V$10:$V$6357)&gt;=57000,IF(AND(R2466&gt;=100,AC2466&lt;&gt;"без скидки"),O2466*0.95*R2466,O2466*R2466),N2466*R2466)))</f>
        <v>-      ₽</v>
      </c>
      <c r="U2466" s="92" t="str">
        <f>IF('1'!$H$10="-","-      ₽",S2466*N2466)</f>
        <v>-      ₽</v>
      </c>
      <c r="V2466" s="93" t="str">
        <f>IF('1'!$H$10="-","-      ₽",R2466*N2466)</f>
        <v>-      ₽</v>
      </c>
      <c r="W2466" s="93" t="str">
        <f>IF('1'!$H$10="-","-      ₽",R2466*O2466)</f>
        <v>-      ₽</v>
      </c>
      <c r="X2466" s="65" t="s">
        <v>4548</v>
      </c>
      <c r="Y2466" s="66" t="str">
        <f>IF(OR(Q2466="",'1'!$H$10="-"),"-      %",IF(Z2466="только сц",0,IF(SUM($V$685:$V$6357)&gt;=57000,(W2466-T2466)/W2466,0)))</f>
        <v>-      %</v>
      </c>
      <c r="Z2466" s="83" t="s">
        <v>375</v>
      </c>
      <c r="AA2466" s="51">
        <v>0</v>
      </c>
      <c r="AB2466" s="51">
        <v>14</v>
      </c>
      <c r="AC2466" s="63" t="s">
        <v>3975</v>
      </c>
      <c r="AD2466" s="94" t="str">
        <f>IF(OR(Q2466="",'1'!$H$10="-"),"",IF(Q2466&gt;R2466+S2466,"заказано больше наличия",""))</f>
        <v/>
      </c>
    </row>
    <row r="2467" spans="1:30" s="48" customFormat="1">
      <c r="A2467" s="2"/>
      <c r="B2467" s="57" t="s">
        <v>221</v>
      </c>
      <c r="C2467" s="49" t="s">
        <v>205</v>
      </c>
      <c r="D2467" s="49" t="s">
        <v>206</v>
      </c>
      <c r="E2467" s="49">
        <v>6</v>
      </c>
      <c r="F2467" s="49">
        <v>11</v>
      </c>
      <c r="G2467" s="49" t="s">
        <v>222</v>
      </c>
      <c r="H2467" s="52" t="s">
        <v>52</v>
      </c>
      <c r="I2467" s="50"/>
      <c r="J2467" s="50"/>
      <c r="K2467" s="90"/>
      <c r="L2467" s="51">
        <v>318</v>
      </c>
      <c r="M2467" s="51">
        <v>281</v>
      </c>
      <c r="N2467" s="82">
        <f>IF('1'!$H$10="-",L2467,L2467)</f>
        <v>318</v>
      </c>
      <c r="O2467" s="82">
        <f>IF(Z2467="только сц",0,IF('1'!$H$10="-",M2467,IF('1'!$H$10="в кассу предприятия",M2467,IF('1'!$H$10="ИП Водакова Т.Ю.",M2467*1.075,"-"))))</f>
        <v>281</v>
      </c>
      <c r="P2467" s="86">
        <v>98</v>
      </c>
      <c r="Q2467" s="47"/>
      <c r="R2467" s="91">
        <f t="shared" si="38"/>
        <v>0</v>
      </c>
      <c r="S2467" s="91" t="str">
        <f>IF('1'!$H$10="-","-      ₽",IF(Z2467="только сц",IF(Q2467&lt;=AA2467,Q2467,AA2467),IF(Q2467&lt;=AB2467,0,IF(Q2467-R2467&lt;=AA2467,Q2467-R2467,AA2467))))</f>
        <v>-      ₽</v>
      </c>
      <c r="T2467" s="92" t="str">
        <f>IF('1'!$H$10="-","-      ₽",IF(AND(SUM($W$10:$W$6357)&gt;=200000,AC2467&lt;&gt;"без скидки"),IF(R2467&gt;=100,O2467*0.95*0.95*R2467,O2467*R2467*0.95),IF(SUM($V$10:$V$6357)&gt;=57000,IF(AND(R2467&gt;=100,AC2467&lt;&gt;"без скидки"),O2467*0.95*R2467,O2467*R2467),N2467*R2467)))</f>
        <v>-      ₽</v>
      </c>
      <c r="U2467" s="92" t="str">
        <f>IF('1'!$H$10="-","-      ₽",S2467*N2467)</f>
        <v>-      ₽</v>
      </c>
      <c r="V2467" s="93" t="str">
        <f>IF('1'!$H$10="-","-      ₽",R2467*N2467)</f>
        <v>-      ₽</v>
      </c>
      <c r="W2467" s="93" t="str">
        <f>IF('1'!$H$10="-","-      ₽",R2467*O2467)</f>
        <v>-      ₽</v>
      </c>
      <c r="X2467" s="65" t="s">
        <v>4548</v>
      </c>
      <c r="Y2467" s="66" t="str">
        <f>IF(OR(Q2467="",'1'!$H$10="-"),"-      %",IF(Z2467="только сц",0,IF(SUM($V$685:$V$6357)&gt;=57000,(W2467-T2467)/W2467,0)))</f>
        <v>-      %</v>
      </c>
      <c r="Z2467" s="83" t="s">
        <v>375</v>
      </c>
      <c r="AA2467" s="51">
        <v>1</v>
      </c>
      <c r="AB2467" s="51">
        <v>97</v>
      </c>
      <c r="AC2467" s="63" t="s">
        <v>375</v>
      </c>
      <c r="AD2467" s="94" t="str">
        <f>IF(OR(Q2467="",'1'!$H$10="-"),"",IF(Q2467&gt;R2467+S2467,"заказано больше наличия",""))</f>
        <v/>
      </c>
    </row>
    <row r="2468" spans="1:30" s="48" customFormat="1">
      <c r="A2468" s="2"/>
      <c r="B2468" s="57" t="s">
        <v>2214</v>
      </c>
      <c r="C2468" s="49" t="s">
        <v>205</v>
      </c>
      <c r="D2468" s="49" t="s">
        <v>206</v>
      </c>
      <c r="E2468" s="49">
        <v>6</v>
      </c>
      <c r="F2468" s="49">
        <v>11</v>
      </c>
      <c r="G2468" s="49" t="s">
        <v>3576</v>
      </c>
      <c r="H2468" s="52" t="s">
        <v>52</v>
      </c>
      <c r="I2468" s="50"/>
      <c r="J2468" s="50"/>
      <c r="K2468" s="90"/>
      <c r="L2468" s="51">
        <v>318</v>
      </c>
      <c r="M2468" s="51">
        <v>281</v>
      </c>
      <c r="N2468" s="82">
        <f>IF('1'!$H$10="-",L2468,L2468)</f>
        <v>318</v>
      </c>
      <c r="O2468" s="82">
        <f>IF(Z2468="только сц",0,IF('1'!$H$10="-",M2468,IF('1'!$H$10="в кассу предприятия",M2468,IF('1'!$H$10="ИП Водакова Т.Ю.",M2468*1.075,"-"))))</f>
        <v>281</v>
      </c>
      <c r="P2468" s="86">
        <v>6</v>
      </c>
      <c r="Q2468" s="47"/>
      <c r="R2468" s="91">
        <f t="shared" si="38"/>
        <v>0</v>
      </c>
      <c r="S2468" s="91" t="str">
        <f>IF('1'!$H$10="-","-      ₽",IF(Z2468="только сц",IF(Q2468&lt;=AA2468,Q2468,AA2468),IF(Q2468&lt;=AB2468,0,IF(Q2468-R2468&lt;=AA2468,Q2468-R2468,AA2468))))</f>
        <v>-      ₽</v>
      </c>
      <c r="T2468" s="92" t="str">
        <f>IF('1'!$H$10="-","-      ₽",IF(AND(SUM($W$10:$W$6357)&gt;=200000,AC2468&lt;&gt;"без скидки"),IF(R2468&gt;=100,O2468*0.95*0.95*R2468,O2468*R2468*0.95),IF(SUM($V$10:$V$6357)&gt;=57000,IF(AND(R2468&gt;=100,AC2468&lt;&gt;"без скидки"),O2468*0.95*R2468,O2468*R2468),N2468*R2468)))</f>
        <v>-      ₽</v>
      </c>
      <c r="U2468" s="92" t="str">
        <f>IF('1'!$H$10="-","-      ₽",S2468*N2468)</f>
        <v>-      ₽</v>
      </c>
      <c r="V2468" s="93" t="str">
        <f>IF('1'!$H$10="-","-      ₽",R2468*N2468)</f>
        <v>-      ₽</v>
      </c>
      <c r="W2468" s="93" t="str">
        <f>IF('1'!$H$10="-","-      ₽",R2468*O2468)</f>
        <v>-      ₽</v>
      </c>
      <c r="X2468" s="65" t="s">
        <v>4548</v>
      </c>
      <c r="Y2468" s="66" t="str">
        <f>IF(OR(Q2468="",'1'!$H$10="-"),"-      %",IF(Z2468="только сц",0,IF(SUM($V$685:$V$6357)&gt;=57000,(W2468-T2468)/W2468,0)))</f>
        <v>-      %</v>
      </c>
      <c r="Z2468" s="83" t="s">
        <v>375</v>
      </c>
      <c r="AA2468" s="51">
        <v>1</v>
      </c>
      <c r="AB2468" s="51">
        <v>5</v>
      </c>
      <c r="AC2468" s="63" t="s">
        <v>375</v>
      </c>
      <c r="AD2468" s="94" t="str">
        <f>IF(OR(Q2468="",'1'!$H$10="-"),"",IF(Q2468&gt;R2468+S2468,"заказано больше наличия",""))</f>
        <v/>
      </c>
    </row>
    <row r="2469" spans="1:30" s="48" customFormat="1">
      <c r="A2469" s="2"/>
      <c r="B2469" s="57" t="s">
        <v>223</v>
      </c>
      <c r="C2469" s="49" t="s">
        <v>209</v>
      </c>
      <c r="D2469" s="49" t="s">
        <v>206</v>
      </c>
      <c r="E2469" s="49">
        <v>6</v>
      </c>
      <c r="F2469" s="49">
        <v>6</v>
      </c>
      <c r="G2469" s="49" t="s">
        <v>224</v>
      </c>
      <c r="H2469" s="52" t="s">
        <v>85</v>
      </c>
      <c r="I2469" s="50"/>
      <c r="J2469" s="50"/>
      <c r="K2469" s="90"/>
      <c r="L2469" s="51">
        <v>203</v>
      </c>
      <c r="M2469" s="51">
        <v>179</v>
      </c>
      <c r="N2469" s="82">
        <f>IF('1'!$H$10="-",L2469,L2469)</f>
        <v>203</v>
      </c>
      <c r="O2469" s="82">
        <f>IF(Z2469="только сц",0,IF('1'!$H$10="-",M2469,IF('1'!$H$10="в кассу предприятия",M2469,IF('1'!$H$10="ИП Водакова Т.Ю.",M2469*1.075,"-"))))</f>
        <v>179</v>
      </c>
      <c r="P2469" s="86" t="s">
        <v>5583</v>
      </c>
      <c r="Q2469" s="47"/>
      <c r="R2469" s="91">
        <f t="shared" si="38"/>
        <v>0</v>
      </c>
      <c r="S2469" s="91" t="str">
        <f>IF('1'!$H$10="-","-      ₽",IF(Z2469="только сц",IF(Q2469&lt;=AA2469,Q2469,AA2469),IF(Q2469&lt;=AB2469,0,IF(Q2469-R2469&lt;=AA2469,Q2469-R2469,AA2469))))</f>
        <v>-      ₽</v>
      </c>
      <c r="T2469" s="92" t="str">
        <f>IF('1'!$H$10="-","-      ₽",IF(AND(SUM($W$10:$W$6357)&gt;=200000,AC2469&lt;&gt;"без скидки"),IF(R2469&gt;=100,O2469*0.95*0.95*R2469,O2469*R2469*0.95),IF(SUM($V$10:$V$6357)&gt;=57000,IF(AND(R2469&gt;=100,AC2469&lt;&gt;"без скидки"),O2469*0.95*R2469,O2469*R2469),N2469*R2469)))</f>
        <v>-      ₽</v>
      </c>
      <c r="U2469" s="92" t="str">
        <f>IF('1'!$H$10="-","-      ₽",S2469*N2469)</f>
        <v>-      ₽</v>
      </c>
      <c r="V2469" s="93" t="str">
        <f>IF('1'!$H$10="-","-      ₽",R2469*N2469)</f>
        <v>-      ₽</v>
      </c>
      <c r="W2469" s="93" t="str">
        <f>IF('1'!$H$10="-","-      ₽",R2469*O2469)</f>
        <v>-      ₽</v>
      </c>
      <c r="X2469" s="65" t="s">
        <v>4992</v>
      </c>
      <c r="Y2469" s="66" t="str">
        <f>IF(OR(Q2469="",'1'!$H$10="-"),"-      %",IF(Z2469="только сц",0,IF(SUM($V$685:$V$6357)&gt;=57000,(W2469-T2469)/W2469,0)))</f>
        <v>-      %</v>
      </c>
      <c r="Z2469" s="83" t="s">
        <v>375</v>
      </c>
      <c r="AA2469" s="51">
        <v>1</v>
      </c>
      <c r="AB2469" s="51">
        <v>185</v>
      </c>
      <c r="AC2469" s="63" t="s">
        <v>3975</v>
      </c>
      <c r="AD2469" s="94" t="str">
        <f>IF(OR(Q2469="",'1'!$H$10="-"),"",IF(Q2469&gt;R2469+S2469,"заказано больше наличия",""))</f>
        <v/>
      </c>
    </row>
    <row r="2470" spans="1:30" s="48" customFormat="1">
      <c r="A2470" s="2"/>
      <c r="B2470" s="57" t="s">
        <v>225</v>
      </c>
      <c r="C2470" s="49" t="s">
        <v>205</v>
      </c>
      <c r="D2470" s="49" t="s">
        <v>206</v>
      </c>
      <c r="E2470" s="49">
        <v>6</v>
      </c>
      <c r="F2470" s="49">
        <v>11</v>
      </c>
      <c r="G2470" s="49" t="s">
        <v>224</v>
      </c>
      <c r="H2470" s="52" t="s">
        <v>52</v>
      </c>
      <c r="I2470" s="50"/>
      <c r="J2470" s="50"/>
      <c r="K2470" s="90"/>
      <c r="L2470" s="51">
        <v>318</v>
      </c>
      <c r="M2470" s="51">
        <v>281</v>
      </c>
      <c r="N2470" s="82">
        <f>IF('1'!$H$10="-",L2470,L2470)</f>
        <v>318</v>
      </c>
      <c r="O2470" s="82">
        <f>IF(Z2470="только сц",0,IF('1'!$H$10="-",M2470,IF('1'!$H$10="в кассу предприятия",M2470,IF('1'!$H$10="ИП Водакова Т.Ю.",M2470*1.075,"-"))))</f>
        <v>0</v>
      </c>
      <c r="P2470" s="86">
        <v>1</v>
      </c>
      <c r="Q2470" s="47"/>
      <c r="R2470" s="91">
        <f t="shared" si="38"/>
        <v>0</v>
      </c>
      <c r="S2470" s="91" t="str">
        <f>IF('1'!$H$10="-","-      ₽",IF(Z2470="только сц",IF(Q2470&lt;=AA2470,Q2470,AA2470),IF(Q2470&lt;=AB2470,0,IF(Q2470-R2470&lt;=AA2470,Q2470-R2470,AA2470))))</f>
        <v>-      ₽</v>
      </c>
      <c r="T2470" s="92" t="str">
        <f>IF('1'!$H$10="-","-      ₽",IF(AND(SUM($W$10:$W$6357)&gt;=200000,AC2470&lt;&gt;"без скидки"),IF(R2470&gt;=100,O2470*0.95*0.95*R2470,O2470*R2470*0.95),IF(SUM($V$10:$V$6357)&gt;=57000,IF(AND(R2470&gt;=100,AC2470&lt;&gt;"без скидки"),O2470*0.95*R2470,O2470*R2470),N2470*R2470)))</f>
        <v>-      ₽</v>
      </c>
      <c r="U2470" s="92" t="str">
        <f>IF('1'!$H$10="-","-      ₽",S2470*N2470)</f>
        <v>-      ₽</v>
      </c>
      <c r="V2470" s="93" t="str">
        <f>IF('1'!$H$10="-","-      ₽",R2470*N2470)</f>
        <v>-      ₽</v>
      </c>
      <c r="W2470" s="93" t="str">
        <f>IF('1'!$H$10="-","-      ₽",R2470*O2470)</f>
        <v>-      ₽</v>
      </c>
      <c r="X2470" s="65" t="s">
        <v>4548</v>
      </c>
      <c r="Y2470" s="66" t="str">
        <f>IF(OR(Q2470="",'1'!$H$10="-"),"-      %",IF(Z2470="только сц",0,IF(SUM($V$685:$V$6357)&gt;=57000,(W2470-T2470)/W2470,0)))</f>
        <v>-      %</v>
      </c>
      <c r="Z2470" s="83" t="s">
        <v>5582</v>
      </c>
      <c r="AA2470" s="51">
        <v>1</v>
      </c>
      <c r="AB2470" s="51">
        <v>0</v>
      </c>
      <c r="AC2470" s="63" t="s">
        <v>375</v>
      </c>
      <c r="AD2470" s="94" t="str">
        <f>IF(OR(Q2470="",'1'!$H$10="-"),"",IF(Q2470&gt;R2470+S2470,"заказано больше наличия",""))</f>
        <v/>
      </c>
    </row>
    <row r="2471" spans="1:30" s="48" customFormat="1">
      <c r="A2471" s="2"/>
      <c r="B2471" s="57" t="s">
        <v>226</v>
      </c>
      <c r="C2471" s="49" t="s">
        <v>205</v>
      </c>
      <c r="D2471" s="49" t="s">
        <v>206</v>
      </c>
      <c r="E2471" s="49">
        <v>6</v>
      </c>
      <c r="F2471" s="49">
        <v>11</v>
      </c>
      <c r="G2471" s="49" t="s">
        <v>227</v>
      </c>
      <c r="H2471" s="52" t="s">
        <v>52</v>
      </c>
      <c r="I2471" s="50"/>
      <c r="J2471" s="50"/>
      <c r="K2471" s="90"/>
      <c r="L2471" s="51">
        <v>318</v>
      </c>
      <c r="M2471" s="51">
        <v>281</v>
      </c>
      <c r="N2471" s="82">
        <f>IF('1'!$H$10="-",L2471,L2471)</f>
        <v>318</v>
      </c>
      <c r="O2471" s="82">
        <f>IF(Z2471="только сц",0,IF('1'!$H$10="-",M2471,IF('1'!$H$10="в кассу предприятия",M2471,IF('1'!$H$10="ИП Водакова Т.Ю.",M2471*1.075,"-"))))</f>
        <v>281</v>
      </c>
      <c r="P2471" s="86">
        <v>28</v>
      </c>
      <c r="Q2471" s="47"/>
      <c r="R2471" s="91">
        <f t="shared" si="38"/>
        <v>0</v>
      </c>
      <c r="S2471" s="91" t="str">
        <f>IF('1'!$H$10="-","-      ₽",IF(Z2471="только сц",IF(Q2471&lt;=AA2471,Q2471,AA2471),IF(Q2471&lt;=AB2471,0,IF(Q2471-R2471&lt;=AA2471,Q2471-R2471,AA2471))))</f>
        <v>-      ₽</v>
      </c>
      <c r="T2471" s="92" t="str">
        <f>IF('1'!$H$10="-","-      ₽",IF(AND(SUM($W$10:$W$6357)&gt;=200000,AC2471&lt;&gt;"без скидки"),IF(R2471&gt;=100,O2471*0.95*0.95*R2471,O2471*R2471*0.95),IF(SUM($V$10:$V$6357)&gt;=57000,IF(AND(R2471&gt;=100,AC2471&lt;&gt;"без скидки"),O2471*0.95*R2471,O2471*R2471),N2471*R2471)))</f>
        <v>-      ₽</v>
      </c>
      <c r="U2471" s="92" t="str">
        <f>IF('1'!$H$10="-","-      ₽",S2471*N2471)</f>
        <v>-      ₽</v>
      </c>
      <c r="V2471" s="93" t="str">
        <f>IF('1'!$H$10="-","-      ₽",R2471*N2471)</f>
        <v>-      ₽</v>
      </c>
      <c r="W2471" s="93" t="str">
        <f>IF('1'!$H$10="-","-      ₽",R2471*O2471)</f>
        <v>-      ₽</v>
      </c>
      <c r="X2471" s="65" t="s">
        <v>4548</v>
      </c>
      <c r="Y2471" s="66" t="str">
        <f>IF(OR(Q2471="",'1'!$H$10="-"),"-      %",IF(Z2471="только сц",0,IF(SUM($V$685:$V$6357)&gt;=57000,(W2471-T2471)/W2471,0)))</f>
        <v>-      %</v>
      </c>
      <c r="Z2471" s="83" t="s">
        <v>375</v>
      </c>
      <c r="AA2471" s="51">
        <v>8</v>
      </c>
      <c r="AB2471" s="51">
        <v>20</v>
      </c>
      <c r="AC2471" s="63" t="s">
        <v>375</v>
      </c>
      <c r="AD2471" s="94" t="str">
        <f>IF(OR(Q2471="",'1'!$H$10="-"),"",IF(Q2471&gt;R2471+S2471,"заказано больше наличия",""))</f>
        <v/>
      </c>
    </row>
    <row r="2472" spans="1:30" s="48" customFormat="1">
      <c r="A2472" s="2"/>
      <c r="B2472" s="57" t="s">
        <v>228</v>
      </c>
      <c r="C2472" s="49" t="s">
        <v>209</v>
      </c>
      <c r="D2472" s="49" t="s">
        <v>206</v>
      </c>
      <c r="E2472" s="49">
        <v>6</v>
      </c>
      <c r="F2472" s="49">
        <v>6</v>
      </c>
      <c r="G2472" s="49" t="s">
        <v>229</v>
      </c>
      <c r="H2472" s="52" t="s">
        <v>85</v>
      </c>
      <c r="I2472" s="50"/>
      <c r="J2472" s="50"/>
      <c r="K2472" s="90"/>
      <c r="L2472" s="51">
        <v>203</v>
      </c>
      <c r="M2472" s="51">
        <v>179</v>
      </c>
      <c r="N2472" s="82">
        <f>IF('1'!$H$10="-",L2472,L2472)</f>
        <v>203</v>
      </c>
      <c r="O2472" s="82">
        <f>IF(Z2472="только сц",0,IF('1'!$H$10="-",M2472,IF('1'!$H$10="в кассу предприятия",M2472,IF('1'!$H$10="ИП Водакова Т.Ю.",M2472*1.075,"-"))))</f>
        <v>179</v>
      </c>
      <c r="P2472" s="86" t="s">
        <v>5583</v>
      </c>
      <c r="Q2472" s="47"/>
      <c r="R2472" s="91">
        <f t="shared" si="38"/>
        <v>0</v>
      </c>
      <c r="S2472" s="91" t="str">
        <f>IF('1'!$H$10="-","-      ₽",IF(Z2472="только сц",IF(Q2472&lt;=AA2472,Q2472,AA2472),IF(Q2472&lt;=AB2472,0,IF(Q2472-R2472&lt;=AA2472,Q2472-R2472,AA2472))))</f>
        <v>-      ₽</v>
      </c>
      <c r="T2472" s="92" t="str">
        <f>IF('1'!$H$10="-","-      ₽",IF(AND(SUM($W$10:$W$6357)&gt;=200000,AC2472&lt;&gt;"без скидки"),IF(R2472&gt;=100,O2472*0.95*0.95*R2472,O2472*R2472*0.95),IF(SUM($V$10:$V$6357)&gt;=57000,IF(AND(R2472&gt;=100,AC2472&lt;&gt;"без скидки"),O2472*0.95*R2472,O2472*R2472),N2472*R2472)))</f>
        <v>-      ₽</v>
      </c>
      <c r="U2472" s="92" t="str">
        <f>IF('1'!$H$10="-","-      ₽",S2472*N2472)</f>
        <v>-      ₽</v>
      </c>
      <c r="V2472" s="93" t="str">
        <f>IF('1'!$H$10="-","-      ₽",R2472*N2472)</f>
        <v>-      ₽</v>
      </c>
      <c r="W2472" s="93" t="str">
        <f>IF('1'!$H$10="-","-      ₽",R2472*O2472)</f>
        <v>-      ₽</v>
      </c>
      <c r="X2472" s="65" t="s">
        <v>4992</v>
      </c>
      <c r="Y2472" s="66" t="str">
        <f>IF(OR(Q2472="",'1'!$H$10="-"),"-      %",IF(Z2472="только сц",0,IF(SUM($V$685:$V$6357)&gt;=57000,(W2472-T2472)/W2472,0)))</f>
        <v>-      %</v>
      </c>
      <c r="Z2472" s="83" t="s">
        <v>375</v>
      </c>
      <c r="AA2472" s="51">
        <v>3</v>
      </c>
      <c r="AB2472" s="51">
        <v>206</v>
      </c>
      <c r="AC2472" s="63" t="s">
        <v>3975</v>
      </c>
      <c r="AD2472" s="94" t="str">
        <f>IF(OR(Q2472="",'1'!$H$10="-"),"",IF(Q2472&gt;R2472+S2472,"заказано больше наличия",""))</f>
        <v/>
      </c>
    </row>
    <row r="2473" spans="1:30" s="48" customFormat="1">
      <c r="A2473" s="2"/>
      <c r="B2473" s="57" t="s">
        <v>230</v>
      </c>
      <c r="C2473" s="49" t="s">
        <v>205</v>
      </c>
      <c r="D2473" s="49" t="s">
        <v>206</v>
      </c>
      <c r="E2473" s="49">
        <v>6</v>
      </c>
      <c r="F2473" s="49">
        <v>11</v>
      </c>
      <c r="G2473" s="49" t="s">
        <v>229</v>
      </c>
      <c r="H2473" s="52" t="s">
        <v>52</v>
      </c>
      <c r="I2473" s="50"/>
      <c r="J2473" s="50"/>
      <c r="K2473" s="90"/>
      <c r="L2473" s="51">
        <v>318</v>
      </c>
      <c r="M2473" s="51">
        <v>281</v>
      </c>
      <c r="N2473" s="82">
        <f>IF('1'!$H$10="-",L2473,L2473)</f>
        <v>318</v>
      </c>
      <c r="O2473" s="82">
        <f>IF(Z2473="только сц",0,IF('1'!$H$10="-",M2473,IF('1'!$H$10="в кассу предприятия",M2473,IF('1'!$H$10="ИП Водакова Т.Ю.",M2473*1.075,"-"))))</f>
        <v>281</v>
      </c>
      <c r="P2473" s="86">
        <v>18</v>
      </c>
      <c r="Q2473" s="47"/>
      <c r="R2473" s="91">
        <f t="shared" si="38"/>
        <v>0</v>
      </c>
      <c r="S2473" s="91" t="str">
        <f>IF('1'!$H$10="-","-      ₽",IF(Z2473="только сц",IF(Q2473&lt;=AA2473,Q2473,AA2473),IF(Q2473&lt;=AB2473,0,IF(Q2473-R2473&lt;=AA2473,Q2473-R2473,AA2473))))</f>
        <v>-      ₽</v>
      </c>
      <c r="T2473" s="92" t="str">
        <f>IF('1'!$H$10="-","-      ₽",IF(AND(SUM($W$10:$W$6357)&gt;=200000,AC2473&lt;&gt;"без скидки"),IF(R2473&gt;=100,O2473*0.95*0.95*R2473,O2473*R2473*0.95),IF(SUM($V$10:$V$6357)&gt;=57000,IF(AND(R2473&gt;=100,AC2473&lt;&gt;"без скидки"),O2473*0.95*R2473,O2473*R2473),N2473*R2473)))</f>
        <v>-      ₽</v>
      </c>
      <c r="U2473" s="92" t="str">
        <f>IF('1'!$H$10="-","-      ₽",S2473*N2473)</f>
        <v>-      ₽</v>
      </c>
      <c r="V2473" s="93" t="str">
        <f>IF('1'!$H$10="-","-      ₽",R2473*N2473)</f>
        <v>-      ₽</v>
      </c>
      <c r="W2473" s="93" t="str">
        <f>IF('1'!$H$10="-","-      ₽",R2473*O2473)</f>
        <v>-      ₽</v>
      </c>
      <c r="X2473" s="65" t="s">
        <v>4548</v>
      </c>
      <c r="Y2473" s="66" t="str">
        <f>IF(OR(Q2473="",'1'!$H$10="-"),"-      %",IF(Z2473="только сц",0,IF(SUM($V$685:$V$6357)&gt;=57000,(W2473-T2473)/W2473,0)))</f>
        <v>-      %</v>
      </c>
      <c r="Z2473" s="83" t="s">
        <v>375</v>
      </c>
      <c r="AA2473" s="51">
        <v>16</v>
      </c>
      <c r="AB2473" s="51">
        <v>2</v>
      </c>
      <c r="AC2473" s="63" t="s">
        <v>3975</v>
      </c>
      <c r="AD2473" s="94" t="str">
        <f>IF(OR(Q2473="",'1'!$H$10="-"),"",IF(Q2473&gt;R2473+S2473,"заказано больше наличия",""))</f>
        <v/>
      </c>
    </row>
    <row r="2474" spans="1:30" s="48" customFormat="1">
      <c r="A2474" s="2"/>
      <c r="B2474" s="57" t="s">
        <v>4376</v>
      </c>
      <c r="C2474" s="49" t="s">
        <v>2746</v>
      </c>
      <c r="D2474" s="49" t="s">
        <v>232</v>
      </c>
      <c r="E2474" s="49">
        <v>6</v>
      </c>
      <c r="F2474" s="49">
        <v>11</v>
      </c>
      <c r="G2474" s="49" t="s">
        <v>4515</v>
      </c>
      <c r="H2474" s="52" t="s">
        <v>52</v>
      </c>
      <c r="I2474" s="50"/>
      <c r="J2474" s="50"/>
      <c r="K2474" s="90"/>
      <c r="L2474" s="51">
        <v>303</v>
      </c>
      <c r="M2474" s="51">
        <v>267</v>
      </c>
      <c r="N2474" s="82">
        <f>IF('1'!$H$10="-",L2474,L2474)</f>
        <v>303</v>
      </c>
      <c r="O2474" s="82">
        <f>IF(Z2474="только сц",0,IF('1'!$H$10="-",M2474,IF('1'!$H$10="в кассу предприятия",M2474,IF('1'!$H$10="ИП Водакова Т.Ю.",M2474*1.075,"-"))))</f>
        <v>267</v>
      </c>
      <c r="P2474" s="86">
        <v>1</v>
      </c>
      <c r="Q2474" s="47"/>
      <c r="R2474" s="91">
        <f t="shared" si="38"/>
        <v>0</v>
      </c>
      <c r="S2474" s="91" t="str">
        <f>IF('1'!$H$10="-","-      ₽",IF(Z2474="только сц",IF(Q2474&lt;=AA2474,Q2474,AA2474),IF(Q2474&lt;=AB2474,0,IF(Q2474-R2474&lt;=AA2474,Q2474-R2474,AA2474))))</f>
        <v>-      ₽</v>
      </c>
      <c r="T2474" s="92" t="str">
        <f>IF('1'!$H$10="-","-      ₽",IF(AND(SUM($W$10:$W$6357)&gt;=200000,AC2474&lt;&gt;"без скидки"),IF(R2474&gt;=100,O2474*0.95*0.95*R2474,O2474*R2474*0.95),IF(SUM($V$10:$V$6357)&gt;=57000,IF(AND(R2474&gt;=100,AC2474&lt;&gt;"без скидки"),O2474*0.95*R2474,O2474*R2474),N2474*R2474)))</f>
        <v>-      ₽</v>
      </c>
      <c r="U2474" s="92" t="str">
        <f>IF('1'!$H$10="-","-      ₽",S2474*N2474)</f>
        <v>-      ₽</v>
      </c>
      <c r="V2474" s="93" t="str">
        <f>IF('1'!$H$10="-","-      ₽",R2474*N2474)</f>
        <v>-      ₽</v>
      </c>
      <c r="W2474" s="93" t="str">
        <f>IF('1'!$H$10="-","-      ₽",R2474*O2474)</f>
        <v>-      ₽</v>
      </c>
      <c r="X2474" s="65" t="s">
        <v>4548</v>
      </c>
      <c r="Y2474" s="66" t="str">
        <f>IF(OR(Q2474="",'1'!$H$10="-"),"-      %",IF(Z2474="только сц",0,IF(SUM($V$685:$V$6357)&gt;=57000,(W2474-T2474)/W2474,0)))</f>
        <v>-      %</v>
      </c>
      <c r="Z2474" s="83" t="s">
        <v>375</v>
      </c>
      <c r="AA2474" s="51">
        <v>0</v>
      </c>
      <c r="AB2474" s="51">
        <v>1</v>
      </c>
      <c r="AC2474" s="63" t="s">
        <v>375</v>
      </c>
      <c r="AD2474" s="94" t="str">
        <f>IF(OR(Q2474="",'1'!$H$10="-"),"",IF(Q2474&gt;R2474+S2474,"заказано больше наличия",""))</f>
        <v/>
      </c>
    </row>
    <row r="2475" spans="1:30" s="48" customFormat="1">
      <c r="A2475" s="2"/>
      <c r="B2475" s="57" t="s">
        <v>4596</v>
      </c>
      <c r="C2475" s="49" t="s">
        <v>231</v>
      </c>
      <c r="D2475" s="49" t="s">
        <v>232</v>
      </c>
      <c r="E2475" s="49">
        <v>6</v>
      </c>
      <c r="F2475" s="49">
        <v>11</v>
      </c>
      <c r="G2475" s="49" t="s">
        <v>4684</v>
      </c>
      <c r="H2475" s="52" t="s">
        <v>52</v>
      </c>
      <c r="I2475" s="50"/>
      <c r="J2475" s="50"/>
      <c r="K2475" s="90"/>
      <c r="L2475" s="51">
        <v>271</v>
      </c>
      <c r="M2475" s="51">
        <v>239</v>
      </c>
      <c r="N2475" s="82">
        <f>IF('1'!$H$10="-",L2475,L2475)</f>
        <v>271</v>
      </c>
      <c r="O2475" s="82">
        <f>IF(Z2475="только сц",0,IF('1'!$H$10="-",M2475,IF('1'!$H$10="в кассу предприятия",M2475,IF('1'!$H$10="ИП Водакова Т.Ю.",M2475*1.075,"-"))))</f>
        <v>239</v>
      </c>
      <c r="P2475" s="86" t="s">
        <v>5583</v>
      </c>
      <c r="Q2475" s="47"/>
      <c r="R2475" s="91">
        <f t="shared" si="38"/>
        <v>0</v>
      </c>
      <c r="S2475" s="91" t="str">
        <f>IF('1'!$H$10="-","-      ₽",IF(Z2475="только сц",IF(Q2475&lt;=AA2475,Q2475,AA2475),IF(Q2475&lt;=AB2475,0,IF(Q2475-R2475&lt;=AA2475,Q2475-R2475,AA2475))))</f>
        <v>-      ₽</v>
      </c>
      <c r="T2475" s="92" t="str">
        <f>IF('1'!$H$10="-","-      ₽",IF(AND(SUM($W$10:$W$6357)&gt;=200000,AC2475&lt;&gt;"без скидки"),IF(R2475&gt;=100,O2475*0.95*0.95*R2475,O2475*R2475*0.95),IF(SUM($V$10:$V$6357)&gt;=57000,IF(AND(R2475&gt;=100,AC2475&lt;&gt;"без скидки"),O2475*0.95*R2475,O2475*R2475),N2475*R2475)))</f>
        <v>-      ₽</v>
      </c>
      <c r="U2475" s="92" t="str">
        <f>IF('1'!$H$10="-","-      ₽",S2475*N2475)</f>
        <v>-      ₽</v>
      </c>
      <c r="V2475" s="93" t="str">
        <f>IF('1'!$H$10="-","-      ₽",R2475*N2475)</f>
        <v>-      ₽</v>
      </c>
      <c r="W2475" s="93" t="str">
        <f>IF('1'!$H$10="-","-      ₽",R2475*O2475)</f>
        <v>-      ₽</v>
      </c>
      <c r="X2475" s="65" t="s">
        <v>4548</v>
      </c>
      <c r="Y2475" s="66" t="str">
        <f>IF(OR(Q2475="",'1'!$H$10="-"),"-      %",IF(Z2475="только сц",0,IF(SUM($V$685:$V$6357)&gt;=57000,(W2475-T2475)/W2475,0)))</f>
        <v>-      %</v>
      </c>
      <c r="Z2475" s="83" t="s">
        <v>375</v>
      </c>
      <c r="AA2475" s="51">
        <v>43</v>
      </c>
      <c r="AB2475" s="51">
        <v>86</v>
      </c>
      <c r="AC2475" s="63" t="s">
        <v>3975</v>
      </c>
      <c r="AD2475" s="94" t="str">
        <f>IF(OR(Q2475="",'1'!$H$10="-"),"",IF(Q2475&gt;R2475+S2475,"заказано больше наличия",""))</f>
        <v/>
      </c>
    </row>
    <row r="2476" spans="1:30" s="48" customFormat="1">
      <c r="A2476" s="2"/>
      <c r="B2476" s="57" t="s">
        <v>4108</v>
      </c>
      <c r="C2476" s="49" t="s">
        <v>2746</v>
      </c>
      <c r="D2476" s="49" t="s">
        <v>232</v>
      </c>
      <c r="E2476" s="49">
        <v>6</v>
      </c>
      <c r="F2476" s="49">
        <v>11</v>
      </c>
      <c r="G2476" s="49" t="s">
        <v>4148</v>
      </c>
      <c r="H2476" s="52" t="s">
        <v>52</v>
      </c>
      <c r="I2476" s="50"/>
      <c r="J2476" s="50"/>
      <c r="K2476" s="90"/>
      <c r="L2476" s="51">
        <v>303</v>
      </c>
      <c r="M2476" s="51">
        <v>267</v>
      </c>
      <c r="N2476" s="82">
        <f>IF('1'!$H$10="-",L2476,L2476)</f>
        <v>303</v>
      </c>
      <c r="O2476" s="82">
        <f>IF(Z2476="только сц",0,IF('1'!$H$10="-",M2476,IF('1'!$H$10="в кассу предприятия",M2476,IF('1'!$H$10="ИП Водакова Т.Ю.",M2476*1.075,"-"))))</f>
        <v>267</v>
      </c>
      <c r="P2476" s="86">
        <v>7</v>
      </c>
      <c r="Q2476" s="47"/>
      <c r="R2476" s="91">
        <f t="shared" si="38"/>
        <v>0</v>
      </c>
      <c r="S2476" s="91" t="str">
        <f>IF('1'!$H$10="-","-      ₽",IF(Z2476="только сц",IF(Q2476&lt;=AA2476,Q2476,AA2476),IF(Q2476&lt;=AB2476,0,IF(Q2476-R2476&lt;=AA2476,Q2476-R2476,AA2476))))</f>
        <v>-      ₽</v>
      </c>
      <c r="T2476" s="92" t="str">
        <f>IF('1'!$H$10="-","-      ₽",IF(AND(SUM($W$10:$W$6357)&gt;=200000,AC2476&lt;&gt;"без скидки"),IF(R2476&gt;=100,O2476*0.95*0.95*R2476,O2476*R2476*0.95),IF(SUM($V$10:$V$6357)&gt;=57000,IF(AND(R2476&gt;=100,AC2476&lt;&gt;"без скидки"),O2476*0.95*R2476,O2476*R2476),N2476*R2476)))</f>
        <v>-      ₽</v>
      </c>
      <c r="U2476" s="92" t="str">
        <f>IF('1'!$H$10="-","-      ₽",S2476*N2476)</f>
        <v>-      ₽</v>
      </c>
      <c r="V2476" s="93" t="str">
        <f>IF('1'!$H$10="-","-      ₽",R2476*N2476)</f>
        <v>-      ₽</v>
      </c>
      <c r="W2476" s="93" t="str">
        <f>IF('1'!$H$10="-","-      ₽",R2476*O2476)</f>
        <v>-      ₽</v>
      </c>
      <c r="X2476" s="65" t="s">
        <v>4548</v>
      </c>
      <c r="Y2476" s="66" t="str">
        <f>IF(OR(Q2476="",'1'!$H$10="-"),"-      %",IF(Z2476="только сц",0,IF(SUM($V$685:$V$6357)&gt;=57000,(W2476-T2476)/W2476,0)))</f>
        <v>-      %</v>
      </c>
      <c r="Z2476" s="83" t="s">
        <v>375</v>
      </c>
      <c r="AA2476" s="51">
        <v>0</v>
      </c>
      <c r="AB2476" s="51">
        <v>7</v>
      </c>
      <c r="AC2476" s="63" t="s">
        <v>3975</v>
      </c>
      <c r="AD2476" s="94" t="str">
        <f>IF(OR(Q2476="",'1'!$H$10="-"),"",IF(Q2476&gt;R2476+S2476,"заказано больше наличия",""))</f>
        <v/>
      </c>
    </row>
    <row r="2477" spans="1:30" s="48" customFormat="1">
      <c r="A2477" s="2"/>
      <c r="B2477" s="57" t="s">
        <v>2215</v>
      </c>
      <c r="C2477" s="49" t="s">
        <v>2746</v>
      </c>
      <c r="D2477" s="49" t="s">
        <v>232</v>
      </c>
      <c r="E2477" s="49">
        <v>6</v>
      </c>
      <c r="F2477" s="49">
        <v>11</v>
      </c>
      <c r="G2477" s="49" t="s">
        <v>3578</v>
      </c>
      <c r="H2477" s="52" t="s">
        <v>52</v>
      </c>
      <c r="I2477" s="50"/>
      <c r="J2477" s="50"/>
      <c r="K2477" s="90"/>
      <c r="L2477" s="51">
        <v>303</v>
      </c>
      <c r="M2477" s="51">
        <v>267</v>
      </c>
      <c r="N2477" s="82">
        <f>IF('1'!$H$10="-",L2477,L2477)</f>
        <v>303</v>
      </c>
      <c r="O2477" s="82">
        <f>IF(Z2477="только сц",0,IF('1'!$H$10="-",M2477,IF('1'!$H$10="в кассу предприятия",M2477,IF('1'!$H$10="ИП Водакова Т.Ю.",M2477*1.075,"-"))))</f>
        <v>267</v>
      </c>
      <c r="P2477" s="86">
        <v>12</v>
      </c>
      <c r="Q2477" s="47"/>
      <c r="R2477" s="91">
        <f t="shared" si="38"/>
        <v>0</v>
      </c>
      <c r="S2477" s="91" t="str">
        <f>IF('1'!$H$10="-","-      ₽",IF(Z2477="только сц",IF(Q2477&lt;=AA2477,Q2477,AA2477),IF(Q2477&lt;=AB2477,0,IF(Q2477-R2477&lt;=AA2477,Q2477-R2477,AA2477))))</f>
        <v>-      ₽</v>
      </c>
      <c r="T2477" s="92" t="str">
        <f>IF('1'!$H$10="-","-      ₽",IF(AND(SUM($W$10:$W$6357)&gt;=200000,AC2477&lt;&gt;"без скидки"),IF(R2477&gt;=100,O2477*0.95*0.95*R2477,O2477*R2477*0.95),IF(SUM($V$10:$V$6357)&gt;=57000,IF(AND(R2477&gt;=100,AC2477&lt;&gt;"без скидки"),O2477*0.95*R2477,O2477*R2477),N2477*R2477)))</f>
        <v>-      ₽</v>
      </c>
      <c r="U2477" s="92" t="str">
        <f>IF('1'!$H$10="-","-      ₽",S2477*N2477)</f>
        <v>-      ₽</v>
      </c>
      <c r="V2477" s="93" t="str">
        <f>IF('1'!$H$10="-","-      ₽",R2477*N2477)</f>
        <v>-      ₽</v>
      </c>
      <c r="W2477" s="93" t="str">
        <f>IF('1'!$H$10="-","-      ₽",R2477*O2477)</f>
        <v>-      ₽</v>
      </c>
      <c r="X2477" s="65" t="s">
        <v>4548</v>
      </c>
      <c r="Y2477" s="66" t="str">
        <f>IF(OR(Q2477="",'1'!$H$10="-"),"-      %",IF(Z2477="только сц",0,IF(SUM($V$685:$V$6357)&gt;=57000,(W2477-T2477)/W2477,0)))</f>
        <v>-      %</v>
      </c>
      <c r="Z2477" s="83" t="s">
        <v>375</v>
      </c>
      <c r="AA2477" s="51">
        <v>6</v>
      </c>
      <c r="AB2477" s="51">
        <v>6</v>
      </c>
      <c r="AC2477" s="63" t="s">
        <v>375</v>
      </c>
      <c r="AD2477" s="94" t="str">
        <f>IF(OR(Q2477="",'1'!$H$10="-"),"",IF(Q2477&gt;R2477+S2477,"заказано больше наличия",""))</f>
        <v/>
      </c>
    </row>
    <row r="2478" spans="1:30" s="48" customFormat="1">
      <c r="A2478" s="2"/>
      <c r="B2478" s="57" t="s">
        <v>4597</v>
      </c>
      <c r="C2478" s="49" t="s">
        <v>231</v>
      </c>
      <c r="D2478" s="49" t="s">
        <v>232</v>
      </c>
      <c r="E2478" s="49">
        <v>6</v>
      </c>
      <c r="F2478" s="49">
        <v>11</v>
      </c>
      <c r="G2478" s="49" t="s">
        <v>4685</v>
      </c>
      <c r="H2478" s="52" t="s">
        <v>52</v>
      </c>
      <c r="I2478" s="50"/>
      <c r="J2478" s="50"/>
      <c r="K2478" s="90"/>
      <c r="L2478" s="51">
        <v>271</v>
      </c>
      <c r="M2478" s="51">
        <v>239</v>
      </c>
      <c r="N2478" s="82">
        <f>IF('1'!$H$10="-",L2478,L2478)</f>
        <v>271</v>
      </c>
      <c r="O2478" s="82">
        <f>IF(Z2478="только сц",0,IF('1'!$H$10="-",M2478,IF('1'!$H$10="в кассу предприятия",M2478,IF('1'!$H$10="ИП Водакова Т.Ю.",M2478*1.075,"-"))))</f>
        <v>239</v>
      </c>
      <c r="P2478" s="86" t="s">
        <v>5583</v>
      </c>
      <c r="Q2478" s="47"/>
      <c r="R2478" s="91">
        <f t="shared" si="38"/>
        <v>0</v>
      </c>
      <c r="S2478" s="91" t="str">
        <f>IF('1'!$H$10="-","-      ₽",IF(Z2478="только сц",IF(Q2478&lt;=AA2478,Q2478,AA2478),IF(Q2478&lt;=AB2478,0,IF(Q2478-R2478&lt;=AA2478,Q2478-R2478,AA2478))))</f>
        <v>-      ₽</v>
      </c>
      <c r="T2478" s="92" t="str">
        <f>IF('1'!$H$10="-","-      ₽",IF(AND(SUM($W$10:$W$6357)&gt;=200000,AC2478&lt;&gt;"без скидки"),IF(R2478&gt;=100,O2478*0.95*0.95*R2478,O2478*R2478*0.95),IF(SUM($V$10:$V$6357)&gt;=57000,IF(AND(R2478&gt;=100,AC2478&lt;&gt;"без скидки"),O2478*0.95*R2478,O2478*R2478),N2478*R2478)))</f>
        <v>-      ₽</v>
      </c>
      <c r="U2478" s="92" t="str">
        <f>IF('1'!$H$10="-","-      ₽",S2478*N2478)</f>
        <v>-      ₽</v>
      </c>
      <c r="V2478" s="93" t="str">
        <f>IF('1'!$H$10="-","-      ₽",R2478*N2478)</f>
        <v>-      ₽</v>
      </c>
      <c r="W2478" s="93" t="str">
        <f>IF('1'!$H$10="-","-      ₽",R2478*O2478)</f>
        <v>-      ₽</v>
      </c>
      <c r="X2478" s="65" t="s">
        <v>4548</v>
      </c>
      <c r="Y2478" s="66" t="str">
        <f>IF(OR(Q2478="",'1'!$H$10="-"),"-      %",IF(Z2478="только сц",0,IF(SUM($V$685:$V$6357)&gt;=57000,(W2478-T2478)/W2478,0)))</f>
        <v>-      %</v>
      </c>
      <c r="Z2478" s="83" t="s">
        <v>375</v>
      </c>
      <c r="AA2478" s="51">
        <v>99</v>
      </c>
      <c r="AB2478" s="51">
        <v>188</v>
      </c>
      <c r="AC2478" s="63" t="s">
        <v>3975</v>
      </c>
      <c r="AD2478" s="94" t="str">
        <f>IF(OR(Q2478="",'1'!$H$10="-"),"",IF(Q2478&gt;R2478+S2478,"заказано больше наличия",""))</f>
        <v/>
      </c>
    </row>
    <row r="2479" spans="1:30" s="48" customFormat="1">
      <c r="A2479" s="2"/>
      <c r="B2479" s="57" t="s">
        <v>4598</v>
      </c>
      <c r="C2479" s="49" t="s">
        <v>4647</v>
      </c>
      <c r="D2479" s="49" t="s">
        <v>233</v>
      </c>
      <c r="E2479" s="49">
        <v>6</v>
      </c>
      <c r="F2479" s="49">
        <v>11</v>
      </c>
      <c r="G2479" s="49" t="s">
        <v>4686</v>
      </c>
      <c r="H2479" s="52" t="s">
        <v>52</v>
      </c>
      <c r="I2479" s="50"/>
      <c r="J2479" s="50"/>
      <c r="K2479" s="90"/>
      <c r="L2479" s="51">
        <v>303</v>
      </c>
      <c r="M2479" s="51">
        <v>267</v>
      </c>
      <c r="N2479" s="82">
        <f>IF('1'!$H$10="-",L2479,L2479)</f>
        <v>303</v>
      </c>
      <c r="O2479" s="82">
        <f>IF(Z2479="только сц",0,IF('1'!$H$10="-",M2479,IF('1'!$H$10="в кассу предприятия",M2479,IF('1'!$H$10="ИП Водакова Т.Ю.",M2479*1.075,"-"))))</f>
        <v>267</v>
      </c>
      <c r="P2479" s="86">
        <v>77</v>
      </c>
      <c r="Q2479" s="47"/>
      <c r="R2479" s="91">
        <f t="shared" si="38"/>
        <v>0</v>
      </c>
      <c r="S2479" s="91" t="str">
        <f>IF('1'!$H$10="-","-      ₽",IF(Z2479="только сц",IF(Q2479&lt;=AA2479,Q2479,AA2479),IF(Q2479&lt;=AB2479,0,IF(Q2479-R2479&lt;=AA2479,Q2479-R2479,AA2479))))</f>
        <v>-      ₽</v>
      </c>
      <c r="T2479" s="92" t="str">
        <f>IF('1'!$H$10="-","-      ₽",IF(AND(SUM($W$10:$W$6357)&gt;=200000,AC2479&lt;&gt;"без скидки"),IF(R2479&gt;=100,O2479*0.95*0.95*R2479,O2479*R2479*0.95),IF(SUM($V$10:$V$6357)&gt;=57000,IF(AND(R2479&gt;=100,AC2479&lt;&gt;"без скидки"),O2479*0.95*R2479,O2479*R2479),N2479*R2479)))</f>
        <v>-      ₽</v>
      </c>
      <c r="U2479" s="92" t="str">
        <f>IF('1'!$H$10="-","-      ₽",S2479*N2479)</f>
        <v>-      ₽</v>
      </c>
      <c r="V2479" s="93" t="str">
        <f>IF('1'!$H$10="-","-      ₽",R2479*N2479)</f>
        <v>-      ₽</v>
      </c>
      <c r="W2479" s="93" t="str">
        <f>IF('1'!$H$10="-","-      ₽",R2479*O2479)</f>
        <v>-      ₽</v>
      </c>
      <c r="X2479" s="65" t="s">
        <v>4548</v>
      </c>
      <c r="Y2479" s="66" t="str">
        <f>IF(OR(Q2479="",'1'!$H$10="-"),"-      %",IF(Z2479="только сц",0,IF(SUM($V$685:$V$6357)&gt;=57000,(W2479-T2479)/W2479,0)))</f>
        <v>-      %</v>
      </c>
      <c r="Z2479" s="83" t="s">
        <v>375</v>
      </c>
      <c r="AA2479" s="51">
        <v>0</v>
      </c>
      <c r="AB2479" s="51">
        <v>77</v>
      </c>
      <c r="AC2479" s="63" t="s">
        <v>375</v>
      </c>
      <c r="AD2479" s="94" t="str">
        <f>IF(OR(Q2479="",'1'!$H$10="-"),"",IF(Q2479&gt;R2479+S2479,"заказано больше наличия",""))</f>
        <v/>
      </c>
    </row>
    <row r="2480" spans="1:30" s="48" customFormat="1">
      <c r="A2480" s="2"/>
      <c r="B2480" s="57" t="s">
        <v>4599</v>
      </c>
      <c r="C2480" s="49" t="s">
        <v>4647</v>
      </c>
      <c r="D2480" s="49" t="s">
        <v>233</v>
      </c>
      <c r="E2480" s="49">
        <v>6</v>
      </c>
      <c r="F2480" s="49">
        <v>11</v>
      </c>
      <c r="G2480" s="49" t="s">
        <v>4686</v>
      </c>
      <c r="H2480" s="52" t="s">
        <v>52</v>
      </c>
      <c r="I2480" s="50"/>
      <c r="J2480" s="50"/>
      <c r="K2480" s="90"/>
      <c r="L2480" s="51">
        <v>303</v>
      </c>
      <c r="M2480" s="51">
        <v>267</v>
      </c>
      <c r="N2480" s="82">
        <f>IF('1'!$H$10="-",L2480,L2480)</f>
        <v>303</v>
      </c>
      <c r="O2480" s="82">
        <f>IF(Z2480="только сц",0,IF('1'!$H$10="-",M2480,IF('1'!$H$10="в кассу предприятия",M2480,IF('1'!$H$10="ИП Водакова Т.Ю.",M2480*1.075,"-"))))</f>
        <v>0</v>
      </c>
      <c r="P2480" s="86">
        <v>28</v>
      </c>
      <c r="Q2480" s="47"/>
      <c r="R2480" s="91">
        <f t="shared" ref="R2480:R2543" si="39">IF(Q2480&lt;=AB2480,Q2480,AB2480)</f>
        <v>0</v>
      </c>
      <c r="S2480" s="91" t="str">
        <f>IF('1'!$H$10="-","-      ₽",IF(Z2480="только сц",IF(Q2480&lt;=AA2480,Q2480,AA2480),IF(Q2480&lt;=AB2480,0,IF(Q2480-R2480&lt;=AA2480,Q2480-R2480,AA2480))))</f>
        <v>-      ₽</v>
      </c>
      <c r="T2480" s="92" t="str">
        <f>IF('1'!$H$10="-","-      ₽",IF(AND(SUM($W$10:$W$6357)&gt;=200000,AC2480&lt;&gt;"без скидки"),IF(R2480&gt;=100,O2480*0.95*0.95*R2480,O2480*R2480*0.95),IF(SUM($V$10:$V$6357)&gt;=57000,IF(AND(R2480&gt;=100,AC2480&lt;&gt;"без скидки"),O2480*0.95*R2480,O2480*R2480),N2480*R2480)))</f>
        <v>-      ₽</v>
      </c>
      <c r="U2480" s="92" t="str">
        <f>IF('1'!$H$10="-","-      ₽",S2480*N2480)</f>
        <v>-      ₽</v>
      </c>
      <c r="V2480" s="93" t="str">
        <f>IF('1'!$H$10="-","-      ₽",R2480*N2480)</f>
        <v>-      ₽</v>
      </c>
      <c r="W2480" s="93" t="str">
        <f>IF('1'!$H$10="-","-      ₽",R2480*O2480)</f>
        <v>-      ₽</v>
      </c>
      <c r="X2480" s="65" t="s">
        <v>4548</v>
      </c>
      <c r="Y2480" s="66" t="str">
        <f>IF(OR(Q2480="",'1'!$H$10="-"),"-      %",IF(Z2480="только сц",0,IF(SUM($V$685:$V$6357)&gt;=57000,(W2480-T2480)/W2480,0)))</f>
        <v>-      %</v>
      </c>
      <c r="Z2480" s="83" t="s">
        <v>5582</v>
      </c>
      <c r="AA2480" s="51">
        <v>28</v>
      </c>
      <c r="AB2480" s="51">
        <v>0</v>
      </c>
      <c r="AC2480" s="63" t="s">
        <v>375</v>
      </c>
      <c r="AD2480" s="94" t="str">
        <f>IF(OR(Q2480="",'1'!$H$10="-"),"",IF(Q2480&gt;R2480+S2480,"заказано больше наличия",""))</f>
        <v/>
      </c>
    </row>
    <row r="2481" spans="1:30" s="48" customFormat="1">
      <c r="A2481" s="2"/>
      <c r="B2481" s="57" t="s">
        <v>4016</v>
      </c>
      <c r="C2481" s="49" t="s">
        <v>4022</v>
      </c>
      <c r="D2481" s="49" t="s">
        <v>233</v>
      </c>
      <c r="E2481" s="49">
        <v>6</v>
      </c>
      <c r="F2481" s="49">
        <v>11</v>
      </c>
      <c r="G2481" s="49" t="s">
        <v>4040</v>
      </c>
      <c r="H2481" s="52" t="s">
        <v>52</v>
      </c>
      <c r="I2481" s="50"/>
      <c r="J2481" s="50"/>
      <c r="K2481" s="90"/>
      <c r="L2481" s="51">
        <v>303</v>
      </c>
      <c r="M2481" s="51">
        <v>267</v>
      </c>
      <c r="N2481" s="82">
        <f>IF('1'!$H$10="-",L2481,L2481)</f>
        <v>303</v>
      </c>
      <c r="O2481" s="82">
        <f>IF(Z2481="только сц",0,IF('1'!$H$10="-",M2481,IF('1'!$H$10="в кассу предприятия",M2481,IF('1'!$H$10="ИП Водакова Т.Ю.",M2481*1.075,"-"))))</f>
        <v>267</v>
      </c>
      <c r="P2481" s="86">
        <v>9</v>
      </c>
      <c r="Q2481" s="47"/>
      <c r="R2481" s="91">
        <f t="shared" si="39"/>
        <v>0</v>
      </c>
      <c r="S2481" s="91" t="str">
        <f>IF('1'!$H$10="-","-      ₽",IF(Z2481="только сц",IF(Q2481&lt;=AA2481,Q2481,AA2481),IF(Q2481&lt;=AB2481,0,IF(Q2481-R2481&lt;=AA2481,Q2481-R2481,AA2481))))</f>
        <v>-      ₽</v>
      </c>
      <c r="T2481" s="92" t="str">
        <f>IF('1'!$H$10="-","-      ₽",IF(AND(SUM($W$10:$W$6357)&gt;=200000,AC2481&lt;&gt;"без скидки"),IF(R2481&gt;=100,O2481*0.95*0.95*R2481,O2481*R2481*0.95),IF(SUM($V$10:$V$6357)&gt;=57000,IF(AND(R2481&gt;=100,AC2481&lt;&gt;"без скидки"),O2481*0.95*R2481,O2481*R2481),N2481*R2481)))</f>
        <v>-      ₽</v>
      </c>
      <c r="U2481" s="92" t="str">
        <f>IF('1'!$H$10="-","-      ₽",S2481*N2481)</f>
        <v>-      ₽</v>
      </c>
      <c r="V2481" s="93" t="str">
        <f>IF('1'!$H$10="-","-      ₽",R2481*N2481)</f>
        <v>-      ₽</v>
      </c>
      <c r="W2481" s="93" t="str">
        <f>IF('1'!$H$10="-","-      ₽",R2481*O2481)</f>
        <v>-      ₽</v>
      </c>
      <c r="X2481" s="65" t="s">
        <v>4548</v>
      </c>
      <c r="Y2481" s="66" t="str">
        <f>IF(OR(Q2481="",'1'!$H$10="-"),"-      %",IF(Z2481="только сц",0,IF(SUM($V$685:$V$6357)&gt;=57000,(W2481-T2481)/W2481,0)))</f>
        <v>-      %</v>
      </c>
      <c r="Z2481" s="83" t="s">
        <v>375</v>
      </c>
      <c r="AA2481" s="51">
        <v>0</v>
      </c>
      <c r="AB2481" s="51">
        <v>9</v>
      </c>
      <c r="AC2481" s="63" t="s">
        <v>375</v>
      </c>
      <c r="AD2481" s="94" t="str">
        <f>IF(OR(Q2481="",'1'!$H$10="-"),"",IF(Q2481&gt;R2481+S2481,"заказано больше наличия",""))</f>
        <v/>
      </c>
    </row>
    <row r="2482" spans="1:30" s="48" customFormat="1">
      <c r="A2482" s="2"/>
      <c r="B2482" s="57" t="s">
        <v>4377</v>
      </c>
      <c r="C2482" s="49" t="s">
        <v>235</v>
      </c>
      <c r="D2482" s="49" t="s">
        <v>236</v>
      </c>
      <c r="E2482" s="49">
        <v>6</v>
      </c>
      <c r="F2482" s="49">
        <v>11</v>
      </c>
      <c r="G2482" s="49" t="s">
        <v>4516</v>
      </c>
      <c r="H2482" s="52" t="s">
        <v>52</v>
      </c>
      <c r="I2482" s="50"/>
      <c r="J2482" s="50"/>
      <c r="K2482" s="90"/>
      <c r="L2482" s="51">
        <v>384</v>
      </c>
      <c r="M2482" s="51">
        <v>339</v>
      </c>
      <c r="N2482" s="82">
        <f>IF('1'!$H$10="-",L2482,L2482)</f>
        <v>384</v>
      </c>
      <c r="O2482" s="82">
        <f>IF(Z2482="только сц",0,IF('1'!$H$10="-",M2482,IF('1'!$H$10="в кассу предприятия",M2482,IF('1'!$H$10="ИП Водакова Т.Ю.",M2482*1.075,"-"))))</f>
        <v>339</v>
      </c>
      <c r="P2482" s="86">
        <v>1</v>
      </c>
      <c r="Q2482" s="47"/>
      <c r="R2482" s="91">
        <f t="shared" si="39"/>
        <v>0</v>
      </c>
      <c r="S2482" s="91" t="str">
        <f>IF('1'!$H$10="-","-      ₽",IF(Z2482="только сц",IF(Q2482&lt;=AA2482,Q2482,AA2482),IF(Q2482&lt;=AB2482,0,IF(Q2482-R2482&lt;=AA2482,Q2482-R2482,AA2482))))</f>
        <v>-      ₽</v>
      </c>
      <c r="T2482" s="92" t="str">
        <f>IF('1'!$H$10="-","-      ₽",IF(AND(SUM($W$10:$W$6357)&gt;=200000,AC2482&lt;&gt;"без скидки"),IF(R2482&gt;=100,O2482*0.95*0.95*R2482,O2482*R2482*0.95),IF(SUM($V$10:$V$6357)&gt;=57000,IF(AND(R2482&gt;=100,AC2482&lt;&gt;"без скидки"),O2482*0.95*R2482,O2482*R2482),N2482*R2482)))</f>
        <v>-      ₽</v>
      </c>
      <c r="U2482" s="92" t="str">
        <f>IF('1'!$H$10="-","-      ₽",S2482*N2482)</f>
        <v>-      ₽</v>
      </c>
      <c r="V2482" s="93" t="str">
        <f>IF('1'!$H$10="-","-      ₽",R2482*N2482)</f>
        <v>-      ₽</v>
      </c>
      <c r="W2482" s="93" t="str">
        <f>IF('1'!$H$10="-","-      ₽",R2482*O2482)</f>
        <v>-      ₽</v>
      </c>
      <c r="X2482" s="65" t="s">
        <v>4548</v>
      </c>
      <c r="Y2482" s="66" t="str">
        <f>IF(OR(Q2482="",'1'!$H$10="-"),"-      %",IF(Z2482="только сц",0,IF(SUM($V$685:$V$6357)&gt;=57000,(W2482-T2482)/W2482,0)))</f>
        <v>-      %</v>
      </c>
      <c r="Z2482" s="83" t="s">
        <v>375</v>
      </c>
      <c r="AA2482" s="51">
        <v>0</v>
      </c>
      <c r="AB2482" s="51">
        <v>1</v>
      </c>
      <c r="AC2482" s="63" t="s">
        <v>375</v>
      </c>
      <c r="AD2482" s="94" t="str">
        <f>IF(OR(Q2482="",'1'!$H$10="-"),"",IF(Q2482&gt;R2482+S2482,"заказано больше наличия",""))</f>
        <v/>
      </c>
    </row>
    <row r="2483" spans="1:30" s="48" customFormat="1">
      <c r="A2483" s="2"/>
      <c r="B2483" s="57" t="s">
        <v>5330</v>
      </c>
      <c r="C2483" s="49" t="s">
        <v>239</v>
      </c>
      <c r="D2483" s="49" t="s">
        <v>236</v>
      </c>
      <c r="E2483" s="49">
        <v>6</v>
      </c>
      <c r="F2483" s="49">
        <v>13</v>
      </c>
      <c r="G2483" s="49" t="s">
        <v>4516</v>
      </c>
      <c r="H2483" s="52" t="s">
        <v>2808</v>
      </c>
      <c r="I2483" s="50"/>
      <c r="J2483" s="50"/>
      <c r="K2483" s="90"/>
      <c r="L2483" s="51">
        <v>384</v>
      </c>
      <c r="M2483" s="51">
        <v>339</v>
      </c>
      <c r="N2483" s="82">
        <f>IF('1'!$H$10="-",L2483,L2483)</f>
        <v>384</v>
      </c>
      <c r="O2483" s="82">
        <f>IF(Z2483="только сц",0,IF('1'!$H$10="-",M2483,IF('1'!$H$10="в кассу предприятия",M2483,IF('1'!$H$10="ИП Водакова Т.Ю.",M2483*1.075,"-"))))</f>
        <v>0</v>
      </c>
      <c r="P2483" s="86">
        <v>10</v>
      </c>
      <c r="Q2483" s="47"/>
      <c r="R2483" s="91">
        <f t="shared" si="39"/>
        <v>0</v>
      </c>
      <c r="S2483" s="91" t="str">
        <f>IF('1'!$H$10="-","-      ₽",IF(Z2483="только сц",IF(Q2483&lt;=AA2483,Q2483,AA2483),IF(Q2483&lt;=AB2483,0,IF(Q2483-R2483&lt;=AA2483,Q2483-R2483,AA2483))))</f>
        <v>-      ₽</v>
      </c>
      <c r="T2483" s="92" t="str">
        <f>IF('1'!$H$10="-","-      ₽",IF(AND(SUM($W$10:$W$6357)&gt;=200000,AC2483&lt;&gt;"без скидки"),IF(R2483&gt;=100,O2483*0.95*0.95*R2483,O2483*R2483*0.95),IF(SUM($V$10:$V$6357)&gt;=57000,IF(AND(R2483&gt;=100,AC2483&lt;&gt;"без скидки"),O2483*0.95*R2483,O2483*R2483),N2483*R2483)))</f>
        <v>-      ₽</v>
      </c>
      <c r="U2483" s="92" t="str">
        <f>IF('1'!$H$10="-","-      ₽",S2483*N2483)</f>
        <v>-      ₽</v>
      </c>
      <c r="V2483" s="93" t="str">
        <f>IF('1'!$H$10="-","-      ₽",R2483*N2483)</f>
        <v>-      ₽</v>
      </c>
      <c r="W2483" s="93" t="str">
        <f>IF('1'!$H$10="-","-      ₽",R2483*O2483)</f>
        <v>-      ₽</v>
      </c>
      <c r="X2483" s="65" t="s">
        <v>4548</v>
      </c>
      <c r="Y2483" s="66" t="str">
        <f>IF(OR(Q2483="",'1'!$H$10="-"),"-      %",IF(Z2483="только сц",0,IF(SUM($V$685:$V$6357)&gt;=57000,(W2483-T2483)/W2483,0)))</f>
        <v>-      %</v>
      </c>
      <c r="Z2483" s="83" t="s">
        <v>5582</v>
      </c>
      <c r="AA2483" s="51">
        <v>10</v>
      </c>
      <c r="AB2483" s="51">
        <v>0</v>
      </c>
      <c r="AC2483" s="63" t="s">
        <v>3975</v>
      </c>
      <c r="AD2483" s="94" t="str">
        <f>IF(OR(Q2483="",'1'!$H$10="-"),"",IF(Q2483&gt;R2483+S2483,"заказано больше наличия",""))</f>
        <v/>
      </c>
    </row>
    <row r="2484" spans="1:30" s="48" customFormat="1">
      <c r="A2484" s="2"/>
      <c r="B2484" s="57" t="s">
        <v>234</v>
      </c>
      <c r="C2484" s="49" t="s">
        <v>235</v>
      </c>
      <c r="D2484" s="49" t="s">
        <v>236</v>
      </c>
      <c r="E2484" s="49">
        <v>6</v>
      </c>
      <c r="F2484" s="49">
        <v>11</v>
      </c>
      <c r="G2484" s="49" t="s">
        <v>237</v>
      </c>
      <c r="H2484" s="52" t="s">
        <v>52</v>
      </c>
      <c r="I2484" s="50"/>
      <c r="J2484" s="50"/>
      <c r="K2484" s="90"/>
      <c r="L2484" s="51">
        <v>303</v>
      </c>
      <c r="M2484" s="51">
        <v>267</v>
      </c>
      <c r="N2484" s="82">
        <f>IF('1'!$H$10="-",L2484,L2484)</f>
        <v>303</v>
      </c>
      <c r="O2484" s="82">
        <f>IF(Z2484="только сц",0,IF('1'!$H$10="-",M2484,IF('1'!$H$10="в кассу предприятия",M2484,IF('1'!$H$10="ИП Водакова Т.Ю.",M2484*1.075,"-"))))</f>
        <v>0</v>
      </c>
      <c r="P2484" s="86">
        <v>26</v>
      </c>
      <c r="Q2484" s="47"/>
      <c r="R2484" s="91">
        <f t="shared" si="39"/>
        <v>0</v>
      </c>
      <c r="S2484" s="91" t="str">
        <f>IF('1'!$H$10="-","-      ₽",IF(Z2484="только сц",IF(Q2484&lt;=AA2484,Q2484,AA2484),IF(Q2484&lt;=AB2484,0,IF(Q2484-R2484&lt;=AA2484,Q2484-R2484,AA2484))))</f>
        <v>-      ₽</v>
      </c>
      <c r="T2484" s="92" t="str">
        <f>IF('1'!$H$10="-","-      ₽",IF(AND(SUM($W$10:$W$6357)&gt;=200000,AC2484&lt;&gt;"без скидки"),IF(R2484&gt;=100,O2484*0.95*0.95*R2484,O2484*R2484*0.95),IF(SUM($V$10:$V$6357)&gt;=57000,IF(AND(R2484&gt;=100,AC2484&lt;&gt;"без скидки"),O2484*0.95*R2484,O2484*R2484),N2484*R2484)))</f>
        <v>-      ₽</v>
      </c>
      <c r="U2484" s="92" t="str">
        <f>IF('1'!$H$10="-","-      ₽",S2484*N2484)</f>
        <v>-      ₽</v>
      </c>
      <c r="V2484" s="93" t="str">
        <f>IF('1'!$H$10="-","-      ₽",R2484*N2484)</f>
        <v>-      ₽</v>
      </c>
      <c r="W2484" s="93" t="str">
        <f>IF('1'!$H$10="-","-      ₽",R2484*O2484)</f>
        <v>-      ₽</v>
      </c>
      <c r="X2484" s="65" t="s">
        <v>4548</v>
      </c>
      <c r="Y2484" s="66" t="str">
        <f>IF(OR(Q2484="",'1'!$H$10="-"),"-      %",IF(Z2484="только сц",0,IF(SUM($V$685:$V$6357)&gt;=57000,(W2484-T2484)/W2484,0)))</f>
        <v>-      %</v>
      </c>
      <c r="Z2484" s="83" t="s">
        <v>5582</v>
      </c>
      <c r="AA2484" s="51">
        <v>26</v>
      </c>
      <c r="AB2484" s="51">
        <v>0</v>
      </c>
      <c r="AC2484" s="63" t="s">
        <v>375</v>
      </c>
      <c r="AD2484" s="94" t="str">
        <f>IF(OR(Q2484="",'1'!$H$10="-"),"",IF(Q2484&gt;R2484+S2484,"заказано больше наличия",""))</f>
        <v/>
      </c>
    </row>
    <row r="2485" spans="1:30" s="48" customFormat="1">
      <c r="A2485" s="2"/>
      <c r="B2485" s="57" t="s">
        <v>5331</v>
      </c>
      <c r="C2485" s="49" t="s">
        <v>239</v>
      </c>
      <c r="D2485" s="49" t="s">
        <v>236</v>
      </c>
      <c r="E2485" s="49">
        <v>6</v>
      </c>
      <c r="F2485" s="49">
        <v>13</v>
      </c>
      <c r="G2485" s="49" t="s">
        <v>237</v>
      </c>
      <c r="H2485" s="52" t="s">
        <v>2808</v>
      </c>
      <c r="I2485" s="50"/>
      <c r="J2485" s="50"/>
      <c r="K2485" s="90"/>
      <c r="L2485" s="51">
        <v>303</v>
      </c>
      <c r="M2485" s="51">
        <v>267</v>
      </c>
      <c r="N2485" s="82">
        <f>IF('1'!$H$10="-",L2485,L2485)</f>
        <v>303</v>
      </c>
      <c r="O2485" s="82">
        <f>IF(Z2485="только сц",0,IF('1'!$H$10="-",M2485,IF('1'!$H$10="в кассу предприятия",M2485,IF('1'!$H$10="ИП Водакова Т.Ю.",M2485*1.075,"-"))))</f>
        <v>0</v>
      </c>
      <c r="P2485" s="86">
        <v>6</v>
      </c>
      <c r="Q2485" s="47"/>
      <c r="R2485" s="91">
        <f t="shared" si="39"/>
        <v>0</v>
      </c>
      <c r="S2485" s="91" t="str">
        <f>IF('1'!$H$10="-","-      ₽",IF(Z2485="только сц",IF(Q2485&lt;=AA2485,Q2485,AA2485),IF(Q2485&lt;=AB2485,0,IF(Q2485-R2485&lt;=AA2485,Q2485-R2485,AA2485))))</f>
        <v>-      ₽</v>
      </c>
      <c r="T2485" s="92" t="str">
        <f>IF('1'!$H$10="-","-      ₽",IF(AND(SUM($W$10:$W$6357)&gt;=200000,AC2485&lt;&gt;"без скидки"),IF(R2485&gt;=100,O2485*0.95*0.95*R2485,O2485*R2485*0.95),IF(SUM($V$10:$V$6357)&gt;=57000,IF(AND(R2485&gt;=100,AC2485&lt;&gt;"без скидки"),O2485*0.95*R2485,O2485*R2485),N2485*R2485)))</f>
        <v>-      ₽</v>
      </c>
      <c r="U2485" s="92" t="str">
        <f>IF('1'!$H$10="-","-      ₽",S2485*N2485)</f>
        <v>-      ₽</v>
      </c>
      <c r="V2485" s="93" t="str">
        <f>IF('1'!$H$10="-","-      ₽",R2485*N2485)</f>
        <v>-      ₽</v>
      </c>
      <c r="W2485" s="93" t="str">
        <f>IF('1'!$H$10="-","-      ₽",R2485*O2485)</f>
        <v>-      ₽</v>
      </c>
      <c r="X2485" s="65" t="s">
        <v>4548</v>
      </c>
      <c r="Y2485" s="66" t="str">
        <f>IF(OR(Q2485="",'1'!$H$10="-"),"-      %",IF(Z2485="только сц",0,IF(SUM($V$685:$V$6357)&gt;=57000,(W2485-T2485)/W2485,0)))</f>
        <v>-      %</v>
      </c>
      <c r="Z2485" s="83" t="s">
        <v>5582</v>
      </c>
      <c r="AA2485" s="51">
        <v>6</v>
      </c>
      <c r="AB2485" s="51">
        <v>0</v>
      </c>
      <c r="AC2485" s="63" t="s">
        <v>375</v>
      </c>
      <c r="AD2485" s="94" t="str">
        <f>IF(OR(Q2485="",'1'!$H$10="-"),"",IF(Q2485&gt;R2485+S2485,"заказано больше наличия",""))</f>
        <v/>
      </c>
    </row>
    <row r="2486" spans="1:30" s="48" customFormat="1">
      <c r="A2486" s="2"/>
      <c r="B2486" s="57" t="s">
        <v>4378</v>
      </c>
      <c r="C2486" s="49" t="s">
        <v>235</v>
      </c>
      <c r="D2486" s="49" t="s">
        <v>236</v>
      </c>
      <c r="E2486" s="49">
        <v>6</v>
      </c>
      <c r="F2486" s="49">
        <v>11</v>
      </c>
      <c r="G2486" s="49" t="s">
        <v>4517</v>
      </c>
      <c r="H2486" s="52" t="s">
        <v>52</v>
      </c>
      <c r="I2486" s="50"/>
      <c r="J2486" s="50"/>
      <c r="K2486" s="90"/>
      <c r="L2486" s="51">
        <v>339</v>
      </c>
      <c r="M2486" s="51">
        <v>299</v>
      </c>
      <c r="N2486" s="82">
        <f>IF('1'!$H$10="-",L2486,L2486)</f>
        <v>339</v>
      </c>
      <c r="O2486" s="82">
        <f>IF(Z2486="только сц",0,IF('1'!$H$10="-",M2486,IF('1'!$H$10="в кассу предприятия",M2486,IF('1'!$H$10="ИП Водакова Т.Ю.",M2486*1.075,"-"))))</f>
        <v>299</v>
      </c>
      <c r="P2486" s="86">
        <v>1</v>
      </c>
      <c r="Q2486" s="47"/>
      <c r="R2486" s="91">
        <f t="shared" si="39"/>
        <v>0</v>
      </c>
      <c r="S2486" s="91" t="str">
        <f>IF('1'!$H$10="-","-      ₽",IF(Z2486="только сц",IF(Q2486&lt;=AA2486,Q2486,AA2486),IF(Q2486&lt;=AB2486,0,IF(Q2486-R2486&lt;=AA2486,Q2486-R2486,AA2486))))</f>
        <v>-      ₽</v>
      </c>
      <c r="T2486" s="92" t="str">
        <f>IF('1'!$H$10="-","-      ₽",IF(AND(SUM($W$10:$W$6357)&gt;=200000,AC2486&lt;&gt;"без скидки"),IF(R2486&gt;=100,O2486*0.95*0.95*R2486,O2486*R2486*0.95),IF(SUM($V$10:$V$6357)&gt;=57000,IF(AND(R2486&gt;=100,AC2486&lt;&gt;"без скидки"),O2486*0.95*R2486,O2486*R2486),N2486*R2486)))</f>
        <v>-      ₽</v>
      </c>
      <c r="U2486" s="92" t="str">
        <f>IF('1'!$H$10="-","-      ₽",S2486*N2486)</f>
        <v>-      ₽</v>
      </c>
      <c r="V2486" s="93" t="str">
        <f>IF('1'!$H$10="-","-      ₽",R2486*N2486)</f>
        <v>-      ₽</v>
      </c>
      <c r="W2486" s="93" t="str">
        <f>IF('1'!$H$10="-","-      ₽",R2486*O2486)</f>
        <v>-      ₽</v>
      </c>
      <c r="X2486" s="65" t="s">
        <v>4548</v>
      </c>
      <c r="Y2486" s="66" t="str">
        <f>IF(OR(Q2486="",'1'!$H$10="-"),"-      %",IF(Z2486="только сц",0,IF(SUM($V$685:$V$6357)&gt;=57000,(W2486-T2486)/W2486,0)))</f>
        <v>-      %</v>
      </c>
      <c r="Z2486" s="83" t="s">
        <v>375</v>
      </c>
      <c r="AA2486" s="51">
        <v>0</v>
      </c>
      <c r="AB2486" s="51">
        <v>1</v>
      </c>
      <c r="AC2486" s="63" t="s">
        <v>3975</v>
      </c>
      <c r="AD2486" s="94" t="str">
        <f>IF(OR(Q2486="",'1'!$H$10="-"),"",IF(Q2486&gt;R2486+S2486,"заказано больше наличия",""))</f>
        <v/>
      </c>
    </row>
    <row r="2487" spans="1:30" s="48" customFormat="1">
      <c r="A2487" s="2"/>
      <c r="B2487" s="57" t="s">
        <v>238</v>
      </c>
      <c r="C2487" s="49" t="s">
        <v>239</v>
      </c>
      <c r="D2487" s="49" t="s">
        <v>236</v>
      </c>
      <c r="E2487" s="49">
        <v>6</v>
      </c>
      <c r="F2487" s="49">
        <v>11</v>
      </c>
      <c r="G2487" s="49" t="s">
        <v>240</v>
      </c>
      <c r="H2487" s="52" t="s">
        <v>52</v>
      </c>
      <c r="I2487" s="50"/>
      <c r="J2487" s="50"/>
      <c r="K2487" s="90"/>
      <c r="L2487" s="51">
        <v>303</v>
      </c>
      <c r="M2487" s="51">
        <v>267</v>
      </c>
      <c r="N2487" s="82">
        <f>IF('1'!$H$10="-",L2487,L2487)</f>
        <v>303</v>
      </c>
      <c r="O2487" s="82">
        <f>IF(Z2487="только сц",0,IF('1'!$H$10="-",M2487,IF('1'!$H$10="в кассу предприятия",M2487,IF('1'!$H$10="ИП Водакова Т.Ю.",M2487*1.075,"-"))))</f>
        <v>267</v>
      </c>
      <c r="P2487" s="86" t="s">
        <v>5583</v>
      </c>
      <c r="Q2487" s="47"/>
      <c r="R2487" s="91">
        <f t="shared" si="39"/>
        <v>0</v>
      </c>
      <c r="S2487" s="91" t="str">
        <f>IF('1'!$H$10="-","-      ₽",IF(Z2487="только сц",IF(Q2487&lt;=AA2487,Q2487,AA2487),IF(Q2487&lt;=AB2487,0,IF(Q2487-R2487&lt;=AA2487,Q2487-R2487,AA2487))))</f>
        <v>-      ₽</v>
      </c>
      <c r="T2487" s="92" t="str">
        <f>IF('1'!$H$10="-","-      ₽",IF(AND(SUM($W$10:$W$6357)&gt;=200000,AC2487&lt;&gt;"без скидки"),IF(R2487&gt;=100,O2487*0.95*0.95*R2487,O2487*R2487*0.95),IF(SUM($V$10:$V$6357)&gt;=57000,IF(AND(R2487&gt;=100,AC2487&lt;&gt;"без скидки"),O2487*0.95*R2487,O2487*R2487),N2487*R2487)))</f>
        <v>-      ₽</v>
      </c>
      <c r="U2487" s="92" t="str">
        <f>IF('1'!$H$10="-","-      ₽",S2487*N2487)</f>
        <v>-      ₽</v>
      </c>
      <c r="V2487" s="93" t="str">
        <f>IF('1'!$H$10="-","-      ₽",R2487*N2487)</f>
        <v>-      ₽</v>
      </c>
      <c r="W2487" s="93" t="str">
        <f>IF('1'!$H$10="-","-      ₽",R2487*O2487)</f>
        <v>-      ₽</v>
      </c>
      <c r="X2487" s="65" t="s">
        <v>4548</v>
      </c>
      <c r="Y2487" s="66" t="str">
        <f>IF(OR(Q2487="",'1'!$H$10="-"),"-      %",IF(Z2487="только сц",0,IF(SUM($V$685:$V$6357)&gt;=57000,(W2487-T2487)/W2487,0)))</f>
        <v>-      %</v>
      </c>
      <c r="Z2487" s="83" t="s">
        <v>375</v>
      </c>
      <c r="AA2487" s="51">
        <v>0</v>
      </c>
      <c r="AB2487" s="51">
        <v>118</v>
      </c>
      <c r="AC2487" s="63" t="s">
        <v>375</v>
      </c>
      <c r="AD2487" s="94" t="str">
        <f>IF(OR(Q2487="",'1'!$H$10="-"),"",IF(Q2487&gt;R2487+S2487,"заказано больше наличия",""))</f>
        <v/>
      </c>
    </row>
    <row r="2488" spans="1:30" s="48" customFormat="1">
      <c r="A2488" s="2"/>
      <c r="B2488" s="57" t="s">
        <v>4600</v>
      </c>
      <c r="C2488" s="49" t="s">
        <v>241</v>
      </c>
      <c r="D2488" s="49" t="s">
        <v>242</v>
      </c>
      <c r="E2488" s="49">
        <v>6</v>
      </c>
      <c r="F2488" s="49">
        <v>11</v>
      </c>
      <c r="G2488" s="49" t="s">
        <v>4687</v>
      </c>
      <c r="H2488" s="52" t="s">
        <v>52</v>
      </c>
      <c r="I2488" s="50"/>
      <c r="J2488" s="50"/>
      <c r="K2488" s="90"/>
      <c r="L2488" s="51">
        <v>398</v>
      </c>
      <c r="M2488" s="51">
        <v>351</v>
      </c>
      <c r="N2488" s="82">
        <f>IF('1'!$H$10="-",L2488,L2488)</f>
        <v>398</v>
      </c>
      <c r="O2488" s="82">
        <f>IF(Z2488="только сц",0,IF('1'!$H$10="-",M2488,IF('1'!$H$10="в кассу предприятия",M2488,IF('1'!$H$10="ИП Водакова Т.Ю.",M2488*1.075,"-"))))</f>
        <v>351</v>
      </c>
      <c r="P2488" s="86">
        <v>83</v>
      </c>
      <c r="Q2488" s="47"/>
      <c r="R2488" s="91">
        <f t="shared" si="39"/>
        <v>0</v>
      </c>
      <c r="S2488" s="91" t="str">
        <f>IF('1'!$H$10="-","-      ₽",IF(Z2488="только сц",IF(Q2488&lt;=AA2488,Q2488,AA2488),IF(Q2488&lt;=AB2488,0,IF(Q2488-R2488&lt;=AA2488,Q2488-R2488,AA2488))))</f>
        <v>-      ₽</v>
      </c>
      <c r="T2488" s="92" t="str">
        <f>IF('1'!$H$10="-","-      ₽",IF(AND(SUM($W$10:$W$6357)&gt;=200000,AC2488&lt;&gt;"без скидки"),IF(R2488&gt;=100,O2488*0.95*0.95*R2488,O2488*R2488*0.95),IF(SUM($V$10:$V$6357)&gt;=57000,IF(AND(R2488&gt;=100,AC2488&lt;&gt;"без скидки"),O2488*0.95*R2488,O2488*R2488),N2488*R2488)))</f>
        <v>-      ₽</v>
      </c>
      <c r="U2488" s="92" t="str">
        <f>IF('1'!$H$10="-","-      ₽",S2488*N2488)</f>
        <v>-      ₽</v>
      </c>
      <c r="V2488" s="93" t="str">
        <f>IF('1'!$H$10="-","-      ₽",R2488*N2488)</f>
        <v>-      ₽</v>
      </c>
      <c r="W2488" s="93" t="str">
        <f>IF('1'!$H$10="-","-      ₽",R2488*O2488)</f>
        <v>-      ₽</v>
      </c>
      <c r="X2488" s="65" t="s">
        <v>4548</v>
      </c>
      <c r="Y2488" s="66" t="str">
        <f>IF(OR(Q2488="",'1'!$H$10="-"),"-      %",IF(Z2488="только сц",0,IF(SUM($V$685:$V$6357)&gt;=57000,(W2488-T2488)/W2488,0)))</f>
        <v>-      %</v>
      </c>
      <c r="Z2488" s="83" t="s">
        <v>375</v>
      </c>
      <c r="AA2488" s="51">
        <v>9</v>
      </c>
      <c r="AB2488" s="51">
        <v>74</v>
      </c>
      <c r="AC2488" s="63" t="s">
        <v>375</v>
      </c>
      <c r="AD2488" s="94" t="str">
        <f>IF(OR(Q2488="",'1'!$H$10="-"),"",IF(Q2488&gt;R2488+S2488,"заказано больше наличия",""))</f>
        <v/>
      </c>
    </row>
    <row r="2489" spans="1:30" s="48" customFormat="1">
      <c r="A2489" s="2"/>
      <c r="B2489" s="57" t="s">
        <v>2216</v>
      </c>
      <c r="C2489" s="49" t="s">
        <v>241</v>
      </c>
      <c r="D2489" s="49" t="s">
        <v>242</v>
      </c>
      <c r="E2489" s="49">
        <v>6</v>
      </c>
      <c r="F2489" s="49">
        <v>11</v>
      </c>
      <c r="G2489" s="49" t="s">
        <v>3580</v>
      </c>
      <c r="H2489" s="52" t="s">
        <v>52</v>
      </c>
      <c r="I2489" s="50"/>
      <c r="J2489" s="50"/>
      <c r="K2489" s="90"/>
      <c r="L2489" s="51">
        <v>398</v>
      </c>
      <c r="M2489" s="51">
        <v>351</v>
      </c>
      <c r="N2489" s="82">
        <f>IF('1'!$H$10="-",L2489,L2489)</f>
        <v>398</v>
      </c>
      <c r="O2489" s="82">
        <f>IF(Z2489="только сц",0,IF('1'!$H$10="-",M2489,IF('1'!$H$10="в кассу предприятия",M2489,IF('1'!$H$10="ИП Водакова Т.Ю.",M2489*1.075,"-"))))</f>
        <v>351</v>
      </c>
      <c r="P2489" s="86">
        <v>12</v>
      </c>
      <c r="Q2489" s="47"/>
      <c r="R2489" s="91">
        <f t="shared" si="39"/>
        <v>0</v>
      </c>
      <c r="S2489" s="91" t="str">
        <f>IF('1'!$H$10="-","-      ₽",IF(Z2489="только сц",IF(Q2489&lt;=AA2489,Q2489,AA2489),IF(Q2489&lt;=AB2489,0,IF(Q2489-R2489&lt;=AA2489,Q2489-R2489,AA2489))))</f>
        <v>-      ₽</v>
      </c>
      <c r="T2489" s="92" t="str">
        <f>IF('1'!$H$10="-","-      ₽",IF(AND(SUM($W$10:$W$6357)&gt;=200000,AC2489&lt;&gt;"без скидки"),IF(R2489&gt;=100,O2489*0.95*0.95*R2489,O2489*R2489*0.95),IF(SUM($V$10:$V$6357)&gt;=57000,IF(AND(R2489&gt;=100,AC2489&lt;&gt;"без скидки"),O2489*0.95*R2489,O2489*R2489),N2489*R2489)))</f>
        <v>-      ₽</v>
      </c>
      <c r="U2489" s="92" t="str">
        <f>IF('1'!$H$10="-","-      ₽",S2489*N2489)</f>
        <v>-      ₽</v>
      </c>
      <c r="V2489" s="93" t="str">
        <f>IF('1'!$H$10="-","-      ₽",R2489*N2489)</f>
        <v>-      ₽</v>
      </c>
      <c r="W2489" s="93" t="str">
        <f>IF('1'!$H$10="-","-      ₽",R2489*O2489)</f>
        <v>-      ₽</v>
      </c>
      <c r="X2489" s="65" t="s">
        <v>4991</v>
      </c>
      <c r="Y2489" s="66" t="str">
        <f>IF(OR(Q2489="",'1'!$H$10="-"),"-      %",IF(Z2489="только сц",0,IF(SUM($V$685:$V$6357)&gt;=57000,(W2489-T2489)/W2489,0)))</f>
        <v>-      %</v>
      </c>
      <c r="Z2489" s="83" t="s">
        <v>375</v>
      </c>
      <c r="AA2489" s="51">
        <v>0</v>
      </c>
      <c r="AB2489" s="51">
        <v>12</v>
      </c>
      <c r="AC2489" s="63" t="s">
        <v>375</v>
      </c>
      <c r="AD2489" s="94" t="str">
        <f>IF(OR(Q2489="",'1'!$H$10="-"),"",IF(Q2489&gt;R2489+S2489,"заказано больше наличия",""))</f>
        <v/>
      </c>
    </row>
    <row r="2490" spans="1:30" s="48" customFormat="1">
      <c r="A2490" s="2"/>
      <c r="B2490" s="57" t="s">
        <v>5332</v>
      </c>
      <c r="C2490" s="49" t="s">
        <v>241</v>
      </c>
      <c r="D2490" s="49" t="s">
        <v>242</v>
      </c>
      <c r="E2490" s="49">
        <v>6</v>
      </c>
      <c r="F2490" s="49">
        <v>11</v>
      </c>
      <c r="G2490" s="49"/>
      <c r="H2490" s="52" t="s">
        <v>52</v>
      </c>
      <c r="I2490" s="50"/>
      <c r="J2490" s="50"/>
      <c r="K2490" s="90"/>
      <c r="L2490" s="51">
        <v>398</v>
      </c>
      <c r="M2490" s="51">
        <v>351</v>
      </c>
      <c r="N2490" s="82">
        <f>IF('1'!$H$10="-",L2490,L2490)</f>
        <v>398</v>
      </c>
      <c r="O2490" s="82">
        <f>IF(Z2490="только сц",0,IF('1'!$H$10="-",M2490,IF('1'!$H$10="в кассу предприятия",M2490,IF('1'!$H$10="ИП Водакова Т.Ю.",M2490*1.075,"-"))))</f>
        <v>351</v>
      </c>
      <c r="P2490" s="86" t="s">
        <v>5583</v>
      </c>
      <c r="Q2490" s="47"/>
      <c r="R2490" s="91">
        <f t="shared" si="39"/>
        <v>0</v>
      </c>
      <c r="S2490" s="91" t="str">
        <f>IF('1'!$H$10="-","-      ₽",IF(Z2490="только сц",IF(Q2490&lt;=AA2490,Q2490,AA2490),IF(Q2490&lt;=AB2490,0,IF(Q2490-R2490&lt;=AA2490,Q2490-R2490,AA2490))))</f>
        <v>-      ₽</v>
      </c>
      <c r="T2490" s="92" t="str">
        <f>IF('1'!$H$10="-","-      ₽",IF(AND(SUM($W$10:$W$6357)&gt;=200000,AC2490&lt;&gt;"без скидки"),IF(R2490&gt;=100,O2490*0.95*0.95*R2490,O2490*R2490*0.95),IF(SUM($V$10:$V$6357)&gt;=57000,IF(AND(R2490&gt;=100,AC2490&lt;&gt;"без скидки"),O2490*0.95*R2490,O2490*R2490),N2490*R2490)))</f>
        <v>-      ₽</v>
      </c>
      <c r="U2490" s="92" t="str">
        <f>IF('1'!$H$10="-","-      ₽",S2490*N2490)</f>
        <v>-      ₽</v>
      </c>
      <c r="V2490" s="93" t="str">
        <f>IF('1'!$H$10="-","-      ₽",R2490*N2490)</f>
        <v>-      ₽</v>
      </c>
      <c r="W2490" s="93" t="str">
        <f>IF('1'!$H$10="-","-      ₽",R2490*O2490)</f>
        <v>-      ₽</v>
      </c>
      <c r="X2490" s="65" t="s">
        <v>4992</v>
      </c>
      <c r="Y2490" s="66" t="str">
        <f>IF(OR(Q2490="",'1'!$H$10="-"),"-      %",IF(Z2490="только сц",0,IF(SUM($V$685:$V$6357)&gt;=57000,(W2490-T2490)/W2490,0)))</f>
        <v>-      %</v>
      </c>
      <c r="Z2490" s="83" t="s">
        <v>375</v>
      </c>
      <c r="AA2490" s="51">
        <v>10</v>
      </c>
      <c r="AB2490" s="51">
        <v>125</v>
      </c>
      <c r="AC2490" s="63" t="s">
        <v>375</v>
      </c>
      <c r="AD2490" s="94" t="str">
        <f>IF(OR(Q2490="",'1'!$H$10="-"),"",IF(Q2490&gt;R2490+S2490,"заказано больше наличия",""))</f>
        <v/>
      </c>
    </row>
    <row r="2491" spans="1:30" s="48" customFormat="1">
      <c r="A2491" s="2"/>
      <c r="B2491" s="57" t="s">
        <v>4601</v>
      </c>
      <c r="C2491" s="49" t="s">
        <v>27</v>
      </c>
      <c r="D2491" s="49" t="s">
        <v>4648</v>
      </c>
      <c r="E2491" s="49">
        <v>6</v>
      </c>
      <c r="F2491" s="49">
        <v>23</v>
      </c>
      <c r="G2491" s="49" t="s">
        <v>4688</v>
      </c>
      <c r="H2491" s="52" t="s">
        <v>29</v>
      </c>
      <c r="I2491" s="50"/>
      <c r="J2491" s="50"/>
      <c r="K2491" s="90"/>
      <c r="L2491" s="51">
        <v>912</v>
      </c>
      <c r="M2491" s="51">
        <v>805</v>
      </c>
      <c r="N2491" s="82">
        <f>IF('1'!$H$10="-",L2491,L2491)</f>
        <v>912</v>
      </c>
      <c r="O2491" s="82">
        <f>IF(Z2491="только сц",0,IF('1'!$H$10="-",M2491,IF('1'!$H$10="в кассу предприятия",M2491,IF('1'!$H$10="ИП Водакова Т.Ю.",M2491*1.075,"-"))))</f>
        <v>805</v>
      </c>
      <c r="P2491" s="86">
        <v>39</v>
      </c>
      <c r="Q2491" s="47"/>
      <c r="R2491" s="91">
        <f t="shared" si="39"/>
        <v>0</v>
      </c>
      <c r="S2491" s="91" t="str">
        <f>IF('1'!$H$10="-","-      ₽",IF(Z2491="только сц",IF(Q2491&lt;=AA2491,Q2491,AA2491),IF(Q2491&lt;=AB2491,0,IF(Q2491-R2491&lt;=AA2491,Q2491-R2491,AA2491))))</f>
        <v>-      ₽</v>
      </c>
      <c r="T2491" s="92" t="str">
        <f>IF('1'!$H$10="-","-      ₽",IF(AND(SUM($W$10:$W$6357)&gt;=200000,AC2491&lt;&gt;"без скидки"),IF(R2491&gt;=100,O2491*0.95*0.95*R2491,O2491*R2491*0.95),IF(SUM($V$10:$V$6357)&gt;=57000,IF(AND(R2491&gt;=100,AC2491&lt;&gt;"без скидки"),O2491*0.95*R2491,O2491*R2491),N2491*R2491)))</f>
        <v>-      ₽</v>
      </c>
      <c r="U2491" s="92" t="str">
        <f>IF('1'!$H$10="-","-      ₽",S2491*N2491)</f>
        <v>-      ₽</v>
      </c>
      <c r="V2491" s="93" t="str">
        <f>IF('1'!$H$10="-","-      ₽",R2491*N2491)</f>
        <v>-      ₽</v>
      </c>
      <c r="W2491" s="93" t="str">
        <f>IF('1'!$H$10="-","-      ₽",R2491*O2491)</f>
        <v>-      ₽</v>
      </c>
      <c r="X2491" s="65" t="s">
        <v>4548</v>
      </c>
      <c r="Y2491" s="66" t="str">
        <f>IF(OR(Q2491="",'1'!$H$10="-"),"-      %",IF(Z2491="только сц",0,IF(SUM($V$685:$V$6357)&gt;=57000,(W2491-T2491)/W2491,0)))</f>
        <v>-      %</v>
      </c>
      <c r="Z2491" s="83" t="s">
        <v>375</v>
      </c>
      <c r="AA2491" s="51">
        <v>6</v>
      </c>
      <c r="AB2491" s="51">
        <v>33</v>
      </c>
      <c r="AC2491" s="63" t="s">
        <v>375</v>
      </c>
      <c r="AD2491" s="94" t="str">
        <f>IF(OR(Q2491="",'1'!$H$10="-"),"",IF(Q2491&gt;R2491+S2491,"заказано больше наличия",""))</f>
        <v/>
      </c>
    </row>
    <row r="2492" spans="1:30" s="48" customFormat="1">
      <c r="A2492" s="2"/>
      <c r="B2492" s="57" t="s">
        <v>4602</v>
      </c>
      <c r="C2492" s="49" t="s">
        <v>4023</v>
      </c>
      <c r="D2492" s="49" t="s">
        <v>244</v>
      </c>
      <c r="E2492" s="49">
        <v>6</v>
      </c>
      <c r="F2492" s="49">
        <v>15</v>
      </c>
      <c r="G2492" s="49" t="s">
        <v>4689</v>
      </c>
      <c r="H2492" s="52" t="s">
        <v>57</v>
      </c>
      <c r="I2492" s="50"/>
      <c r="J2492" s="50"/>
      <c r="K2492" s="90"/>
      <c r="L2492" s="51">
        <v>627</v>
      </c>
      <c r="M2492" s="51">
        <v>553</v>
      </c>
      <c r="N2492" s="82">
        <f>IF('1'!$H$10="-",L2492,L2492)</f>
        <v>627</v>
      </c>
      <c r="O2492" s="82">
        <f>IF(Z2492="только сц",0,IF('1'!$H$10="-",M2492,IF('1'!$H$10="в кассу предприятия",M2492,IF('1'!$H$10="ИП Водакова Т.Ю.",M2492*1.075,"-"))))</f>
        <v>553</v>
      </c>
      <c r="P2492" s="86">
        <v>36</v>
      </c>
      <c r="Q2492" s="47"/>
      <c r="R2492" s="91">
        <f t="shared" si="39"/>
        <v>0</v>
      </c>
      <c r="S2492" s="91" t="str">
        <f>IF('1'!$H$10="-","-      ₽",IF(Z2492="только сц",IF(Q2492&lt;=AA2492,Q2492,AA2492),IF(Q2492&lt;=AB2492,0,IF(Q2492-R2492&lt;=AA2492,Q2492-R2492,AA2492))))</f>
        <v>-      ₽</v>
      </c>
      <c r="T2492" s="92" t="str">
        <f>IF('1'!$H$10="-","-      ₽",IF(AND(SUM($W$10:$W$6357)&gt;=200000,AC2492&lt;&gt;"без скидки"),IF(R2492&gt;=100,O2492*0.95*0.95*R2492,O2492*R2492*0.95),IF(SUM($V$10:$V$6357)&gt;=57000,IF(AND(R2492&gt;=100,AC2492&lt;&gt;"без скидки"),O2492*0.95*R2492,O2492*R2492),N2492*R2492)))</f>
        <v>-      ₽</v>
      </c>
      <c r="U2492" s="92" t="str">
        <f>IF('1'!$H$10="-","-      ₽",S2492*N2492)</f>
        <v>-      ₽</v>
      </c>
      <c r="V2492" s="93" t="str">
        <f>IF('1'!$H$10="-","-      ₽",R2492*N2492)</f>
        <v>-      ₽</v>
      </c>
      <c r="W2492" s="93" t="str">
        <f>IF('1'!$H$10="-","-      ₽",R2492*O2492)</f>
        <v>-      ₽</v>
      </c>
      <c r="X2492" s="65" t="s">
        <v>4548</v>
      </c>
      <c r="Y2492" s="66" t="str">
        <f>IF(OR(Q2492="",'1'!$H$10="-"),"-      %",IF(Z2492="только сц",0,IF(SUM($V$685:$V$6357)&gt;=57000,(W2492-T2492)/W2492,0)))</f>
        <v>-      %</v>
      </c>
      <c r="Z2492" s="83" t="s">
        <v>375</v>
      </c>
      <c r="AA2492" s="51">
        <v>0</v>
      </c>
      <c r="AB2492" s="51">
        <v>36</v>
      </c>
      <c r="AC2492" s="63" t="s">
        <v>375</v>
      </c>
      <c r="AD2492" s="94" t="str">
        <f>IF(OR(Q2492="",'1'!$H$10="-"),"",IF(Q2492&gt;R2492+S2492,"заказано больше наличия",""))</f>
        <v/>
      </c>
    </row>
    <row r="2493" spans="1:30" s="48" customFormat="1">
      <c r="A2493" s="2"/>
      <c r="B2493" s="57" t="s">
        <v>4603</v>
      </c>
      <c r="C2493" s="49" t="s">
        <v>243</v>
      </c>
      <c r="D2493" s="49" t="s">
        <v>244</v>
      </c>
      <c r="E2493" s="49">
        <v>6</v>
      </c>
      <c r="F2493" s="49">
        <v>23</v>
      </c>
      <c r="G2493" s="49" t="s">
        <v>245</v>
      </c>
      <c r="H2493" s="52" t="s">
        <v>29</v>
      </c>
      <c r="I2493" s="50"/>
      <c r="J2493" s="50"/>
      <c r="K2493" s="90"/>
      <c r="L2493" s="51">
        <v>627</v>
      </c>
      <c r="M2493" s="51">
        <v>553</v>
      </c>
      <c r="N2493" s="82">
        <f>IF('1'!$H$10="-",L2493,L2493)</f>
        <v>627</v>
      </c>
      <c r="O2493" s="82">
        <f>IF(Z2493="только сц",0,IF('1'!$H$10="-",M2493,IF('1'!$H$10="в кассу предприятия",M2493,IF('1'!$H$10="ИП Водакова Т.Ю.",M2493*1.075,"-"))))</f>
        <v>553</v>
      </c>
      <c r="P2493" s="86">
        <v>8</v>
      </c>
      <c r="Q2493" s="47"/>
      <c r="R2493" s="91">
        <f t="shared" si="39"/>
        <v>0</v>
      </c>
      <c r="S2493" s="91" t="str">
        <f>IF('1'!$H$10="-","-      ₽",IF(Z2493="только сц",IF(Q2493&lt;=AA2493,Q2493,AA2493),IF(Q2493&lt;=AB2493,0,IF(Q2493-R2493&lt;=AA2493,Q2493-R2493,AA2493))))</f>
        <v>-      ₽</v>
      </c>
      <c r="T2493" s="92" t="str">
        <f>IF('1'!$H$10="-","-      ₽",IF(AND(SUM($W$10:$W$6357)&gt;=200000,AC2493&lt;&gt;"без скидки"),IF(R2493&gt;=100,O2493*0.95*0.95*R2493,O2493*R2493*0.95),IF(SUM($V$10:$V$6357)&gt;=57000,IF(AND(R2493&gt;=100,AC2493&lt;&gt;"без скидки"),O2493*0.95*R2493,O2493*R2493),N2493*R2493)))</f>
        <v>-      ₽</v>
      </c>
      <c r="U2493" s="92" t="str">
        <f>IF('1'!$H$10="-","-      ₽",S2493*N2493)</f>
        <v>-      ₽</v>
      </c>
      <c r="V2493" s="93" t="str">
        <f>IF('1'!$H$10="-","-      ₽",R2493*N2493)</f>
        <v>-      ₽</v>
      </c>
      <c r="W2493" s="93" t="str">
        <f>IF('1'!$H$10="-","-      ₽",R2493*O2493)</f>
        <v>-      ₽</v>
      </c>
      <c r="X2493" s="65" t="s">
        <v>4548</v>
      </c>
      <c r="Y2493" s="66" t="str">
        <f>IF(OR(Q2493="",'1'!$H$10="-"),"-      %",IF(Z2493="только сц",0,IF(SUM($V$685:$V$6357)&gt;=57000,(W2493-T2493)/W2493,0)))</f>
        <v>-      %</v>
      </c>
      <c r="Z2493" s="83" t="s">
        <v>375</v>
      </c>
      <c r="AA2493" s="51">
        <v>0</v>
      </c>
      <c r="AB2493" s="51">
        <v>8</v>
      </c>
      <c r="AC2493" s="63" t="s">
        <v>375</v>
      </c>
      <c r="AD2493" s="94" t="str">
        <f>IF(OR(Q2493="",'1'!$H$10="-"),"",IF(Q2493&gt;R2493+S2493,"заказано больше наличия",""))</f>
        <v/>
      </c>
    </row>
    <row r="2494" spans="1:30" s="48" customFormat="1">
      <c r="A2494" s="2"/>
      <c r="B2494" s="57" t="s">
        <v>4017</v>
      </c>
      <c r="C2494" s="49" t="s">
        <v>4023</v>
      </c>
      <c r="D2494" s="49" t="s">
        <v>244</v>
      </c>
      <c r="E2494" s="49">
        <v>6</v>
      </c>
      <c r="F2494" s="49">
        <v>15</v>
      </c>
      <c r="G2494" s="49" t="s">
        <v>4043</v>
      </c>
      <c r="H2494" s="52" t="s">
        <v>4042</v>
      </c>
      <c r="I2494" s="50"/>
      <c r="J2494" s="50"/>
      <c r="K2494" s="90"/>
      <c r="L2494" s="51">
        <v>627</v>
      </c>
      <c r="M2494" s="51">
        <v>553</v>
      </c>
      <c r="N2494" s="82">
        <f>IF('1'!$H$10="-",L2494,L2494)</f>
        <v>627</v>
      </c>
      <c r="O2494" s="82">
        <f>IF(Z2494="только сц",0,IF('1'!$H$10="-",M2494,IF('1'!$H$10="в кассу предприятия",M2494,IF('1'!$H$10="ИП Водакова Т.Ю.",M2494*1.075,"-"))))</f>
        <v>553</v>
      </c>
      <c r="P2494" s="86" t="s">
        <v>5583</v>
      </c>
      <c r="Q2494" s="47"/>
      <c r="R2494" s="91">
        <f t="shared" si="39"/>
        <v>0</v>
      </c>
      <c r="S2494" s="91" t="str">
        <f>IF('1'!$H$10="-","-      ₽",IF(Z2494="только сц",IF(Q2494&lt;=AA2494,Q2494,AA2494),IF(Q2494&lt;=AB2494,0,IF(Q2494-R2494&lt;=AA2494,Q2494-R2494,AA2494))))</f>
        <v>-      ₽</v>
      </c>
      <c r="T2494" s="92" t="str">
        <f>IF('1'!$H$10="-","-      ₽",IF(AND(SUM($W$10:$W$6357)&gt;=200000,AC2494&lt;&gt;"без скидки"),IF(R2494&gt;=100,O2494*0.95*0.95*R2494,O2494*R2494*0.95),IF(SUM($V$10:$V$6357)&gt;=57000,IF(AND(R2494&gt;=100,AC2494&lt;&gt;"без скидки"),O2494*0.95*R2494,O2494*R2494),N2494*R2494)))</f>
        <v>-      ₽</v>
      </c>
      <c r="U2494" s="92" t="str">
        <f>IF('1'!$H$10="-","-      ₽",S2494*N2494)</f>
        <v>-      ₽</v>
      </c>
      <c r="V2494" s="93" t="str">
        <f>IF('1'!$H$10="-","-      ₽",R2494*N2494)</f>
        <v>-      ₽</v>
      </c>
      <c r="W2494" s="93" t="str">
        <f>IF('1'!$H$10="-","-      ₽",R2494*O2494)</f>
        <v>-      ₽</v>
      </c>
      <c r="X2494" s="65" t="s">
        <v>4548</v>
      </c>
      <c r="Y2494" s="66" t="str">
        <f>IF(OR(Q2494="",'1'!$H$10="-"),"-      %",IF(Z2494="только сц",0,IF(SUM($V$685:$V$6357)&gt;=57000,(W2494-T2494)/W2494,0)))</f>
        <v>-      %</v>
      </c>
      <c r="Z2494" s="83" t="s">
        <v>375</v>
      </c>
      <c r="AA2494" s="51">
        <v>0</v>
      </c>
      <c r="AB2494" s="51">
        <v>110</v>
      </c>
      <c r="AC2494" s="63" t="s">
        <v>375</v>
      </c>
      <c r="AD2494" s="94" t="str">
        <f>IF(OR(Q2494="",'1'!$H$10="-"),"",IF(Q2494&gt;R2494+S2494,"заказано больше наличия",""))</f>
        <v/>
      </c>
    </row>
    <row r="2495" spans="1:30" s="48" customFormat="1">
      <c r="A2495" s="2"/>
      <c r="B2495" s="57" t="s">
        <v>2217</v>
      </c>
      <c r="C2495" s="49" t="s">
        <v>243</v>
      </c>
      <c r="D2495" s="49" t="s">
        <v>244</v>
      </c>
      <c r="E2495" s="49">
        <v>6</v>
      </c>
      <c r="F2495" s="49">
        <v>23</v>
      </c>
      <c r="G2495" s="49" t="s">
        <v>246</v>
      </c>
      <c r="H2495" s="52" t="s">
        <v>29</v>
      </c>
      <c r="I2495" s="50"/>
      <c r="J2495" s="50"/>
      <c r="K2495" s="90"/>
      <c r="L2495" s="51">
        <v>627</v>
      </c>
      <c r="M2495" s="51">
        <v>553</v>
      </c>
      <c r="N2495" s="82">
        <f>IF('1'!$H$10="-",L2495,L2495)</f>
        <v>627</v>
      </c>
      <c r="O2495" s="82">
        <f>IF(Z2495="только сц",0,IF('1'!$H$10="-",M2495,IF('1'!$H$10="в кассу предприятия",M2495,IF('1'!$H$10="ИП Водакова Т.Ю.",M2495*1.075,"-"))))</f>
        <v>553</v>
      </c>
      <c r="P2495" s="86">
        <v>79</v>
      </c>
      <c r="Q2495" s="47"/>
      <c r="R2495" s="91">
        <f t="shared" si="39"/>
        <v>0</v>
      </c>
      <c r="S2495" s="91" t="str">
        <f>IF('1'!$H$10="-","-      ₽",IF(Z2495="только сц",IF(Q2495&lt;=AA2495,Q2495,AA2495),IF(Q2495&lt;=AB2495,0,IF(Q2495-R2495&lt;=AA2495,Q2495-R2495,AA2495))))</f>
        <v>-      ₽</v>
      </c>
      <c r="T2495" s="92" t="str">
        <f>IF('1'!$H$10="-","-      ₽",IF(AND(SUM($W$10:$W$6357)&gt;=200000,AC2495&lt;&gt;"без скидки"),IF(R2495&gt;=100,O2495*0.95*0.95*R2495,O2495*R2495*0.95),IF(SUM($V$10:$V$6357)&gt;=57000,IF(AND(R2495&gt;=100,AC2495&lt;&gt;"без скидки"),O2495*0.95*R2495,O2495*R2495),N2495*R2495)))</f>
        <v>-      ₽</v>
      </c>
      <c r="U2495" s="92" t="str">
        <f>IF('1'!$H$10="-","-      ₽",S2495*N2495)</f>
        <v>-      ₽</v>
      </c>
      <c r="V2495" s="93" t="str">
        <f>IF('1'!$H$10="-","-      ₽",R2495*N2495)</f>
        <v>-      ₽</v>
      </c>
      <c r="W2495" s="93" t="str">
        <f>IF('1'!$H$10="-","-      ₽",R2495*O2495)</f>
        <v>-      ₽</v>
      </c>
      <c r="X2495" s="65" t="s">
        <v>4548</v>
      </c>
      <c r="Y2495" s="66" t="str">
        <f>IF(OR(Q2495="",'1'!$H$10="-"),"-      %",IF(Z2495="только сц",0,IF(SUM($V$685:$V$6357)&gt;=57000,(W2495-T2495)/W2495,0)))</f>
        <v>-      %</v>
      </c>
      <c r="Z2495" s="83" t="s">
        <v>375</v>
      </c>
      <c r="AA2495" s="51">
        <v>18</v>
      </c>
      <c r="AB2495" s="51">
        <v>61</v>
      </c>
      <c r="AC2495" s="63" t="s">
        <v>375</v>
      </c>
      <c r="AD2495" s="94" t="str">
        <f>IF(OR(Q2495="",'1'!$H$10="-"),"",IF(Q2495&gt;R2495+S2495,"заказано больше наличия",""))</f>
        <v/>
      </c>
    </row>
    <row r="2496" spans="1:30" s="48" customFormat="1">
      <c r="A2496" s="2"/>
      <c r="B2496" s="57" t="s">
        <v>4226</v>
      </c>
      <c r="C2496" s="49" t="s">
        <v>243</v>
      </c>
      <c r="D2496" s="49" t="s">
        <v>244</v>
      </c>
      <c r="E2496" s="49">
        <v>6</v>
      </c>
      <c r="F2496" s="49">
        <v>23</v>
      </c>
      <c r="G2496" s="49" t="s">
        <v>4267</v>
      </c>
      <c r="H2496" s="52" t="s">
        <v>29</v>
      </c>
      <c r="I2496" s="50"/>
      <c r="J2496" s="50"/>
      <c r="K2496" s="90"/>
      <c r="L2496" s="51">
        <v>627</v>
      </c>
      <c r="M2496" s="51">
        <v>553</v>
      </c>
      <c r="N2496" s="82">
        <f>IF('1'!$H$10="-",L2496,L2496)</f>
        <v>627</v>
      </c>
      <c r="O2496" s="82">
        <f>IF(Z2496="только сц",0,IF('1'!$H$10="-",M2496,IF('1'!$H$10="в кассу предприятия",M2496,IF('1'!$H$10="ИП Водакова Т.Ю.",M2496*1.075,"-"))))</f>
        <v>553</v>
      </c>
      <c r="P2496" s="86" t="s">
        <v>5583</v>
      </c>
      <c r="Q2496" s="47"/>
      <c r="R2496" s="91">
        <f t="shared" si="39"/>
        <v>0</v>
      </c>
      <c r="S2496" s="91" t="str">
        <f>IF('1'!$H$10="-","-      ₽",IF(Z2496="только сц",IF(Q2496&lt;=AA2496,Q2496,AA2496),IF(Q2496&lt;=AB2496,0,IF(Q2496-R2496&lt;=AA2496,Q2496-R2496,AA2496))))</f>
        <v>-      ₽</v>
      </c>
      <c r="T2496" s="92" t="str">
        <f>IF('1'!$H$10="-","-      ₽",IF(AND(SUM($W$10:$W$6357)&gt;=200000,AC2496&lt;&gt;"без скидки"),IF(R2496&gt;=100,O2496*0.95*0.95*R2496,O2496*R2496*0.95),IF(SUM($V$10:$V$6357)&gt;=57000,IF(AND(R2496&gt;=100,AC2496&lt;&gt;"без скидки"),O2496*0.95*R2496,O2496*R2496),N2496*R2496)))</f>
        <v>-      ₽</v>
      </c>
      <c r="U2496" s="92" t="str">
        <f>IF('1'!$H$10="-","-      ₽",S2496*N2496)</f>
        <v>-      ₽</v>
      </c>
      <c r="V2496" s="93" t="str">
        <f>IF('1'!$H$10="-","-      ₽",R2496*N2496)</f>
        <v>-      ₽</v>
      </c>
      <c r="W2496" s="93" t="str">
        <f>IF('1'!$H$10="-","-      ₽",R2496*O2496)</f>
        <v>-      ₽</v>
      </c>
      <c r="X2496" s="65" t="s">
        <v>4548</v>
      </c>
      <c r="Y2496" s="66" t="str">
        <f>IF(OR(Q2496="",'1'!$H$10="-"),"-      %",IF(Z2496="только сц",0,IF(SUM($V$685:$V$6357)&gt;=57000,(W2496-T2496)/W2496,0)))</f>
        <v>-      %</v>
      </c>
      <c r="Z2496" s="83" t="s">
        <v>375</v>
      </c>
      <c r="AA2496" s="51">
        <v>3</v>
      </c>
      <c r="AB2496" s="51">
        <v>107</v>
      </c>
      <c r="AC2496" s="63" t="s">
        <v>375</v>
      </c>
      <c r="AD2496" s="94" t="str">
        <f>IF(OR(Q2496="",'1'!$H$10="-"),"",IF(Q2496&gt;R2496+S2496,"заказано больше наличия",""))</f>
        <v/>
      </c>
    </row>
    <row r="2497" spans="1:30" s="48" customFormat="1">
      <c r="A2497" s="2"/>
      <c r="B2497" s="57" t="s">
        <v>2218</v>
      </c>
      <c r="C2497" s="49" t="s">
        <v>243</v>
      </c>
      <c r="D2497" s="49" t="s">
        <v>244</v>
      </c>
      <c r="E2497" s="49">
        <v>6</v>
      </c>
      <c r="F2497" s="49">
        <v>23</v>
      </c>
      <c r="G2497" s="49" t="s">
        <v>247</v>
      </c>
      <c r="H2497" s="52" t="s">
        <v>29</v>
      </c>
      <c r="I2497" s="50"/>
      <c r="J2497" s="50"/>
      <c r="K2497" s="90"/>
      <c r="L2497" s="51">
        <v>627</v>
      </c>
      <c r="M2497" s="51">
        <v>553</v>
      </c>
      <c r="N2497" s="82">
        <f>IF('1'!$H$10="-",L2497,L2497)</f>
        <v>627</v>
      </c>
      <c r="O2497" s="82">
        <f>IF(Z2497="только сц",0,IF('1'!$H$10="-",M2497,IF('1'!$H$10="в кассу предприятия",M2497,IF('1'!$H$10="ИП Водакова Т.Ю.",M2497*1.075,"-"))))</f>
        <v>553</v>
      </c>
      <c r="P2497" s="86">
        <v>22</v>
      </c>
      <c r="Q2497" s="47"/>
      <c r="R2497" s="91">
        <f t="shared" si="39"/>
        <v>0</v>
      </c>
      <c r="S2497" s="91" t="str">
        <f>IF('1'!$H$10="-","-      ₽",IF(Z2497="только сц",IF(Q2497&lt;=AA2497,Q2497,AA2497),IF(Q2497&lt;=AB2497,0,IF(Q2497-R2497&lt;=AA2497,Q2497-R2497,AA2497))))</f>
        <v>-      ₽</v>
      </c>
      <c r="T2497" s="92" t="str">
        <f>IF('1'!$H$10="-","-      ₽",IF(AND(SUM($W$10:$W$6357)&gt;=200000,AC2497&lt;&gt;"без скидки"),IF(R2497&gt;=100,O2497*0.95*0.95*R2497,O2497*R2497*0.95),IF(SUM($V$10:$V$6357)&gt;=57000,IF(AND(R2497&gt;=100,AC2497&lt;&gt;"без скидки"),O2497*0.95*R2497,O2497*R2497),N2497*R2497)))</f>
        <v>-      ₽</v>
      </c>
      <c r="U2497" s="92" t="str">
        <f>IF('1'!$H$10="-","-      ₽",S2497*N2497)</f>
        <v>-      ₽</v>
      </c>
      <c r="V2497" s="93" t="str">
        <f>IF('1'!$H$10="-","-      ₽",R2497*N2497)</f>
        <v>-      ₽</v>
      </c>
      <c r="W2497" s="93" t="str">
        <f>IF('1'!$H$10="-","-      ₽",R2497*O2497)</f>
        <v>-      ₽</v>
      </c>
      <c r="X2497" s="65" t="s">
        <v>4548</v>
      </c>
      <c r="Y2497" s="66" t="str">
        <f>IF(OR(Q2497="",'1'!$H$10="-"),"-      %",IF(Z2497="только сц",0,IF(SUM($V$685:$V$6357)&gt;=57000,(W2497-T2497)/W2497,0)))</f>
        <v>-      %</v>
      </c>
      <c r="Z2497" s="83" t="s">
        <v>375</v>
      </c>
      <c r="AA2497" s="51">
        <v>18</v>
      </c>
      <c r="AB2497" s="51">
        <v>4</v>
      </c>
      <c r="AC2497" s="63" t="s">
        <v>375</v>
      </c>
      <c r="AD2497" s="94" t="str">
        <f>IF(OR(Q2497="",'1'!$H$10="-"),"",IF(Q2497&gt;R2497+S2497,"заказано больше наличия",""))</f>
        <v/>
      </c>
    </row>
    <row r="2498" spans="1:30" s="48" customFormat="1">
      <c r="A2498" s="2"/>
      <c r="B2498" s="57" t="s">
        <v>4604</v>
      </c>
      <c r="C2498" s="49" t="s">
        <v>243</v>
      </c>
      <c r="D2498" s="49" t="s">
        <v>244</v>
      </c>
      <c r="E2498" s="49">
        <v>6</v>
      </c>
      <c r="F2498" s="49">
        <v>23</v>
      </c>
      <c r="G2498" s="49"/>
      <c r="H2498" s="52" t="s">
        <v>29</v>
      </c>
      <c r="I2498" s="50"/>
      <c r="J2498" s="50"/>
      <c r="K2498" s="90"/>
      <c r="L2498" s="51">
        <v>627</v>
      </c>
      <c r="M2498" s="51">
        <v>553</v>
      </c>
      <c r="N2498" s="82">
        <f>IF('1'!$H$10="-",L2498,L2498)</f>
        <v>627</v>
      </c>
      <c r="O2498" s="82">
        <f>IF(Z2498="только сц",0,IF('1'!$H$10="-",M2498,IF('1'!$H$10="в кассу предприятия",M2498,IF('1'!$H$10="ИП Водакова Т.Ю.",M2498*1.075,"-"))))</f>
        <v>553</v>
      </c>
      <c r="P2498" s="86">
        <v>32</v>
      </c>
      <c r="Q2498" s="47"/>
      <c r="R2498" s="91">
        <f t="shared" si="39"/>
        <v>0</v>
      </c>
      <c r="S2498" s="91" t="str">
        <f>IF('1'!$H$10="-","-      ₽",IF(Z2498="только сц",IF(Q2498&lt;=AA2498,Q2498,AA2498),IF(Q2498&lt;=AB2498,0,IF(Q2498-R2498&lt;=AA2498,Q2498-R2498,AA2498))))</f>
        <v>-      ₽</v>
      </c>
      <c r="T2498" s="92" t="str">
        <f>IF('1'!$H$10="-","-      ₽",IF(AND(SUM($W$10:$W$6357)&gt;=200000,AC2498&lt;&gt;"без скидки"),IF(R2498&gt;=100,O2498*0.95*0.95*R2498,O2498*R2498*0.95),IF(SUM($V$10:$V$6357)&gt;=57000,IF(AND(R2498&gt;=100,AC2498&lt;&gt;"без скидки"),O2498*0.95*R2498,O2498*R2498),N2498*R2498)))</f>
        <v>-      ₽</v>
      </c>
      <c r="U2498" s="92" t="str">
        <f>IF('1'!$H$10="-","-      ₽",S2498*N2498)</f>
        <v>-      ₽</v>
      </c>
      <c r="V2498" s="93" t="str">
        <f>IF('1'!$H$10="-","-      ₽",R2498*N2498)</f>
        <v>-      ₽</v>
      </c>
      <c r="W2498" s="93" t="str">
        <f>IF('1'!$H$10="-","-      ₽",R2498*O2498)</f>
        <v>-      ₽</v>
      </c>
      <c r="X2498" s="65" t="s">
        <v>4548</v>
      </c>
      <c r="Y2498" s="66" t="str">
        <f>IF(OR(Q2498="",'1'!$H$10="-"),"-      %",IF(Z2498="только сц",0,IF(SUM($V$685:$V$6357)&gt;=57000,(W2498-T2498)/W2498,0)))</f>
        <v>-      %</v>
      </c>
      <c r="Z2498" s="83" t="s">
        <v>375</v>
      </c>
      <c r="AA2498" s="51">
        <v>0</v>
      </c>
      <c r="AB2498" s="51">
        <v>32</v>
      </c>
      <c r="AC2498" s="63" t="s">
        <v>375</v>
      </c>
      <c r="AD2498" s="94" t="str">
        <f>IF(OR(Q2498="",'1'!$H$10="-"),"",IF(Q2498&gt;R2498+S2498,"заказано больше наличия",""))</f>
        <v/>
      </c>
    </row>
    <row r="2499" spans="1:30" s="48" customFormat="1">
      <c r="A2499" s="2"/>
      <c r="B2499" s="57" t="s">
        <v>2219</v>
      </c>
      <c r="C2499" s="49" t="s">
        <v>3929</v>
      </c>
      <c r="D2499" s="49" t="s">
        <v>3930</v>
      </c>
      <c r="E2499" s="49">
        <v>6</v>
      </c>
      <c r="F2499" s="49">
        <v>23</v>
      </c>
      <c r="G2499" s="49" t="s">
        <v>245</v>
      </c>
      <c r="H2499" s="52" t="s">
        <v>29</v>
      </c>
      <c r="I2499" s="50"/>
      <c r="J2499" s="50"/>
      <c r="K2499" s="90"/>
      <c r="L2499" s="51">
        <v>627</v>
      </c>
      <c r="M2499" s="51">
        <v>553</v>
      </c>
      <c r="N2499" s="82">
        <f>IF('1'!$H$10="-",L2499,L2499)</f>
        <v>627</v>
      </c>
      <c r="O2499" s="82">
        <f>IF(Z2499="только сц",0,IF('1'!$H$10="-",M2499,IF('1'!$H$10="в кассу предприятия",M2499,IF('1'!$H$10="ИП Водакова Т.Ю.",M2499*1.075,"-"))))</f>
        <v>553</v>
      </c>
      <c r="P2499" s="86">
        <v>42</v>
      </c>
      <c r="Q2499" s="47"/>
      <c r="R2499" s="91">
        <f t="shared" si="39"/>
        <v>0</v>
      </c>
      <c r="S2499" s="91" t="str">
        <f>IF('1'!$H$10="-","-      ₽",IF(Z2499="только сц",IF(Q2499&lt;=AA2499,Q2499,AA2499),IF(Q2499&lt;=AB2499,0,IF(Q2499-R2499&lt;=AA2499,Q2499-R2499,AA2499))))</f>
        <v>-      ₽</v>
      </c>
      <c r="T2499" s="92" t="str">
        <f>IF('1'!$H$10="-","-      ₽",IF(AND(SUM($W$10:$W$6357)&gt;=200000,AC2499&lt;&gt;"без скидки"),IF(R2499&gt;=100,O2499*0.95*0.95*R2499,O2499*R2499*0.95),IF(SUM($V$10:$V$6357)&gt;=57000,IF(AND(R2499&gt;=100,AC2499&lt;&gt;"без скидки"),O2499*0.95*R2499,O2499*R2499),N2499*R2499)))</f>
        <v>-      ₽</v>
      </c>
      <c r="U2499" s="92" t="str">
        <f>IF('1'!$H$10="-","-      ₽",S2499*N2499)</f>
        <v>-      ₽</v>
      </c>
      <c r="V2499" s="93" t="str">
        <f>IF('1'!$H$10="-","-      ₽",R2499*N2499)</f>
        <v>-      ₽</v>
      </c>
      <c r="W2499" s="93" t="str">
        <f>IF('1'!$H$10="-","-      ₽",R2499*O2499)</f>
        <v>-      ₽</v>
      </c>
      <c r="X2499" s="65" t="s">
        <v>4548</v>
      </c>
      <c r="Y2499" s="66" t="str">
        <f>IF(OR(Q2499="",'1'!$H$10="-"),"-      %",IF(Z2499="только сц",0,IF(SUM($V$685:$V$6357)&gt;=57000,(W2499-T2499)/W2499,0)))</f>
        <v>-      %</v>
      </c>
      <c r="Z2499" s="83" t="s">
        <v>375</v>
      </c>
      <c r="AA2499" s="51">
        <v>5</v>
      </c>
      <c r="AB2499" s="51">
        <v>37</v>
      </c>
      <c r="AC2499" s="63" t="s">
        <v>375</v>
      </c>
      <c r="AD2499" s="94" t="str">
        <f>IF(OR(Q2499="",'1'!$H$10="-"),"",IF(Q2499&gt;R2499+S2499,"заказано больше наличия",""))</f>
        <v/>
      </c>
    </row>
    <row r="2500" spans="1:30" s="48" customFormat="1">
      <c r="A2500" s="2"/>
      <c r="B2500" s="57" t="s">
        <v>4018</v>
      </c>
      <c r="C2500" s="49" t="s">
        <v>3929</v>
      </c>
      <c r="D2500" s="49" t="s">
        <v>4024</v>
      </c>
      <c r="E2500" s="49">
        <v>6</v>
      </c>
      <c r="F2500" s="49">
        <v>23</v>
      </c>
      <c r="G2500" s="49" t="s">
        <v>3581</v>
      </c>
      <c r="H2500" s="52" t="s">
        <v>29</v>
      </c>
      <c r="I2500" s="50"/>
      <c r="J2500" s="50"/>
      <c r="K2500" s="90"/>
      <c r="L2500" s="51">
        <v>627</v>
      </c>
      <c r="M2500" s="51">
        <v>553</v>
      </c>
      <c r="N2500" s="82">
        <f>IF('1'!$H$10="-",L2500,L2500)</f>
        <v>627</v>
      </c>
      <c r="O2500" s="82">
        <f>IF(Z2500="только сц",0,IF('1'!$H$10="-",M2500,IF('1'!$H$10="в кассу предприятия",M2500,IF('1'!$H$10="ИП Водакова Т.Ю.",M2500*1.075,"-"))))</f>
        <v>0</v>
      </c>
      <c r="P2500" s="86">
        <v>2</v>
      </c>
      <c r="Q2500" s="47"/>
      <c r="R2500" s="91">
        <f t="shared" si="39"/>
        <v>0</v>
      </c>
      <c r="S2500" s="91" t="str">
        <f>IF('1'!$H$10="-","-      ₽",IF(Z2500="только сц",IF(Q2500&lt;=AA2500,Q2500,AA2500),IF(Q2500&lt;=AB2500,0,IF(Q2500-R2500&lt;=AA2500,Q2500-R2500,AA2500))))</f>
        <v>-      ₽</v>
      </c>
      <c r="T2500" s="92" t="str">
        <f>IF('1'!$H$10="-","-      ₽",IF(AND(SUM($W$10:$W$6357)&gt;=200000,AC2500&lt;&gt;"без скидки"),IF(R2500&gt;=100,O2500*0.95*0.95*R2500,O2500*R2500*0.95),IF(SUM($V$10:$V$6357)&gt;=57000,IF(AND(R2500&gt;=100,AC2500&lt;&gt;"без скидки"),O2500*0.95*R2500,O2500*R2500),N2500*R2500)))</f>
        <v>-      ₽</v>
      </c>
      <c r="U2500" s="92" t="str">
        <f>IF('1'!$H$10="-","-      ₽",S2500*N2500)</f>
        <v>-      ₽</v>
      </c>
      <c r="V2500" s="93" t="str">
        <f>IF('1'!$H$10="-","-      ₽",R2500*N2500)</f>
        <v>-      ₽</v>
      </c>
      <c r="W2500" s="93" t="str">
        <f>IF('1'!$H$10="-","-      ₽",R2500*O2500)</f>
        <v>-      ₽</v>
      </c>
      <c r="X2500" s="65" t="s">
        <v>4548</v>
      </c>
      <c r="Y2500" s="66" t="str">
        <f>IF(OR(Q2500="",'1'!$H$10="-"),"-      %",IF(Z2500="только сц",0,IF(SUM($V$685:$V$6357)&gt;=57000,(W2500-T2500)/W2500,0)))</f>
        <v>-      %</v>
      </c>
      <c r="Z2500" s="83" t="s">
        <v>5582</v>
      </c>
      <c r="AA2500" s="51">
        <v>2</v>
      </c>
      <c r="AB2500" s="51">
        <v>0</v>
      </c>
      <c r="AC2500" s="63" t="s">
        <v>375</v>
      </c>
      <c r="AD2500" s="94" t="str">
        <f>IF(OR(Q2500="",'1'!$H$10="-"),"",IF(Q2500&gt;R2500+S2500,"заказано больше наличия",""))</f>
        <v/>
      </c>
    </row>
    <row r="2501" spans="1:30" s="48" customFormat="1">
      <c r="A2501" s="2"/>
      <c r="B2501" s="57" t="s">
        <v>4605</v>
      </c>
      <c r="C2501" s="49" t="s">
        <v>4649</v>
      </c>
      <c r="D2501" s="49" t="s">
        <v>4650</v>
      </c>
      <c r="E2501" s="49">
        <v>6</v>
      </c>
      <c r="F2501" s="49">
        <v>15</v>
      </c>
      <c r="G2501" s="49" t="s">
        <v>4690</v>
      </c>
      <c r="H2501" s="52" t="s">
        <v>4042</v>
      </c>
      <c r="I2501" s="50"/>
      <c r="J2501" s="50"/>
      <c r="K2501" s="90"/>
      <c r="L2501" s="51">
        <v>656</v>
      </c>
      <c r="M2501" s="51">
        <v>579</v>
      </c>
      <c r="N2501" s="82">
        <f>IF('1'!$H$10="-",L2501,L2501)</f>
        <v>656</v>
      </c>
      <c r="O2501" s="82">
        <f>IF(Z2501="только сц",0,IF('1'!$H$10="-",M2501,IF('1'!$H$10="в кассу предприятия",M2501,IF('1'!$H$10="ИП Водакова Т.Ю.",M2501*1.075,"-"))))</f>
        <v>0</v>
      </c>
      <c r="P2501" s="86">
        <v>3</v>
      </c>
      <c r="Q2501" s="47"/>
      <c r="R2501" s="91">
        <f t="shared" si="39"/>
        <v>0</v>
      </c>
      <c r="S2501" s="91" t="str">
        <f>IF('1'!$H$10="-","-      ₽",IF(Z2501="только сц",IF(Q2501&lt;=AA2501,Q2501,AA2501),IF(Q2501&lt;=AB2501,0,IF(Q2501-R2501&lt;=AA2501,Q2501-R2501,AA2501))))</f>
        <v>-      ₽</v>
      </c>
      <c r="T2501" s="92" t="str">
        <f>IF('1'!$H$10="-","-      ₽",IF(AND(SUM($W$10:$W$6357)&gt;=200000,AC2501&lt;&gt;"без скидки"),IF(R2501&gt;=100,O2501*0.95*0.95*R2501,O2501*R2501*0.95),IF(SUM($V$10:$V$6357)&gt;=57000,IF(AND(R2501&gt;=100,AC2501&lt;&gt;"без скидки"),O2501*0.95*R2501,O2501*R2501),N2501*R2501)))</f>
        <v>-      ₽</v>
      </c>
      <c r="U2501" s="92" t="str">
        <f>IF('1'!$H$10="-","-      ₽",S2501*N2501)</f>
        <v>-      ₽</v>
      </c>
      <c r="V2501" s="93" t="str">
        <f>IF('1'!$H$10="-","-      ₽",R2501*N2501)</f>
        <v>-      ₽</v>
      </c>
      <c r="W2501" s="93" t="str">
        <f>IF('1'!$H$10="-","-      ₽",R2501*O2501)</f>
        <v>-      ₽</v>
      </c>
      <c r="X2501" s="65" t="s">
        <v>4548</v>
      </c>
      <c r="Y2501" s="66" t="str">
        <f>IF(OR(Q2501="",'1'!$H$10="-"),"-      %",IF(Z2501="только сц",0,IF(SUM($V$685:$V$6357)&gt;=57000,(W2501-T2501)/W2501,0)))</f>
        <v>-      %</v>
      </c>
      <c r="Z2501" s="83" t="s">
        <v>5582</v>
      </c>
      <c r="AA2501" s="51">
        <v>3</v>
      </c>
      <c r="AB2501" s="51">
        <v>0</v>
      </c>
      <c r="AC2501" s="63" t="s">
        <v>3975</v>
      </c>
      <c r="AD2501" s="94" t="str">
        <f>IF(OR(Q2501="",'1'!$H$10="-"),"",IF(Q2501&gt;R2501+S2501,"заказано больше наличия",""))</f>
        <v/>
      </c>
    </row>
    <row r="2502" spans="1:30" s="48" customFormat="1">
      <c r="A2502" s="2"/>
      <c r="B2502" s="57" t="s">
        <v>4606</v>
      </c>
      <c r="C2502" s="49" t="s">
        <v>4651</v>
      </c>
      <c r="D2502" s="49" t="s">
        <v>4652</v>
      </c>
      <c r="E2502" s="49">
        <v>6</v>
      </c>
      <c r="F2502" s="49">
        <v>23</v>
      </c>
      <c r="G2502" s="49" t="s">
        <v>4691</v>
      </c>
      <c r="H2502" s="52" t="s">
        <v>29</v>
      </c>
      <c r="I2502" s="50"/>
      <c r="J2502" s="50"/>
      <c r="K2502" s="90"/>
      <c r="L2502" s="51">
        <v>656</v>
      </c>
      <c r="M2502" s="51">
        <v>579</v>
      </c>
      <c r="N2502" s="82">
        <f>IF('1'!$H$10="-",L2502,L2502)</f>
        <v>656</v>
      </c>
      <c r="O2502" s="82">
        <f>IF(Z2502="только сц",0,IF('1'!$H$10="-",M2502,IF('1'!$H$10="в кассу предприятия",M2502,IF('1'!$H$10="ИП Водакова Т.Ю.",M2502*1.075,"-"))))</f>
        <v>579</v>
      </c>
      <c r="P2502" s="86">
        <v>33</v>
      </c>
      <c r="Q2502" s="47"/>
      <c r="R2502" s="91">
        <f t="shared" si="39"/>
        <v>0</v>
      </c>
      <c r="S2502" s="91" t="str">
        <f>IF('1'!$H$10="-","-      ₽",IF(Z2502="только сц",IF(Q2502&lt;=AA2502,Q2502,AA2502),IF(Q2502&lt;=AB2502,0,IF(Q2502-R2502&lt;=AA2502,Q2502-R2502,AA2502))))</f>
        <v>-      ₽</v>
      </c>
      <c r="T2502" s="92" t="str">
        <f>IF('1'!$H$10="-","-      ₽",IF(AND(SUM($W$10:$W$6357)&gt;=200000,AC2502&lt;&gt;"без скидки"),IF(R2502&gt;=100,O2502*0.95*0.95*R2502,O2502*R2502*0.95),IF(SUM($V$10:$V$6357)&gt;=57000,IF(AND(R2502&gt;=100,AC2502&lt;&gt;"без скидки"),O2502*0.95*R2502,O2502*R2502),N2502*R2502)))</f>
        <v>-      ₽</v>
      </c>
      <c r="U2502" s="92" t="str">
        <f>IF('1'!$H$10="-","-      ₽",S2502*N2502)</f>
        <v>-      ₽</v>
      </c>
      <c r="V2502" s="93" t="str">
        <f>IF('1'!$H$10="-","-      ₽",R2502*N2502)</f>
        <v>-      ₽</v>
      </c>
      <c r="W2502" s="93" t="str">
        <f>IF('1'!$H$10="-","-      ₽",R2502*O2502)</f>
        <v>-      ₽</v>
      </c>
      <c r="X2502" s="65" t="s">
        <v>4548</v>
      </c>
      <c r="Y2502" s="66" t="str">
        <f>IF(OR(Q2502="",'1'!$H$10="-"),"-      %",IF(Z2502="только сц",0,IF(SUM($V$685:$V$6357)&gt;=57000,(W2502-T2502)/W2502,0)))</f>
        <v>-      %</v>
      </c>
      <c r="Z2502" s="83" t="s">
        <v>375</v>
      </c>
      <c r="AA2502" s="51">
        <v>0</v>
      </c>
      <c r="AB2502" s="51">
        <v>33</v>
      </c>
      <c r="AC2502" s="63" t="s">
        <v>3975</v>
      </c>
      <c r="AD2502" s="94" t="str">
        <f>IF(OR(Q2502="",'1'!$H$10="-"),"",IF(Q2502&gt;R2502+S2502,"заказано больше наличия",""))</f>
        <v/>
      </c>
    </row>
    <row r="2503" spans="1:30" s="48" customFormat="1">
      <c r="A2503" s="2"/>
      <c r="B2503" s="57" t="s">
        <v>4607</v>
      </c>
      <c r="C2503" s="49" t="s">
        <v>27</v>
      </c>
      <c r="D2503" s="49" t="s">
        <v>248</v>
      </c>
      <c r="E2503" s="49">
        <v>6</v>
      </c>
      <c r="F2503" s="49">
        <v>23</v>
      </c>
      <c r="G2503" s="49" t="s">
        <v>4692</v>
      </c>
      <c r="H2503" s="52" t="s">
        <v>29</v>
      </c>
      <c r="I2503" s="50"/>
      <c r="J2503" s="50"/>
      <c r="K2503" s="90"/>
      <c r="L2503" s="51">
        <v>656</v>
      </c>
      <c r="M2503" s="51">
        <v>579</v>
      </c>
      <c r="N2503" s="82">
        <f>IF('1'!$H$10="-",L2503,L2503)</f>
        <v>656</v>
      </c>
      <c r="O2503" s="82">
        <f>IF(Z2503="только сц",0,IF('1'!$H$10="-",M2503,IF('1'!$H$10="в кассу предприятия",M2503,IF('1'!$H$10="ИП Водакова Т.Ю.",M2503*1.075,"-"))))</f>
        <v>579</v>
      </c>
      <c r="P2503" s="86">
        <v>73</v>
      </c>
      <c r="Q2503" s="47"/>
      <c r="R2503" s="91">
        <f t="shared" si="39"/>
        <v>0</v>
      </c>
      <c r="S2503" s="91" t="str">
        <f>IF('1'!$H$10="-","-      ₽",IF(Z2503="только сц",IF(Q2503&lt;=AA2503,Q2503,AA2503),IF(Q2503&lt;=AB2503,0,IF(Q2503-R2503&lt;=AA2503,Q2503-R2503,AA2503))))</f>
        <v>-      ₽</v>
      </c>
      <c r="T2503" s="92" t="str">
        <f>IF('1'!$H$10="-","-      ₽",IF(AND(SUM($W$10:$W$6357)&gt;=200000,AC2503&lt;&gt;"без скидки"),IF(R2503&gt;=100,O2503*0.95*0.95*R2503,O2503*R2503*0.95),IF(SUM($V$10:$V$6357)&gt;=57000,IF(AND(R2503&gt;=100,AC2503&lt;&gt;"без скидки"),O2503*0.95*R2503,O2503*R2503),N2503*R2503)))</f>
        <v>-      ₽</v>
      </c>
      <c r="U2503" s="92" t="str">
        <f>IF('1'!$H$10="-","-      ₽",S2503*N2503)</f>
        <v>-      ₽</v>
      </c>
      <c r="V2503" s="93" t="str">
        <f>IF('1'!$H$10="-","-      ₽",R2503*N2503)</f>
        <v>-      ₽</v>
      </c>
      <c r="W2503" s="93" t="str">
        <f>IF('1'!$H$10="-","-      ₽",R2503*O2503)</f>
        <v>-      ₽</v>
      </c>
      <c r="X2503" s="65" t="s">
        <v>4548</v>
      </c>
      <c r="Y2503" s="66" t="str">
        <f>IF(OR(Q2503="",'1'!$H$10="-"),"-      %",IF(Z2503="только сц",0,IF(SUM($V$685:$V$6357)&gt;=57000,(W2503-T2503)/W2503,0)))</f>
        <v>-      %</v>
      </c>
      <c r="Z2503" s="83" t="s">
        <v>375</v>
      </c>
      <c r="AA2503" s="51">
        <v>10</v>
      </c>
      <c r="AB2503" s="51">
        <v>63</v>
      </c>
      <c r="AC2503" s="63" t="s">
        <v>3975</v>
      </c>
      <c r="AD2503" s="94" t="str">
        <f>IF(OR(Q2503="",'1'!$H$10="-"),"",IF(Q2503&gt;R2503+S2503,"заказано больше наличия",""))</f>
        <v/>
      </c>
    </row>
    <row r="2504" spans="1:30" s="48" customFormat="1">
      <c r="A2504" s="2"/>
      <c r="B2504" s="57" t="s">
        <v>4608</v>
      </c>
      <c r="C2504" s="49" t="s">
        <v>27</v>
      </c>
      <c r="D2504" s="49" t="s">
        <v>248</v>
      </c>
      <c r="E2504" s="49">
        <v>6</v>
      </c>
      <c r="F2504" s="49">
        <v>23</v>
      </c>
      <c r="G2504" s="49" t="s">
        <v>4693</v>
      </c>
      <c r="H2504" s="52" t="s">
        <v>29</v>
      </c>
      <c r="I2504" s="50"/>
      <c r="J2504" s="50"/>
      <c r="K2504" s="90"/>
      <c r="L2504" s="51">
        <v>656</v>
      </c>
      <c r="M2504" s="51">
        <v>579</v>
      </c>
      <c r="N2504" s="82">
        <f>IF('1'!$H$10="-",L2504,L2504)</f>
        <v>656</v>
      </c>
      <c r="O2504" s="82">
        <f>IF(Z2504="только сц",0,IF('1'!$H$10="-",M2504,IF('1'!$H$10="в кассу предприятия",M2504,IF('1'!$H$10="ИП Водакова Т.Ю.",M2504*1.075,"-"))))</f>
        <v>579</v>
      </c>
      <c r="P2504" s="86" t="s">
        <v>5583</v>
      </c>
      <c r="Q2504" s="47"/>
      <c r="R2504" s="91">
        <f t="shared" si="39"/>
        <v>0</v>
      </c>
      <c r="S2504" s="91" t="str">
        <f>IF('1'!$H$10="-","-      ₽",IF(Z2504="только сц",IF(Q2504&lt;=AA2504,Q2504,AA2504),IF(Q2504&lt;=AB2504,0,IF(Q2504-R2504&lt;=AA2504,Q2504-R2504,AA2504))))</f>
        <v>-      ₽</v>
      </c>
      <c r="T2504" s="92" t="str">
        <f>IF('1'!$H$10="-","-      ₽",IF(AND(SUM($W$10:$W$6357)&gt;=200000,AC2504&lt;&gt;"без скидки"),IF(R2504&gt;=100,O2504*0.95*0.95*R2504,O2504*R2504*0.95),IF(SUM($V$10:$V$6357)&gt;=57000,IF(AND(R2504&gt;=100,AC2504&lt;&gt;"без скидки"),O2504*0.95*R2504,O2504*R2504),N2504*R2504)))</f>
        <v>-      ₽</v>
      </c>
      <c r="U2504" s="92" t="str">
        <f>IF('1'!$H$10="-","-      ₽",S2504*N2504)</f>
        <v>-      ₽</v>
      </c>
      <c r="V2504" s="93" t="str">
        <f>IF('1'!$H$10="-","-      ₽",R2504*N2504)</f>
        <v>-      ₽</v>
      </c>
      <c r="W2504" s="93" t="str">
        <f>IF('1'!$H$10="-","-      ₽",R2504*O2504)</f>
        <v>-      ₽</v>
      </c>
      <c r="X2504" s="65" t="s">
        <v>4548</v>
      </c>
      <c r="Y2504" s="66" t="str">
        <f>IF(OR(Q2504="",'1'!$H$10="-"),"-      %",IF(Z2504="только сц",0,IF(SUM($V$685:$V$6357)&gt;=57000,(W2504-T2504)/W2504,0)))</f>
        <v>-      %</v>
      </c>
      <c r="Z2504" s="83" t="s">
        <v>375</v>
      </c>
      <c r="AA2504" s="51">
        <v>10</v>
      </c>
      <c r="AB2504" s="51">
        <v>119</v>
      </c>
      <c r="AC2504" s="63" t="s">
        <v>3975</v>
      </c>
      <c r="AD2504" s="94" t="str">
        <f>IF(OR(Q2504="",'1'!$H$10="-"),"",IF(Q2504&gt;R2504+S2504,"заказано больше наличия",""))</f>
        <v/>
      </c>
    </row>
    <row r="2505" spans="1:30" s="48" customFormat="1">
      <c r="A2505" s="2"/>
      <c r="B2505" s="57" t="s">
        <v>4609</v>
      </c>
      <c r="C2505" s="49" t="s">
        <v>27</v>
      </c>
      <c r="D2505" s="49" t="s">
        <v>248</v>
      </c>
      <c r="E2505" s="49">
        <v>6</v>
      </c>
      <c r="F2505" s="49">
        <v>23</v>
      </c>
      <c r="G2505" s="49" t="s">
        <v>4694</v>
      </c>
      <c r="H2505" s="52" t="s">
        <v>29</v>
      </c>
      <c r="I2505" s="50"/>
      <c r="J2505" s="50"/>
      <c r="K2505" s="90"/>
      <c r="L2505" s="51">
        <v>656</v>
      </c>
      <c r="M2505" s="51">
        <v>579</v>
      </c>
      <c r="N2505" s="82">
        <f>IF('1'!$H$10="-",L2505,L2505)</f>
        <v>656</v>
      </c>
      <c r="O2505" s="82">
        <f>IF(Z2505="только сц",0,IF('1'!$H$10="-",M2505,IF('1'!$H$10="в кассу предприятия",M2505,IF('1'!$H$10="ИП Водакова Т.Ю.",M2505*1.075,"-"))))</f>
        <v>579</v>
      </c>
      <c r="P2505" s="86">
        <v>32</v>
      </c>
      <c r="Q2505" s="47"/>
      <c r="R2505" s="91">
        <f t="shared" si="39"/>
        <v>0</v>
      </c>
      <c r="S2505" s="91" t="str">
        <f>IF('1'!$H$10="-","-      ₽",IF(Z2505="только сц",IF(Q2505&lt;=AA2505,Q2505,AA2505),IF(Q2505&lt;=AB2505,0,IF(Q2505-R2505&lt;=AA2505,Q2505-R2505,AA2505))))</f>
        <v>-      ₽</v>
      </c>
      <c r="T2505" s="92" t="str">
        <f>IF('1'!$H$10="-","-      ₽",IF(AND(SUM($W$10:$W$6357)&gt;=200000,AC2505&lt;&gt;"без скидки"),IF(R2505&gt;=100,O2505*0.95*0.95*R2505,O2505*R2505*0.95),IF(SUM($V$10:$V$6357)&gt;=57000,IF(AND(R2505&gt;=100,AC2505&lt;&gt;"без скидки"),O2505*0.95*R2505,O2505*R2505),N2505*R2505)))</f>
        <v>-      ₽</v>
      </c>
      <c r="U2505" s="92" t="str">
        <f>IF('1'!$H$10="-","-      ₽",S2505*N2505)</f>
        <v>-      ₽</v>
      </c>
      <c r="V2505" s="93" t="str">
        <f>IF('1'!$H$10="-","-      ₽",R2505*N2505)</f>
        <v>-      ₽</v>
      </c>
      <c r="W2505" s="93" t="str">
        <f>IF('1'!$H$10="-","-      ₽",R2505*O2505)</f>
        <v>-      ₽</v>
      </c>
      <c r="X2505" s="65" t="s">
        <v>4548</v>
      </c>
      <c r="Y2505" s="66" t="str">
        <f>IF(OR(Q2505="",'1'!$H$10="-"),"-      %",IF(Z2505="только сц",0,IF(SUM($V$685:$V$6357)&gt;=57000,(W2505-T2505)/W2505,0)))</f>
        <v>-      %</v>
      </c>
      <c r="Z2505" s="83" t="s">
        <v>375</v>
      </c>
      <c r="AA2505" s="51">
        <v>8</v>
      </c>
      <c r="AB2505" s="51">
        <v>24</v>
      </c>
      <c r="AC2505" s="63" t="s">
        <v>375</v>
      </c>
      <c r="AD2505" s="94" t="str">
        <f>IF(OR(Q2505="",'1'!$H$10="-"),"",IF(Q2505&gt;R2505+S2505,"заказано больше наличия",""))</f>
        <v/>
      </c>
    </row>
    <row r="2506" spans="1:30" s="48" customFormat="1">
      <c r="A2506" s="2"/>
      <c r="B2506" s="57" t="s">
        <v>249</v>
      </c>
      <c r="C2506" s="49" t="s">
        <v>40</v>
      </c>
      <c r="D2506" s="49" t="s">
        <v>248</v>
      </c>
      <c r="E2506" s="49">
        <v>6</v>
      </c>
      <c r="F2506" s="49">
        <v>15</v>
      </c>
      <c r="G2506" s="49" t="s">
        <v>250</v>
      </c>
      <c r="H2506" s="52" t="s">
        <v>57</v>
      </c>
      <c r="I2506" s="50"/>
      <c r="J2506" s="50"/>
      <c r="K2506" s="90"/>
      <c r="L2506" s="51">
        <v>507</v>
      </c>
      <c r="M2506" s="51">
        <v>447</v>
      </c>
      <c r="N2506" s="82">
        <f>IF('1'!$H$10="-",L2506,L2506)</f>
        <v>507</v>
      </c>
      <c r="O2506" s="82">
        <f>IF(Z2506="только сц",0,IF('1'!$H$10="-",M2506,IF('1'!$H$10="в кассу предприятия",M2506,IF('1'!$H$10="ИП Водакова Т.Ю.",M2506*1.075,"-"))))</f>
        <v>0</v>
      </c>
      <c r="P2506" s="86">
        <v>8</v>
      </c>
      <c r="Q2506" s="47"/>
      <c r="R2506" s="91">
        <f t="shared" si="39"/>
        <v>0</v>
      </c>
      <c r="S2506" s="91" t="str">
        <f>IF('1'!$H$10="-","-      ₽",IF(Z2506="только сц",IF(Q2506&lt;=AA2506,Q2506,AA2506),IF(Q2506&lt;=AB2506,0,IF(Q2506-R2506&lt;=AA2506,Q2506-R2506,AA2506))))</f>
        <v>-      ₽</v>
      </c>
      <c r="T2506" s="92" t="str">
        <f>IF('1'!$H$10="-","-      ₽",IF(AND(SUM($W$10:$W$6357)&gt;=200000,AC2506&lt;&gt;"без скидки"),IF(R2506&gt;=100,O2506*0.95*0.95*R2506,O2506*R2506*0.95),IF(SUM($V$10:$V$6357)&gt;=57000,IF(AND(R2506&gt;=100,AC2506&lt;&gt;"без скидки"),O2506*0.95*R2506,O2506*R2506),N2506*R2506)))</f>
        <v>-      ₽</v>
      </c>
      <c r="U2506" s="92" t="str">
        <f>IF('1'!$H$10="-","-      ₽",S2506*N2506)</f>
        <v>-      ₽</v>
      </c>
      <c r="V2506" s="93" t="str">
        <f>IF('1'!$H$10="-","-      ₽",R2506*N2506)</f>
        <v>-      ₽</v>
      </c>
      <c r="W2506" s="93" t="str">
        <f>IF('1'!$H$10="-","-      ₽",R2506*O2506)</f>
        <v>-      ₽</v>
      </c>
      <c r="X2506" s="65" t="s">
        <v>4548</v>
      </c>
      <c r="Y2506" s="66" t="str">
        <f>IF(OR(Q2506="",'1'!$H$10="-"),"-      %",IF(Z2506="только сц",0,IF(SUM($V$685:$V$6357)&gt;=57000,(W2506-T2506)/W2506,0)))</f>
        <v>-      %</v>
      </c>
      <c r="Z2506" s="83" t="s">
        <v>5582</v>
      </c>
      <c r="AA2506" s="51">
        <v>8</v>
      </c>
      <c r="AB2506" s="51">
        <v>0</v>
      </c>
      <c r="AC2506" s="63" t="s">
        <v>3975</v>
      </c>
      <c r="AD2506" s="94" t="str">
        <f>IF(OR(Q2506="",'1'!$H$10="-"),"",IF(Q2506&gt;R2506+S2506,"заказано больше наличия",""))</f>
        <v/>
      </c>
    </row>
    <row r="2507" spans="1:30" s="48" customFormat="1">
      <c r="A2507" s="2"/>
      <c r="B2507" s="57" t="s">
        <v>4379</v>
      </c>
      <c r="C2507" s="49" t="s">
        <v>27</v>
      </c>
      <c r="D2507" s="49" t="s">
        <v>3931</v>
      </c>
      <c r="E2507" s="49">
        <v>6</v>
      </c>
      <c r="F2507" s="49">
        <v>26</v>
      </c>
      <c r="G2507" s="49" t="s">
        <v>4518</v>
      </c>
      <c r="H2507" s="52" t="s">
        <v>371</v>
      </c>
      <c r="I2507" s="50"/>
      <c r="J2507" s="50"/>
      <c r="K2507" s="90"/>
      <c r="L2507" s="51">
        <v>656</v>
      </c>
      <c r="M2507" s="51">
        <v>579</v>
      </c>
      <c r="N2507" s="82">
        <f>IF('1'!$H$10="-",L2507,L2507)</f>
        <v>656</v>
      </c>
      <c r="O2507" s="82">
        <f>IF(Z2507="только сц",0,IF('1'!$H$10="-",M2507,IF('1'!$H$10="в кассу предприятия",M2507,IF('1'!$H$10="ИП Водакова Т.Ю.",M2507*1.075,"-"))))</f>
        <v>579</v>
      </c>
      <c r="P2507" s="86">
        <v>1</v>
      </c>
      <c r="Q2507" s="47"/>
      <c r="R2507" s="91">
        <f t="shared" si="39"/>
        <v>0</v>
      </c>
      <c r="S2507" s="91" t="str">
        <f>IF('1'!$H$10="-","-      ₽",IF(Z2507="только сц",IF(Q2507&lt;=AA2507,Q2507,AA2507),IF(Q2507&lt;=AB2507,0,IF(Q2507-R2507&lt;=AA2507,Q2507-R2507,AA2507))))</f>
        <v>-      ₽</v>
      </c>
      <c r="T2507" s="92" t="str">
        <f>IF('1'!$H$10="-","-      ₽",IF(AND(SUM($W$10:$W$6357)&gt;=200000,AC2507&lt;&gt;"без скидки"),IF(R2507&gt;=100,O2507*0.95*0.95*R2507,O2507*R2507*0.95),IF(SUM($V$10:$V$6357)&gt;=57000,IF(AND(R2507&gt;=100,AC2507&lt;&gt;"без скидки"),O2507*0.95*R2507,O2507*R2507),N2507*R2507)))</f>
        <v>-      ₽</v>
      </c>
      <c r="U2507" s="92" t="str">
        <f>IF('1'!$H$10="-","-      ₽",S2507*N2507)</f>
        <v>-      ₽</v>
      </c>
      <c r="V2507" s="93" t="str">
        <f>IF('1'!$H$10="-","-      ₽",R2507*N2507)</f>
        <v>-      ₽</v>
      </c>
      <c r="W2507" s="93" t="str">
        <f>IF('1'!$H$10="-","-      ₽",R2507*O2507)</f>
        <v>-      ₽</v>
      </c>
      <c r="X2507" s="65" t="s">
        <v>4548</v>
      </c>
      <c r="Y2507" s="66" t="str">
        <f>IF(OR(Q2507="",'1'!$H$10="-"),"-      %",IF(Z2507="только сц",0,IF(SUM($V$685:$V$6357)&gt;=57000,(W2507-T2507)/W2507,0)))</f>
        <v>-      %</v>
      </c>
      <c r="Z2507" s="83" t="s">
        <v>375</v>
      </c>
      <c r="AA2507" s="51">
        <v>0</v>
      </c>
      <c r="AB2507" s="51">
        <v>1</v>
      </c>
      <c r="AC2507" s="63" t="s">
        <v>375</v>
      </c>
      <c r="AD2507" s="94" t="str">
        <f>IF(OR(Q2507="",'1'!$H$10="-"),"",IF(Q2507&gt;R2507+S2507,"заказано больше наличия",""))</f>
        <v/>
      </c>
    </row>
    <row r="2508" spans="1:30" s="48" customFormat="1">
      <c r="A2508" s="2"/>
      <c r="B2508" s="57" t="s">
        <v>2220</v>
      </c>
      <c r="C2508" s="49" t="s">
        <v>40</v>
      </c>
      <c r="D2508" s="49" t="s">
        <v>248</v>
      </c>
      <c r="E2508" s="49">
        <v>6</v>
      </c>
      <c r="F2508" s="49">
        <v>17</v>
      </c>
      <c r="G2508" s="49" t="s">
        <v>252</v>
      </c>
      <c r="H2508" s="52" t="s">
        <v>563</v>
      </c>
      <c r="I2508" s="50"/>
      <c r="J2508" s="50"/>
      <c r="K2508" s="90"/>
      <c r="L2508" s="51">
        <v>507</v>
      </c>
      <c r="M2508" s="51">
        <v>447</v>
      </c>
      <c r="N2508" s="82">
        <f>IF('1'!$H$10="-",L2508,L2508)</f>
        <v>507</v>
      </c>
      <c r="O2508" s="82">
        <f>IF(Z2508="только сц",0,IF('1'!$H$10="-",M2508,IF('1'!$H$10="в кассу предприятия",M2508,IF('1'!$H$10="ИП Водакова Т.Ю.",M2508*1.075,"-"))))</f>
        <v>447</v>
      </c>
      <c r="P2508" s="86">
        <v>15</v>
      </c>
      <c r="Q2508" s="47"/>
      <c r="R2508" s="91">
        <f t="shared" si="39"/>
        <v>0</v>
      </c>
      <c r="S2508" s="91" t="str">
        <f>IF('1'!$H$10="-","-      ₽",IF(Z2508="только сц",IF(Q2508&lt;=AA2508,Q2508,AA2508),IF(Q2508&lt;=AB2508,0,IF(Q2508-R2508&lt;=AA2508,Q2508-R2508,AA2508))))</f>
        <v>-      ₽</v>
      </c>
      <c r="T2508" s="92" t="str">
        <f>IF('1'!$H$10="-","-      ₽",IF(AND(SUM($W$10:$W$6357)&gt;=200000,AC2508&lt;&gt;"без скидки"),IF(R2508&gt;=100,O2508*0.95*0.95*R2508,O2508*R2508*0.95),IF(SUM($V$10:$V$6357)&gt;=57000,IF(AND(R2508&gt;=100,AC2508&lt;&gt;"без скидки"),O2508*0.95*R2508,O2508*R2508),N2508*R2508)))</f>
        <v>-      ₽</v>
      </c>
      <c r="U2508" s="92" t="str">
        <f>IF('1'!$H$10="-","-      ₽",S2508*N2508)</f>
        <v>-      ₽</v>
      </c>
      <c r="V2508" s="93" t="str">
        <f>IF('1'!$H$10="-","-      ₽",R2508*N2508)</f>
        <v>-      ₽</v>
      </c>
      <c r="W2508" s="93" t="str">
        <f>IF('1'!$H$10="-","-      ₽",R2508*O2508)</f>
        <v>-      ₽</v>
      </c>
      <c r="X2508" s="65" t="s">
        <v>4548</v>
      </c>
      <c r="Y2508" s="66" t="str">
        <f>IF(OR(Q2508="",'1'!$H$10="-"),"-      %",IF(Z2508="только сц",0,IF(SUM($V$685:$V$6357)&gt;=57000,(W2508-T2508)/W2508,0)))</f>
        <v>-      %</v>
      </c>
      <c r="Z2508" s="83" t="s">
        <v>375</v>
      </c>
      <c r="AA2508" s="51">
        <v>9</v>
      </c>
      <c r="AB2508" s="51">
        <v>6</v>
      </c>
      <c r="AC2508" s="63" t="s">
        <v>3975</v>
      </c>
      <c r="AD2508" s="94" t="str">
        <f>IF(OR(Q2508="",'1'!$H$10="-"),"",IF(Q2508&gt;R2508+S2508,"заказано больше наличия",""))</f>
        <v/>
      </c>
    </row>
    <row r="2509" spans="1:30" s="48" customFormat="1">
      <c r="A2509" s="2"/>
      <c r="B2509" s="57" t="s">
        <v>251</v>
      </c>
      <c r="C2509" s="49" t="s">
        <v>40</v>
      </c>
      <c r="D2509" s="49" t="s">
        <v>248</v>
      </c>
      <c r="E2509" s="49">
        <v>6</v>
      </c>
      <c r="F2509" s="49">
        <v>23</v>
      </c>
      <c r="G2509" s="49" t="s">
        <v>252</v>
      </c>
      <c r="H2509" s="52" t="s">
        <v>29</v>
      </c>
      <c r="I2509" s="50"/>
      <c r="J2509" s="50"/>
      <c r="K2509" s="90"/>
      <c r="L2509" s="51">
        <v>656</v>
      </c>
      <c r="M2509" s="51">
        <v>579</v>
      </c>
      <c r="N2509" s="82">
        <f>IF('1'!$H$10="-",L2509,L2509)</f>
        <v>656</v>
      </c>
      <c r="O2509" s="82">
        <f>IF(Z2509="только сц",0,IF('1'!$H$10="-",M2509,IF('1'!$H$10="в кассу предприятия",M2509,IF('1'!$H$10="ИП Водакова Т.Ю.",M2509*1.075,"-"))))</f>
        <v>579</v>
      </c>
      <c r="P2509" s="86">
        <v>44</v>
      </c>
      <c r="Q2509" s="47"/>
      <c r="R2509" s="91">
        <f t="shared" si="39"/>
        <v>0</v>
      </c>
      <c r="S2509" s="91" t="str">
        <f>IF('1'!$H$10="-","-      ₽",IF(Z2509="только сц",IF(Q2509&lt;=AA2509,Q2509,AA2509),IF(Q2509&lt;=AB2509,0,IF(Q2509-R2509&lt;=AA2509,Q2509-R2509,AA2509))))</f>
        <v>-      ₽</v>
      </c>
      <c r="T2509" s="92" t="str">
        <f>IF('1'!$H$10="-","-      ₽",IF(AND(SUM($W$10:$W$6357)&gt;=200000,AC2509&lt;&gt;"без скидки"),IF(R2509&gt;=100,O2509*0.95*0.95*R2509,O2509*R2509*0.95),IF(SUM($V$10:$V$6357)&gt;=57000,IF(AND(R2509&gt;=100,AC2509&lt;&gt;"без скидки"),O2509*0.95*R2509,O2509*R2509),N2509*R2509)))</f>
        <v>-      ₽</v>
      </c>
      <c r="U2509" s="92" t="str">
        <f>IF('1'!$H$10="-","-      ₽",S2509*N2509)</f>
        <v>-      ₽</v>
      </c>
      <c r="V2509" s="93" t="str">
        <f>IF('1'!$H$10="-","-      ₽",R2509*N2509)</f>
        <v>-      ₽</v>
      </c>
      <c r="W2509" s="93" t="str">
        <f>IF('1'!$H$10="-","-      ₽",R2509*O2509)</f>
        <v>-      ₽</v>
      </c>
      <c r="X2509" s="65" t="s">
        <v>4548</v>
      </c>
      <c r="Y2509" s="66" t="str">
        <f>IF(OR(Q2509="",'1'!$H$10="-"),"-      %",IF(Z2509="только сц",0,IF(SUM($V$685:$V$6357)&gt;=57000,(W2509-T2509)/W2509,0)))</f>
        <v>-      %</v>
      </c>
      <c r="Z2509" s="83" t="s">
        <v>375</v>
      </c>
      <c r="AA2509" s="51">
        <v>15</v>
      </c>
      <c r="AB2509" s="51">
        <v>29</v>
      </c>
      <c r="AC2509" s="63" t="s">
        <v>375</v>
      </c>
      <c r="AD2509" s="94" t="str">
        <f>IF(OR(Q2509="",'1'!$H$10="-"),"",IF(Q2509&gt;R2509+S2509,"заказано больше наличия",""))</f>
        <v/>
      </c>
    </row>
    <row r="2510" spans="1:30" s="48" customFormat="1">
      <c r="A2510" s="2"/>
      <c r="B2510" s="57" t="s">
        <v>2221</v>
      </c>
      <c r="C2510" s="49" t="s">
        <v>27</v>
      </c>
      <c r="D2510" s="49" t="s">
        <v>3931</v>
      </c>
      <c r="E2510" s="49">
        <v>6</v>
      </c>
      <c r="F2510" s="49">
        <v>23</v>
      </c>
      <c r="G2510" s="49" t="s">
        <v>3582</v>
      </c>
      <c r="H2510" s="52" t="s">
        <v>29</v>
      </c>
      <c r="I2510" s="50"/>
      <c r="J2510" s="50"/>
      <c r="K2510" s="90"/>
      <c r="L2510" s="51">
        <v>656</v>
      </c>
      <c r="M2510" s="51">
        <v>579</v>
      </c>
      <c r="N2510" s="82">
        <f>IF('1'!$H$10="-",L2510,L2510)</f>
        <v>656</v>
      </c>
      <c r="O2510" s="82">
        <f>IF(Z2510="только сц",0,IF('1'!$H$10="-",M2510,IF('1'!$H$10="в кассу предприятия",M2510,IF('1'!$H$10="ИП Водакова Т.Ю.",M2510*1.075,"-"))))</f>
        <v>0</v>
      </c>
      <c r="P2510" s="86">
        <v>6</v>
      </c>
      <c r="Q2510" s="47"/>
      <c r="R2510" s="91">
        <f t="shared" si="39"/>
        <v>0</v>
      </c>
      <c r="S2510" s="91" t="str">
        <f>IF('1'!$H$10="-","-      ₽",IF(Z2510="только сц",IF(Q2510&lt;=AA2510,Q2510,AA2510),IF(Q2510&lt;=AB2510,0,IF(Q2510-R2510&lt;=AA2510,Q2510-R2510,AA2510))))</f>
        <v>-      ₽</v>
      </c>
      <c r="T2510" s="92" t="str">
        <f>IF('1'!$H$10="-","-      ₽",IF(AND(SUM($W$10:$W$6357)&gt;=200000,AC2510&lt;&gt;"без скидки"),IF(R2510&gt;=100,O2510*0.95*0.95*R2510,O2510*R2510*0.95),IF(SUM($V$10:$V$6357)&gt;=57000,IF(AND(R2510&gt;=100,AC2510&lt;&gt;"без скидки"),O2510*0.95*R2510,O2510*R2510),N2510*R2510)))</f>
        <v>-      ₽</v>
      </c>
      <c r="U2510" s="92" t="str">
        <f>IF('1'!$H$10="-","-      ₽",S2510*N2510)</f>
        <v>-      ₽</v>
      </c>
      <c r="V2510" s="93" t="str">
        <f>IF('1'!$H$10="-","-      ₽",R2510*N2510)</f>
        <v>-      ₽</v>
      </c>
      <c r="W2510" s="93" t="str">
        <f>IF('1'!$H$10="-","-      ₽",R2510*O2510)</f>
        <v>-      ₽</v>
      </c>
      <c r="X2510" s="65" t="s">
        <v>4548</v>
      </c>
      <c r="Y2510" s="66" t="str">
        <f>IF(OR(Q2510="",'1'!$H$10="-"),"-      %",IF(Z2510="только сц",0,IF(SUM($V$685:$V$6357)&gt;=57000,(W2510-T2510)/W2510,0)))</f>
        <v>-      %</v>
      </c>
      <c r="Z2510" s="83" t="s">
        <v>5582</v>
      </c>
      <c r="AA2510" s="51">
        <v>6</v>
      </c>
      <c r="AB2510" s="51">
        <v>0</v>
      </c>
      <c r="AC2510" s="63" t="s">
        <v>3975</v>
      </c>
      <c r="AD2510" s="94" t="str">
        <f>IF(OR(Q2510="",'1'!$H$10="-"),"",IF(Q2510&gt;R2510+S2510,"заказано больше наличия",""))</f>
        <v/>
      </c>
    </row>
    <row r="2511" spans="1:30" s="48" customFormat="1">
      <c r="A2511" s="2"/>
      <c r="B2511" s="57" t="s">
        <v>253</v>
      </c>
      <c r="C2511" s="49" t="s">
        <v>27</v>
      </c>
      <c r="D2511" s="49" t="s">
        <v>248</v>
      </c>
      <c r="E2511" s="49">
        <v>6</v>
      </c>
      <c r="F2511" s="49">
        <v>23</v>
      </c>
      <c r="G2511" s="49" t="s">
        <v>254</v>
      </c>
      <c r="H2511" s="52" t="s">
        <v>29</v>
      </c>
      <c r="I2511" s="50"/>
      <c r="J2511" s="50"/>
      <c r="K2511" s="90"/>
      <c r="L2511" s="51">
        <v>656</v>
      </c>
      <c r="M2511" s="51">
        <v>579</v>
      </c>
      <c r="N2511" s="82">
        <f>IF('1'!$H$10="-",L2511,L2511)</f>
        <v>656</v>
      </c>
      <c r="O2511" s="82">
        <f>IF(Z2511="только сц",0,IF('1'!$H$10="-",M2511,IF('1'!$H$10="в кассу предприятия",M2511,IF('1'!$H$10="ИП Водакова Т.Ю.",M2511*1.075,"-"))))</f>
        <v>579</v>
      </c>
      <c r="P2511" s="86">
        <v>39</v>
      </c>
      <c r="Q2511" s="47"/>
      <c r="R2511" s="91">
        <f t="shared" si="39"/>
        <v>0</v>
      </c>
      <c r="S2511" s="91" t="str">
        <f>IF('1'!$H$10="-","-      ₽",IF(Z2511="только сц",IF(Q2511&lt;=AA2511,Q2511,AA2511),IF(Q2511&lt;=AB2511,0,IF(Q2511-R2511&lt;=AA2511,Q2511-R2511,AA2511))))</f>
        <v>-      ₽</v>
      </c>
      <c r="T2511" s="92" t="str">
        <f>IF('1'!$H$10="-","-      ₽",IF(AND(SUM($W$10:$W$6357)&gt;=200000,AC2511&lt;&gt;"без скидки"),IF(R2511&gt;=100,O2511*0.95*0.95*R2511,O2511*R2511*0.95),IF(SUM($V$10:$V$6357)&gt;=57000,IF(AND(R2511&gt;=100,AC2511&lt;&gt;"без скидки"),O2511*0.95*R2511,O2511*R2511),N2511*R2511)))</f>
        <v>-      ₽</v>
      </c>
      <c r="U2511" s="92" t="str">
        <f>IF('1'!$H$10="-","-      ₽",S2511*N2511)</f>
        <v>-      ₽</v>
      </c>
      <c r="V2511" s="93" t="str">
        <f>IF('1'!$H$10="-","-      ₽",R2511*N2511)</f>
        <v>-      ₽</v>
      </c>
      <c r="W2511" s="93" t="str">
        <f>IF('1'!$H$10="-","-      ₽",R2511*O2511)</f>
        <v>-      ₽</v>
      </c>
      <c r="X2511" s="65" t="s">
        <v>4548</v>
      </c>
      <c r="Y2511" s="66" t="str">
        <f>IF(OR(Q2511="",'1'!$H$10="-"),"-      %",IF(Z2511="только сц",0,IF(SUM($V$685:$V$6357)&gt;=57000,(W2511-T2511)/W2511,0)))</f>
        <v>-      %</v>
      </c>
      <c r="Z2511" s="83" t="s">
        <v>375</v>
      </c>
      <c r="AA2511" s="51">
        <v>7</v>
      </c>
      <c r="AB2511" s="51">
        <v>32</v>
      </c>
      <c r="AC2511" s="63" t="s">
        <v>375</v>
      </c>
      <c r="AD2511" s="94" t="str">
        <f>IF(OR(Q2511="",'1'!$H$10="-"),"",IF(Q2511&gt;R2511+S2511,"заказано больше наличия",""))</f>
        <v/>
      </c>
    </row>
    <row r="2512" spans="1:30" s="48" customFormat="1">
      <c r="A2512" s="2"/>
      <c r="B2512" s="57" t="s">
        <v>2222</v>
      </c>
      <c r="C2512" s="49" t="s">
        <v>27</v>
      </c>
      <c r="D2512" s="49" t="s">
        <v>3931</v>
      </c>
      <c r="E2512" s="49">
        <v>6</v>
      </c>
      <c r="F2512" s="49">
        <v>22</v>
      </c>
      <c r="G2512" s="49" t="s">
        <v>3583</v>
      </c>
      <c r="H2512" s="52" t="s">
        <v>45</v>
      </c>
      <c r="I2512" s="50"/>
      <c r="J2512" s="50"/>
      <c r="K2512" s="90"/>
      <c r="L2512" s="51">
        <v>656</v>
      </c>
      <c r="M2512" s="51">
        <v>579</v>
      </c>
      <c r="N2512" s="82">
        <f>IF('1'!$H$10="-",L2512,L2512)</f>
        <v>656</v>
      </c>
      <c r="O2512" s="82">
        <f>IF(Z2512="только сц",0,IF('1'!$H$10="-",M2512,IF('1'!$H$10="в кассу предприятия",M2512,IF('1'!$H$10="ИП Водакова Т.Ю.",M2512*1.075,"-"))))</f>
        <v>0</v>
      </c>
      <c r="P2512" s="86">
        <v>5</v>
      </c>
      <c r="Q2512" s="47"/>
      <c r="R2512" s="91">
        <f t="shared" si="39"/>
        <v>0</v>
      </c>
      <c r="S2512" s="91" t="str">
        <f>IF('1'!$H$10="-","-      ₽",IF(Z2512="только сц",IF(Q2512&lt;=AA2512,Q2512,AA2512),IF(Q2512&lt;=AB2512,0,IF(Q2512-R2512&lt;=AA2512,Q2512-R2512,AA2512))))</f>
        <v>-      ₽</v>
      </c>
      <c r="T2512" s="92" t="str">
        <f>IF('1'!$H$10="-","-      ₽",IF(AND(SUM($W$10:$W$6357)&gt;=200000,AC2512&lt;&gt;"без скидки"),IF(R2512&gt;=100,O2512*0.95*0.95*R2512,O2512*R2512*0.95),IF(SUM($V$10:$V$6357)&gt;=57000,IF(AND(R2512&gt;=100,AC2512&lt;&gt;"без скидки"),O2512*0.95*R2512,O2512*R2512),N2512*R2512)))</f>
        <v>-      ₽</v>
      </c>
      <c r="U2512" s="92" t="str">
        <f>IF('1'!$H$10="-","-      ₽",S2512*N2512)</f>
        <v>-      ₽</v>
      </c>
      <c r="V2512" s="93" t="str">
        <f>IF('1'!$H$10="-","-      ₽",R2512*N2512)</f>
        <v>-      ₽</v>
      </c>
      <c r="W2512" s="93" t="str">
        <f>IF('1'!$H$10="-","-      ₽",R2512*O2512)</f>
        <v>-      ₽</v>
      </c>
      <c r="X2512" s="65" t="s">
        <v>4548</v>
      </c>
      <c r="Y2512" s="66" t="str">
        <f>IF(OR(Q2512="",'1'!$H$10="-"),"-      %",IF(Z2512="только сц",0,IF(SUM($V$685:$V$6357)&gt;=57000,(W2512-T2512)/W2512,0)))</f>
        <v>-      %</v>
      </c>
      <c r="Z2512" s="83" t="s">
        <v>5582</v>
      </c>
      <c r="AA2512" s="51">
        <v>5</v>
      </c>
      <c r="AB2512" s="51">
        <v>0</v>
      </c>
      <c r="AC2512" s="63" t="s">
        <v>375</v>
      </c>
      <c r="AD2512" s="94" t="str">
        <f>IF(OR(Q2512="",'1'!$H$10="-"),"",IF(Q2512&gt;R2512+S2512,"заказано больше наличия",""))</f>
        <v/>
      </c>
    </row>
    <row r="2513" spans="1:30" s="48" customFormat="1">
      <c r="A2513" s="2"/>
      <c r="B2513" s="57" t="s">
        <v>2223</v>
      </c>
      <c r="C2513" s="49" t="s">
        <v>40</v>
      </c>
      <c r="D2513" s="49" t="s">
        <v>248</v>
      </c>
      <c r="E2513" s="49">
        <v>6</v>
      </c>
      <c r="F2513" s="49">
        <v>23</v>
      </c>
      <c r="G2513" s="49" t="s">
        <v>3584</v>
      </c>
      <c r="H2513" s="52" t="s">
        <v>29</v>
      </c>
      <c r="I2513" s="50"/>
      <c r="J2513" s="50"/>
      <c r="K2513" s="90"/>
      <c r="L2513" s="51">
        <v>656</v>
      </c>
      <c r="M2513" s="51">
        <v>579</v>
      </c>
      <c r="N2513" s="82">
        <f>IF('1'!$H$10="-",L2513,L2513)</f>
        <v>656</v>
      </c>
      <c r="O2513" s="82">
        <f>IF(Z2513="только сц",0,IF('1'!$H$10="-",M2513,IF('1'!$H$10="в кассу предприятия",M2513,IF('1'!$H$10="ИП Водакова Т.Ю.",M2513*1.075,"-"))))</f>
        <v>0</v>
      </c>
      <c r="P2513" s="86">
        <v>1</v>
      </c>
      <c r="Q2513" s="47"/>
      <c r="R2513" s="91">
        <f t="shared" si="39"/>
        <v>0</v>
      </c>
      <c r="S2513" s="91" t="str">
        <f>IF('1'!$H$10="-","-      ₽",IF(Z2513="только сц",IF(Q2513&lt;=AA2513,Q2513,AA2513),IF(Q2513&lt;=AB2513,0,IF(Q2513-R2513&lt;=AA2513,Q2513-R2513,AA2513))))</f>
        <v>-      ₽</v>
      </c>
      <c r="T2513" s="92" t="str">
        <f>IF('1'!$H$10="-","-      ₽",IF(AND(SUM($W$10:$W$6357)&gt;=200000,AC2513&lt;&gt;"без скидки"),IF(R2513&gt;=100,O2513*0.95*0.95*R2513,O2513*R2513*0.95),IF(SUM($V$10:$V$6357)&gt;=57000,IF(AND(R2513&gt;=100,AC2513&lt;&gt;"без скидки"),O2513*0.95*R2513,O2513*R2513),N2513*R2513)))</f>
        <v>-      ₽</v>
      </c>
      <c r="U2513" s="92" t="str">
        <f>IF('1'!$H$10="-","-      ₽",S2513*N2513)</f>
        <v>-      ₽</v>
      </c>
      <c r="V2513" s="93" t="str">
        <f>IF('1'!$H$10="-","-      ₽",R2513*N2513)</f>
        <v>-      ₽</v>
      </c>
      <c r="W2513" s="93" t="str">
        <f>IF('1'!$H$10="-","-      ₽",R2513*O2513)</f>
        <v>-      ₽</v>
      </c>
      <c r="X2513" s="65" t="s">
        <v>4548</v>
      </c>
      <c r="Y2513" s="66" t="str">
        <f>IF(OR(Q2513="",'1'!$H$10="-"),"-      %",IF(Z2513="только сц",0,IF(SUM($V$685:$V$6357)&gt;=57000,(W2513-T2513)/W2513,0)))</f>
        <v>-      %</v>
      </c>
      <c r="Z2513" s="83" t="s">
        <v>5582</v>
      </c>
      <c r="AA2513" s="51">
        <v>1</v>
      </c>
      <c r="AB2513" s="51">
        <v>0</v>
      </c>
      <c r="AC2513" s="63" t="s">
        <v>375</v>
      </c>
      <c r="AD2513" s="94" t="str">
        <f>IF(OR(Q2513="",'1'!$H$10="-"),"",IF(Q2513&gt;R2513+S2513,"заказано больше наличия",""))</f>
        <v/>
      </c>
    </row>
    <row r="2514" spans="1:30" s="48" customFormat="1">
      <c r="A2514" s="2"/>
      <c r="B2514" s="57" t="s">
        <v>2224</v>
      </c>
      <c r="C2514" s="49" t="s">
        <v>40</v>
      </c>
      <c r="D2514" s="49" t="s">
        <v>248</v>
      </c>
      <c r="E2514" s="49">
        <v>6</v>
      </c>
      <c r="F2514" s="49">
        <v>19</v>
      </c>
      <c r="G2514" s="49" t="s">
        <v>3577</v>
      </c>
      <c r="H2514" s="52" t="s">
        <v>3507</v>
      </c>
      <c r="I2514" s="50"/>
      <c r="J2514" s="50"/>
      <c r="K2514" s="90"/>
      <c r="L2514" s="51">
        <v>656</v>
      </c>
      <c r="M2514" s="51">
        <v>579</v>
      </c>
      <c r="N2514" s="82">
        <f>IF('1'!$H$10="-",L2514,L2514)</f>
        <v>656</v>
      </c>
      <c r="O2514" s="82">
        <f>IF(Z2514="только сц",0,IF('1'!$H$10="-",M2514,IF('1'!$H$10="в кассу предприятия",M2514,IF('1'!$H$10="ИП Водакова Т.Ю.",M2514*1.075,"-"))))</f>
        <v>579</v>
      </c>
      <c r="P2514" s="86">
        <v>18</v>
      </c>
      <c r="Q2514" s="47"/>
      <c r="R2514" s="91">
        <f t="shared" si="39"/>
        <v>0</v>
      </c>
      <c r="S2514" s="91" t="str">
        <f>IF('1'!$H$10="-","-      ₽",IF(Z2514="только сц",IF(Q2514&lt;=AA2514,Q2514,AA2514),IF(Q2514&lt;=AB2514,0,IF(Q2514-R2514&lt;=AA2514,Q2514-R2514,AA2514))))</f>
        <v>-      ₽</v>
      </c>
      <c r="T2514" s="92" t="str">
        <f>IF('1'!$H$10="-","-      ₽",IF(AND(SUM($W$10:$W$6357)&gt;=200000,AC2514&lt;&gt;"без скидки"),IF(R2514&gt;=100,O2514*0.95*0.95*R2514,O2514*R2514*0.95),IF(SUM($V$10:$V$6357)&gt;=57000,IF(AND(R2514&gt;=100,AC2514&lt;&gt;"без скидки"),O2514*0.95*R2514,O2514*R2514),N2514*R2514)))</f>
        <v>-      ₽</v>
      </c>
      <c r="U2514" s="92" t="str">
        <f>IF('1'!$H$10="-","-      ₽",S2514*N2514)</f>
        <v>-      ₽</v>
      </c>
      <c r="V2514" s="93" t="str">
        <f>IF('1'!$H$10="-","-      ₽",R2514*N2514)</f>
        <v>-      ₽</v>
      </c>
      <c r="W2514" s="93" t="str">
        <f>IF('1'!$H$10="-","-      ₽",R2514*O2514)</f>
        <v>-      ₽</v>
      </c>
      <c r="X2514" s="65" t="s">
        <v>4548</v>
      </c>
      <c r="Y2514" s="66" t="str">
        <f>IF(OR(Q2514="",'1'!$H$10="-"),"-      %",IF(Z2514="только сц",0,IF(SUM($V$685:$V$6357)&gt;=57000,(W2514-T2514)/W2514,0)))</f>
        <v>-      %</v>
      </c>
      <c r="Z2514" s="83" t="s">
        <v>375</v>
      </c>
      <c r="AA2514" s="51">
        <v>17</v>
      </c>
      <c r="AB2514" s="51">
        <v>1</v>
      </c>
      <c r="AC2514" s="63" t="s">
        <v>375</v>
      </c>
      <c r="AD2514" s="94" t="str">
        <f>IF(OR(Q2514="",'1'!$H$10="-"),"",IF(Q2514&gt;R2514+S2514,"заказано больше наличия",""))</f>
        <v/>
      </c>
    </row>
    <row r="2515" spans="1:30" s="48" customFormat="1">
      <c r="A2515" s="2"/>
      <c r="B2515" s="57" t="s">
        <v>4610</v>
      </c>
      <c r="C2515" s="49" t="s">
        <v>27</v>
      </c>
      <c r="D2515" s="49" t="s">
        <v>3931</v>
      </c>
      <c r="E2515" s="49">
        <v>6</v>
      </c>
      <c r="F2515" s="49">
        <v>23</v>
      </c>
      <c r="G2515" s="49" t="s">
        <v>4695</v>
      </c>
      <c r="H2515" s="52" t="s">
        <v>29</v>
      </c>
      <c r="I2515" s="50"/>
      <c r="J2515" s="50"/>
      <c r="K2515" s="90"/>
      <c r="L2515" s="51">
        <v>656</v>
      </c>
      <c r="M2515" s="51">
        <v>579</v>
      </c>
      <c r="N2515" s="82">
        <f>IF('1'!$H$10="-",L2515,L2515)</f>
        <v>656</v>
      </c>
      <c r="O2515" s="82">
        <f>IF(Z2515="только сц",0,IF('1'!$H$10="-",M2515,IF('1'!$H$10="в кассу предприятия",M2515,IF('1'!$H$10="ИП Водакова Т.Ю.",M2515*1.075,"-"))))</f>
        <v>0</v>
      </c>
      <c r="P2515" s="86">
        <v>4</v>
      </c>
      <c r="Q2515" s="47"/>
      <c r="R2515" s="91">
        <f t="shared" si="39"/>
        <v>0</v>
      </c>
      <c r="S2515" s="91" t="str">
        <f>IF('1'!$H$10="-","-      ₽",IF(Z2515="только сц",IF(Q2515&lt;=AA2515,Q2515,AA2515),IF(Q2515&lt;=AB2515,0,IF(Q2515-R2515&lt;=AA2515,Q2515-R2515,AA2515))))</f>
        <v>-      ₽</v>
      </c>
      <c r="T2515" s="92" t="str">
        <f>IF('1'!$H$10="-","-      ₽",IF(AND(SUM($W$10:$W$6357)&gt;=200000,AC2515&lt;&gt;"без скидки"),IF(R2515&gt;=100,O2515*0.95*0.95*R2515,O2515*R2515*0.95),IF(SUM($V$10:$V$6357)&gt;=57000,IF(AND(R2515&gt;=100,AC2515&lt;&gt;"без скидки"),O2515*0.95*R2515,O2515*R2515),N2515*R2515)))</f>
        <v>-      ₽</v>
      </c>
      <c r="U2515" s="92" t="str">
        <f>IF('1'!$H$10="-","-      ₽",S2515*N2515)</f>
        <v>-      ₽</v>
      </c>
      <c r="V2515" s="93" t="str">
        <f>IF('1'!$H$10="-","-      ₽",R2515*N2515)</f>
        <v>-      ₽</v>
      </c>
      <c r="W2515" s="93" t="str">
        <f>IF('1'!$H$10="-","-      ₽",R2515*O2515)</f>
        <v>-      ₽</v>
      </c>
      <c r="X2515" s="65" t="s">
        <v>4548</v>
      </c>
      <c r="Y2515" s="66" t="str">
        <f>IF(OR(Q2515="",'1'!$H$10="-"),"-      %",IF(Z2515="только сц",0,IF(SUM($V$685:$V$6357)&gt;=57000,(W2515-T2515)/W2515,0)))</f>
        <v>-      %</v>
      </c>
      <c r="Z2515" s="83" t="s">
        <v>5582</v>
      </c>
      <c r="AA2515" s="51">
        <v>4</v>
      </c>
      <c r="AB2515" s="51">
        <v>0</v>
      </c>
      <c r="AC2515" s="63" t="s">
        <v>375</v>
      </c>
      <c r="AD2515" s="94" t="str">
        <f>IF(OR(Q2515="",'1'!$H$10="-"),"",IF(Q2515&gt;R2515+S2515,"заказано больше наличия",""))</f>
        <v/>
      </c>
    </row>
    <row r="2516" spans="1:30" s="48" customFormat="1">
      <c r="A2516" s="2"/>
      <c r="B2516" s="57" t="s">
        <v>2225</v>
      </c>
      <c r="C2516" s="49" t="s">
        <v>40</v>
      </c>
      <c r="D2516" s="49" t="s">
        <v>248</v>
      </c>
      <c r="E2516" s="49">
        <v>6</v>
      </c>
      <c r="F2516" s="49">
        <v>23</v>
      </c>
      <c r="G2516" s="49" t="s">
        <v>256</v>
      </c>
      <c r="H2516" s="52" t="s">
        <v>29</v>
      </c>
      <c r="I2516" s="50"/>
      <c r="J2516" s="50"/>
      <c r="K2516" s="90"/>
      <c r="L2516" s="51">
        <v>656</v>
      </c>
      <c r="M2516" s="51">
        <v>579</v>
      </c>
      <c r="N2516" s="82">
        <f>IF('1'!$H$10="-",L2516,L2516)</f>
        <v>656</v>
      </c>
      <c r="O2516" s="82">
        <f>IF(Z2516="только сц",0,IF('1'!$H$10="-",M2516,IF('1'!$H$10="в кассу предприятия",M2516,IF('1'!$H$10="ИП Водакова Т.Ю.",M2516*1.075,"-"))))</f>
        <v>579</v>
      </c>
      <c r="P2516" s="86">
        <v>52</v>
      </c>
      <c r="Q2516" s="47"/>
      <c r="R2516" s="91">
        <f t="shared" si="39"/>
        <v>0</v>
      </c>
      <c r="S2516" s="91" t="str">
        <f>IF('1'!$H$10="-","-      ₽",IF(Z2516="только сц",IF(Q2516&lt;=AA2516,Q2516,AA2516),IF(Q2516&lt;=AB2516,0,IF(Q2516-R2516&lt;=AA2516,Q2516-R2516,AA2516))))</f>
        <v>-      ₽</v>
      </c>
      <c r="T2516" s="92" t="str">
        <f>IF('1'!$H$10="-","-      ₽",IF(AND(SUM($W$10:$W$6357)&gt;=200000,AC2516&lt;&gt;"без скидки"),IF(R2516&gt;=100,O2516*0.95*0.95*R2516,O2516*R2516*0.95),IF(SUM($V$10:$V$6357)&gt;=57000,IF(AND(R2516&gt;=100,AC2516&lt;&gt;"без скидки"),O2516*0.95*R2516,O2516*R2516),N2516*R2516)))</f>
        <v>-      ₽</v>
      </c>
      <c r="U2516" s="92" t="str">
        <f>IF('1'!$H$10="-","-      ₽",S2516*N2516)</f>
        <v>-      ₽</v>
      </c>
      <c r="V2516" s="93" t="str">
        <f>IF('1'!$H$10="-","-      ₽",R2516*N2516)</f>
        <v>-      ₽</v>
      </c>
      <c r="W2516" s="93" t="str">
        <f>IF('1'!$H$10="-","-      ₽",R2516*O2516)</f>
        <v>-      ₽</v>
      </c>
      <c r="X2516" s="65" t="s">
        <v>4548</v>
      </c>
      <c r="Y2516" s="66" t="str">
        <f>IF(OR(Q2516="",'1'!$H$10="-"),"-      %",IF(Z2516="только сц",0,IF(SUM($V$685:$V$6357)&gt;=57000,(W2516-T2516)/W2516,0)))</f>
        <v>-      %</v>
      </c>
      <c r="Z2516" s="83" t="s">
        <v>375</v>
      </c>
      <c r="AA2516" s="51">
        <v>48</v>
      </c>
      <c r="AB2516" s="51">
        <v>4</v>
      </c>
      <c r="AC2516" s="63" t="s">
        <v>3975</v>
      </c>
      <c r="AD2516" s="94" t="str">
        <f>IF(OR(Q2516="",'1'!$H$10="-"),"",IF(Q2516&gt;R2516+S2516,"заказано больше наличия",""))</f>
        <v/>
      </c>
    </row>
    <row r="2517" spans="1:30" s="48" customFormat="1">
      <c r="A2517" s="2"/>
      <c r="B2517" s="57" t="s">
        <v>255</v>
      </c>
      <c r="C2517" s="49" t="s">
        <v>27</v>
      </c>
      <c r="D2517" s="49" t="s">
        <v>248</v>
      </c>
      <c r="E2517" s="49">
        <v>6</v>
      </c>
      <c r="F2517" s="49">
        <v>23</v>
      </c>
      <c r="G2517" s="49" t="s">
        <v>256</v>
      </c>
      <c r="H2517" s="52" t="s">
        <v>29</v>
      </c>
      <c r="I2517" s="50"/>
      <c r="J2517" s="50"/>
      <c r="K2517" s="90"/>
      <c r="L2517" s="51">
        <v>656</v>
      </c>
      <c r="M2517" s="51">
        <v>579</v>
      </c>
      <c r="N2517" s="82">
        <f>IF('1'!$H$10="-",L2517,L2517)</f>
        <v>656</v>
      </c>
      <c r="O2517" s="82">
        <f>IF(Z2517="только сц",0,IF('1'!$H$10="-",M2517,IF('1'!$H$10="в кассу предприятия",M2517,IF('1'!$H$10="ИП Водакова Т.Ю.",M2517*1.075,"-"))))</f>
        <v>579</v>
      </c>
      <c r="P2517" s="86">
        <v>41</v>
      </c>
      <c r="Q2517" s="47"/>
      <c r="R2517" s="91">
        <f t="shared" si="39"/>
        <v>0</v>
      </c>
      <c r="S2517" s="91" t="str">
        <f>IF('1'!$H$10="-","-      ₽",IF(Z2517="только сц",IF(Q2517&lt;=AA2517,Q2517,AA2517),IF(Q2517&lt;=AB2517,0,IF(Q2517-R2517&lt;=AA2517,Q2517-R2517,AA2517))))</f>
        <v>-      ₽</v>
      </c>
      <c r="T2517" s="92" t="str">
        <f>IF('1'!$H$10="-","-      ₽",IF(AND(SUM($W$10:$W$6357)&gt;=200000,AC2517&lt;&gt;"без скидки"),IF(R2517&gt;=100,O2517*0.95*0.95*R2517,O2517*R2517*0.95),IF(SUM($V$10:$V$6357)&gt;=57000,IF(AND(R2517&gt;=100,AC2517&lt;&gt;"без скидки"),O2517*0.95*R2517,O2517*R2517),N2517*R2517)))</f>
        <v>-      ₽</v>
      </c>
      <c r="U2517" s="92" t="str">
        <f>IF('1'!$H$10="-","-      ₽",S2517*N2517)</f>
        <v>-      ₽</v>
      </c>
      <c r="V2517" s="93" t="str">
        <f>IF('1'!$H$10="-","-      ₽",R2517*N2517)</f>
        <v>-      ₽</v>
      </c>
      <c r="W2517" s="93" t="str">
        <f>IF('1'!$H$10="-","-      ₽",R2517*O2517)</f>
        <v>-      ₽</v>
      </c>
      <c r="X2517" s="65" t="s">
        <v>4548</v>
      </c>
      <c r="Y2517" s="66" t="str">
        <f>IF(OR(Q2517="",'1'!$H$10="-"),"-      %",IF(Z2517="только сц",0,IF(SUM($V$685:$V$6357)&gt;=57000,(W2517-T2517)/W2517,0)))</f>
        <v>-      %</v>
      </c>
      <c r="Z2517" s="83" t="s">
        <v>375</v>
      </c>
      <c r="AA2517" s="51">
        <v>20</v>
      </c>
      <c r="AB2517" s="51">
        <v>21</v>
      </c>
      <c r="AC2517" s="63" t="s">
        <v>375</v>
      </c>
      <c r="AD2517" s="94" t="str">
        <f>IF(OR(Q2517="",'1'!$H$10="-"),"",IF(Q2517&gt;R2517+S2517,"заказано больше наличия",""))</f>
        <v/>
      </c>
    </row>
    <row r="2518" spans="1:30" s="48" customFormat="1">
      <c r="A2518" s="2"/>
      <c r="B2518" s="57" t="s">
        <v>2226</v>
      </c>
      <c r="C2518" s="49" t="s">
        <v>27</v>
      </c>
      <c r="D2518" s="49" t="s">
        <v>3931</v>
      </c>
      <c r="E2518" s="49">
        <v>6</v>
      </c>
      <c r="F2518" s="49">
        <v>15</v>
      </c>
      <c r="G2518" s="49" t="s">
        <v>258</v>
      </c>
      <c r="H2518" s="52" t="s">
        <v>57</v>
      </c>
      <c r="I2518" s="50"/>
      <c r="J2518" s="50"/>
      <c r="K2518" s="90"/>
      <c r="L2518" s="51">
        <v>507</v>
      </c>
      <c r="M2518" s="51">
        <v>447</v>
      </c>
      <c r="N2518" s="82">
        <f>IF('1'!$H$10="-",L2518,L2518)</f>
        <v>507</v>
      </c>
      <c r="O2518" s="82">
        <f>IF(Z2518="только сц",0,IF('1'!$H$10="-",M2518,IF('1'!$H$10="в кассу предприятия",M2518,IF('1'!$H$10="ИП Водакова Т.Ю.",M2518*1.075,"-"))))</f>
        <v>0</v>
      </c>
      <c r="P2518" s="86">
        <v>5</v>
      </c>
      <c r="Q2518" s="47"/>
      <c r="R2518" s="91">
        <f t="shared" si="39"/>
        <v>0</v>
      </c>
      <c r="S2518" s="91" t="str">
        <f>IF('1'!$H$10="-","-      ₽",IF(Z2518="только сц",IF(Q2518&lt;=AA2518,Q2518,AA2518),IF(Q2518&lt;=AB2518,0,IF(Q2518-R2518&lt;=AA2518,Q2518-R2518,AA2518))))</f>
        <v>-      ₽</v>
      </c>
      <c r="T2518" s="92" t="str">
        <f>IF('1'!$H$10="-","-      ₽",IF(AND(SUM($W$10:$W$6357)&gt;=200000,AC2518&lt;&gt;"без скидки"),IF(R2518&gt;=100,O2518*0.95*0.95*R2518,O2518*R2518*0.95),IF(SUM($V$10:$V$6357)&gt;=57000,IF(AND(R2518&gt;=100,AC2518&lt;&gt;"без скидки"),O2518*0.95*R2518,O2518*R2518),N2518*R2518)))</f>
        <v>-      ₽</v>
      </c>
      <c r="U2518" s="92" t="str">
        <f>IF('1'!$H$10="-","-      ₽",S2518*N2518)</f>
        <v>-      ₽</v>
      </c>
      <c r="V2518" s="93" t="str">
        <f>IF('1'!$H$10="-","-      ₽",R2518*N2518)</f>
        <v>-      ₽</v>
      </c>
      <c r="W2518" s="93" t="str">
        <f>IF('1'!$H$10="-","-      ₽",R2518*O2518)</f>
        <v>-      ₽</v>
      </c>
      <c r="X2518" s="65" t="s">
        <v>4548</v>
      </c>
      <c r="Y2518" s="66" t="str">
        <f>IF(OR(Q2518="",'1'!$H$10="-"),"-      %",IF(Z2518="только сц",0,IF(SUM($V$685:$V$6357)&gt;=57000,(W2518-T2518)/W2518,0)))</f>
        <v>-      %</v>
      </c>
      <c r="Z2518" s="83" t="s">
        <v>5582</v>
      </c>
      <c r="AA2518" s="51">
        <v>5</v>
      </c>
      <c r="AB2518" s="51">
        <v>0</v>
      </c>
      <c r="AC2518" s="63" t="s">
        <v>375</v>
      </c>
      <c r="AD2518" s="94" t="str">
        <f>IF(OR(Q2518="",'1'!$H$10="-"),"",IF(Q2518&gt;R2518+S2518,"заказано больше наличия",""))</f>
        <v/>
      </c>
    </row>
    <row r="2519" spans="1:30" s="48" customFormat="1">
      <c r="A2519" s="2"/>
      <c r="B2519" s="57" t="s">
        <v>257</v>
      </c>
      <c r="C2519" s="49" t="s">
        <v>40</v>
      </c>
      <c r="D2519" s="49" t="s">
        <v>248</v>
      </c>
      <c r="E2519" s="49">
        <v>6</v>
      </c>
      <c r="F2519" s="49">
        <v>23</v>
      </c>
      <c r="G2519" s="49" t="s">
        <v>258</v>
      </c>
      <c r="H2519" s="52" t="s">
        <v>29</v>
      </c>
      <c r="I2519" s="50"/>
      <c r="J2519" s="50"/>
      <c r="K2519" s="90"/>
      <c r="L2519" s="51">
        <v>656</v>
      </c>
      <c r="M2519" s="51">
        <v>579</v>
      </c>
      <c r="N2519" s="82">
        <f>IF('1'!$H$10="-",L2519,L2519)</f>
        <v>656</v>
      </c>
      <c r="O2519" s="82">
        <f>IF(Z2519="только сц",0,IF('1'!$H$10="-",M2519,IF('1'!$H$10="в кассу предприятия",M2519,IF('1'!$H$10="ИП Водакова Т.Ю.",M2519*1.075,"-"))))</f>
        <v>0</v>
      </c>
      <c r="P2519" s="86">
        <v>18</v>
      </c>
      <c r="Q2519" s="47"/>
      <c r="R2519" s="91">
        <f t="shared" si="39"/>
        <v>0</v>
      </c>
      <c r="S2519" s="91" t="str">
        <f>IF('1'!$H$10="-","-      ₽",IF(Z2519="только сц",IF(Q2519&lt;=AA2519,Q2519,AA2519),IF(Q2519&lt;=AB2519,0,IF(Q2519-R2519&lt;=AA2519,Q2519-R2519,AA2519))))</f>
        <v>-      ₽</v>
      </c>
      <c r="T2519" s="92" t="str">
        <f>IF('1'!$H$10="-","-      ₽",IF(AND(SUM($W$10:$W$6357)&gt;=200000,AC2519&lt;&gt;"без скидки"),IF(R2519&gt;=100,O2519*0.95*0.95*R2519,O2519*R2519*0.95),IF(SUM($V$10:$V$6357)&gt;=57000,IF(AND(R2519&gt;=100,AC2519&lt;&gt;"без скидки"),O2519*0.95*R2519,O2519*R2519),N2519*R2519)))</f>
        <v>-      ₽</v>
      </c>
      <c r="U2519" s="92" t="str">
        <f>IF('1'!$H$10="-","-      ₽",S2519*N2519)</f>
        <v>-      ₽</v>
      </c>
      <c r="V2519" s="93" t="str">
        <f>IF('1'!$H$10="-","-      ₽",R2519*N2519)</f>
        <v>-      ₽</v>
      </c>
      <c r="W2519" s="93" t="str">
        <f>IF('1'!$H$10="-","-      ₽",R2519*O2519)</f>
        <v>-      ₽</v>
      </c>
      <c r="X2519" s="65" t="s">
        <v>4548</v>
      </c>
      <c r="Y2519" s="66" t="str">
        <f>IF(OR(Q2519="",'1'!$H$10="-"),"-      %",IF(Z2519="только сц",0,IF(SUM($V$685:$V$6357)&gt;=57000,(W2519-T2519)/W2519,0)))</f>
        <v>-      %</v>
      </c>
      <c r="Z2519" s="83" t="s">
        <v>5582</v>
      </c>
      <c r="AA2519" s="51">
        <v>18</v>
      </c>
      <c r="AB2519" s="51">
        <v>0</v>
      </c>
      <c r="AC2519" s="63" t="s">
        <v>375</v>
      </c>
      <c r="AD2519" s="94" t="str">
        <f>IF(OR(Q2519="",'1'!$H$10="-"),"",IF(Q2519&gt;R2519+S2519,"заказано больше наличия",""))</f>
        <v/>
      </c>
    </row>
    <row r="2520" spans="1:30" s="48" customFormat="1">
      <c r="A2520" s="2"/>
      <c r="B2520" s="57" t="s">
        <v>5333</v>
      </c>
      <c r="C2520" s="49" t="s">
        <v>40</v>
      </c>
      <c r="D2520" s="49" t="s">
        <v>248</v>
      </c>
      <c r="E2520" s="49">
        <v>6</v>
      </c>
      <c r="F2520" s="49">
        <v>22</v>
      </c>
      <c r="G2520" s="49" t="s">
        <v>4696</v>
      </c>
      <c r="H2520" s="52" t="s">
        <v>45</v>
      </c>
      <c r="I2520" s="50"/>
      <c r="J2520" s="50"/>
      <c r="K2520" s="90"/>
      <c r="L2520" s="51">
        <v>656</v>
      </c>
      <c r="M2520" s="51">
        <v>579</v>
      </c>
      <c r="N2520" s="82">
        <f>IF('1'!$H$10="-",L2520,L2520)</f>
        <v>656</v>
      </c>
      <c r="O2520" s="82">
        <f>IF(Z2520="только сц",0,IF('1'!$H$10="-",M2520,IF('1'!$H$10="в кассу предприятия",M2520,IF('1'!$H$10="ИП Водакова Т.Ю.",M2520*1.075,"-"))))</f>
        <v>0</v>
      </c>
      <c r="P2520" s="86">
        <v>4</v>
      </c>
      <c r="Q2520" s="47"/>
      <c r="R2520" s="91">
        <f t="shared" si="39"/>
        <v>0</v>
      </c>
      <c r="S2520" s="91" t="str">
        <f>IF('1'!$H$10="-","-      ₽",IF(Z2520="только сц",IF(Q2520&lt;=AA2520,Q2520,AA2520),IF(Q2520&lt;=AB2520,0,IF(Q2520-R2520&lt;=AA2520,Q2520-R2520,AA2520))))</f>
        <v>-      ₽</v>
      </c>
      <c r="T2520" s="92" t="str">
        <f>IF('1'!$H$10="-","-      ₽",IF(AND(SUM($W$10:$W$6357)&gt;=200000,AC2520&lt;&gt;"без скидки"),IF(R2520&gt;=100,O2520*0.95*0.95*R2520,O2520*R2520*0.95),IF(SUM($V$10:$V$6357)&gt;=57000,IF(AND(R2520&gt;=100,AC2520&lt;&gt;"без скидки"),O2520*0.95*R2520,O2520*R2520),N2520*R2520)))</f>
        <v>-      ₽</v>
      </c>
      <c r="U2520" s="92" t="str">
        <f>IF('1'!$H$10="-","-      ₽",S2520*N2520)</f>
        <v>-      ₽</v>
      </c>
      <c r="V2520" s="93" t="str">
        <f>IF('1'!$H$10="-","-      ₽",R2520*N2520)</f>
        <v>-      ₽</v>
      </c>
      <c r="W2520" s="93" t="str">
        <f>IF('1'!$H$10="-","-      ₽",R2520*O2520)</f>
        <v>-      ₽</v>
      </c>
      <c r="X2520" s="65" t="s">
        <v>4548</v>
      </c>
      <c r="Y2520" s="66" t="str">
        <f>IF(OR(Q2520="",'1'!$H$10="-"),"-      %",IF(Z2520="только сц",0,IF(SUM($V$685:$V$6357)&gt;=57000,(W2520-T2520)/W2520,0)))</f>
        <v>-      %</v>
      </c>
      <c r="Z2520" s="83" t="s">
        <v>5582</v>
      </c>
      <c r="AA2520" s="51">
        <v>4</v>
      </c>
      <c r="AB2520" s="51">
        <v>0</v>
      </c>
      <c r="AC2520" s="63" t="s">
        <v>3975</v>
      </c>
      <c r="AD2520" s="94" t="str">
        <f>IF(OR(Q2520="",'1'!$H$10="-"),"",IF(Q2520&gt;R2520+S2520,"заказано больше наличия",""))</f>
        <v/>
      </c>
    </row>
    <row r="2521" spans="1:30" s="48" customFormat="1">
      <c r="A2521" s="2"/>
      <c r="B2521" s="57" t="s">
        <v>4611</v>
      </c>
      <c r="C2521" s="49" t="s">
        <v>27</v>
      </c>
      <c r="D2521" s="49" t="s">
        <v>248</v>
      </c>
      <c r="E2521" s="49">
        <v>6</v>
      </c>
      <c r="F2521" s="49">
        <v>23</v>
      </c>
      <c r="G2521" s="49" t="s">
        <v>4696</v>
      </c>
      <c r="H2521" s="52" t="s">
        <v>29</v>
      </c>
      <c r="I2521" s="50"/>
      <c r="J2521" s="50"/>
      <c r="K2521" s="90"/>
      <c r="L2521" s="51">
        <v>656</v>
      </c>
      <c r="M2521" s="51">
        <v>579</v>
      </c>
      <c r="N2521" s="82">
        <f>IF('1'!$H$10="-",L2521,L2521)</f>
        <v>656</v>
      </c>
      <c r="O2521" s="82">
        <f>IF(Z2521="только сц",0,IF('1'!$H$10="-",M2521,IF('1'!$H$10="в кассу предприятия",M2521,IF('1'!$H$10="ИП Водакова Т.Ю.",M2521*1.075,"-"))))</f>
        <v>579</v>
      </c>
      <c r="P2521" s="86">
        <v>17</v>
      </c>
      <c r="Q2521" s="47"/>
      <c r="R2521" s="91">
        <f t="shared" si="39"/>
        <v>0</v>
      </c>
      <c r="S2521" s="91" t="str">
        <f>IF('1'!$H$10="-","-      ₽",IF(Z2521="только сц",IF(Q2521&lt;=AA2521,Q2521,AA2521),IF(Q2521&lt;=AB2521,0,IF(Q2521-R2521&lt;=AA2521,Q2521-R2521,AA2521))))</f>
        <v>-      ₽</v>
      </c>
      <c r="T2521" s="92" t="str">
        <f>IF('1'!$H$10="-","-      ₽",IF(AND(SUM($W$10:$W$6357)&gt;=200000,AC2521&lt;&gt;"без скидки"),IF(R2521&gt;=100,O2521*0.95*0.95*R2521,O2521*R2521*0.95),IF(SUM($V$10:$V$6357)&gt;=57000,IF(AND(R2521&gt;=100,AC2521&lt;&gt;"без скидки"),O2521*0.95*R2521,O2521*R2521),N2521*R2521)))</f>
        <v>-      ₽</v>
      </c>
      <c r="U2521" s="92" t="str">
        <f>IF('1'!$H$10="-","-      ₽",S2521*N2521)</f>
        <v>-      ₽</v>
      </c>
      <c r="V2521" s="93" t="str">
        <f>IF('1'!$H$10="-","-      ₽",R2521*N2521)</f>
        <v>-      ₽</v>
      </c>
      <c r="W2521" s="93" t="str">
        <f>IF('1'!$H$10="-","-      ₽",R2521*O2521)</f>
        <v>-      ₽</v>
      </c>
      <c r="X2521" s="65" t="s">
        <v>4548</v>
      </c>
      <c r="Y2521" s="66" t="str">
        <f>IF(OR(Q2521="",'1'!$H$10="-"),"-      %",IF(Z2521="только сц",0,IF(SUM($V$685:$V$6357)&gt;=57000,(W2521-T2521)/W2521,0)))</f>
        <v>-      %</v>
      </c>
      <c r="Z2521" s="83" t="s">
        <v>375</v>
      </c>
      <c r="AA2521" s="51">
        <v>13</v>
      </c>
      <c r="AB2521" s="51">
        <v>4</v>
      </c>
      <c r="AC2521" s="63" t="s">
        <v>375</v>
      </c>
      <c r="AD2521" s="94" t="str">
        <f>IF(OR(Q2521="",'1'!$H$10="-"),"",IF(Q2521&gt;R2521+S2521,"заказано больше наличия",""))</f>
        <v/>
      </c>
    </row>
    <row r="2522" spans="1:30" s="48" customFormat="1">
      <c r="A2522" s="2"/>
      <c r="B2522" s="57" t="s">
        <v>4109</v>
      </c>
      <c r="C2522" s="49" t="s">
        <v>40</v>
      </c>
      <c r="D2522" s="49" t="s">
        <v>248</v>
      </c>
      <c r="E2522" s="49">
        <v>6</v>
      </c>
      <c r="F2522" s="49">
        <v>22</v>
      </c>
      <c r="G2522" s="49" t="s">
        <v>4149</v>
      </c>
      <c r="H2522" s="52" t="s">
        <v>45</v>
      </c>
      <c r="I2522" s="50"/>
      <c r="J2522" s="50"/>
      <c r="K2522" s="90"/>
      <c r="L2522" s="51">
        <v>656</v>
      </c>
      <c r="M2522" s="51">
        <v>579</v>
      </c>
      <c r="N2522" s="82">
        <f>IF('1'!$H$10="-",L2522,L2522)</f>
        <v>656</v>
      </c>
      <c r="O2522" s="82">
        <f>IF(Z2522="только сц",0,IF('1'!$H$10="-",M2522,IF('1'!$H$10="в кассу предприятия",M2522,IF('1'!$H$10="ИП Водакова Т.Ю.",M2522*1.075,"-"))))</f>
        <v>0</v>
      </c>
      <c r="P2522" s="86">
        <v>7</v>
      </c>
      <c r="Q2522" s="47"/>
      <c r="R2522" s="91">
        <f t="shared" si="39"/>
        <v>0</v>
      </c>
      <c r="S2522" s="91" t="str">
        <f>IF('1'!$H$10="-","-      ₽",IF(Z2522="только сц",IF(Q2522&lt;=AA2522,Q2522,AA2522),IF(Q2522&lt;=AB2522,0,IF(Q2522-R2522&lt;=AA2522,Q2522-R2522,AA2522))))</f>
        <v>-      ₽</v>
      </c>
      <c r="T2522" s="92" t="str">
        <f>IF('1'!$H$10="-","-      ₽",IF(AND(SUM($W$10:$W$6357)&gt;=200000,AC2522&lt;&gt;"без скидки"),IF(R2522&gt;=100,O2522*0.95*0.95*R2522,O2522*R2522*0.95),IF(SUM($V$10:$V$6357)&gt;=57000,IF(AND(R2522&gt;=100,AC2522&lt;&gt;"без скидки"),O2522*0.95*R2522,O2522*R2522),N2522*R2522)))</f>
        <v>-      ₽</v>
      </c>
      <c r="U2522" s="92" t="str">
        <f>IF('1'!$H$10="-","-      ₽",S2522*N2522)</f>
        <v>-      ₽</v>
      </c>
      <c r="V2522" s="93" t="str">
        <f>IF('1'!$H$10="-","-      ₽",R2522*N2522)</f>
        <v>-      ₽</v>
      </c>
      <c r="W2522" s="93" t="str">
        <f>IF('1'!$H$10="-","-      ₽",R2522*O2522)</f>
        <v>-      ₽</v>
      </c>
      <c r="X2522" s="65" t="s">
        <v>4548</v>
      </c>
      <c r="Y2522" s="66" t="str">
        <f>IF(OR(Q2522="",'1'!$H$10="-"),"-      %",IF(Z2522="только сц",0,IF(SUM($V$685:$V$6357)&gt;=57000,(W2522-T2522)/W2522,0)))</f>
        <v>-      %</v>
      </c>
      <c r="Z2522" s="83" t="s">
        <v>5582</v>
      </c>
      <c r="AA2522" s="51">
        <v>7</v>
      </c>
      <c r="AB2522" s="51">
        <v>0</v>
      </c>
      <c r="AC2522" s="63" t="s">
        <v>375</v>
      </c>
      <c r="AD2522" s="94" t="str">
        <f>IF(OR(Q2522="",'1'!$H$10="-"),"",IF(Q2522&gt;R2522+S2522,"заказано больше наличия",""))</f>
        <v/>
      </c>
    </row>
    <row r="2523" spans="1:30" s="48" customFormat="1">
      <c r="A2523" s="2"/>
      <c r="B2523" s="57" t="s">
        <v>259</v>
      </c>
      <c r="C2523" s="49" t="s">
        <v>40</v>
      </c>
      <c r="D2523" s="49" t="s">
        <v>248</v>
      </c>
      <c r="E2523" s="49">
        <v>6</v>
      </c>
      <c r="F2523" s="49">
        <v>22</v>
      </c>
      <c r="G2523" s="49" t="s">
        <v>260</v>
      </c>
      <c r="H2523" s="52" t="s">
        <v>45</v>
      </c>
      <c r="I2523" s="50"/>
      <c r="J2523" s="50"/>
      <c r="K2523" s="90"/>
      <c r="L2523" s="51">
        <v>656</v>
      </c>
      <c r="M2523" s="51">
        <v>579</v>
      </c>
      <c r="N2523" s="82">
        <f>IF('1'!$H$10="-",L2523,L2523)</f>
        <v>656</v>
      </c>
      <c r="O2523" s="82">
        <f>IF(Z2523="только сц",0,IF('1'!$H$10="-",M2523,IF('1'!$H$10="в кассу предприятия",M2523,IF('1'!$H$10="ИП Водакова Т.Ю.",M2523*1.075,"-"))))</f>
        <v>0</v>
      </c>
      <c r="P2523" s="86">
        <v>19</v>
      </c>
      <c r="Q2523" s="47"/>
      <c r="R2523" s="91">
        <f t="shared" si="39"/>
        <v>0</v>
      </c>
      <c r="S2523" s="91" t="str">
        <f>IF('1'!$H$10="-","-      ₽",IF(Z2523="только сц",IF(Q2523&lt;=AA2523,Q2523,AA2523),IF(Q2523&lt;=AB2523,0,IF(Q2523-R2523&lt;=AA2523,Q2523-R2523,AA2523))))</f>
        <v>-      ₽</v>
      </c>
      <c r="T2523" s="92" t="str">
        <f>IF('1'!$H$10="-","-      ₽",IF(AND(SUM($W$10:$W$6357)&gt;=200000,AC2523&lt;&gt;"без скидки"),IF(R2523&gt;=100,O2523*0.95*0.95*R2523,O2523*R2523*0.95),IF(SUM($V$10:$V$6357)&gt;=57000,IF(AND(R2523&gt;=100,AC2523&lt;&gt;"без скидки"),O2523*0.95*R2523,O2523*R2523),N2523*R2523)))</f>
        <v>-      ₽</v>
      </c>
      <c r="U2523" s="92" t="str">
        <f>IF('1'!$H$10="-","-      ₽",S2523*N2523)</f>
        <v>-      ₽</v>
      </c>
      <c r="V2523" s="93" t="str">
        <f>IF('1'!$H$10="-","-      ₽",R2523*N2523)</f>
        <v>-      ₽</v>
      </c>
      <c r="W2523" s="93" t="str">
        <f>IF('1'!$H$10="-","-      ₽",R2523*O2523)</f>
        <v>-      ₽</v>
      </c>
      <c r="X2523" s="65" t="s">
        <v>4548</v>
      </c>
      <c r="Y2523" s="66" t="str">
        <f>IF(OR(Q2523="",'1'!$H$10="-"),"-      %",IF(Z2523="только сц",0,IF(SUM($V$685:$V$6357)&gt;=57000,(W2523-T2523)/W2523,0)))</f>
        <v>-      %</v>
      </c>
      <c r="Z2523" s="83" t="s">
        <v>5582</v>
      </c>
      <c r="AA2523" s="51">
        <v>19</v>
      </c>
      <c r="AB2523" s="51">
        <v>0</v>
      </c>
      <c r="AC2523" s="63" t="s">
        <v>375</v>
      </c>
      <c r="AD2523" s="94" t="str">
        <f>IF(OR(Q2523="",'1'!$H$10="-"),"",IF(Q2523&gt;R2523+S2523,"заказано больше наличия",""))</f>
        <v/>
      </c>
    </row>
    <row r="2524" spans="1:30" s="48" customFormat="1">
      <c r="A2524" s="2"/>
      <c r="B2524" s="57" t="s">
        <v>2227</v>
      </c>
      <c r="C2524" s="49" t="s">
        <v>40</v>
      </c>
      <c r="D2524" s="49" t="s">
        <v>248</v>
      </c>
      <c r="E2524" s="49">
        <v>6</v>
      </c>
      <c r="F2524" s="49">
        <v>23</v>
      </c>
      <c r="G2524" s="49" t="s">
        <v>3585</v>
      </c>
      <c r="H2524" s="52" t="s">
        <v>29</v>
      </c>
      <c r="I2524" s="50"/>
      <c r="J2524" s="50"/>
      <c r="K2524" s="90"/>
      <c r="L2524" s="51">
        <v>656</v>
      </c>
      <c r="M2524" s="51">
        <v>579</v>
      </c>
      <c r="N2524" s="82">
        <f>IF('1'!$H$10="-",L2524,L2524)</f>
        <v>656</v>
      </c>
      <c r="O2524" s="82">
        <f>IF(Z2524="только сц",0,IF('1'!$H$10="-",M2524,IF('1'!$H$10="в кассу предприятия",M2524,IF('1'!$H$10="ИП Водакова Т.Ю.",M2524*1.075,"-"))))</f>
        <v>579</v>
      </c>
      <c r="P2524" s="86">
        <v>18</v>
      </c>
      <c r="Q2524" s="47"/>
      <c r="R2524" s="91">
        <f t="shared" si="39"/>
        <v>0</v>
      </c>
      <c r="S2524" s="91" t="str">
        <f>IF('1'!$H$10="-","-      ₽",IF(Z2524="только сц",IF(Q2524&lt;=AA2524,Q2524,AA2524),IF(Q2524&lt;=AB2524,0,IF(Q2524-R2524&lt;=AA2524,Q2524-R2524,AA2524))))</f>
        <v>-      ₽</v>
      </c>
      <c r="T2524" s="92" t="str">
        <f>IF('1'!$H$10="-","-      ₽",IF(AND(SUM($W$10:$W$6357)&gt;=200000,AC2524&lt;&gt;"без скидки"),IF(R2524&gt;=100,O2524*0.95*0.95*R2524,O2524*R2524*0.95),IF(SUM($V$10:$V$6357)&gt;=57000,IF(AND(R2524&gt;=100,AC2524&lt;&gt;"без скидки"),O2524*0.95*R2524,O2524*R2524),N2524*R2524)))</f>
        <v>-      ₽</v>
      </c>
      <c r="U2524" s="92" t="str">
        <f>IF('1'!$H$10="-","-      ₽",S2524*N2524)</f>
        <v>-      ₽</v>
      </c>
      <c r="V2524" s="93" t="str">
        <f>IF('1'!$H$10="-","-      ₽",R2524*N2524)</f>
        <v>-      ₽</v>
      </c>
      <c r="W2524" s="93" t="str">
        <f>IF('1'!$H$10="-","-      ₽",R2524*O2524)</f>
        <v>-      ₽</v>
      </c>
      <c r="X2524" s="65" t="s">
        <v>4548</v>
      </c>
      <c r="Y2524" s="66" t="str">
        <f>IF(OR(Q2524="",'1'!$H$10="-"),"-      %",IF(Z2524="только сц",0,IF(SUM($V$685:$V$6357)&gt;=57000,(W2524-T2524)/W2524,0)))</f>
        <v>-      %</v>
      </c>
      <c r="Z2524" s="83" t="s">
        <v>375</v>
      </c>
      <c r="AA2524" s="51">
        <v>10</v>
      </c>
      <c r="AB2524" s="51">
        <v>8</v>
      </c>
      <c r="AC2524" s="63" t="s">
        <v>3975</v>
      </c>
      <c r="AD2524" s="94" t="str">
        <f>IF(OR(Q2524="",'1'!$H$10="-"),"",IF(Q2524&gt;R2524+S2524,"заказано больше наличия",""))</f>
        <v/>
      </c>
    </row>
    <row r="2525" spans="1:30" s="48" customFormat="1">
      <c r="A2525" s="2"/>
      <c r="B2525" s="57" t="s">
        <v>4612</v>
      </c>
      <c r="C2525" s="49" t="s">
        <v>27</v>
      </c>
      <c r="D2525" s="49" t="s">
        <v>248</v>
      </c>
      <c r="E2525" s="49">
        <v>6</v>
      </c>
      <c r="F2525" s="49">
        <v>23</v>
      </c>
      <c r="G2525" s="49" t="s">
        <v>4697</v>
      </c>
      <c r="H2525" s="52" t="s">
        <v>29</v>
      </c>
      <c r="I2525" s="50"/>
      <c r="J2525" s="50"/>
      <c r="K2525" s="90"/>
      <c r="L2525" s="51">
        <v>656</v>
      </c>
      <c r="M2525" s="51">
        <v>579</v>
      </c>
      <c r="N2525" s="82">
        <f>IF('1'!$H$10="-",L2525,L2525)</f>
        <v>656</v>
      </c>
      <c r="O2525" s="82">
        <f>IF(Z2525="только сц",0,IF('1'!$H$10="-",M2525,IF('1'!$H$10="в кассу предприятия",M2525,IF('1'!$H$10="ИП Водакова Т.Ю.",M2525*1.075,"-"))))</f>
        <v>579</v>
      </c>
      <c r="P2525" s="86">
        <v>47</v>
      </c>
      <c r="Q2525" s="47"/>
      <c r="R2525" s="91">
        <f t="shared" si="39"/>
        <v>0</v>
      </c>
      <c r="S2525" s="91" t="str">
        <f>IF('1'!$H$10="-","-      ₽",IF(Z2525="только сц",IF(Q2525&lt;=AA2525,Q2525,AA2525),IF(Q2525&lt;=AB2525,0,IF(Q2525-R2525&lt;=AA2525,Q2525-R2525,AA2525))))</f>
        <v>-      ₽</v>
      </c>
      <c r="T2525" s="92" t="str">
        <f>IF('1'!$H$10="-","-      ₽",IF(AND(SUM($W$10:$W$6357)&gt;=200000,AC2525&lt;&gt;"без скидки"),IF(R2525&gt;=100,O2525*0.95*0.95*R2525,O2525*R2525*0.95),IF(SUM($V$10:$V$6357)&gt;=57000,IF(AND(R2525&gt;=100,AC2525&lt;&gt;"без скидки"),O2525*0.95*R2525,O2525*R2525),N2525*R2525)))</f>
        <v>-      ₽</v>
      </c>
      <c r="U2525" s="92" t="str">
        <f>IF('1'!$H$10="-","-      ₽",S2525*N2525)</f>
        <v>-      ₽</v>
      </c>
      <c r="V2525" s="93" t="str">
        <f>IF('1'!$H$10="-","-      ₽",R2525*N2525)</f>
        <v>-      ₽</v>
      </c>
      <c r="W2525" s="93" t="str">
        <f>IF('1'!$H$10="-","-      ₽",R2525*O2525)</f>
        <v>-      ₽</v>
      </c>
      <c r="X2525" s="65" t="s">
        <v>4548</v>
      </c>
      <c r="Y2525" s="66" t="str">
        <f>IF(OR(Q2525="",'1'!$H$10="-"),"-      %",IF(Z2525="только сц",0,IF(SUM($V$685:$V$6357)&gt;=57000,(W2525-T2525)/W2525,0)))</f>
        <v>-      %</v>
      </c>
      <c r="Z2525" s="83" t="s">
        <v>375</v>
      </c>
      <c r="AA2525" s="51">
        <v>9</v>
      </c>
      <c r="AB2525" s="51">
        <v>38</v>
      </c>
      <c r="AC2525" s="63" t="s">
        <v>3975</v>
      </c>
      <c r="AD2525" s="94" t="str">
        <f>IF(OR(Q2525="",'1'!$H$10="-"),"",IF(Q2525&gt;R2525+S2525,"заказано больше наличия",""))</f>
        <v/>
      </c>
    </row>
    <row r="2526" spans="1:30" s="48" customFormat="1">
      <c r="A2526" s="2"/>
      <c r="B2526" s="57" t="s">
        <v>261</v>
      </c>
      <c r="C2526" s="49" t="s">
        <v>40</v>
      </c>
      <c r="D2526" s="49" t="s">
        <v>248</v>
      </c>
      <c r="E2526" s="49">
        <v>6</v>
      </c>
      <c r="F2526" s="49">
        <v>23</v>
      </c>
      <c r="G2526" s="49" t="s">
        <v>262</v>
      </c>
      <c r="H2526" s="52" t="s">
        <v>29</v>
      </c>
      <c r="I2526" s="50"/>
      <c r="J2526" s="50"/>
      <c r="K2526" s="90"/>
      <c r="L2526" s="51">
        <v>656</v>
      </c>
      <c r="M2526" s="51">
        <v>579</v>
      </c>
      <c r="N2526" s="82">
        <f>IF('1'!$H$10="-",L2526,L2526)</f>
        <v>656</v>
      </c>
      <c r="O2526" s="82">
        <f>IF(Z2526="только сц",0,IF('1'!$H$10="-",M2526,IF('1'!$H$10="в кассу предприятия",M2526,IF('1'!$H$10="ИП Водакова Т.Ю.",M2526*1.075,"-"))))</f>
        <v>579</v>
      </c>
      <c r="P2526" s="86">
        <v>80</v>
      </c>
      <c r="Q2526" s="47"/>
      <c r="R2526" s="91">
        <f t="shared" si="39"/>
        <v>0</v>
      </c>
      <c r="S2526" s="91" t="str">
        <f>IF('1'!$H$10="-","-      ₽",IF(Z2526="только сц",IF(Q2526&lt;=AA2526,Q2526,AA2526),IF(Q2526&lt;=AB2526,0,IF(Q2526-R2526&lt;=AA2526,Q2526-R2526,AA2526))))</f>
        <v>-      ₽</v>
      </c>
      <c r="T2526" s="92" t="str">
        <f>IF('1'!$H$10="-","-      ₽",IF(AND(SUM($W$10:$W$6357)&gt;=200000,AC2526&lt;&gt;"без скидки"),IF(R2526&gt;=100,O2526*0.95*0.95*R2526,O2526*R2526*0.95),IF(SUM($V$10:$V$6357)&gt;=57000,IF(AND(R2526&gt;=100,AC2526&lt;&gt;"без скидки"),O2526*0.95*R2526,O2526*R2526),N2526*R2526)))</f>
        <v>-      ₽</v>
      </c>
      <c r="U2526" s="92" t="str">
        <f>IF('1'!$H$10="-","-      ₽",S2526*N2526)</f>
        <v>-      ₽</v>
      </c>
      <c r="V2526" s="93" t="str">
        <f>IF('1'!$H$10="-","-      ₽",R2526*N2526)</f>
        <v>-      ₽</v>
      </c>
      <c r="W2526" s="93" t="str">
        <f>IF('1'!$H$10="-","-      ₽",R2526*O2526)</f>
        <v>-      ₽</v>
      </c>
      <c r="X2526" s="65" t="s">
        <v>4548</v>
      </c>
      <c r="Y2526" s="66" t="str">
        <f>IF(OR(Q2526="",'1'!$H$10="-"),"-      %",IF(Z2526="только сц",0,IF(SUM($V$685:$V$6357)&gt;=57000,(W2526-T2526)/W2526,0)))</f>
        <v>-      %</v>
      </c>
      <c r="Z2526" s="83" t="s">
        <v>375</v>
      </c>
      <c r="AA2526" s="51">
        <v>1</v>
      </c>
      <c r="AB2526" s="51">
        <v>79</v>
      </c>
      <c r="AC2526" s="63" t="s">
        <v>3975</v>
      </c>
      <c r="AD2526" s="94" t="str">
        <f>IF(OR(Q2526="",'1'!$H$10="-"),"",IF(Q2526&gt;R2526+S2526,"заказано больше наличия",""))</f>
        <v/>
      </c>
    </row>
    <row r="2527" spans="1:30" s="48" customFormat="1">
      <c r="A2527" s="2"/>
      <c r="B2527" s="57" t="s">
        <v>4613</v>
      </c>
      <c r="C2527" s="49" t="s">
        <v>27</v>
      </c>
      <c r="D2527" s="49" t="s">
        <v>248</v>
      </c>
      <c r="E2527" s="49">
        <v>6</v>
      </c>
      <c r="F2527" s="49">
        <v>23</v>
      </c>
      <c r="G2527" s="49" t="s">
        <v>4698</v>
      </c>
      <c r="H2527" s="52" t="s">
        <v>29</v>
      </c>
      <c r="I2527" s="50"/>
      <c r="J2527" s="50"/>
      <c r="K2527" s="90"/>
      <c r="L2527" s="51">
        <v>656</v>
      </c>
      <c r="M2527" s="51">
        <v>579</v>
      </c>
      <c r="N2527" s="82">
        <f>IF('1'!$H$10="-",L2527,L2527)</f>
        <v>656</v>
      </c>
      <c r="O2527" s="82">
        <f>IF(Z2527="только сц",0,IF('1'!$H$10="-",M2527,IF('1'!$H$10="в кассу предприятия",M2527,IF('1'!$H$10="ИП Водакова Т.Ю.",M2527*1.075,"-"))))</f>
        <v>579</v>
      </c>
      <c r="P2527" s="86">
        <v>75</v>
      </c>
      <c r="Q2527" s="47"/>
      <c r="R2527" s="91">
        <f t="shared" si="39"/>
        <v>0</v>
      </c>
      <c r="S2527" s="91" t="str">
        <f>IF('1'!$H$10="-","-      ₽",IF(Z2527="только сц",IF(Q2527&lt;=AA2527,Q2527,AA2527),IF(Q2527&lt;=AB2527,0,IF(Q2527-R2527&lt;=AA2527,Q2527-R2527,AA2527))))</f>
        <v>-      ₽</v>
      </c>
      <c r="T2527" s="92" t="str">
        <f>IF('1'!$H$10="-","-      ₽",IF(AND(SUM($W$10:$W$6357)&gt;=200000,AC2527&lt;&gt;"без скидки"),IF(R2527&gt;=100,O2527*0.95*0.95*R2527,O2527*R2527*0.95),IF(SUM($V$10:$V$6357)&gt;=57000,IF(AND(R2527&gt;=100,AC2527&lt;&gt;"без скидки"),O2527*0.95*R2527,O2527*R2527),N2527*R2527)))</f>
        <v>-      ₽</v>
      </c>
      <c r="U2527" s="92" t="str">
        <f>IF('1'!$H$10="-","-      ₽",S2527*N2527)</f>
        <v>-      ₽</v>
      </c>
      <c r="V2527" s="93" t="str">
        <f>IF('1'!$H$10="-","-      ₽",R2527*N2527)</f>
        <v>-      ₽</v>
      </c>
      <c r="W2527" s="93" t="str">
        <f>IF('1'!$H$10="-","-      ₽",R2527*O2527)</f>
        <v>-      ₽</v>
      </c>
      <c r="X2527" s="65" t="s">
        <v>4548</v>
      </c>
      <c r="Y2527" s="66" t="str">
        <f>IF(OR(Q2527="",'1'!$H$10="-"),"-      %",IF(Z2527="только сц",0,IF(SUM($V$685:$V$6357)&gt;=57000,(W2527-T2527)/W2527,0)))</f>
        <v>-      %</v>
      </c>
      <c r="Z2527" s="83" t="s">
        <v>375</v>
      </c>
      <c r="AA2527" s="51">
        <v>0</v>
      </c>
      <c r="AB2527" s="51">
        <v>75</v>
      </c>
      <c r="AC2527" s="63" t="s">
        <v>375</v>
      </c>
      <c r="AD2527" s="94" t="str">
        <f>IF(OR(Q2527="",'1'!$H$10="-"),"",IF(Q2527&gt;R2527+S2527,"заказано больше наличия",""))</f>
        <v/>
      </c>
    </row>
    <row r="2528" spans="1:30" s="48" customFormat="1">
      <c r="A2528" s="2"/>
      <c r="B2528" s="57" t="s">
        <v>2228</v>
      </c>
      <c r="C2528" s="49" t="s">
        <v>40</v>
      </c>
      <c r="D2528" s="49" t="s">
        <v>248</v>
      </c>
      <c r="E2528" s="49">
        <v>6</v>
      </c>
      <c r="F2528" s="49">
        <v>23</v>
      </c>
      <c r="G2528" s="49" t="s">
        <v>3586</v>
      </c>
      <c r="H2528" s="52" t="s">
        <v>29</v>
      </c>
      <c r="I2528" s="50"/>
      <c r="J2528" s="50"/>
      <c r="K2528" s="90"/>
      <c r="L2528" s="51">
        <v>656</v>
      </c>
      <c r="M2528" s="51">
        <v>579</v>
      </c>
      <c r="N2528" s="82">
        <f>IF('1'!$H$10="-",L2528,L2528)</f>
        <v>656</v>
      </c>
      <c r="O2528" s="82">
        <f>IF(Z2528="только сц",0,IF('1'!$H$10="-",M2528,IF('1'!$H$10="в кассу предприятия",M2528,IF('1'!$H$10="ИП Водакова Т.Ю.",M2528*1.075,"-"))))</f>
        <v>579</v>
      </c>
      <c r="P2528" s="86">
        <v>6</v>
      </c>
      <c r="Q2528" s="47"/>
      <c r="R2528" s="91">
        <f t="shared" si="39"/>
        <v>0</v>
      </c>
      <c r="S2528" s="91" t="str">
        <f>IF('1'!$H$10="-","-      ₽",IF(Z2528="только сц",IF(Q2528&lt;=AA2528,Q2528,AA2528),IF(Q2528&lt;=AB2528,0,IF(Q2528-R2528&lt;=AA2528,Q2528-R2528,AA2528))))</f>
        <v>-      ₽</v>
      </c>
      <c r="T2528" s="92" t="str">
        <f>IF('1'!$H$10="-","-      ₽",IF(AND(SUM($W$10:$W$6357)&gt;=200000,AC2528&lt;&gt;"без скидки"),IF(R2528&gt;=100,O2528*0.95*0.95*R2528,O2528*R2528*0.95),IF(SUM($V$10:$V$6357)&gt;=57000,IF(AND(R2528&gt;=100,AC2528&lt;&gt;"без скидки"),O2528*0.95*R2528,O2528*R2528),N2528*R2528)))</f>
        <v>-      ₽</v>
      </c>
      <c r="U2528" s="92" t="str">
        <f>IF('1'!$H$10="-","-      ₽",S2528*N2528)</f>
        <v>-      ₽</v>
      </c>
      <c r="V2528" s="93" t="str">
        <f>IF('1'!$H$10="-","-      ₽",R2528*N2528)</f>
        <v>-      ₽</v>
      </c>
      <c r="W2528" s="93" t="str">
        <f>IF('1'!$H$10="-","-      ₽",R2528*O2528)</f>
        <v>-      ₽</v>
      </c>
      <c r="X2528" s="65" t="s">
        <v>4548</v>
      </c>
      <c r="Y2528" s="66" t="str">
        <f>IF(OR(Q2528="",'1'!$H$10="-"),"-      %",IF(Z2528="только сц",0,IF(SUM($V$685:$V$6357)&gt;=57000,(W2528-T2528)/W2528,0)))</f>
        <v>-      %</v>
      </c>
      <c r="Z2528" s="83" t="s">
        <v>375</v>
      </c>
      <c r="AA2528" s="51">
        <v>5</v>
      </c>
      <c r="AB2528" s="51">
        <v>1</v>
      </c>
      <c r="AC2528" s="63" t="s">
        <v>375</v>
      </c>
      <c r="AD2528" s="94" t="str">
        <f>IF(OR(Q2528="",'1'!$H$10="-"),"",IF(Q2528&gt;R2528+S2528,"заказано больше наличия",""))</f>
        <v/>
      </c>
    </row>
    <row r="2529" spans="1:30" s="48" customFormat="1">
      <c r="A2529" s="2"/>
      <c r="B2529" s="57" t="s">
        <v>4380</v>
      </c>
      <c r="C2529" s="49" t="s">
        <v>269</v>
      </c>
      <c r="D2529" s="49" t="s">
        <v>4461</v>
      </c>
      <c r="E2529" s="49">
        <v>6</v>
      </c>
      <c r="F2529" s="49">
        <v>11</v>
      </c>
      <c r="G2529" s="49" t="s">
        <v>375</v>
      </c>
      <c r="H2529" s="52" t="s">
        <v>52</v>
      </c>
      <c r="I2529" s="50"/>
      <c r="J2529" s="50"/>
      <c r="K2529" s="90"/>
      <c r="L2529" s="51">
        <v>226</v>
      </c>
      <c r="M2529" s="51">
        <v>199</v>
      </c>
      <c r="N2529" s="82">
        <f>IF('1'!$H$10="-",L2529,L2529)</f>
        <v>226</v>
      </c>
      <c r="O2529" s="82">
        <f>IF(Z2529="только сц",0,IF('1'!$H$10="-",M2529,IF('1'!$H$10="в кассу предприятия",M2529,IF('1'!$H$10="ИП Водакова Т.Ю.",M2529*1.075,"-"))))</f>
        <v>199</v>
      </c>
      <c r="P2529" s="86">
        <v>11</v>
      </c>
      <c r="Q2529" s="47"/>
      <c r="R2529" s="91">
        <f t="shared" si="39"/>
        <v>0</v>
      </c>
      <c r="S2529" s="91" t="str">
        <f>IF('1'!$H$10="-","-      ₽",IF(Z2529="только сц",IF(Q2529&lt;=AA2529,Q2529,AA2529),IF(Q2529&lt;=AB2529,0,IF(Q2529-R2529&lt;=AA2529,Q2529-R2529,AA2529))))</f>
        <v>-      ₽</v>
      </c>
      <c r="T2529" s="92" t="str">
        <f>IF('1'!$H$10="-","-      ₽",IF(AND(SUM($W$10:$W$6357)&gt;=200000,AC2529&lt;&gt;"без скидки"),IF(R2529&gt;=100,O2529*0.95*0.95*R2529,O2529*R2529*0.95),IF(SUM($V$10:$V$6357)&gt;=57000,IF(AND(R2529&gt;=100,AC2529&lt;&gt;"без скидки"),O2529*0.95*R2529,O2529*R2529),N2529*R2529)))</f>
        <v>-      ₽</v>
      </c>
      <c r="U2529" s="92" t="str">
        <f>IF('1'!$H$10="-","-      ₽",S2529*N2529)</f>
        <v>-      ₽</v>
      </c>
      <c r="V2529" s="93" t="str">
        <f>IF('1'!$H$10="-","-      ₽",R2529*N2529)</f>
        <v>-      ₽</v>
      </c>
      <c r="W2529" s="93" t="str">
        <f>IF('1'!$H$10="-","-      ₽",R2529*O2529)</f>
        <v>-      ₽</v>
      </c>
      <c r="X2529" s="65" t="s">
        <v>4991</v>
      </c>
      <c r="Y2529" s="66" t="str">
        <f>IF(OR(Q2529="",'1'!$H$10="-"),"-      %",IF(Z2529="только сц",0,IF(SUM($V$685:$V$6357)&gt;=57000,(W2529-T2529)/W2529,0)))</f>
        <v>-      %</v>
      </c>
      <c r="Z2529" s="83" t="s">
        <v>375</v>
      </c>
      <c r="AA2529" s="51">
        <v>0</v>
      </c>
      <c r="AB2529" s="51">
        <v>11</v>
      </c>
      <c r="AC2529" s="63" t="s">
        <v>3975</v>
      </c>
      <c r="AD2529" s="94" t="str">
        <f>IF(OR(Q2529="",'1'!$H$10="-"),"",IF(Q2529&gt;R2529+S2529,"заказано больше наличия",""))</f>
        <v/>
      </c>
    </row>
    <row r="2530" spans="1:30" s="48" customFormat="1">
      <c r="A2530" s="2"/>
      <c r="B2530" s="57" t="s">
        <v>263</v>
      </c>
      <c r="C2530" s="49" t="s">
        <v>264</v>
      </c>
      <c r="D2530" s="49" t="s">
        <v>265</v>
      </c>
      <c r="E2530" s="49">
        <v>6</v>
      </c>
      <c r="F2530" s="49">
        <v>11</v>
      </c>
      <c r="G2530" s="49" t="s">
        <v>266</v>
      </c>
      <c r="H2530" s="52" t="s">
        <v>52</v>
      </c>
      <c r="I2530" s="50"/>
      <c r="J2530" s="50"/>
      <c r="K2530" s="90"/>
      <c r="L2530" s="51">
        <v>295</v>
      </c>
      <c r="M2530" s="51">
        <v>260</v>
      </c>
      <c r="N2530" s="82">
        <f>IF('1'!$H$10="-",L2530,L2530)</f>
        <v>295</v>
      </c>
      <c r="O2530" s="82">
        <f>IF(Z2530="только сц",0,IF('1'!$H$10="-",M2530,IF('1'!$H$10="в кассу предприятия",M2530,IF('1'!$H$10="ИП Водакова Т.Ю.",M2530*1.075,"-"))))</f>
        <v>0</v>
      </c>
      <c r="P2530" s="86">
        <v>18</v>
      </c>
      <c r="Q2530" s="47"/>
      <c r="R2530" s="91">
        <f t="shared" si="39"/>
        <v>0</v>
      </c>
      <c r="S2530" s="91" t="str">
        <f>IF('1'!$H$10="-","-      ₽",IF(Z2530="только сц",IF(Q2530&lt;=AA2530,Q2530,AA2530),IF(Q2530&lt;=AB2530,0,IF(Q2530-R2530&lt;=AA2530,Q2530-R2530,AA2530))))</f>
        <v>-      ₽</v>
      </c>
      <c r="T2530" s="92" t="str">
        <f>IF('1'!$H$10="-","-      ₽",IF(AND(SUM($W$10:$W$6357)&gt;=200000,AC2530&lt;&gt;"без скидки"),IF(R2530&gt;=100,O2530*0.95*0.95*R2530,O2530*R2530*0.95),IF(SUM($V$10:$V$6357)&gt;=57000,IF(AND(R2530&gt;=100,AC2530&lt;&gt;"без скидки"),O2530*0.95*R2530,O2530*R2530),N2530*R2530)))</f>
        <v>-      ₽</v>
      </c>
      <c r="U2530" s="92" t="str">
        <f>IF('1'!$H$10="-","-      ₽",S2530*N2530)</f>
        <v>-      ₽</v>
      </c>
      <c r="V2530" s="93" t="str">
        <f>IF('1'!$H$10="-","-      ₽",R2530*N2530)</f>
        <v>-      ₽</v>
      </c>
      <c r="W2530" s="93" t="str">
        <f>IF('1'!$H$10="-","-      ₽",R2530*O2530)</f>
        <v>-      ₽</v>
      </c>
      <c r="X2530" s="65" t="s">
        <v>4548</v>
      </c>
      <c r="Y2530" s="66" t="str">
        <f>IF(OR(Q2530="",'1'!$H$10="-"),"-      %",IF(Z2530="только сц",0,IF(SUM($V$685:$V$6357)&gt;=57000,(W2530-T2530)/W2530,0)))</f>
        <v>-      %</v>
      </c>
      <c r="Z2530" s="83" t="s">
        <v>5582</v>
      </c>
      <c r="AA2530" s="51">
        <v>18</v>
      </c>
      <c r="AB2530" s="51">
        <v>0</v>
      </c>
      <c r="AC2530" s="63" t="s">
        <v>375</v>
      </c>
      <c r="AD2530" s="94" t="str">
        <f>IF(OR(Q2530="",'1'!$H$10="-"),"",IF(Q2530&gt;R2530+S2530,"заказано больше наличия",""))</f>
        <v/>
      </c>
    </row>
    <row r="2531" spans="1:30" s="48" customFormat="1">
      <c r="A2531" s="2"/>
      <c r="B2531" s="57" t="s">
        <v>4227</v>
      </c>
      <c r="C2531" s="49" t="s">
        <v>264</v>
      </c>
      <c r="D2531" s="49" t="s">
        <v>265</v>
      </c>
      <c r="E2531" s="49">
        <v>6</v>
      </c>
      <c r="F2531" s="49">
        <v>11</v>
      </c>
      <c r="G2531" s="49" t="s">
        <v>267</v>
      </c>
      <c r="H2531" s="52" t="s">
        <v>52</v>
      </c>
      <c r="I2531" s="50"/>
      <c r="J2531" s="50"/>
      <c r="K2531" s="90"/>
      <c r="L2531" s="51">
        <v>274</v>
      </c>
      <c r="M2531" s="51">
        <v>242</v>
      </c>
      <c r="N2531" s="82">
        <f>IF('1'!$H$10="-",L2531,L2531)</f>
        <v>274</v>
      </c>
      <c r="O2531" s="82">
        <f>IF(Z2531="только сц",0,IF('1'!$H$10="-",M2531,IF('1'!$H$10="в кассу предприятия",M2531,IF('1'!$H$10="ИП Водакова Т.Ю.",M2531*1.075,"-"))))</f>
        <v>242</v>
      </c>
      <c r="P2531" s="86">
        <v>24</v>
      </c>
      <c r="Q2531" s="47"/>
      <c r="R2531" s="91">
        <f t="shared" si="39"/>
        <v>0</v>
      </c>
      <c r="S2531" s="91" t="str">
        <f>IF('1'!$H$10="-","-      ₽",IF(Z2531="только сц",IF(Q2531&lt;=AA2531,Q2531,AA2531),IF(Q2531&lt;=AB2531,0,IF(Q2531-R2531&lt;=AA2531,Q2531-R2531,AA2531))))</f>
        <v>-      ₽</v>
      </c>
      <c r="T2531" s="92" t="str">
        <f>IF('1'!$H$10="-","-      ₽",IF(AND(SUM($W$10:$W$6357)&gt;=200000,AC2531&lt;&gt;"без скидки"),IF(R2531&gt;=100,O2531*0.95*0.95*R2531,O2531*R2531*0.95),IF(SUM($V$10:$V$6357)&gt;=57000,IF(AND(R2531&gt;=100,AC2531&lt;&gt;"без скидки"),O2531*0.95*R2531,O2531*R2531),N2531*R2531)))</f>
        <v>-      ₽</v>
      </c>
      <c r="U2531" s="92" t="str">
        <f>IF('1'!$H$10="-","-      ₽",S2531*N2531)</f>
        <v>-      ₽</v>
      </c>
      <c r="V2531" s="93" t="str">
        <f>IF('1'!$H$10="-","-      ₽",R2531*N2531)</f>
        <v>-      ₽</v>
      </c>
      <c r="W2531" s="93" t="str">
        <f>IF('1'!$H$10="-","-      ₽",R2531*O2531)</f>
        <v>-      ₽</v>
      </c>
      <c r="X2531" s="65" t="s">
        <v>4548</v>
      </c>
      <c r="Y2531" s="66" t="str">
        <f>IF(OR(Q2531="",'1'!$H$10="-"),"-      %",IF(Z2531="только сц",0,IF(SUM($V$685:$V$6357)&gt;=57000,(W2531-T2531)/W2531,0)))</f>
        <v>-      %</v>
      </c>
      <c r="Z2531" s="83" t="s">
        <v>375</v>
      </c>
      <c r="AA2531" s="51">
        <v>21</v>
      </c>
      <c r="AB2531" s="51">
        <v>3</v>
      </c>
      <c r="AC2531" s="63" t="s">
        <v>375</v>
      </c>
      <c r="AD2531" s="94" t="str">
        <f>IF(OR(Q2531="",'1'!$H$10="-"),"",IF(Q2531&gt;R2531+S2531,"заказано больше наличия",""))</f>
        <v/>
      </c>
    </row>
    <row r="2532" spans="1:30" s="48" customFormat="1">
      <c r="A2532" s="2"/>
      <c r="B2532" s="57" t="s">
        <v>268</v>
      </c>
      <c r="C2532" s="49" t="s">
        <v>269</v>
      </c>
      <c r="D2532" s="49" t="s">
        <v>265</v>
      </c>
      <c r="E2532" s="49">
        <v>6</v>
      </c>
      <c r="F2532" s="49">
        <v>6</v>
      </c>
      <c r="G2532" s="49" t="s">
        <v>270</v>
      </c>
      <c r="H2532" s="52" t="s">
        <v>85</v>
      </c>
      <c r="I2532" s="50"/>
      <c r="J2532" s="50"/>
      <c r="K2532" s="90"/>
      <c r="L2532" s="51">
        <v>193</v>
      </c>
      <c r="M2532" s="51">
        <v>170</v>
      </c>
      <c r="N2532" s="82">
        <f>IF('1'!$H$10="-",L2532,L2532)</f>
        <v>193</v>
      </c>
      <c r="O2532" s="82">
        <f>IF(Z2532="только сц",0,IF('1'!$H$10="-",M2532,IF('1'!$H$10="в кассу предприятия",M2532,IF('1'!$H$10="ИП Водакова Т.Ю.",M2532*1.075,"-"))))</f>
        <v>170</v>
      </c>
      <c r="P2532" s="86" t="s">
        <v>5583</v>
      </c>
      <c r="Q2532" s="47"/>
      <c r="R2532" s="91">
        <f t="shared" si="39"/>
        <v>0</v>
      </c>
      <c r="S2532" s="91" t="str">
        <f>IF('1'!$H$10="-","-      ₽",IF(Z2532="только сц",IF(Q2532&lt;=AA2532,Q2532,AA2532),IF(Q2532&lt;=AB2532,0,IF(Q2532-R2532&lt;=AA2532,Q2532-R2532,AA2532))))</f>
        <v>-      ₽</v>
      </c>
      <c r="T2532" s="92" t="str">
        <f>IF('1'!$H$10="-","-      ₽",IF(AND(SUM($W$10:$W$6357)&gt;=200000,AC2532&lt;&gt;"без скидки"),IF(R2532&gt;=100,O2532*0.95*0.95*R2532,O2532*R2532*0.95),IF(SUM($V$10:$V$6357)&gt;=57000,IF(AND(R2532&gt;=100,AC2532&lt;&gt;"без скидки"),O2532*0.95*R2532,O2532*R2532),N2532*R2532)))</f>
        <v>-      ₽</v>
      </c>
      <c r="U2532" s="92" t="str">
        <f>IF('1'!$H$10="-","-      ₽",S2532*N2532)</f>
        <v>-      ₽</v>
      </c>
      <c r="V2532" s="93" t="str">
        <f>IF('1'!$H$10="-","-      ₽",R2532*N2532)</f>
        <v>-      ₽</v>
      </c>
      <c r="W2532" s="93" t="str">
        <f>IF('1'!$H$10="-","-      ₽",R2532*O2532)</f>
        <v>-      ₽</v>
      </c>
      <c r="X2532" s="65" t="s">
        <v>4992</v>
      </c>
      <c r="Y2532" s="66" t="str">
        <f>IF(OR(Q2532="",'1'!$H$10="-"),"-      %",IF(Z2532="только сц",0,IF(SUM($V$685:$V$6357)&gt;=57000,(W2532-T2532)/W2532,0)))</f>
        <v>-      %</v>
      </c>
      <c r="Z2532" s="83" t="s">
        <v>375</v>
      </c>
      <c r="AA2532" s="51">
        <v>113</v>
      </c>
      <c r="AB2532" s="51">
        <v>104</v>
      </c>
      <c r="AC2532" s="63" t="s">
        <v>375</v>
      </c>
      <c r="AD2532" s="94" t="str">
        <f>IF(OR(Q2532="",'1'!$H$10="-"),"",IF(Q2532&gt;R2532+S2532,"заказано больше наличия",""))</f>
        <v/>
      </c>
    </row>
    <row r="2533" spans="1:30" s="48" customFormat="1">
      <c r="A2533" s="2"/>
      <c r="B2533" s="57" t="s">
        <v>4381</v>
      </c>
      <c r="C2533" s="49" t="s">
        <v>264</v>
      </c>
      <c r="D2533" s="49" t="s">
        <v>265</v>
      </c>
      <c r="E2533" s="49">
        <v>6</v>
      </c>
      <c r="F2533" s="49">
        <v>11</v>
      </c>
      <c r="G2533" s="49" t="s">
        <v>270</v>
      </c>
      <c r="H2533" s="52" t="s">
        <v>52</v>
      </c>
      <c r="I2533" s="50"/>
      <c r="J2533" s="50"/>
      <c r="K2533" s="90"/>
      <c r="L2533" s="51">
        <v>248</v>
      </c>
      <c r="M2533" s="51">
        <v>219</v>
      </c>
      <c r="N2533" s="82">
        <f>IF('1'!$H$10="-",L2533,L2533)</f>
        <v>248</v>
      </c>
      <c r="O2533" s="82">
        <f>IF(Z2533="только сц",0,IF('1'!$H$10="-",M2533,IF('1'!$H$10="в кассу предприятия",M2533,IF('1'!$H$10="ИП Водакова Т.Ю.",M2533*1.075,"-"))))</f>
        <v>219</v>
      </c>
      <c r="P2533" s="86">
        <v>6</v>
      </c>
      <c r="Q2533" s="47"/>
      <c r="R2533" s="91">
        <f t="shared" si="39"/>
        <v>0</v>
      </c>
      <c r="S2533" s="91" t="str">
        <f>IF('1'!$H$10="-","-      ₽",IF(Z2533="только сц",IF(Q2533&lt;=AA2533,Q2533,AA2533),IF(Q2533&lt;=AB2533,0,IF(Q2533-R2533&lt;=AA2533,Q2533-R2533,AA2533))))</f>
        <v>-      ₽</v>
      </c>
      <c r="T2533" s="92" t="str">
        <f>IF('1'!$H$10="-","-      ₽",IF(AND(SUM($W$10:$W$6357)&gt;=200000,AC2533&lt;&gt;"без скидки"),IF(R2533&gt;=100,O2533*0.95*0.95*R2533,O2533*R2533*0.95),IF(SUM($V$10:$V$6357)&gt;=57000,IF(AND(R2533&gt;=100,AC2533&lt;&gt;"без скидки"),O2533*0.95*R2533,O2533*R2533),N2533*R2533)))</f>
        <v>-      ₽</v>
      </c>
      <c r="U2533" s="92" t="str">
        <f>IF('1'!$H$10="-","-      ₽",S2533*N2533)</f>
        <v>-      ₽</v>
      </c>
      <c r="V2533" s="93" t="str">
        <f>IF('1'!$H$10="-","-      ₽",R2533*N2533)</f>
        <v>-      ₽</v>
      </c>
      <c r="W2533" s="93" t="str">
        <f>IF('1'!$H$10="-","-      ₽",R2533*O2533)</f>
        <v>-      ₽</v>
      </c>
      <c r="X2533" s="65" t="s">
        <v>4548</v>
      </c>
      <c r="Y2533" s="66" t="str">
        <f>IF(OR(Q2533="",'1'!$H$10="-"),"-      %",IF(Z2533="только сц",0,IF(SUM($V$685:$V$6357)&gt;=57000,(W2533-T2533)/W2533,0)))</f>
        <v>-      %</v>
      </c>
      <c r="Z2533" s="83" t="s">
        <v>375</v>
      </c>
      <c r="AA2533" s="51">
        <v>0</v>
      </c>
      <c r="AB2533" s="51">
        <v>6</v>
      </c>
      <c r="AC2533" s="63" t="s">
        <v>375</v>
      </c>
      <c r="AD2533" s="94" t="str">
        <f>IF(OR(Q2533="",'1'!$H$10="-"),"",IF(Q2533&gt;R2533+S2533,"заказано больше наличия",""))</f>
        <v/>
      </c>
    </row>
    <row r="2534" spans="1:30" s="48" customFormat="1">
      <c r="A2534" s="2"/>
      <c r="B2534" s="57" t="s">
        <v>4228</v>
      </c>
      <c r="C2534" s="49" t="s">
        <v>264</v>
      </c>
      <c r="D2534" s="49" t="s">
        <v>265</v>
      </c>
      <c r="E2534" s="49">
        <v>6</v>
      </c>
      <c r="F2534" s="49">
        <v>11</v>
      </c>
      <c r="G2534" s="49" t="s">
        <v>4268</v>
      </c>
      <c r="H2534" s="52" t="s">
        <v>52</v>
      </c>
      <c r="I2534" s="50"/>
      <c r="J2534" s="50"/>
      <c r="K2534" s="90"/>
      <c r="L2534" s="51">
        <v>248</v>
      </c>
      <c r="M2534" s="51">
        <v>219</v>
      </c>
      <c r="N2534" s="82">
        <f>IF('1'!$H$10="-",L2534,L2534)</f>
        <v>248</v>
      </c>
      <c r="O2534" s="82">
        <f>IF(Z2534="только сц",0,IF('1'!$H$10="-",M2534,IF('1'!$H$10="в кассу предприятия",M2534,IF('1'!$H$10="ИП Водакова Т.Ю.",M2534*1.075,"-"))))</f>
        <v>219</v>
      </c>
      <c r="P2534" s="86">
        <v>11</v>
      </c>
      <c r="Q2534" s="47"/>
      <c r="R2534" s="91">
        <f t="shared" si="39"/>
        <v>0</v>
      </c>
      <c r="S2534" s="91" t="str">
        <f>IF('1'!$H$10="-","-      ₽",IF(Z2534="только сц",IF(Q2534&lt;=AA2534,Q2534,AA2534),IF(Q2534&lt;=AB2534,0,IF(Q2534-R2534&lt;=AA2534,Q2534-R2534,AA2534))))</f>
        <v>-      ₽</v>
      </c>
      <c r="T2534" s="92" t="str">
        <f>IF('1'!$H$10="-","-      ₽",IF(AND(SUM($W$10:$W$6357)&gt;=200000,AC2534&lt;&gt;"без скидки"),IF(R2534&gt;=100,O2534*0.95*0.95*R2534,O2534*R2534*0.95),IF(SUM($V$10:$V$6357)&gt;=57000,IF(AND(R2534&gt;=100,AC2534&lt;&gt;"без скидки"),O2534*0.95*R2534,O2534*R2534),N2534*R2534)))</f>
        <v>-      ₽</v>
      </c>
      <c r="U2534" s="92" t="str">
        <f>IF('1'!$H$10="-","-      ₽",S2534*N2534)</f>
        <v>-      ₽</v>
      </c>
      <c r="V2534" s="93" t="str">
        <f>IF('1'!$H$10="-","-      ₽",R2534*N2534)</f>
        <v>-      ₽</v>
      </c>
      <c r="W2534" s="93" t="str">
        <f>IF('1'!$H$10="-","-      ₽",R2534*O2534)</f>
        <v>-      ₽</v>
      </c>
      <c r="X2534" s="65" t="s">
        <v>4548</v>
      </c>
      <c r="Y2534" s="66" t="str">
        <f>IF(OR(Q2534="",'1'!$H$10="-"),"-      %",IF(Z2534="только сц",0,IF(SUM($V$685:$V$6357)&gt;=57000,(W2534-T2534)/W2534,0)))</f>
        <v>-      %</v>
      </c>
      <c r="Z2534" s="83" t="s">
        <v>375</v>
      </c>
      <c r="AA2534" s="51">
        <v>10</v>
      </c>
      <c r="AB2534" s="51">
        <v>1</v>
      </c>
      <c r="AC2534" s="63" t="s">
        <v>3975</v>
      </c>
      <c r="AD2534" s="94" t="str">
        <f>IF(OR(Q2534="",'1'!$H$10="-"),"",IF(Q2534&gt;R2534+S2534,"заказано больше наличия",""))</f>
        <v/>
      </c>
    </row>
    <row r="2535" spans="1:30" s="48" customFormat="1">
      <c r="A2535" s="2"/>
      <c r="B2535" s="57" t="s">
        <v>4382</v>
      </c>
      <c r="C2535" s="49" t="s">
        <v>271</v>
      </c>
      <c r="D2535" s="49" t="s">
        <v>272</v>
      </c>
      <c r="E2535" s="49">
        <v>6</v>
      </c>
      <c r="F2535" s="49">
        <v>11</v>
      </c>
      <c r="G2535" s="49" t="s">
        <v>4519</v>
      </c>
      <c r="H2535" s="52" t="s">
        <v>52</v>
      </c>
      <c r="I2535" s="50"/>
      <c r="J2535" s="50"/>
      <c r="K2535" s="90"/>
      <c r="L2535" s="51">
        <v>295</v>
      </c>
      <c r="M2535" s="51">
        <v>260</v>
      </c>
      <c r="N2535" s="82">
        <f>IF('1'!$H$10="-",L2535,L2535)</f>
        <v>295</v>
      </c>
      <c r="O2535" s="82">
        <f>IF(Z2535="только сц",0,IF('1'!$H$10="-",M2535,IF('1'!$H$10="в кассу предприятия",M2535,IF('1'!$H$10="ИП Водакова Т.Ю.",M2535*1.075,"-"))))</f>
        <v>260</v>
      </c>
      <c r="P2535" s="86">
        <v>9</v>
      </c>
      <c r="Q2535" s="47"/>
      <c r="R2535" s="91">
        <f t="shared" si="39"/>
        <v>0</v>
      </c>
      <c r="S2535" s="91" t="str">
        <f>IF('1'!$H$10="-","-      ₽",IF(Z2535="только сц",IF(Q2535&lt;=AA2535,Q2535,AA2535),IF(Q2535&lt;=AB2535,0,IF(Q2535-R2535&lt;=AA2535,Q2535-R2535,AA2535))))</f>
        <v>-      ₽</v>
      </c>
      <c r="T2535" s="92" t="str">
        <f>IF('1'!$H$10="-","-      ₽",IF(AND(SUM($W$10:$W$6357)&gt;=200000,AC2535&lt;&gt;"без скидки"),IF(R2535&gt;=100,O2535*0.95*0.95*R2535,O2535*R2535*0.95),IF(SUM($V$10:$V$6357)&gt;=57000,IF(AND(R2535&gt;=100,AC2535&lt;&gt;"без скидки"),O2535*0.95*R2535,O2535*R2535),N2535*R2535)))</f>
        <v>-      ₽</v>
      </c>
      <c r="U2535" s="92" t="str">
        <f>IF('1'!$H$10="-","-      ₽",S2535*N2535)</f>
        <v>-      ₽</v>
      </c>
      <c r="V2535" s="93" t="str">
        <f>IF('1'!$H$10="-","-      ₽",R2535*N2535)</f>
        <v>-      ₽</v>
      </c>
      <c r="W2535" s="93" t="str">
        <f>IF('1'!$H$10="-","-      ₽",R2535*O2535)</f>
        <v>-      ₽</v>
      </c>
      <c r="X2535" s="65" t="s">
        <v>4548</v>
      </c>
      <c r="Y2535" s="66" t="str">
        <f>IF(OR(Q2535="",'1'!$H$10="-"),"-      %",IF(Z2535="только сц",0,IF(SUM($V$685:$V$6357)&gt;=57000,(W2535-T2535)/W2535,0)))</f>
        <v>-      %</v>
      </c>
      <c r="Z2535" s="83" t="s">
        <v>375</v>
      </c>
      <c r="AA2535" s="51">
        <v>5</v>
      </c>
      <c r="AB2535" s="51">
        <v>4</v>
      </c>
      <c r="AC2535" s="63" t="s">
        <v>375</v>
      </c>
      <c r="AD2535" s="94" t="str">
        <f>IF(OR(Q2535="",'1'!$H$10="-"),"",IF(Q2535&gt;R2535+S2535,"заказано больше наличия",""))</f>
        <v/>
      </c>
    </row>
    <row r="2536" spans="1:30" s="48" customFormat="1">
      <c r="A2536" s="2"/>
      <c r="B2536" s="57" t="s">
        <v>273</v>
      </c>
      <c r="C2536" s="49" t="s">
        <v>274</v>
      </c>
      <c r="D2536" s="49" t="s">
        <v>272</v>
      </c>
      <c r="E2536" s="49">
        <v>6</v>
      </c>
      <c r="F2536" s="49">
        <v>6</v>
      </c>
      <c r="G2536" s="49" t="s">
        <v>275</v>
      </c>
      <c r="H2536" s="52" t="s">
        <v>85</v>
      </c>
      <c r="I2536" s="50"/>
      <c r="J2536" s="50"/>
      <c r="K2536" s="90"/>
      <c r="L2536" s="51">
        <v>193</v>
      </c>
      <c r="M2536" s="51">
        <v>170</v>
      </c>
      <c r="N2536" s="82">
        <f>IF('1'!$H$10="-",L2536,L2536)</f>
        <v>193</v>
      </c>
      <c r="O2536" s="82">
        <f>IF(Z2536="только сц",0,IF('1'!$H$10="-",M2536,IF('1'!$H$10="в кассу предприятия",M2536,IF('1'!$H$10="ИП Водакова Т.Ю.",M2536*1.075,"-"))))</f>
        <v>170</v>
      </c>
      <c r="P2536" s="86">
        <v>100</v>
      </c>
      <c r="Q2536" s="47"/>
      <c r="R2536" s="91">
        <f t="shared" si="39"/>
        <v>0</v>
      </c>
      <c r="S2536" s="91" t="str">
        <f>IF('1'!$H$10="-","-      ₽",IF(Z2536="только сц",IF(Q2536&lt;=AA2536,Q2536,AA2536),IF(Q2536&lt;=AB2536,0,IF(Q2536-R2536&lt;=AA2536,Q2536-R2536,AA2536))))</f>
        <v>-      ₽</v>
      </c>
      <c r="T2536" s="92" t="str">
        <f>IF('1'!$H$10="-","-      ₽",IF(AND(SUM($W$10:$W$6357)&gt;=200000,AC2536&lt;&gt;"без скидки"),IF(R2536&gt;=100,O2536*0.95*0.95*R2536,O2536*R2536*0.95),IF(SUM($V$10:$V$6357)&gt;=57000,IF(AND(R2536&gt;=100,AC2536&lt;&gt;"без скидки"),O2536*0.95*R2536,O2536*R2536),N2536*R2536)))</f>
        <v>-      ₽</v>
      </c>
      <c r="U2536" s="92" t="str">
        <f>IF('1'!$H$10="-","-      ₽",S2536*N2536)</f>
        <v>-      ₽</v>
      </c>
      <c r="V2536" s="93" t="str">
        <f>IF('1'!$H$10="-","-      ₽",R2536*N2536)</f>
        <v>-      ₽</v>
      </c>
      <c r="W2536" s="93" t="str">
        <f>IF('1'!$H$10="-","-      ₽",R2536*O2536)</f>
        <v>-      ₽</v>
      </c>
      <c r="X2536" s="65" t="s">
        <v>4548</v>
      </c>
      <c r="Y2536" s="66" t="str">
        <f>IF(OR(Q2536="",'1'!$H$10="-"),"-      %",IF(Z2536="только сц",0,IF(SUM($V$685:$V$6357)&gt;=57000,(W2536-T2536)/W2536,0)))</f>
        <v>-      %</v>
      </c>
      <c r="Z2536" s="83" t="s">
        <v>375</v>
      </c>
      <c r="AA2536" s="51">
        <v>0</v>
      </c>
      <c r="AB2536" s="51">
        <v>100</v>
      </c>
      <c r="AC2536" s="63" t="s">
        <v>375</v>
      </c>
      <c r="AD2536" s="94" t="str">
        <f>IF(OR(Q2536="",'1'!$H$10="-"),"",IF(Q2536&gt;R2536+S2536,"заказано больше наличия",""))</f>
        <v/>
      </c>
    </row>
    <row r="2537" spans="1:30" s="48" customFormat="1">
      <c r="A2537" s="2"/>
      <c r="B2537" s="57" t="s">
        <v>276</v>
      </c>
      <c r="C2537" s="49" t="s">
        <v>271</v>
      </c>
      <c r="D2537" s="49" t="s">
        <v>272</v>
      </c>
      <c r="E2537" s="49">
        <v>6</v>
      </c>
      <c r="F2537" s="49">
        <v>11</v>
      </c>
      <c r="G2537" s="49" t="s">
        <v>275</v>
      </c>
      <c r="H2537" s="52" t="s">
        <v>52</v>
      </c>
      <c r="I2537" s="50"/>
      <c r="J2537" s="50"/>
      <c r="K2537" s="90"/>
      <c r="L2537" s="51">
        <v>274</v>
      </c>
      <c r="M2537" s="51">
        <v>242</v>
      </c>
      <c r="N2537" s="82">
        <f>IF('1'!$H$10="-",L2537,L2537)</f>
        <v>274</v>
      </c>
      <c r="O2537" s="82">
        <f>IF(Z2537="только сц",0,IF('1'!$H$10="-",M2537,IF('1'!$H$10="в кассу предприятия",M2537,IF('1'!$H$10="ИП Водакова Т.Ю.",M2537*1.075,"-"))))</f>
        <v>242</v>
      </c>
      <c r="P2537" s="86">
        <v>11</v>
      </c>
      <c r="Q2537" s="47"/>
      <c r="R2537" s="91">
        <f t="shared" si="39"/>
        <v>0</v>
      </c>
      <c r="S2537" s="91" t="str">
        <f>IF('1'!$H$10="-","-      ₽",IF(Z2537="только сц",IF(Q2537&lt;=AA2537,Q2537,AA2537),IF(Q2537&lt;=AB2537,0,IF(Q2537-R2537&lt;=AA2537,Q2537-R2537,AA2537))))</f>
        <v>-      ₽</v>
      </c>
      <c r="T2537" s="92" t="str">
        <f>IF('1'!$H$10="-","-      ₽",IF(AND(SUM($W$10:$W$6357)&gt;=200000,AC2537&lt;&gt;"без скидки"),IF(R2537&gt;=100,O2537*0.95*0.95*R2537,O2537*R2537*0.95),IF(SUM($V$10:$V$6357)&gt;=57000,IF(AND(R2537&gt;=100,AC2537&lt;&gt;"без скидки"),O2537*0.95*R2537,O2537*R2537),N2537*R2537)))</f>
        <v>-      ₽</v>
      </c>
      <c r="U2537" s="92" t="str">
        <f>IF('1'!$H$10="-","-      ₽",S2537*N2537)</f>
        <v>-      ₽</v>
      </c>
      <c r="V2537" s="93" t="str">
        <f>IF('1'!$H$10="-","-      ₽",R2537*N2537)</f>
        <v>-      ₽</v>
      </c>
      <c r="W2537" s="93" t="str">
        <f>IF('1'!$H$10="-","-      ₽",R2537*O2537)</f>
        <v>-      ₽</v>
      </c>
      <c r="X2537" s="65" t="s">
        <v>4548</v>
      </c>
      <c r="Y2537" s="66" t="str">
        <f>IF(OR(Q2537="",'1'!$H$10="-"),"-      %",IF(Z2537="только сц",0,IF(SUM($V$685:$V$6357)&gt;=57000,(W2537-T2537)/W2537,0)))</f>
        <v>-      %</v>
      </c>
      <c r="Z2537" s="83" t="s">
        <v>375</v>
      </c>
      <c r="AA2537" s="51">
        <v>8</v>
      </c>
      <c r="AB2537" s="51">
        <v>3</v>
      </c>
      <c r="AC2537" s="63" t="s">
        <v>375</v>
      </c>
      <c r="AD2537" s="94" t="str">
        <f>IF(OR(Q2537="",'1'!$H$10="-"),"",IF(Q2537&gt;R2537+S2537,"заказано больше наличия",""))</f>
        <v/>
      </c>
    </row>
    <row r="2538" spans="1:30" s="48" customFormat="1">
      <c r="A2538" s="2"/>
      <c r="B2538" s="57" t="s">
        <v>277</v>
      </c>
      <c r="C2538" s="49" t="s">
        <v>274</v>
      </c>
      <c r="D2538" s="49" t="s">
        <v>272</v>
      </c>
      <c r="E2538" s="49">
        <v>6</v>
      </c>
      <c r="F2538" s="49">
        <v>6</v>
      </c>
      <c r="G2538" s="49" t="s">
        <v>278</v>
      </c>
      <c r="H2538" s="52" t="s">
        <v>85</v>
      </c>
      <c r="I2538" s="50"/>
      <c r="J2538" s="50"/>
      <c r="K2538" s="90"/>
      <c r="L2538" s="51">
        <v>193</v>
      </c>
      <c r="M2538" s="51">
        <v>170</v>
      </c>
      <c r="N2538" s="82">
        <f>IF('1'!$H$10="-",L2538,L2538)</f>
        <v>193</v>
      </c>
      <c r="O2538" s="82">
        <f>IF(Z2538="только сц",0,IF('1'!$H$10="-",M2538,IF('1'!$H$10="в кассу предприятия",M2538,IF('1'!$H$10="ИП Водакова Т.Ю.",M2538*1.075,"-"))))</f>
        <v>0</v>
      </c>
      <c r="P2538" s="86">
        <v>15</v>
      </c>
      <c r="Q2538" s="47"/>
      <c r="R2538" s="91">
        <f t="shared" si="39"/>
        <v>0</v>
      </c>
      <c r="S2538" s="91" t="str">
        <f>IF('1'!$H$10="-","-      ₽",IF(Z2538="только сц",IF(Q2538&lt;=AA2538,Q2538,AA2538),IF(Q2538&lt;=AB2538,0,IF(Q2538-R2538&lt;=AA2538,Q2538-R2538,AA2538))))</f>
        <v>-      ₽</v>
      </c>
      <c r="T2538" s="92" t="str">
        <f>IF('1'!$H$10="-","-      ₽",IF(AND(SUM($W$10:$W$6357)&gt;=200000,AC2538&lt;&gt;"без скидки"),IF(R2538&gt;=100,O2538*0.95*0.95*R2538,O2538*R2538*0.95),IF(SUM($V$10:$V$6357)&gt;=57000,IF(AND(R2538&gt;=100,AC2538&lt;&gt;"без скидки"),O2538*0.95*R2538,O2538*R2538),N2538*R2538)))</f>
        <v>-      ₽</v>
      </c>
      <c r="U2538" s="92" t="str">
        <f>IF('1'!$H$10="-","-      ₽",S2538*N2538)</f>
        <v>-      ₽</v>
      </c>
      <c r="V2538" s="93" t="str">
        <f>IF('1'!$H$10="-","-      ₽",R2538*N2538)</f>
        <v>-      ₽</v>
      </c>
      <c r="W2538" s="93" t="str">
        <f>IF('1'!$H$10="-","-      ₽",R2538*O2538)</f>
        <v>-      ₽</v>
      </c>
      <c r="X2538" s="65" t="s">
        <v>4548</v>
      </c>
      <c r="Y2538" s="66" t="str">
        <f>IF(OR(Q2538="",'1'!$H$10="-"),"-      %",IF(Z2538="только сц",0,IF(SUM($V$685:$V$6357)&gt;=57000,(W2538-T2538)/W2538,0)))</f>
        <v>-      %</v>
      </c>
      <c r="Z2538" s="83" t="s">
        <v>5582</v>
      </c>
      <c r="AA2538" s="51">
        <v>15</v>
      </c>
      <c r="AB2538" s="51">
        <v>0</v>
      </c>
      <c r="AC2538" s="63" t="s">
        <v>375</v>
      </c>
      <c r="AD2538" s="94" t="str">
        <f>IF(OR(Q2538="",'1'!$H$10="-"),"",IF(Q2538&gt;R2538+S2538,"заказано больше наличия",""))</f>
        <v/>
      </c>
    </row>
    <row r="2539" spans="1:30" s="48" customFormat="1">
      <c r="A2539" s="2"/>
      <c r="B2539" s="57" t="s">
        <v>4229</v>
      </c>
      <c r="C2539" s="49" t="s">
        <v>271</v>
      </c>
      <c r="D2539" s="49" t="s">
        <v>272</v>
      </c>
      <c r="E2539" s="49">
        <v>6</v>
      </c>
      <c r="F2539" s="49">
        <v>8</v>
      </c>
      <c r="G2539" s="49" t="s">
        <v>3587</v>
      </c>
      <c r="H2539" s="52" t="s">
        <v>288</v>
      </c>
      <c r="I2539" s="50" t="s">
        <v>392</v>
      </c>
      <c r="J2539" s="50"/>
      <c r="K2539" s="90"/>
      <c r="L2539" s="51">
        <v>248</v>
      </c>
      <c r="M2539" s="51">
        <v>219</v>
      </c>
      <c r="N2539" s="82">
        <f>IF('1'!$H$10="-",L2539,L2539)</f>
        <v>248</v>
      </c>
      <c r="O2539" s="82">
        <f>IF(Z2539="только сц",0,IF('1'!$H$10="-",M2539,IF('1'!$H$10="в кассу предприятия",M2539,IF('1'!$H$10="ИП Водакова Т.Ю.",M2539*1.075,"-"))))</f>
        <v>219</v>
      </c>
      <c r="P2539" s="86">
        <v>2</v>
      </c>
      <c r="Q2539" s="47"/>
      <c r="R2539" s="91">
        <f t="shared" si="39"/>
        <v>0</v>
      </c>
      <c r="S2539" s="91" t="str">
        <f>IF('1'!$H$10="-","-      ₽",IF(Z2539="только сц",IF(Q2539&lt;=AA2539,Q2539,AA2539),IF(Q2539&lt;=AB2539,0,IF(Q2539-R2539&lt;=AA2539,Q2539-R2539,AA2539))))</f>
        <v>-      ₽</v>
      </c>
      <c r="T2539" s="92" t="str">
        <f>IF('1'!$H$10="-","-      ₽",IF(AND(SUM($W$10:$W$6357)&gt;=200000,AC2539&lt;&gt;"без скидки"),IF(R2539&gt;=100,O2539*0.95*0.95*R2539,O2539*R2539*0.95),IF(SUM($V$10:$V$6357)&gt;=57000,IF(AND(R2539&gt;=100,AC2539&lt;&gt;"без скидки"),O2539*0.95*R2539,O2539*R2539),N2539*R2539)))</f>
        <v>-      ₽</v>
      </c>
      <c r="U2539" s="92" t="str">
        <f>IF('1'!$H$10="-","-      ₽",S2539*N2539)</f>
        <v>-      ₽</v>
      </c>
      <c r="V2539" s="93" t="str">
        <f>IF('1'!$H$10="-","-      ₽",R2539*N2539)</f>
        <v>-      ₽</v>
      </c>
      <c r="W2539" s="93" t="str">
        <f>IF('1'!$H$10="-","-      ₽",R2539*O2539)</f>
        <v>-      ₽</v>
      </c>
      <c r="X2539" s="65" t="s">
        <v>4548</v>
      </c>
      <c r="Y2539" s="66" t="str">
        <f>IF(OR(Q2539="",'1'!$H$10="-"),"-      %",IF(Z2539="только сц",0,IF(SUM($V$685:$V$6357)&gt;=57000,(W2539-T2539)/W2539,0)))</f>
        <v>-      %</v>
      </c>
      <c r="Z2539" s="83" t="s">
        <v>375</v>
      </c>
      <c r="AA2539" s="51">
        <v>0</v>
      </c>
      <c r="AB2539" s="51">
        <v>2</v>
      </c>
      <c r="AC2539" s="63" t="s">
        <v>375</v>
      </c>
      <c r="AD2539" s="94" t="str">
        <f>IF(OR(Q2539="",'1'!$H$10="-"),"",IF(Q2539&gt;R2539+S2539,"заказано больше наличия",""))</f>
        <v/>
      </c>
    </row>
    <row r="2540" spans="1:30" s="48" customFormat="1">
      <c r="A2540" s="2"/>
      <c r="B2540" s="57" t="s">
        <v>4383</v>
      </c>
      <c r="C2540" s="49" t="s">
        <v>274</v>
      </c>
      <c r="D2540" s="49" t="s">
        <v>272</v>
      </c>
      <c r="E2540" s="49">
        <v>6</v>
      </c>
      <c r="F2540" s="49">
        <v>11</v>
      </c>
      <c r="G2540" s="49" t="s">
        <v>4520</v>
      </c>
      <c r="H2540" s="52" t="s">
        <v>52</v>
      </c>
      <c r="I2540" s="50"/>
      <c r="J2540" s="50"/>
      <c r="K2540" s="90"/>
      <c r="L2540" s="51">
        <v>274</v>
      </c>
      <c r="M2540" s="51">
        <v>242</v>
      </c>
      <c r="N2540" s="82">
        <f>IF('1'!$H$10="-",L2540,L2540)</f>
        <v>274</v>
      </c>
      <c r="O2540" s="82">
        <f>IF(Z2540="только сц",0,IF('1'!$H$10="-",M2540,IF('1'!$H$10="в кассу предприятия",M2540,IF('1'!$H$10="ИП Водакова Т.Ю.",M2540*1.075,"-"))))</f>
        <v>0</v>
      </c>
      <c r="P2540" s="86">
        <v>1</v>
      </c>
      <c r="Q2540" s="47"/>
      <c r="R2540" s="91">
        <f t="shared" si="39"/>
        <v>0</v>
      </c>
      <c r="S2540" s="91" t="str">
        <f>IF('1'!$H$10="-","-      ₽",IF(Z2540="только сц",IF(Q2540&lt;=AA2540,Q2540,AA2540),IF(Q2540&lt;=AB2540,0,IF(Q2540-R2540&lt;=AA2540,Q2540-R2540,AA2540))))</f>
        <v>-      ₽</v>
      </c>
      <c r="T2540" s="92" t="str">
        <f>IF('1'!$H$10="-","-      ₽",IF(AND(SUM($W$10:$W$6357)&gt;=200000,AC2540&lt;&gt;"без скидки"),IF(R2540&gt;=100,O2540*0.95*0.95*R2540,O2540*R2540*0.95),IF(SUM($V$10:$V$6357)&gt;=57000,IF(AND(R2540&gt;=100,AC2540&lt;&gt;"без скидки"),O2540*0.95*R2540,O2540*R2540),N2540*R2540)))</f>
        <v>-      ₽</v>
      </c>
      <c r="U2540" s="92" t="str">
        <f>IF('1'!$H$10="-","-      ₽",S2540*N2540)</f>
        <v>-      ₽</v>
      </c>
      <c r="V2540" s="93" t="str">
        <f>IF('1'!$H$10="-","-      ₽",R2540*N2540)</f>
        <v>-      ₽</v>
      </c>
      <c r="W2540" s="93" t="str">
        <f>IF('1'!$H$10="-","-      ₽",R2540*O2540)</f>
        <v>-      ₽</v>
      </c>
      <c r="X2540" s="65" t="s">
        <v>4548</v>
      </c>
      <c r="Y2540" s="66" t="str">
        <f>IF(OR(Q2540="",'1'!$H$10="-"),"-      %",IF(Z2540="только сц",0,IF(SUM($V$685:$V$6357)&gt;=57000,(W2540-T2540)/W2540,0)))</f>
        <v>-      %</v>
      </c>
      <c r="Z2540" s="83" t="s">
        <v>5582</v>
      </c>
      <c r="AA2540" s="51">
        <v>1</v>
      </c>
      <c r="AB2540" s="51">
        <v>0</v>
      </c>
      <c r="AC2540" s="63" t="s">
        <v>3975</v>
      </c>
      <c r="AD2540" s="94" t="str">
        <f>IF(OR(Q2540="",'1'!$H$10="-"),"",IF(Q2540&gt;R2540+S2540,"заказано больше наличия",""))</f>
        <v/>
      </c>
    </row>
    <row r="2541" spans="1:30" s="48" customFormat="1">
      <c r="A2541" s="2"/>
      <c r="B2541" s="57" t="s">
        <v>4230</v>
      </c>
      <c r="C2541" s="49" t="s">
        <v>271</v>
      </c>
      <c r="D2541" s="49" t="s">
        <v>272</v>
      </c>
      <c r="E2541" s="49">
        <v>6</v>
      </c>
      <c r="F2541" s="49">
        <v>11</v>
      </c>
      <c r="G2541" s="49" t="s">
        <v>3048</v>
      </c>
      <c r="H2541" s="52" t="s">
        <v>52</v>
      </c>
      <c r="I2541" s="50"/>
      <c r="J2541" s="50"/>
      <c r="K2541" s="90"/>
      <c r="L2541" s="51">
        <v>295</v>
      </c>
      <c r="M2541" s="51">
        <v>260</v>
      </c>
      <c r="N2541" s="82">
        <f>IF('1'!$H$10="-",L2541,L2541)</f>
        <v>295</v>
      </c>
      <c r="O2541" s="82">
        <f>IF(Z2541="только сц",0,IF('1'!$H$10="-",M2541,IF('1'!$H$10="в кассу предприятия",M2541,IF('1'!$H$10="ИП Водакова Т.Ю.",M2541*1.075,"-"))))</f>
        <v>260</v>
      </c>
      <c r="P2541" s="86">
        <v>2</v>
      </c>
      <c r="Q2541" s="47"/>
      <c r="R2541" s="91">
        <f t="shared" si="39"/>
        <v>0</v>
      </c>
      <c r="S2541" s="91" t="str">
        <f>IF('1'!$H$10="-","-      ₽",IF(Z2541="только сц",IF(Q2541&lt;=AA2541,Q2541,AA2541),IF(Q2541&lt;=AB2541,0,IF(Q2541-R2541&lt;=AA2541,Q2541-R2541,AA2541))))</f>
        <v>-      ₽</v>
      </c>
      <c r="T2541" s="92" t="str">
        <f>IF('1'!$H$10="-","-      ₽",IF(AND(SUM($W$10:$W$6357)&gt;=200000,AC2541&lt;&gt;"без скидки"),IF(R2541&gt;=100,O2541*0.95*0.95*R2541,O2541*R2541*0.95),IF(SUM($V$10:$V$6357)&gt;=57000,IF(AND(R2541&gt;=100,AC2541&lt;&gt;"без скидки"),O2541*0.95*R2541,O2541*R2541),N2541*R2541)))</f>
        <v>-      ₽</v>
      </c>
      <c r="U2541" s="92" t="str">
        <f>IF('1'!$H$10="-","-      ₽",S2541*N2541)</f>
        <v>-      ₽</v>
      </c>
      <c r="V2541" s="93" t="str">
        <f>IF('1'!$H$10="-","-      ₽",R2541*N2541)</f>
        <v>-      ₽</v>
      </c>
      <c r="W2541" s="93" t="str">
        <f>IF('1'!$H$10="-","-      ₽",R2541*O2541)</f>
        <v>-      ₽</v>
      </c>
      <c r="X2541" s="65" t="s">
        <v>4548</v>
      </c>
      <c r="Y2541" s="66" t="str">
        <f>IF(OR(Q2541="",'1'!$H$10="-"),"-      %",IF(Z2541="только сц",0,IF(SUM($V$685:$V$6357)&gt;=57000,(W2541-T2541)/W2541,0)))</f>
        <v>-      %</v>
      </c>
      <c r="Z2541" s="83" t="s">
        <v>375</v>
      </c>
      <c r="AA2541" s="51">
        <v>0</v>
      </c>
      <c r="AB2541" s="51">
        <v>2</v>
      </c>
      <c r="AC2541" s="63" t="s">
        <v>375</v>
      </c>
      <c r="AD2541" s="94" t="str">
        <f>IF(OR(Q2541="",'1'!$H$10="-"),"",IF(Q2541&gt;R2541+S2541,"заказано больше наличия",""))</f>
        <v/>
      </c>
    </row>
    <row r="2542" spans="1:30" s="48" customFormat="1">
      <c r="A2542" s="2"/>
      <c r="B2542" s="57" t="s">
        <v>4384</v>
      </c>
      <c r="C2542" s="49" t="s">
        <v>274</v>
      </c>
      <c r="D2542" s="49" t="s">
        <v>4462</v>
      </c>
      <c r="E2542" s="49">
        <v>6</v>
      </c>
      <c r="F2542" s="49">
        <v>11</v>
      </c>
      <c r="G2542" s="49" t="s">
        <v>375</v>
      </c>
      <c r="H2542" s="52" t="s">
        <v>52</v>
      </c>
      <c r="I2542" s="50"/>
      <c r="J2542" s="50"/>
      <c r="K2542" s="90"/>
      <c r="L2542" s="51">
        <v>226</v>
      </c>
      <c r="M2542" s="51">
        <v>199</v>
      </c>
      <c r="N2542" s="82">
        <f>IF('1'!$H$10="-",L2542,L2542)</f>
        <v>226</v>
      </c>
      <c r="O2542" s="82">
        <f>IF(Z2542="только сц",0,IF('1'!$H$10="-",M2542,IF('1'!$H$10="в кассу предприятия",M2542,IF('1'!$H$10="ИП Водакова Т.Ю.",M2542*1.075,"-"))))</f>
        <v>199</v>
      </c>
      <c r="P2542" s="86">
        <v>41</v>
      </c>
      <c r="Q2542" s="47"/>
      <c r="R2542" s="91">
        <f t="shared" si="39"/>
        <v>0</v>
      </c>
      <c r="S2542" s="91" t="str">
        <f>IF('1'!$H$10="-","-      ₽",IF(Z2542="только сц",IF(Q2542&lt;=AA2542,Q2542,AA2542),IF(Q2542&lt;=AB2542,0,IF(Q2542-R2542&lt;=AA2542,Q2542-R2542,AA2542))))</f>
        <v>-      ₽</v>
      </c>
      <c r="T2542" s="92" t="str">
        <f>IF('1'!$H$10="-","-      ₽",IF(AND(SUM($W$10:$W$6357)&gt;=200000,AC2542&lt;&gt;"без скидки"),IF(R2542&gt;=100,O2542*0.95*0.95*R2542,O2542*R2542*0.95),IF(SUM($V$10:$V$6357)&gt;=57000,IF(AND(R2542&gt;=100,AC2542&lt;&gt;"без скидки"),O2542*0.95*R2542,O2542*R2542),N2542*R2542)))</f>
        <v>-      ₽</v>
      </c>
      <c r="U2542" s="92" t="str">
        <f>IF('1'!$H$10="-","-      ₽",S2542*N2542)</f>
        <v>-      ₽</v>
      </c>
      <c r="V2542" s="93" t="str">
        <f>IF('1'!$H$10="-","-      ₽",R2542*N2542)</f>
        <v>-      ₽</v>
      </c>
      <c r="W2542" s="93" t="str">
        <f>IF('1'!$H$10="-","-      ₽",R2542*O2542)</f>
        <v>-      ₽</v>
      </c>
      <c r="X2542" s="65" t="s">
        <v>4991</v>
      </c>
      <c r="Y2542" s="66" t="str">
        <f>IF(OR(Q2542="",'1'!$H$10="-"),"-      %",IF(Z2542="только сц",0,IF(SUM($V$685:$V$6357)&gt;=57000,(W2542-T2542)/W2542,0)))</f>
        <v>-      %</v>
      </c>
      <c r="Z2542" s="83" t="s">
        <v>375</v>
      </c>
      <c r="AA2542" s="51">
        <v>0</v>
      </c>
      <c r="AB2542" s="51">
        <v>41</v>
      </c>
      <c r="AC2542" s="63" t="s">
        <v>375</v>
      </c>
      <c r="AD2542" s="94" t="str">
        <f>IF(OR(Q2542="",'1'!$H$10="-"),"",IF(Q2542&gt;R2542+S2542,"заказано больше наличия",""))</f>
        <v/>
      </c>
    </row>
    <row r="2543" spans="1:30" s="48" customFormat="1">
      <c r="A2543" s="2"/>
      <c r="B2543" s="57" t="s">
        <v>5334</v>
      </c>
      <c r="C2543" s="49" t="s">
        <v>5444</v>
      </c>
      <c r="D2543" s="49" t="s">
        <v>5445</v>
      </c>
      <c r="E2543" s="49">
        <v>6</v>
      </c>
      <c r="F2543" s="49">
        <v>11</v>
      </c>
      <c r="G2543" s="49" t="s">
        <v>5572</v>
      </c>
      <c r="H2543" s="52" t="s">
        <v>52</v>
      </c>
      <c r="I2543" s="50" t="s">
        <v>5573</v>
      </c>
      <c r="J2543" s="50"/>
      <c r="K2543" s="90"/>
      <c r="L2543" s="51">
        <v>498</v>
      </c>
      <c r="M2543" s="51">
        <v>439</v>
      </c>
      <c r="N2543" s="82">
        <f>IF('1'!$H$10="-",L2543,L2543)</f>
        <v>498</v>
      </c>
      <c r="O2543" s="82">
        <f>IF(Z2543="только сц",0,IF('1'!$H$10="-",M2543,IF('1'!$H$10="в кассу предприятия",M2543,IF('1'!$H$10="ИП Водакова Т.Ю.",M2543*1.075,"-"))))</f>
        <v>439</v>
      </c>
      <c r="P2543" s="86">
        <v>65</v>
      </c>
      <c r="Q2543" s="47"/>
      <c r="R2543" s="91">
        <f t="shared" si="39"/>
        <v>0</v>
      </c>
      <c r="S2543" s="91" t="str">
        <f>IF('1'!$H$10="-","-      ₽",IF(Z2543="только сц",IF(Q2543&lt;=AA2543,Q2543,AA2543),IF(Q2543&lt;=AB2543,0,IF(Q2543-R2543&lt;=AA2543,Q2543-R2543,AA2543))))</f>
        <v>-      ₽</v>
      </c>
      <c r="T2543" s="92" t="str">
        <f>IF('1'!$H$10="-","-      ₽",IF(AND(SUM($W$10:$W$6357)&gt;=200000,AC2543&lt;&gt;"без скидки"),IF(R2543&gt;=100,O2543*0.95*0.95*R2543,O2543*R2543*0.95),IF(SUM($V$10:$V$6357)&gt;=57000,IF(AND(R2543&gt;=100,AC2543&lt;&gt;"без скидки"),O2543*0.95*R2543,O2543*R2543),N2543*R2543)))</f>
        <v>-      ₽</v>
      </c>
      <c r="U2543" s="92" t="str">
        <f>IF('1'!$H$10="-","-      ₽",S2543*N2543)</f>
        <v>-      ₽</v>
      </c>
      <c r="V2543" s="93" t="str">
        <f>IF('1'!$H$10="-","-      ₽",R2543*N2543)</f>
        <v>-      ₽</v>
      </c>
      <c r="W2543" s="93" t="str">
        <f>IF('1'!$H$10="-","-      ₽",R2543*O2543)</f>
        <v>-      ₽</v>
      </c>
      <c r="X2543" s="65" t="s">
        <v>4991</v>
      </c>
      <c r="Y2543" s="66" t="str">
        <f>IF(OR(Q2543="",'1'!$H$10="-"),"-      %",IF(Z2543="только сц",0,IF(SUM($V$685:$V$6357)&gt;=57000,(W2543-T2543)/W2543,0)))</f>
        <v>-      %</v>
      </c>
      <c r="Z2543" s="83" t="s">
        <v>375</v>
      </c>
      <c r="AA2543" s="51">
        <v>0</v>
      </c>
      <c r="AB2543" s="51">
        <v>65</v>
      </c>
      <c r="AC2543" s="63" t="s">
        <v>375</v>
      </c>
      <c r="AD2543" s="94" t="str">
        <f>IF(OR(Q2543="",'1'!$H$10="-"),"",IF(Q2543&gt;R2543+S2543,"заказано больше наличия",""))</f>
        <v/>
      </c>
    </row>
    <row r="2544" spans="1:30" s="48" customFormat="1">
      <c r="A2544" s="2"/>
      <c r="B2544" s="57" t="s">
        <v>4385</v>
      </c>
      <c r="C2544" s="49" t="s">
        <v>284</v>
      </c>
      <c r="D2544" s="49" t="s">
        <v>4463</v>
      </c>
      <c r="E2544" s="49">
        <v>6</v>
      </c>
      <c r="F2544" s="49">
        <v>11</v>
      </c>
      <c r="G2544" s="49" t="s">
        <v>375</v>
      </c>
      <c r="H2544" s="52" t="s">
        <v>52</v>
      </c>
      <c r="I2544" s="50"/>
      <c r="J2544" s="50"/>
      <c r="K2544" s="90"/>
      <c r="L2544" s="51">
        <v>226</v>
      </c>
      <c r="M2544" s="51">
        <v>199</v>
      </c>
      <c r="N2544" s="82">
        <f>IF('1'!$H$10="-",L2544,L2544)</f>
        <v>226</v>
      </c>
      <c r="O2544" s="82">
        <f>IF(Z2544="только сц",0,IF('1'!$H$10="-",M2544,IF('1'!$H$10="в кассу предприятия",M2544,IF('1'!$H$10="ИП Водакова Т.Ю.",M2544*1.075,"-"))))</f>
        <v>199</v>
      </c>
      <c r="P2544" s="86">
        <v>11</v>
      </c>
      <c r="Q2544" s="47"/>
      <c r="R2544" s="91">
        <f t="shared" ref="R2544:R2607" si="40">IF(Q2544&lt;=AB2544,Q2544,AB2544)</f>
        <v>0</v>
      </c>
      <c r="S2544" s="91" t="str">
        <f>IF('1'!$H$10="-","-      ₽",IF(Z2544="только сц",IF(Q2544&lt;=AA2544,Q2544,AA2544),IF(Q2544&lt;=AB2544,0,IF(Q2544-R2544&lt;=AA2544,Q2544-R2544,AA2544))))</f>
        <v>-      ₽</v>
      </c>
      <c r="T2544" s="92" t="str">
        <f>IF('1'!$H$10="-","-      ₽",IF(AND(SUM($W$10:$W$6357)&gt;=200000,AC2544&lt;&gt;"без скидки"),IF(R2544&gt;=100,O2544*0.95*0.95*R2544,O2544*R2544*0.95),IF(SUM($V$10:$V$6357)&gt;=57000,IF(AND(R2544&gt;=100,AC2544&lt;&gt;"без скидки"),O2544*0.95*R2544,O2544*R2544),N2544*R2544)))</f>
        <v>-      ₽</v>
      </c>
      <c r="U2544" s="92" t="str">
        <f>IF('1'!$H$10="-","-      ₽",S2544*N2544)</f>
        <v>-      ₽</v>
      </c>
      <c r="V2544" s="93" t="str">
        <f>IF('1'!$H$10="-","-      ₽",R2544*N2544)</f>
        <v>-      ₽</v>
      </c>
      <c r="W2544" s="93" t="str">
        <f>IF('1'!$H$10="-","-      ₽",R2544*O2544)</f>
        <v>-      ₽</v>
      </c>
      <c r="X2544" s="65" t="s">
        <v>4991</v>
      </c>
      <c r="Y2544" s="66" t="str">
        <f>IF(OR(Q2544="",'1'!$H$10="-"),"-      %",IF(Z2544="только сц",0,IF(SUM($V$685:$V$6357)&gt;=57000,(W2544-T2544)/W2544,0)))</f>
        <v>-      %</v>
      </c>
      <c r="Z2544" s="83" t="s">
        <v>375</v>
      </c>
      <c r="AA2544" s="51">
        <v>0</v>
      </c>
      <c r="AB2544" s="51">
        <v>11</v>
      </c>
      <c r="AC2544" s="63" t="s">
        <v>375</v>
      </c>
      <c r="AD2544" s="94" t="str">
        <f>IF(OR(Q2544="",'1'!$H$10="-"),"",IF(Q2544&gt;R2544+S2544,"заказано больше наличия",""))</f>
        <v/>
      </c>
    </row>
    <row r="2545" spans="1:30" s="48" customFormat="1">
      <c r="A2545" s="2"/>
      <c r="B2545" s="57" t="s">
        <v>279</v>
      </c>
      <c r="C2545" s="49" t="s">
        <v>280</v>
      </c>
      <c r="D2545" s="49" t="s">
        <v>281</v>
      </c>
      <c r="E2545" s="49">
        <v>6</v>
      </c>
      <c r="F2545" s="49">
        <v>11</v>
      </c>
      <c r="G2545" s="49" t="s">
        <v>282</v>
      </c>
      <c r="H2545" s="52" t="s">
        <v>52</v>
      </c>
      <c r="I2545" s="50"/>
      <c r="J2545" s="50"/>
      <c r="K2545" s="90"/>
      <c r="L2545" s="51">
        <v>274</v>
      </c>
      <c r="M2545" s="51">
        <v>242</v>
      </c>
      <c r="N2545" s="82">
        <f>IF('1'!$H$10="-",L2545,L2545)</f>
        <v>274</v>
      </c>
      <c r="O2545" s="82">
        <f>IF(Z2545="только сц",0,IF('1'!$H$10="-",M2545,IF('1'!$H$10="в кассу предприятия",M2545,IF('1'!$H$10="ИП Водакова Т.Ю.",M2545*1.075,"-"))))</f>
        <v>242</v>
      </c>
      <c r="P2545" s="86">
        <v>41</v>
      </c>
      <c r="Q2545" s="47"/>
      <c r="R2545" s="91">
        <f t="shared" si="40"/>
        <v>0</v>
      </c>
      <c r="S2545" s="91" t="str">
        <f>IF('1'!$H$10="-","-      ₽",IF(Z2545="только сц",IF(Q2545&lt;=AA2545,Q2545,AA2545),IF(Q2545&lt;=AB2545,0,IF(Q2545-R2545&lt;=AA2545,Q2545-R2545,AA2545))))</f>
        <v>-      ₽</v>
      </c>
      <c r="T2545" s="92" t="str">
        <f>IF('1'!$H$10="-","-      ₽",IF(AND(SUM($W$10:$W$6357)&gt;=200000,AC2545&lt;&gt;"без скидки"),IF(R2545&gt;=100,O2545*0.95*0.95*R2545,O2545*R2545*0.95),IF(SUM($V$10:$V$6357)&gt;=57000,IF(AND(R2545&gt;=100,AC2545&lt;&gt;"без скидки"),O2545*0.95*R2545,O2545*R2545),N2545*R2545)))</f>
        <v>-      ₽</v>
      </c>
      <c r="U2545" s="92" t="str">
        <f>IF('1'!$H$10="-","-      ₽",S2545*N2545)</f>
        <v>-      ₽</v>
      </c>
      <c r="V2545" s="93" t="str">
        <f>IF('1'!$H$10="-","-      ₽",R2545*N2545)</f>
        <v>-      ₽</v>
      </c>
      <c r="W2545" s="93" t="str">
        <f>IF('1'!$H$10="-","-      ₽",R2545*O2545)</f>
        <v>-      ₽</v>
      </c>
      <c r="X2545" s="65" t="s">
        <v>4548</v>
      </c>
      <c r="Y2545" s="66" t="str">
        <f>IF(OR(Q2545="",'1'!$H$10="-"),"-      %",IF(Z2545="только сц",0,IF(SUM($V$685:$V$6357)&gt;=57000,(W2545-T2545)/W2545,0)))</f>
        <v>-      %</v>
      </c>
      <c r="Z2545" s="83" t="s">
        <v>375</v>
      </c>
      <c r="AA2545" s="51">
        <v>18</v>
      </c>
      <c r="AB2545" s="51">
        <v>23</v>
      </c>
      <c r="AC2545" s="63" t="s">
        <v>3975</v>
      </c>
      <c r="AD2545" s="94" t="str">
        <f>IF(OR(Q2545="",'1'!$H$10="-"),"",IF(Q2545&gt;R2545+S2545,"заказано больше наличия",""))</f>
        <v/>
      </c>
    </row>
    <row r="2546" spans="1:30" s="48" customFormat="1">
      <c r="A2546" s="2"/>
      <c r="B2546" s="57" t="s">
        <v>283</v>
      </c>
      <c r="C2546" s="49" t="s">
        <v>284</v>
      </c>
      <c r="D2546" s="49" t="s">
        <v>281</v>
      </c>
      <c r="E2546" s="49">
        <v>6</v>
      </c>
      <c r="F2546" s="49">
        <v>11</v>
      </c>
      <c r="G2546" s="49" t="s">
        <v>285</v>
      </c>
      <c r="H2546" s="52" t="s">
        <v>52</v>
      </c>
      <c r="I2546" s="50"/>
      <c r="J2546" s="50"/>
      <c r="K2546" s="90"/>
      <c r="L2546" s="51">
        <v>295</v>
      </c>
      <c r="M2546" s="51">
        <v>260</v>
      </c>
      <c r="N2546" s="82">
        <f>IF('1'!$H$10="-",L2546,L2546)</f>
        <v>295</v>
      </c>
      <c r="O2546" s="82">
        <f>IF(Z2546="только сц",0,IF('1'!$H$10="-",M2546,IF('1'!$H$10="в кассу предприятия",M2546,IF('1'!$H$10="ИП Водакова Т.Ю.",M2546*1.075,"-"))))</f>
        <v>260</v>
      </c>
      <c r="P2546" s="86">
        <v>41</v>
      </c>
      <c r="Q2546" s="47"/>
      <c r="R2546" s="91">
        <f t="shared" si="40"/>
        <v>0</v>
      </c>
      <c r="S2546" s="91" t="str">
        <f>IF('1'!$H$10="-","-      ₽",IF(Z2546="только сц",IF(Q2546&lt;=AA2546,Q2546,AA2546),IF(Q2546&lt;=AB2546,0,IF(Q2546-R2546&lt;=AA2546,Q2546-R2546,AA2546))))</f>
        <v>-      ₽</v>
      </c>
      <c r="T2546" s="92" t="str">
        <f>IF('1'!$H$10="-","-      ₽",IF(AND(SUM($W$10:$W$6357)&gt;=200000,AC2546&lt;&gt;"без скидки"),IF(R2546&gt;=100,O2546*0.95*0.95*R2546,O2546*R2546*0.95),IF(SUM($V$10:$V$6357)&gt;=57000,IF(AND(R2546&gt;=100,AC2546&lt;&gt;"без скидки"),O2546*0.95*R2546,O2546*R2546),N2546*R2546)))</f>
        <v>-      ₽</v>
      </c>
      <c r="U2546" s="92" t="str">
        <f>IF('1'!$H$10="-","-      ₽",S2546*N2546)</f>
        <v>-      ₽</v>
      </c>
      <c r="V2546" s="93" t="str">
        <f>IF('1'!$H$10="-","-      ₽",R2546*N2546)</f>
        <v>-      ₽</v>
      </c>
      <c r="W2546" s="93" t="str">
        <f>IF('1'!$H$10="-","-      ₽",R2546*O2546)</f>
        <v>-      ₽</v>
      </c>
      <c r="X2546" s="65" t="s">
        <v>4992</v>
      </c>
      <c r="Y2546" s="66" t="str">
        <f>IF(OR(Q2546="",'1'!$H$10="-"),"-      %",IF(Z2546="только сц",0,IF(SUM($V$685:$V$6357)&gt;=57000,(W2546-T2546)/W2546,0)))</f>
        <v>-      %</v>
      </c>
      <c r="Z2546" s="83" t="s">
        <v>375</v>
      </c>
      <c r="AA2546" s="51">
        <v>15</v>
      </c>
      <c r="AB2546" s="51">
        <v>26</v>
      </c>
      <c r="AC2546" s="63" t="s">
        <v>375</v>
      </c>
      <c r="AD2546" s="94" t="str">
        <f>IF(OR(Q2546="",'1'!$H$10="-"),"",IF(Q2546&gt;R2546+S2546,"заказано больше наличия",""))</f>
        <v/>
      </c>
    </row>
    <row r="2547" spans="1:30" s="48" customFormat="1">
      <c r="A2547" s="2"/>
      <c r="B2547" s="57" t="s">
        <v>1557</v>
      </c>
      <c r="C2547" s="49" t="s">
        <v>284</v>
      </c>
      <c r="D2547" s="49" t="s">
        <v>281</v>
      </c>
      <c r="E2547" s="49">
        <v>6</v>
      </c>
      <c r="F2547" s="49">
        <v>11</v>
      </c>
      <c r="G2547" s="49" t="s">
        <v>3049</v>
      </c>
      <c r="H2547" s="52" t="s">
        <v>52</v>
      </c>
      <c r="I2547" s="50"/>
      <c r="J2547" s="50"/>
      <c r="K2547" s="90"/>
      <c r="L2547" s="51">
        <v>248</v>
      </c>
      <c r="M2547" s="51">
        <v>219</v>
      </c>
      <c r="N2547" s="82">
        <f>IF('1'!$H$10="-",L2547,L2547)</f>
        <v>248</v>
      </c>
      <c r="O2547" s="82">
        <f>IF(Z2547="только сц",0,IF('1'!$H$10="-",M2547,IF('1'!$H$10="в кассу предприятия",M2547,IF('1'!$H$10="ИП Водакова Т.Ю.",M2547*1.075,"-"))))</f>
        <v>0</v>
      </c>
      <c r="P2547" s="86">
        <v>10</v>
      </c>
      <c r="Q2547" s="47"/>
      <c r="R2547" s="91">
        <f t="shared" si="40"/>
        <v>0</v>
      </c>
      <c r="S2547" s="91" t="str">
        <f>IF('1'!$H$10="-","-      ₽",IF(Z2547="только сц",IF(Q2547&lt;=AA2547,Q2547,AA2547),IF(Q2547&lt;=AB2547,0,IF(Q2547-R2547&lt;=AA2547,Q2547-R2547,AA2547))))</f>
        <v>-      ₽</v>
      </c>
      <c r="T2547" s="92" t="str">
        <f>IF('1'!$H$10="-","-      ₽",IF(AND(SUM($W$10:$W$6357)&gt;=200000,AC2547&lt;&gt;"без скидки"),IF(R2547&gt;=100,O2547*0.95*0.95*R2547,O2547*R2547*0.95),IF(SUM($V$10:$V$6357)&gt;=57000,IF(AND(R2547&gt;=100,AC2547&lt;&gt;"без скидки"),O2547*0.95*R2547,O2547*R2547),N2547*R2547)))</f>
        <v>-      ₽</v>
      </c>
      <c r="U2547" s="92" t="str">
        <f>IF('1'!$H$10="-","-      ₽",S2547*N2547)</f>
        <v>-      ₽</v>
      </c>
      <c r="V2547" s="93" t="str">
        <f>IF('1'!$H$10="-","-      ₽",R2547*N2547)</f>
        <v>-      ₽</v>
      </c>
      <c r="W2547" s="93" t="str">
        <f>IF('1'!$H$10="-","-      ₽",R2547*O2547)</f>
        <v>-      ₽</v>
      </c>
      <c r="X2547" s="65" t="s">
        <v>4548</v>
      </c>
      <c r="Y2547" s="66" t="str">
        <f>IF(OR(Q2547="",'1'!$H$10="-"),"-      %",IF(Z2547="только сц",0,IF(SUM($V$685:$V$6357)&gt;=57000,(W2547-T2547)/W2547,0)))</f>
        <v>-      %</v>
      </c>
      <c r="Z2547" s="83" t="s">
        <v>5582</v>
      </c>
      <c r="AA2547" s="51">
        <v>10</v>
      </c>
      <c r="AB2547" s="51">
        <v>0</v>
      </c>
      <c r="AC2547" s="63" t="s">
        <v>375</v>
      </c>
      <c r="AD2547" s="94" t="str">
        <f>IF(OR(Q2547="",'1'!$H$10="-"),"",IF(Q2547&gt;R2547+S2547,"заказано больше наличия",""))</f>
        <v/>
      </c>
    </row>
    <row r="2548" spans="1:30" s="48" customFormat="1">
      <c r="A2548" s="2"/>
      <c r="B2548" s="57" t="s">
        <v>286</v>
      </c>
      <c r="C2548" s="49" t="s">
        <v>280</v>
      </c>
      <c r="D2548" s="49" t="s">
        <v>281</v>
      </c>
      <c r="E2548" s="49">
        <v>6</v>
      </c>
      <c r="F2548" s="49">
        <v>8</v>
      </c>
      <c r="G2548" s="49" t="s">
        <v>287</v>
      </c>
      <c r="H2548" s="52" t="s">
        <v>288</v>
      </c>
      <c r="I2548" s="50"/>
      <c r="J2548" s="50"/>
      <c r="K2548" s="90"/>
      <c r="L2548" s="51">
        <v>274</v>
      </c>
      <c r="M2548" s="51">
        <v>242</v>
      </c>
      <c r="N2548" s="82">
        <f>IF('1'!$H$10="-",L2548,L2548)</f>
        <v>274</v>
      </c>
      <c r="O2548" s="82">
        <f>IF(Z2548="только сц",0,IF('1'!$H$10="-",M2548,IF('1'!$H$10="в кассу предприятия",M2548,IF('1'!$H$10="ИП Водакова Т.Ю.",M2548*1.075,"-"))))</f>
        <v>242</v>
      </c>
      <c r="P2548" s="86">
        <v>32</v>
      </c>
      <c r="Q2548" s="47"/>
      <c r="R2548" s="91">
        <f t="shared" si="40"/>
        <v>0</v>
      </c>
      <c r="S2548" s="91" t="str">
        <f>IF('1'!$H$10="-","-      ₽",IF(Z2548="только сц",IF(Q2548&lt;=AA2548,Q2548,AA2548),IF(Q2548&lt;=AB2548,0,IF(Q2548-R2548&lt;=AA2548,Q2548-R2548,AA2548))))</f>
        <v>-      ₽</v>
      </c>
      <c r="T2548" s="92" t="str">
        <f>IF('1'!$H$10="-","-      ₽",IF(AND(SUM($W$10:$W$6357)&gt;=200000,AC2548&lt;&gt;"без скидки"),IF(R2548&gt;=100,O2548*0.95*0.95*R2548,O2548*R2548*0.95),IF(SUM($V$10:$V$6357)&gt;=57000,IF(AND(R2548&gt;=100,AC2548&lt;&gt;"без скидки"),O2548*0.95*R2548,O2548*R2548),N2548*R2548)))</f>
        <v>-      ₽</v>
      </c>
      <c r="U2548" s="92" t="str">
        <f>IF('1'!$H$10="-","-      ₽",S2548*N2548)</f>
        <v>-      ₽</v>
      </c>
      <c r="V2548" s="93" t="str">
        <f>IF('1'!$H$10="-","-      ₽",R2548*N2548)</f>
        <v>-      ₽</v>
      </c>
      <c r="W2548" s="93" t="str">
        <f>IF('1'!$H$10="-","-      ₽",R2548*O2548)</f>
        <v>-      ₽</v>
      </c>
      <c r="X2548" s="65" t="s">
        <v>4548</v>
      </c>
      <c r="Y2548" s="66" t="str">
        <f>IF(OR(Q2548="",'1'!$H$10="-"),"-      %",IF(Z2548="только сц",0,IF(SUM($V$685:$V$6357)&gt;=57000,(W2548-T2548)/W2548,0)))</f>
        <v>-      %</v>
      </c>
      <c r="Z2548" s="83" t="s">
        <v>375</v>
      </c>
      <c r="AA2548" s="51">
        <v>4</v>
      </c>
      <c r="AB2548" s="51">
        <v>28</v>
      </c>
      <c r="AC2548" s="63" t="s">
        <v>3975</v>
      </c>
      <c r="AD2548" s="94" t="str">
        <f>IF(OR(Q2548="",'1'!$H$10="-"),"",IF(Q2548&gt;R2548+S2548,"заказано больше наличия",""))</f>
        <v/>
      </c>
    </row>
    <row r="2549" spans="1:30" s="48" customFormat="1">
      <c r="A2549" s="2"/>
      <c r="B2549" s="57" t="s">
        <v>2229</v>
      </c>
      <c r="C2549" s="49" t="s">
        <v>280</v>
      </c>
      <c r="D2549" s="49" t="s">
        <v>281</v>
      </c>
      <c r="E2549" s="49">
        <v>6</v>
      </c>
      <c r="F2549" s="49">
        <v>11</v>
      </c>
      <c r="G2549" s="49" t="s">
        <v>287</v>
      </c>
      <c r="H2549" s="52" t="s">
        <v>52</v>
      </c>
      <c r="I2549" s="50"/>
      <c r="J2549" s="50"/>
      <c r="K2549" s="90"/>
      <c r="L2549" s="51">
        <v>295</v>
      </c>
      <c r="M2549" s="51">
        <v>260</v>
      </c>
      <c r="N2549" s="82">
        <f>IF('1'!$H$10="-",L2549,L2549)</f>
        <v>295</v>
      </c>
      <c r="O2549" s="82">
        <f>IF(Z2549="только сц",0,IF('1'!$H$10="-",M2549,IF('1'!$H$10="в кассу предприятия",M2549,IF('1'!$H$10="ИП Водакова Т.Ю.",M2549*1.075,"-"))))</f>
        <v>260</v>
      </c>
      <c r="P2549" s="86">
        <v>6</v>
      </c>
      <c r="Q2549" s="47"/>
      <c r="R2549" s="91">
        <f t="shared" si="40"/>
        <v>0</v>
      </c>
      <c r="S2549" s="91" t="str">
        <f>IF('1'!$H$10="-","-      ₽",IF(Z2549="только сц",IF(Q2549&lt;=AA2549,Q2549,AA2549),IF(Q2549&lt;=AB2549,0,IF(Q2549-R2549&lt;=AA2549,Q2549-R2549,AA2549))))</f>
        <v>-      ₽</v>
      </c>
      <c r="T2549" s="92" t="str">
        <f>IF('1'!$H$10="-","-      ₽",IF(AND(SUM($W$10:$W$6357)&gt;=200000,AC2549&lt;&gt;"без скидки"),IF(R2549&gt;=100,O2549*0.95*0.95*R2549,O2549*R2549*0.95),IF(SUM($V$10:$V$6357)&gt;=57000,IF(AND(R2549&gt;=100,AC2549&lt;&gt;"без скидки"),O2549*0.95*R2549,O2549*R2549),N2549*R2549)))</f>
        <v>-      ₽</v>
      </c>
      <c r="U2549" s="92" t="str">
        <f>IF('1'!$H$10="-","-      ₽",S2549*N2549)</f>
        <v>-      ₽</v>
      </c>
      <c r="V2549" s="93" t="str">
        <f>IF('1'!$H$10="-","-      ₽",R2549*N2549)</f>
        <v>-      ₽</v>
      </c>
      <c r="W2549" s="93" t="str">
        <f>IF('1'!$H$10="-","-      ₽",R2549*O2549)</f>
        <v>-      ₽</v>
      </c>
      <c r="X2549" s="65" t="s">
        <v>4548</v>
      </c>
      <c r="Y2549" s="66" t="str">
        <f>IF(OR(Q2549="",'1'!$H$10="-"),"-      %",IF(Z2549="только сц",0,IF(SUM($V$685:$V$6357)&gt;=57000,(W2549-T2549)/W2549,0)))</f>
        <v>-      %</v>
      </c>
      <c r="Z2549" s="83" t="s">
        <v>375</v>
      </c>
      <c r="AA2549" s="51">
        <v>0</v>
      </c>
      <c r="AB2549" s="51">
        <v>6</v>
      </c>
      <c r="AC2549" s="63" t="s">
        <v>375</v>
      </c>
      <c r="AD2549" s="94" t="str">
        <f>IF(OR(Q2549="",'1'!$H$10="-"),"",IF(Q2549&gt;R2549+S2549,"заказано больше наличия",""))</f>
        <v/>
      </c>
    </row>
    <row r="2550" spans="1:30" s="48" customFormat="1">
      <c r="A2550" s="2"/>
      <c r="B2550" s="57" t="s">
        <v>2230</v>
      </c>
      <c r="C2550" s="49" t="s">
        <v>280</v>
      </c>
      <c r="D2550" s="49" t="s">
        <v>281</v>
      </c>
      <c r="E2550" s="49">
        <v>6</v>
      </c>
      <c r="F2550" s="49">
        <v>11</v>
      </c>
      <c r="G2550" s="49" t="s">
        <v>3588</v>
      </c>
      <c r="H2550" s="52" t="s">
        <v>52</v>
      </c>
      <c r="I2550" s="50"/>
      <c r="J2550" s="50"/>
      <c r="K2550" s="90"/>
      <c r="L2550" s="51">
        <v>248</v>
      </c>
      <c r="M2550" s="51">
        <v>219</v>
      </c>
      <c r="N2550" s="82">
        <f>IF('1'!$H$10="-",L2550,L2550)</f>
        <v>248</v>
      </c>
      <c r="O2550" s="82">
        <f>IF(Z2550="только сц",0,IF('1'!$H$10="-",M2550,IF('1'!$H$10="в кассу предприятия",M2550,IF('1'!$H$10="ИП Водакова Т.Ю.",M2550*1.075,"-"))))</f>
        <v>219</v>
      </c>
      <c r="P2550" s="86">
        <v>15</v>
      </c>
      <c r="Q2550" s="47"/>
      <c r="R2550" s="91">
        <f t="shared" si="40"/>
        <v>0</v>
      </c>
      <c r="S2550" s="91" t="str">
        <f>IF('1'!$H$10="-","-      ₽",IF(Z2550="только сц",IF(Q2550&lt;=AA2550,Q2550,AA2550),IF(Q2550&lt;=AB2550,0,IF(Q2550-R2550&lt;=AA2550,Q2550-R2550,AA2550))))</f>
        <v>-      ₽</v>
      </c>
      <c r="T2550" s="92" t="str">
        <f>IF('1'!$H$10="-","-      ₽",IF(AND(SUM($W$10:$W$6357)&gt;=200000,AC2550&lt;&gt;"без скидки"),IF(R2550&gt;=100,O2550*0.95*0.95*R2550,O2550*R2550*0.95),IF(SUM($V$10:$V$6357)&gt;=57000,IF(AND(R2550&gt;=100,AC2550&lt;&gt;"без скидки"),O2550*0.95*R2550,O2550*R2550),N2550*R2550)))</f>
        <v>-      ₽</v>
      </c>
      <c r="U2550" s="92" t="str">
        <f>IF('1'!$H$10="-","-      ₽",S2550*N2550)</f>
        <v>-      ₽</v>
      </c>
      <c r="V2550" s="93" t="str">
        <f>IF('1'!$H$10="-","-      ₽",R2550*N2550)</f>
        <v>-      ₽</v>
      </c>
      <c r="W2550" s="93" t="str">
        <f>IF('1'!$H$10="-","-      ₽",R2550*O2550)</f>
        <v>-      ₽</v>
      </c>
      <c r="X2550" s="65" t="s">
        <v>4548</v>
      </c>
      <c r="Y2550" s="66" t="str">
        <f>IF(OR(Q2550="",'1'!$H$10="-"),"-      %",IF(Z2550="только сц",0,IF(SUM($V$685:$V$6357)&gt;=57000,(W2550-T2550)/W2550,0)))</f>
        <v>-      %</v>
      </c>
      <c r="Z2550" s="83" t="s">
        <v>375</v>
      </c>
      <c r="AA2550" s="51">
        <v>10</v>
      </c>
      <c r="AB2550" s="51">
        <v>5</v>
      </c>
      <c r="AC2550" s="63" t="s">
        <v>3975</v>
      </c>
      <c r="AD2550" s="94" t="str">
        <f>IF(OR(Q2550="",'1'!$H$10="-"),"",IF(Q2550&gt;R2550+S2550,"заказано больше наличия",""))</f>
        <v/>
      </c>
    </row>
    <row r="2551" spans="1:30" s="48" customFormat="1">
      <c r="A2551" s="2"/>
      <c r="B2551" s="57" t="s">
        <v>4386</v>
      </c>
      <c r="C2551" s="49" t="s">
        <v>284</v>
      </c>
      <c r="D2551" s="49" t="s">
        <v>281</v>
      </c>
      <c r="E2551" s="49">
        <v>6</v>
      </c>
      <c r="F2551" s="49">
        <v>11</v>
      </c>
      <c r="G2551" s="49" t="s">
        <v>4521</v>
      </c>
      <c r="H2551" s="52" t="s">
        <v>52</v>
      </c>
      <c r="I2551" s="50"/>
      <c r="J2551" s="50"/>
      <c r="K2551" s="90"/>
      <c r="L2551" s="51">
        <v>295</v>
      </c>
      <c r="M2551" s="51">
        <v>260</v>
      </c>
      <c r="N2551" s="82">
        <f>IF('1'!$H$10="-",L2551,L2551)</f>
        <v>295</v>
      </c>
      <c r="O2551" s="82">
        <f>IF(Z2551="только сц",0,IF('1'!$H$10="-",M2551,IF('1'!$H$10="в кассу предприятия",M2551,IF('1'!$H$10="ИП Водакова Т.Ю.",M2551*1.075,"-"))))</f>
        <v>260</v>
      </c>
      <c r="P2551" s="86">
        <v>70</v>
      </c>
      <c r="Q2551" s="47"/>
      <c r="R2551" s="91">
        <f t="shared" si="40"/>
        <v>0</v>
      </c>
      <c r="S2551" s="91" t="str">
        <f>IF('1'!$H$10="-","-      ₽",IF(Z2551="только сц",IF(Q2551&lt;=AA2551,Q2551,AA2551),IF(Q2551&lt;=AB2551,0,IF(Q2551-R2551&lt;=AA2551,Q2551-R2551,AA2551))))</f>
        <v>-      ₽</v>
      </c>
      <c r="T2551" s="92" t="str">
        <f>IF('1'!$H$10="-","-      ₽",IF(AND(SUM($W$10:$W$6357)&gt;=200000,AC2551&lt;&gt;"без скидки"),IF(R2551&gt;=100,O2551*0.95*0.95*R2551,O2551*R2551*0.95),IF(SUM($V$10:$V$6357)&gt;=57000,IF(AND(R2551&gt;=100,AC2551&lt;&gt;"без скидки"),O2551*0.95*R2551,O2551*R2551),N2551*R2551)))</f>
        <v>-      ₽</v>
      </c>
      <c r="U2551" s="92" t="str">
        <f>IF('1'!$H$10="-","-      ₽",S2551*N2551)</f>
        <v>-      ₽</v>
      </c>
      <c r="V2551" s="93" t="str">
        <f>IF('1'!$H$10="-","-      ₽",R2551*N2551)</f>
        <v>-      ₽</v>
      </c>
      <c r="W2551" s="93" t="str">
        <f>IF('1'!$H$10="-","-      ₽",R2551*O2551)</f>
        <v>-      ₽</v>
      </c>
      <c r="X2551" s="65" t="s">
        <v>4548</v>
      </c>
      <c r="Y2551" s="66" t="str">
        <f>IF(OR(Q2551="",'1'!$H$10="-"),"-      %",IF(Z2551="только сц",0,IF(SUM($V$685:$V$6357)&gt;=57000,(W2551-T2551)/W2551,0)))</f>
        <v>-      %</v>
      </c>
      <c r="Z2551" s="83" t="s">
        <v>375</v>
      </c>
      <c r="AA2551" s="51">
        <v>0</v>
      </c>
      <c r="AB2551" s="51">
        <v>70</v>
      </c>
      <c r="AC2551" s="63" t="s">
        <v>3975</v>
      </c>
      <c r="AD2551" s="94" t="str">
        <f>IF(OR(Q2551="",'1'!$H$10="-"),"",IF(Q2551&gt;R2551+S2551,"заказано больше наличия",""))</f>
        <v/>
      </c>
    </row>
    <row r="2552" spans="1:30" s="48" customFormat="1">
      <c r="A2552" s="2"/>
      <c r="B2552" s="57" t="s">
        <v>289</v>
      </c>
      <c r="C2552" s="49" t="s">
        <v>280</v>
      </c>
      <c r="D2552" s="49" t="s">
        <v>281</v>
      </c>
      <c r="E2552" s="49">
        <v>6</v>
      </c>
      <c r="F2552" s="49">
        <v>11</v>
      </c>
      <c r="G2552" s="49" t="s">
        <v>290</v>
      </c>
      <c r="H2552" s="52" t="s">
        <v>52</v>
      </c>
      <c r="I2552" s="50"/>
      <c r="J2552" s="50"/>
      <c r="K2552" s="90"/>
      <c r="L2552" s="51">
        <v>295</v>
      </c>
      <c r="M2552" s="51">
        <v>260</v>
      </c>
      <c r="N2552" s="82">
        <f>IF('1'!$H$10="-",L2552,L2552)</f>
        <v>295</v>
      </c>
      <c r="O2552" s="82">
        <f>IF(Z2552="только сц",0,IF('1'!$H$10="-",M2552,IF('1'!$H$10="в кассу предприятия",M2552,IF('1'!$H$10="ИП Водакова Т.Ю.",M2552*1.075,"-"))))</f>
        <v>260</v>
      </c>
      <c r="P2552" s="86">
        <v>46</v>
      </c>
      <c r="Q2552" s="47"/>
      <c r="R2552" s="91">
        <f t="shared" si="40"/>
        <v>0</v>
      </c>
      <c r="S2552" s="91" t="str">
        <f>IF('1'!$H$10="-","-      ₽",IF(Z2552="только сц",IF(Q2552&lt;=AA2552,Q2552,AA2552),IF(Q2552&lt;=AB2552,0,IF(Q2552-R2552&lt;=AA2552,Q2552-R2552,AA2552))))</f>
        <v>-      ₽</v>
      </c>
      <c r="T2552" s="92" t="str">
        <f>IF('1'!$H$10="-","-      ₽",IF(AND(SUM($W$10:$W$6357)&gt;=200000,AC2552&lt;&gt;"без скидки"),IF(R2552&gt;=100,O2552*0.95*0.95*R2552,O2552*R2552*0.95),IF(SUM($V$10:$V$6357)&gt;=57000,IF(AND(R2552&gt;=100,AC2552&lt;&gt;"без скидки"),O2552*0.95*R2552,O2552*R2552),N2552*R2552)))</f>
        <v>-      ₽</v>
      </c>
      <c r="U2552" s="92" t="str">
        <f>IF('1'!$H$10="-","-      ₽",S2552*N2552)</f>
        <v>-      ₽</v>
      </c>
      <c r="V2552" s="93" t="str">
        <f>IF('1'!$H$10="-","-      ₽",R2552*N2552)</f>
        <v>-      ₽</v>
      </c>
      <c r="W2552" s="93" t="str">
        <f>IF('1'!$H$10="-","-      ₽",R2552*O2552)</f>
        <v>-      ₽</v>
      </c>
      <c r="X2552" s="65" t="s">
        <v>4548</v>
      </c>
      <c r="Y2552" s="66" t="str">
        <f>IF(OR(Q2552="",'1'!$H$10="-"),"-      %",IF(Z2552="только сц",0,IF(SUM($V$685:$V$6357)&gt;=57000,(W2552-T2552)/W2552,0)))</f>
        <v>-      %</v>
      </c>
      <c r="Z2552" s="83" t="s">
        <v>375</v>
      </c>
      <c r="AA2552" s="51">
        <v>17</v>
      </c>
      <c r="AB2552" s="51">
        <v>29</v>
      </c>
      <c r="AC2552" s="63" t="s">
        <v>3975</v>
      </c>
      <c r="AD2552" s="94" t="str">
        <f>IF(OR(Q2552="",'1'!$H$10="-"),"",IF(Q2552&gt;R2552+S2552,"заказано больше наличия",""))</f>
        <v/>
      </c>
    </row>
    <row r="2553" spans="1:30" s="48" customFormat="1">
      <c r="A2553" s="2"/>
      <c r="B2553" s="57" t="s">
        <v>291</v>
      </c>
      <c r="C2553" s="49" t="s">
        <v>280</v>
      </c>
      <c r="D2553" s="49" t="s">
        <v>281</v>
      </c>
      <c r="E2553" s="49">
        <v>6</v>
      </c>
      <c r="F2553" s="49">
        <v>11</v>
      </c>
      <c r="G2553" s="49" t="s">
        <v>292</v>
      </c>
      <c r="H2553" s="52" t="s">
        <v>52</v>
      </c>
      <c r="I2553" s="50"/>
      <c r="J2553" s="50"/>
      <c r="K2553" s="90"/>
      <c r="L2553" s="51">
        <v>295</v>
      </c>
      <c r="M2553" s="51">
        <v>260</v>
      </c>
      <c r="N2553" s="82">
        <f>IF('1'!$H$10="-",L2553,L2553)</f>
        <v>295</v>
      </c>
      <c r="O2553" s="82">
        <f>IF(Z2553="только сц",0,IF('1'!$H$10="-",M2553,IF('1'!$H$10="в кассу предприятия",M2553,IF('1'!$H$10="ИП Водакова Т.Ю.",M2553*1.075,"-"))))</f>
        <v>260</v>
      </c>
      <c r="P2553" s="86">
        <v>50</v>
      </c>
      <c r="Q2553" s="47"/>
      <c r="R2553" s="91">
        <f t="shared" si="40"/>
        <v>0</v>
      </c>
      <c r="S2553" s="91" t="str">
        <f>IF('1'!$H$10="-","-      ₽",IF(Z2553="только сц",IF(Q2553&lt;=AA2553,Q2553,AA2553),IF(Q2553&lt;=AB2553,0,IF(Q2553-R2553&lt;=AA2553,Q2553-R2553,AA2553))))</f>
        <v>-      ₽</v>
      </c>
      <c r="T2553" s="92" t="str">
        <f>IF('1'!$H$10="-","-      ₽",IF(AND(SUM($W$10:$W$6357)&gt;=200000,AC2553&lt;&gt;"без скидки"),IF(R2553&gt;=100,O2553*0.95*0.95*R2553,O2553*R2553*0.95),IF(SUM($V$10:$V$6357)&gt;=57000,IF(AND(R2553&gt;=100,AC2553&lt;&gt;"без скидки"),O2553*0.95*R2553,O2553*R2553),N2553*R2553)))</f>
        <v>-      ₽</v>
      </c>
      <c r="U2553" s="92" t="str">
        <f>IF('1'!$H$10="-","-      ₽",S2553*N2553)</f>
        <v>-      ₽</v>
      </c>
      <c r="V2553" s="93" t="str">
        <f>IF('1'!$H$10="-","-      ₽",R2553*N2553)</f>
        <v>-      ₽</v>
      </c>
      <c r="W2553" s="93" t="str">
        <f>IF('1'!$H$10="-","-      ₽",R2553*O2553)</f>
        <v>-      ₽</v>
      </c>
      <c r="X2553" s="65" t="s">
        <v>4548</v>
      </c>
      <c r="Y2553" s="66" t="str">
        <f>IF(OR(Q2553="",'1'!$H$10="-"),"-      %",IF(Z2553="только сц",0,IF(SUM($V$685:$V$6357)&gt;=57000,(W2553-T2553)/W2553,0)))</f>
        <v>-      %</v>
      </c>
      <c r="Z2553" s="83" t="s">
        <v>375</v>
      </c>
      <c r="AA2553" s="51">
        <v>5</v>
      </c>
      <c r="AB2553" s="51">
        <v>45</v>
      </c>
      <c r="AC2553" s="63" t="s">
        <v>375</v>
      </c>
      <c r="AD2553" s="94" t="str">
        <f>IF(OR(Q2553="",'1'!$H$10="-"),"",IF(Q2553&gt;R2553+S2553,"заказано больше наличия",""))</f>
        <v/>
      </c>
    </row>
    <row r="2554" spans="1:30" s="48" customFormat="1">
      <c r="A2554" s="2"/>
      <c r="B2554" s="57" t="s">
        <v>293</v>
      </c>
      <c r="C2554" s="49" t="s">
        <v>284</v>
      </c>
      <c r="D2554" s="49" t="s">
        <v>281</v>
      </c>
      <c r="E2554" s="49">
        <v>6</v>
      </c>
      <c r="F2554" s="49">
        <v>6</v>
      </c>
      <c r="G2554" s="49" t="s">
        <v>294</v>
      </c>
      <c r="H2554" s="52" t="s">
        <v>85</v>
      </c>
      <c r="I2554" s="50"/>
      <c r="J2554" s="50"/>
      <c r="K2554" s="90"/>
      <c r="L2554" s="51">
        <v>193</v>
      </c>
      <c r="M2554" s="51">
        <v>170</v>
      </c>
      <c r="N2554" s="82">
        <f>IF('1'!$H$10="-",L2554,L2554)</f>
        <v>193</v>
      </c>
      <c r="O2554" s="82">
        <f>IF(Z2554="только сц",0,IF('1'!$H$10="-",M2554,IF('1'!$H$10="в кассу предприятия",M2554,IF('1'!$H$10="ИП Водакова Т.Ю.",M2554*1.075,"-"))))</f>
        <v>170</v>
      </c>
      <c r="P2554" s="86" t="s">
        <v>5583</v>
      </c>
      <c r="Q2554" s="47"/>
      <c r="R2554" s="91">
        <f t="shared" si="40"/>
        <v>0</v>
      </c>
      <c r="S2554" s="91" t="str">
        <f>IF('1'!$H$10="-","-      ₽",IF(Z2554="только сц",IF(Q2554&lt;=AA2554,Q2554,AA2554),IF(Q2554&lt;=AB2554,0,IF(Q2554-R2554&lt;=AA2554,Q2554-R2554,AA2554))))</f>
        <v>-      ₽</v>
      </c>
      <c r="T2554" s="92" t="str">
        <f>IF('1'!$H$10="-","-      ₽",IF(AND(SUM($W$10:$W$6357)&gt;=200000,AC2554&lt;&gt;"без скидки"),IF(R2554&gt;=100,O2554*0.95*0.95*R2554,O2554*R2554*0.95),IF(SUM($V$10:$V$6357)&gt;=57000,IF(AND(R2554&gt;=100,AC2554&lt;&gt;"без скидки"),O2554*0.95*R2554,O2554*R2554),N2554*R2554)))</f>
        <v>-      ₽</v>
      </c>
      <c r="U2554" s="92" t="str">
        <f>IF('1'!$H$10="-","-      ₽",S2554*N2554)</f>
        <v>-      ₽</v>
      </c>
      <c r="V2554" s="93" t="str">
        <f>IF('1'!$H$10="-","-      ₽",R2554*N2554)</f>
        <v>-      ₽</v>
      </c>
      <c r="W2554" s="93" t="str">
        <f>IF('1'!$H$10="-","-      ₽",R2554*O2554)</f>
        <v>-      ₽</v>
      </c>
      <c r="X2554" s="65" t="s">
        <v>4992</v>
      </c>
      <c r="Y2554" s="66" t="str">
        <f>IF(OR(Q2554="",'1'!$H$10="-"),"-      %",IF(Z2554="только сц",0,IF(SUM($V$685:$V$6357)&gt;=57000,(W2554-T2554)/W2554,0)))</f>
        <v>-      %</v>
      </c>
      <c r="Z2554" s="83" t="s">
        <v>375</v>
      </c>
      <c r="AA2554" s="51">
        <v>0</v>
      </c>
      <c r="AB2554" s="51">
        <v>123</v>
      </c>
      <c r="AC2554" s="63" t="s">
        <v>375</v>
      </c>
      <c r="AD2554" s="94" t="str">
        <f>IF(OR(Q2554="",'1'!$H$10="-"),"",IF(Q2554&gt;R2554+S2554,"заказано больше наличия",""))</f>
        <v/>
      </c>
    </row>
    <row r="2555" spans="1:30" s="48" customFormat="1">
      <c r="A2555" s="2"/>
      <c r="B2555" s="57" t="s">
        <v>295</v>
      </c>
      <c r="C2555" s="49" t="s">
        <v>280</v>
      </c>
      <c r="D2555" s="49" t="s">
        <v>281</v>
      </c>
      <c r="E2555" s="49">
        <v>6</v>
      </c>
      <c r="F2555" s="49">
        <v>11</v>
      </c>
      <c r="G2555" s="49" t="s">
        <v>294</v>
      </c>
      <c r="H2555" s="52" t="s">
        <v>52</v>
      </c>
      <c r="I2555" s="50"/>
      <c r="J2555" s="50"/>
      <c r="K2555" s="90"/>
      <c r="L2555" s="51">
        <v>274</v>
      </c>
      <c r="M2555" s="51">
        <v>242</v>
      </c>
      <c r="N2555" s="82">
        <f>IF('1'!$H$10="-",L2555,L2555)</f>
        <v>274</v>
      </c>
      <c r="O2555" s="82">
        <f>IF(Z2555="только сц",0,IF('1'!$H$10="-",M2555,IF('1'!$H$10="в кассу предприятия",M2555,IF('1'!$H$10="ИП Водакова Т.Ю.",M2555*1.075,"-"))))</f>
        <v>242</v>
      </c>
      <c r="P2555" s="86">
        <v>20</v>
      </c>
      <c r="Q2555" s="47"/>
      <c r="R2555" s="91">
        <f t="shared" si="40"/>
        <v>0</v>
      </c>
      <c r="S2555" s="91" t="str">
        <f>IF('1'!$H$10="-","-      ₽",IF(Z2555="только сц",IF(Q2555&lt;=AA2555,Q2555,AA2555),IF(Q2555&lt;=AB2555,0,IF(Q2555-R2555&lt;=AA2555,Q2555-R2555,AA2555))))</f>
        <v>-      ₽</v>
      </c>
      <c r="T2555" s="92" t="str">
        <f>IF('1'!$H$10="-","-      ₽",IF(AND(SUM($W$10:$W$6357)&gt;=200000,AC2555&lt;&gt;"без скидки"),IF(R2555&gt;=100,O2555*0.95*0.95*R2555,O2555*R2555*0.95),IF(SUM($V$10:$V$6357)&gt;=57000,IF(AND(R2555&gt;=100,AC2555&lt;&gt;"без скидки"),O2555*0.95*R2555,O2555*R2555),N2555*R2555)))</f>
        <v>-      ₽</v>
      </c>
      <c r="U2555" s="92" t="str">
        <f>IF('1'!$H$10="-","-      ₽",S2555*N2555)</f>
        <v>-      ₽</v>
      </c>
      <c r="V2555" s="93" t="str">
        <f>IF('1'!$H$10="-","-      ₽",R2555*N2555)</f>
        <v>-      ₽</v>
      </c>
      <c r="W2555" s="93" t="str">
        <f>IF('1'!$H$10="-","-      ₽",R2555*O2555)</f>
        <v>-      ₽</v>
      </c>
      <c r="X2555" s="65" t="s">
        <v>4548</v>
      </c>
      <c r="Y2555" s="66" t="str">
        <f>IF(OR(Q2555="",'1'!$H$10="-"),"-      %",IF(Z2555="только сц",0,IF(SUM($V$685:$V$6357)&gt;=57000,(W2555-T2555)/W2555,0)))</f>
        <v>-      %</v>
      </c>
      <c r="Z2555" s="83" t="s">
        <v>375</v>
      </c>
      <c r="AA2555" s="51">
        <v>2</v>
      </c>
      <c r="AB2555" s="51">
        <v>18</v>
      </c>
      <c r="AC2555" s="63" t="s">
        <v>375</v>
      </c>
      <c r="AD2555" s="94" t="str">
        <f>IF(OR(Q2555="",'1'!$H$10="-"),"",IF(Q2555&gt;R2555+S2555,"заказано больше наличия",""))</f>
        <v/>
      </c>
    </row>
    <row r="2556" spans="1:30" s="48" customFormat="1">
      <c r="A2556" s="2"/>
      <c r="B2556" s="57" t="s">
        <v>4387</v>
      </c>
      <c r="C2556" s="49" t="s">
        <v>280</v>
      </c>
      <c r="D2556" s="49" t="s">
        <v>281</v>
      </c>
      <c r="E2556" s="49">
        <v>6</v>
      </c>
      <c r="F2556" s="49">
        <v>8</v>
      </c>
      <c r="G2556" s="49" t="s">
        <v>297</v>
      </c>
      <c r="H2556" s="52" t="s">
        <v>288</v>
      </c>
      <c r="I2556" s="50"/>
      <c r="J2556" s="50"/>
      <c r="K2556" s="90"/>
      <c r="L2556" s="51">
        <v>274</v>
      </c>
      <c r="M2556" s="51">
        <v>242</v>
      </c>
      <c r="N2556" s="82">
        <f>IF('1'!$H$10="-",L2556,L2556)</f>
        <v>274</v>
      </c>
      <c r="O2556" s="82">
        <f>IF(Z2556="только сц",0,IF('1'!$H$10="-",M2556,IF('1'!$H$10="в кассу предприятия",M2556,IF('1'!$H$10="ИП Водакова Т.Ю.",M2556*1.075,"-"))))</f>
        <v>242</v>
      </c>
      <c r="P2556" s="86">
        <v>1</v>
      </c>
      <c r="Q2556" s="47"/>
      <c r="R2556" s="91">
        <f t="shared" si="40"/>
        <v>0</v>
      </c>
      <c r="S2556" s="91" t="str">
        <f>IF('1'!$H$10="-","-      ₽",IF(Z2556="только сц",IF(Q2556&lt;=AA2556,Q2556,AA2556),IF(Q2556&lt;=AB2556,0,IF(Q2556-R2556&lt;=AA2556,Q2556-R2556,AA2556))))</f>
        <v>-      ₽</v>
      </c>
      <c r="T2556" s="92" t="str">
        <f>IF('1'!$H$10="-","-      ₽",IF(AND(SUM($W$10:$W$6357)&gt;=200000,AC2556&lt;&gt;"без скидки"),IF(R2556&gt;=100,O2556*0.95*0.95*R2556,O2556*R2556*0.95),IF(SUM($V$10:$V$6357)&gt;=57000,IF(AND(R2556&gt;=100,AC2556&lt;&gt;"без скидки"),O2556*0.95*R2556,O2556*R2556),N2556*R2556)))</f>
        <v>-      ₽</v>
      </c>
      <c r="U2556" s="92" t="str">
        <f>IF('1'!$H$10="-","-      ₽",S2556*N2556)</f>
        <v>-      ₽</v>
      </c>
      <c r="V2556" s="93" t="str">
        <f>IF('1'!$H$10="-","-      ₽",R2556*N2556)</f>
        <v>-      ₽</v>
      </c>
      <c r="W2556" s="93" t="str">
        <f>IF('1'!$H$10="-","-      ₽",R2556*O2556)</f>
        <v>-      ₽</v>
      </c>
      <c r="X2556" s="65" t="s">
        <v>4548</v>
      </c>
      <c r="Y2556" s="66" t="str">
        <f>IF(OR(Q2556="",'1'!$H$10="-"),"-      %",IF(Z2556="только сц",0,IF(SUM($V$685:$V$6357)&gt;=57000,(W2556-T2556)/W2556,0)))</f>
        <v>-      %</v>
      </c>
      <c r="Z2556" s="83" t="s">
        <v>375</v>
      </c>
      <c r="AA2556" s="51">
        <v>0</v>
      </c>
      <c r="AB2556" s="51">
        <v>1</v>
      </c>
      <c r="AC2556" s="63" t="s">
        <v>375</v>
      </c>
      <c r="AD2556" s="94" t="str">
        <f>IF(OR(Q2556="",'1'!$H$10="-"),"",IF(Q2556&gt;R2556+S2556,"заказано больше наличия",""))</f>
        <v/>
      </c>
    </row>
    <row r="2557" spans="1:30" s="48" customFormat="1">
      <c r="A2557" s="2"/>
      <c r="B2557" s="57" t="s">
        <v>296</v>
      </c>
      <c r="C2557" s="49" t="s">
        <v>280</v>
      </c>
      <c r="D2557" s="49" t="s">
        <v>281</v>
      </c>
      <c r="E2557" s="49">
        <v>6</v>
      </c>
      <c r="F2557" s="49">
        <v>11</v>
      </c>
      <c r="G2557" s="49" t="s">
        <v>297</v>
      </c>
      <c r="H2557" s="52" t="s">
        <v>52</v>
      </c>
      <c r="I2557" s="50" t="s">
        <v>298</v>
      </c>
      <c r="J2557" s="50"/>
      <c r="K2557" s="90"/>
      <c r="L2557" s="51">
        <v>274</v>
      </c>
      <c r="M2557" s="51">
        <v>242</v>
      </c>
      <c r="N2557" s="82">
        <f>IF('1'!$H$10="-",L2557,L2557)</f>
        <v>274</v>
      </c>
      <c r="O2557" s="82">
        <f>IF(Z2557="только сц",0,IF('1'!$H$10="-",M2557,IF('1'!$H$10="в кассу предприятия",M2557,IF('1'!$H$10="ИП Водакова Т.Ю.",M2557*1.075,"-"))))</f>
        <v>242</v>
      </c>
      <c r="P2557" s="86">
        <v>40</v>
      </c>
      <c r="Q2557" s="47"/>
      <c r="R2557" s="91">
        <f t="shared" si="40"/>
        <v>0</v>
      </c>
      <c r="S2557" s="91" t="str">
        <f>IF('1'!$H$10="-","-      ₽",IF(Z2557="только сц",IF(Q2557&lt;=AA2557,Q2557,AA2557),IF(Q2557&lt;=AB2557,0,IF(Q2557-R2557&lt;=AA2557,Q2557-R2557,AA2557))))</f>
        <v>-      ₽</v>
      </c>
      <c r="T2557" s="92" t="str">
        <f>IF('1'!$H$10="-","-      ₽",IF(AND(SUM($W$10:$W$6357)&gt;=200000,AC2557&lt;&gt;"без скидки"),IF(R2557&gt;=100,O2557*0.95*0.95*R2557,O2557*R2557*0.95),IF(SUM($V$10:$V$6357)&gt;=57000,IF(AND(R2557&gt;=100,AC2557&lt;&gt;"без скидки"),O2557*0.95*R2557,O2557*R2557),N2557*R2557)))</f>
        <v>-      ₽</v>
      </c>
      <c r="U2557" s="92" t="str">
        <f>IF('1'!$H$10="-","-      ₽",S2557*N2557)</f>
        <v>-      ₽</v>
      </c>
      <c r="V2557" s="93" t="str">
        <f>IF('1'!$H$10="-","-      ₽",R2557*N2557)</f>
        <v>-      ₽</v>
      </c>
      <c r="W2557" s="93" t="str">
        <f>IF('1'!$H$10="-","-      ₽",R2557*O2557)</f>
        <v>-      ₽</v>
      </c>
      <c r="X2557" s="65" t="s">
        <v>4548</v>
      </c>
      <c r="Y2557" s="66" t="str">
        <f>IF(OR(Q2557="",'1'!$H$10="-"),"-      %",IF(Z2557="только сц",0,IF(SUM($V$685:$V$6357)&gt;=57000,(W2557-T2557)/W2557,0)))</f>
        <v>-      %</v>
      </c>
      <c r="Z2557" s="83" t="s">
        <v>375</v>
      </c>
      <c r="AA2557" s="51">
        <v>0</v>
      </c>
      <c r="AB2557" s="51">
        <v>40</v>
      </c>
      <c r="AC2557" s="63" t="s">
        <v>375</v>
      </c>
      <c r="AD2557" s="94" t="str">
        <f>IF(OR(Q2557="",'1'!$H$10="-"),"",IF(Q2557&gt;R2557+S2557,"заказано больше наличия",""))</f>
        <v/>
      </c>
    </row>
    <row r="2558" spans="1:30" s="48" customFormat="1">
      <c r="A2558" s="2"/>
      <c r="B2558" s="57" t="s">
        <v>299</v>
      </c>
      <c r="C2558" s="49" t="s">
        <v>280</v>
      </c>
      <c r="D2558" s="49" t="s">
        <v>281</v>
      </c>
      <c r="E2558" s="49">
        <v>6</v>
      </c>
      <c r="F2558" s="49">
        <v>11</v>
      </c>
      <c r="G2558" s="49" t="s">
        <v>300</v>
      </c>
      <c r="H2558" s="52" t="s">
        <v>52</v>
      </c>
      <c r="I2558" s="50"/>
      <c r="J2558" s="50"/>
      <c r="K2558" s="90"/>
      <c r="L2558" s="51">
        <v>274</v>
      </c>
      <c r="M2558" s="51">
        <v>242</v>
      </c>
      <c r="N2558" s="82">
        <f>IF('1'!$H$10="-",L2558,L2558)</f>
        <v>274</v>
      </c>
      <c r="O2558" s="82">
        <f>IF(Z2558="только сц",0,IF('1'!$H$10="-",M2558,IF('1'!$H$10="в кассу предприятия",M2558,IF('1'!$H$10="ИП Водакова Т.Ю.",M2558*1.075,"-"))))</f>
        <v>242</v>
      </c>
      <c r="P2558" s="86">
        <v>34</v>
      </c>
      <c r="Q2558" s="47"/>
      <c r="R2558" s="91">
        <f t="shared" si="40"/>
        <v>0</v>
      </c>
      <c r="S2558" s="91" t="str">
        <f>IF('1'!$H$10="-","-      ₽",IF(Z2558="только сц",IF(Q2558&lt;=AA2558,Q2558,AA2558),IF(Q2558&lt;=AB2558,0,IF(Q2558-R2558&lt;=AA2558,Q2558-R2558,AA2558))))</f>
        <v>-      ₽</v>
      </c>
      <c r="T2558" s="92" t="str">
        <f>IF('1'!$H$10="-","-      ₽",IF(AND(SUM($W$10:$W$6357)&gt;=200000,AC2558&lt;&gt;"без скидки"),IF(R2558&gt;=100,O2558*0.95*0.95*R2558,O2558*R2558*0.95),IF(SUM($V$10:$V$6357)&gt;=57000,IF(AND(R2558&gt;=100,AC2558&lt;&gt;"без скидки"),O2558*0.95*R2558,O2558*R2558),N2558*R2558)))</f>
        <v>-      ₽</v>
      </c>
      <c r="U2558" s="92" t="str">
        <f>IF('1'!$H$10="-","-      ₽",S2558*N2558)</f>
        <v>-      ₽</v>
      </c>
      <c r="V2558" s="93" t="str">
        <f>IF('1'!$H$10="-","-      ₽",R2558*N2558)</f>
        <v>-      ₽</v>
      </c>
      <c r="W2558" s="93" t="str">
        <f>IF('1'!$H$10="-","-      ₽",R2558*O2558)</f>
        <v>-      ₽</v>
      </c>
      <c r="X2558" s="65" t="s">
        <v>4548</v>
      </c>
      <c r="Y2558" s="66" t="str">
        <f>IF(OR(Q2558="",'1'!$H$10="-"),"-      %",IF(Z2558="только сц",0,IF(SUM($V$685:$V$6357)&gt;=57000,(W2558-T2558)/W2558,0)))</f>
        <v>-      %</v>
      </c>
      <c r="Z2558" s="83" t="s">
        <v>375</v>
      </c>
      <c r="AA2558" s="51">
        <v>0</v>
      </c>
      <c r="AB2558" s="51">
        <v>34</v>
      </c>
      <c r="AC2558" s="63" t="s">
        <v>3975</v>
      </c>
      <c r="AD2558" s="94" t="str">
        <f>IF(OR(Q2558="",'1'!$H$10="-"),"",IF(Q2558&gt;R2558+S2558,"заказано больше наличия",""))</f>
        <v/>
      </c>
    </row>
    <row r="2559" spans="1:30" s="48" customFormat="1">
      <c r="A2559" s="2"/>
      <c r="B2559" s="57" t="s">
        <v>2231</v>
      </c>
      <c r="C2559" s="49" t="s">
        <v>280</v>
      </c>
      <c r="D2559" s="49" t="s">
        <v>281</v>
      </c>
      <c r="E2559" s="49">
        <v>6</v>
      </c>
      <c r="F2559" s="49">
        <v>11</v>
      </c>
      <c r="G2559" s="49" t="s">
        <v>300</v>
      </c>
      <c r="H2559" s="52" t="s">
        <v>52</v>
      </c>
      <c r="I2559" s="50"/>
      <c r="J2559" s="50"/>
      <c r="K2559" s="90"/>
      <c r="L2559" s="51">
        <v>295</v>
      </c>
      <c r="M2559" s="51">
        <v>260</v>
      </c>
      <c r="N2559" s="82">
        <f>IF('1'!$H$10="-",L2559,L2559)</f>
        <v>295</v>
      </c>
      <c r="O2559" s="82">
        <f>IF(Z2559="только сц",0,IF('1'!$H$10="-",M2559,IF('1'!$H$10="в кассу предприятия",M2559,IF('1'!$H$10="ИП Водакова Т.Ю.",M2559*1.075,"-"))))</f>
        <v>260</v>
      </c>
      <c r="P2559" s="86">
        <v>69</v>
      </c>
      <c r="Q2559" s="47"/>
      <c r="R2559" s="91">
        <f t="shared" si="40"/>
        <v>0</v>
      </c>
      <c r="S2559" s="91" t="str">
        <f>IF('1'!$H$10="-","-      ₽",IF(Z2559="только сц",IF(Q2559&lt;=AA2559,Q2559,AA2559),IF(Q2559&lt;=AB2559,0,IF(Q2559-R2559&lt;=AA2559,Q2559-R2559,AA2559))))</f>
        <v>-      ₽</v>
      </c>
      <c r="T2559" s="92" t="str">
        <f>IF('1'!$H$10="-","-      ₽",IF(AND(SUM($W$10:$W$6357)&gt;=200000,AC2559&lt;&gt;"без скидки"),IF(R2559&gt;=100,O2559*0.95*0.95*R2559,O2559*R2559*0.95),IF(SUM($V$10:$V$6357)&gt;=57000,IF(AND(R2559&gt;=100,AC2559&lt;&gt;"без скидки"),O2559*0.95*R2559,O2559*R2559),N2559*R2559)))</f>
        <v>-      ₽</v>
      </c>
      <c r="U2559" s="92" t="str">
        <f>IF('1'!$H$10="-","-      ₽",S2559*N2559)</f>
        <v>-      ₽</v>
      </c>
      <c r="V2559" s="93" t="str">
        <f>IF('1'!$H$10="-","-      ₽",R2559*N2559)</f>
        <v>-      ₽</v>
      </c>
      <c r="W2559" s="93" t="str">
        <f>IF('1'!$H$10="-","-      ₽",R2559*O2559)</f>
        <v>-      ₽</v>
      </c>
      <c r="X2559" s="65" t="s">
        <v>4548</v>
      </c>
      <c r="Y2559" s="66" t="str">
        <f>IF(OR(Q2559="",'1'!$H$10="-"),"-      %",IF(Z2559="только сц",0,IF(SUM($V$685:$V$6357)&gt;=57000,(W2559-T2559)/W2559,0)))</f>
        <v>-      %</v>
      </c>
      <c r="Z2559" s="83" t="s">
        <v>375</v>
      </c>
      <c r="AA2559" s="51">
        <v>8</v>
      </c>
      <c r="AB2559" s="51">
        <v>61</v>
      </c>
      <c r="AC2559" s="63" t="s">
        <v>375</v>
      </c>
      <c r="AD2559" s="94" t="str">
        <f>IF(OR(Q2559="",'1'!$H$10="-"),"",IF(Q2559&gt;R2559+S2559,"заказано больше наличия",""))</f>
        <v/>
      </c>
    </row>
    <row r="2560" spans="1:30" s="48" customFormat="1">
      <c r="A2560" s="2"/>
      <c r="B2560" s="57" t="s">
        <v>301</v>
      </c>
      <c r="C2560" s="49" t="s">
        <v>284</v>
      </c>
      <c r="D2560" s="49" t="s">
        <v>281</v>
      </c>
      <c r="E2560" s="49">
        <v>6</v>
      </c>
      <c r="F2560" s="49">
        <v>6</v>
      </c>
      <c r="G2560" s="49" t="s">
        <v>302</v>
      </c>
      <c r="H2560" s="52" t="s">
        <v>85</v>
      </c>
      <c r="I2560" s="50"/>
      <c r="J2560" s="50"/>
      <c r="K2560" s="90"/>
      <c r="L2560" s="51">
        <v>193</v>
      </c>
      <c r="M2560" s="51">
        <v>170</v>
      </c>
      <c r="N2560" s="82">
        <f>IF('1'!$H$10="-",L2560,L2560)</f>
        <v>193</v>
      </c>
      <c r="O2560" s="82">
        <f>IF(Z2560="только сц",0,IF('1'!$H$10="-",M2560,IF('1'!$H$10="в кассу предприятия",M2560,IF('1'!$H$10="ИП Водакова Т.Ю.",M2560*1.075,"-"))))</f>
        <v>170</v>
      </c>
      <c r="P2560" s="86" t="s">
        <v>5583</v>
      </c>
      <c r="Q2560" s="47"/>
      <c r="R2560" s="91">
        <f t="shared" si="40"/>
        <v>0</v>
      </c>
      <c r="S2560" s="91" t="str">
        <f>IF('1'!$H$10="-","-      ₽",IF(Z2560="только сц",IF(Q2560&lt;=AA2560,Q2560,AA2560),IF(Q2560&lt;=AB2560,0,IF(Q2560-R2560&lt;=AA2560,Q2560-R2560,AA2560))))</f>
        <v>-      ₽</v>
      </c>
      <c r="T2560" s="92" t="str">
        <f>IF('1'!$H$10="-","-      ₽",IF(AND(SUM($W$10:$W$6357)&gt;=200000,AC2560&lt;&gt;"без скидки"),IF(R2560&gt;=100,O2560*0.95*0.95*R2560,O2560*R2560*0.95),IF(SUM($V$10:$V$6357)&gt;=57000,IF(AND(R2560&gt;=100,AC2560&lt;&gt;"без скидки"),O2560*0.95*R2560,O2560*R2560),N2560*R2560)))</f>
        <v>-      ₽</v>
      </c>
      <c r="U2560" s="92" t="str">
        <f>IF('1'!$H$10="-","-      ₽",S2560*N2560)</f>
        <v>-      ₽</v>
      </c>
      <c r="V2560" s="93" t="str">
        <f>IF('1'!$H$10="-","-      ₽",R2560*N2560)</f>
        <v>-      ₽</v>
      </c>
      <c r="W2560" s="93" t="str">
        <f>IF('1'!$H$10="-","-      ₽",R2560*O2560)</f>
        <v>-      ₽</v>
      </c>
      <c r="X2560" s="65" t="s">
        <v>4992</v>
      </c>
      <c r="Y2560" s="66" t="str">
        <f>IF(OR(Q2560="",'1'!$H$10="-"),"-      %",IF(Z2560="только сц",0,IF(SUM($V$685:$V$6357)&gt;=57000,(W2560-T2560)/W2560,0)))</f>
        <v>-      %</v>
      </c>
      <c r="Z2560" s="83" t="s">
        <v>375</v>
      </c>
      <c r="AA2560" s="51">
        <v>1</v>
      </c>
      <c r="AB2560" s="51">
        <v>130</v>
      </c>
      <c r="AC2560" s="63" t="s">
        <v>375</v>
      </c>
      <c r="AD2560" s="94" t="str">
        <f>IF(OR(Q2560="",'1'!$H$10="-"),"",IF(Q2560&gt;R2560+S2560,"заказано больше наличия",""))</f>
        <v/>
      </c>
    </row>
    <row r="2561" spans="1:30" s="48" customFormat="1">
      <c r="A2561" s="2"/>
      <c r="B2561" s="57" t="s">
        <v>303</v>
      </c>
      <c r="C2561" s="49" t="s">
        <v>280</v>
      </c>
      <c r="D2561" s="49" t="s">
        <v>281</v>
      </c>
      <c r="E2561" s="49">
        <v>6</v>
      </c>
      <c r="F2561" s="49">
        <v>11</v>
      </c>
      <c r="G2561" s="49" t="s">
        <v>302</v>
      </c>
      <c r="H2561" s="52" t="s">
        <v>52</v>
      </c>
      <c r="I2561" s="50"/>
      <c r="J2561" s="50"/>
      <c r="K2561" s="90"/>
      <c r="L2561" s="51">
        <v>274</v>
      </c>
      <c r="M2561" s="51">
        <v>242</v>
      </c>
      <c r="N2561" s="82">
        <f>IF('1'!$H$10="-",L2561,L2561)</f>
        <v>274</v>
      </c>
      <c r="O2561" s="82">
        <f>IF(Z2561="только сц",0,IF('1'!$H$10="-",M2561,IF('1'!$H$10="в кассу предприятия",M2561,IF('1'!$H$10="ИП Водакова Т.Ю.",M2561*1.075,"-"))))</f>
        <v>242</v>
      </c>
      <c r="P2561" s="86">
        <v>9</v>
      </c>
      <c r="Q2561" s="47"/>
      <c r="R2561" s="91">
        <f t="shared" si="40"/>
        <v>0</v>
      </c>
      <c r="S2561" s="91" t="str">
        <f>IF('1'!$H$10="-","-      ₽",IF(Z2561="только сц",IF(Q2561&lt;=AA2561,Q2561,AA2561),IF(Q2561&lt;=AB2561,0,IF(Q2561-R2561&lt;=AA2561,Q2561-R2561,AA2561))))</f>
        <v>-      ₽</v>
      </c>
      <c r="T2561" s="92" t="str">
        <f>IF('1'!$H$10="-","-      ₽",IF(AND(SUM($W$10:$W$6357)&gt;=200000,AC2561&lt;&gt;"без скидки"),IF(R2561&gt;=100,O2561*0.95*0.95*R2561,O2561*R2561*0.95),IF(SUM($V$10:$V$6357)&gt;=57000,IF(AND(R2561&gt;=100,AC2561&lt;&gt;"без скидки"),O2561*0.95*R2561,O2561*R2561),N2561*R2561)))</f>
        <v>-      ₽</v>
      </c>
      <c r="U2561" s="92" t="str">
        <f>IF('1'!$H$10="-","-      ₽",S2561*N2561)</f>
        <v>-      ₽</v>
      </c>
      <c r="V2561" s="93" t="str">
        <f>IF('1'!$H$10="-","-      ₽",R2561*N2561)</f>
        <v>-      ₽</v>
      </c>
      <c r="W2561" s="93" t="str">
        <f>IF('1'!$H$10="-","-      ₽",R2561*O2561)</f>
        <v>-      ₽</v>
      </c>
      <c r="X2561" s="65" t="s">
        <v>4548</v>
      </c>
      <c r="Y2561" s="66" t="str">
        <f>IF(OR(Q2561="",'1'!$H$10="-"),"-      %",IF(Z2561="только сц",0,IF(SUM($V$685:$V$6357)&gt;=57000,(W2561-T2561)/W2561,0)))</f>
        <v>-      %</v>
      </c>
      <c r="Z2561" s="83" t="s">
        <v>375</v>
      </c>
      <c r="AA2561" s="51">
        <v>6</v>
      </c>
      <c r="AB2561" s="51">
        <v>3</v>
      </c>
      <c r="AC2561" s="63" t="s">
        <v>375</v>
      </c>
      <c r="AD2561" s="94" t="str">
        <f>IF(OR(Q2561="",'1'!$H$10="-"),"",IF(Q2561&gt;R2561+S2561,"заказано больше наличия",""))</f>
        <v/>
      </c>
    </row>
    <row r="2562" spans="1:30" s="48" customFormat="1">
      <c r="A2562" s="2"/>
      <c r="B2562" s="57" t="s">
        <v>304</v>
      </c>
      <c r="C2562" s="49" t="s">
        <v>284</v>
      </c>
      <c r="D2562" s="49" t="s">
        <v>281</v>
      </c>
      <c r="E2562" s="49">
        <v>6</v>
      </c>
      <c r="F2562" s="49">
        <v>6</v>
      </c>
      <c r="G2562" s="49" t="s">
        <v>305</v>
      </c>
      <c r="H2562" s="52" t="s">
        <v>85</v>
      </c>
      <c r="I2562" s="50"/>
      <c r="J2562" s="50"/>
      <c r="K2562" s="90"/>
      <c r="L2562" s="51">
        <v>193</v>
      </c>
      <c r="M2562" s="51">
        <v>170</v>
      </c>
      <c r="N2562" s="82">
        <f>IF('1'!$H$10="-",L2562,L2562)</f>
        <v>193</v>
      </c>
      <c r="O2562" s="82">
        <f>IF(Z2562="только сц",0,IF('1'!$H$10="-",M2562,IF('1'!$H$10="в кассу предприятия",M2562,IF('1'!$H$10="ИП Водакова Т.Ю.",M2562*1.075,"-"))))</f>
        <v>170</v>
      </c>
      <c r="P2562" s="86">
        <v>35</v>
      </c>
      <c r="Q2562" s="47"/>
      <c r="R2562" s="91">
        <f t="shared" si="40"/>
        <v>0</v>
      </c>
      <c r="S2562" s="91" t="str">
        <f>IF('1'!$H$10="-","-      ₽",IF(Z2562="только сц",IF(Q2562&lt;=AA2562,Q2562,AA2562),IF(Q2562&lt;=AB2562,0,IF(Q2562-R2562&lt;=AA2562,Q2562-R2562,AA2562))))</f>
        <v>-      ₽</v>
      </c>
      <c r="T2562" s="92" t="str">
        <f>IF('1'!$H$10="-","-      ₽",IF(AND(SUM($W$10:$W$6357)&gt;=200000,AC2562&lt;&gt;"без скидки"),IF(R2562&gt;=100,O2562*0.95*0.95*R2562,O2562*R2562*0.95),IF(SUM($V$10:$V$6357)&gt;=57000,IF(AND(R2562&gt;=100,AC2562&lt;&gt;"без скидки"),O2562*0.95*R2562,O2562*R2562),N2562*R2562)))</f>
        <v>-      ₽</v>
      </c>
      <c r="U2562" s="92" t="str">
        <f>IF('1'!$H$10="-","-      ₽",S2562*N2562)</f>
        <v>-      ₽</v>
      </c>
      <c r="V2562" s="93" t="str">
        <f>IF('1'!$H$10="-","-      ₽",R2562*N2562)</f>
        <v>-      ₽</v>
      </c>
      <c r="W2562" s="93" t="str">
        <f>IF('1'!$H$10="-","-      ₽",R2562*O2562)</f>
        <v>-      ₽</v>
      </c>
      <c r="X2562" s="65" t="s">
        <v>4992</v>
      </c>
      <c r="Y2562" s="66" t="str">
        <f>IF(OR(Q2562="",'1'!$H$10="-"),"-      %",IF(Z2562="только сц",0,IF(SUM($V$685:$V$6357)&gt;=57000,(W2562-T2562)/W2562,0)))</f>
        <v>-      %</v>
      </c>
      <c r="Z2562" s="83" t="s">
        <v>375</v>
      </c>
      <c r="AA2562" s="51">
        <v>0</v>
      </c>
      <c r="AB2562" s="51">
        <v>35</v>
      </c>
      <c r="AC2562" s="63" t="s">
        <v>375</v>
      </c>
      <c r="AD2562" s="94" t="str">
        <f>IF(OR(Q2562="",'1'!$H$10="-"),"",IF(Q2562&gt;R2562+S2562,"заказано больше наличия",""))</f>
        <v/>
      </c>
    </row>
    <row r="2563" spans="1:30" s="48" customFormat="1">
      <c r="A2563" s="2"/>
      <c r="B2563" s="57" t="s">
        <v>306</v>
      </c>
      <c r="C2563" s="49" t="s">
        <v>280</v>
      </c>
      <c r="D2563" s="49" t="s">
        <v>281</v>
      </c>
      <c r="E2563" s="49">
        <v>6</v>
      </c>
      <c r="F2563" s="49">
        <v>11</v>
      </c>
      <c r="G2563" s="49" t="s">
        <v>305</v>
      </c>
      <c r="H2563" s="52" t="s">
        <v>52</v>
      </c>
      <c r="I2563" s="50"/>
      <c r="J2563" s="50"/>
      <c r="K2563" s="90"/>
      <c r="L2563" s="51">
        <v>274</v>
      </c>
      <c r="M2563" s="51">
        <v>242</v>
      </c>
      <c r="N2563" s="82">
        <f>IF('1'!$H$10="-",L2563,L2563)</f>
        <v>274</v>
      </c>
      <c r="O2563" s="82">
        <f>IF(Z2563="только сц",0,IF('1'!$H$10="-",M2563,IF('1'!$H$10="в кассу предприятия",M2563,IF('1'!$H$10="ИП Водакова Т.Ю.",M2563*1.075,"-"))))</f>
        <v>242</v>
      </c>
      <c r="P2563" s="86" t="s">
        <v>5583</v>
      </c>
      <c r="Q2563" s="47"/>
      <c r="R2563" s="91">
        <f t="shared" si="40"/>
        <v>0</v>
      </c>
      <c r="S2563" s="91" t="str">
        <f>IF('1'!$H$10="-","-      ₽",IF(Z2563="только сц",IF(Q2563&lt;=AA2563,Q2563,AA2563),IF(Q2563&lt;=AB2563,0,IF(Q2563-R2563&lt;=AA2563,Q2563-R2563,AA2563))))</f>
        <v>-      ₽</v>
      </c>
      <c r="T2563" s="92" t="str">
        <f>IF('1'!$H$10="-","-      ₽",IF(AND(SUM($W$10:$W$6357)&gt;=200000,AC2563&lt;&gt;"без скидки"),IF(R2563&gt;=100,O2563*0.95*0.95*R2563,O2563*R2563*0.95),IF(SUM($V$10:$V$6357)&gt;=57000,IF(AND(R2563&gt;=100,AC2563&lt;&gt;"без скидки"),O2563*0.95*R2563,O2563*R2563),N2563*R2563)))</f>
        <v>-      ₽</v>
      </c>
      <c r="U2563" s="92" t="str">
        <f>IF('1'!$H$10="-","-      ₽",S2563*N2563)</f>
        <v>-      ₽</v>
      </c>
      <c r="V2563" s="93" t="str">
        <f>IF('1'!$H$10="-","-      ₽",R2563*N2563)</f>
        <v>-      ₽</v>
      </c>
      <c r="W2563" s="93" t="str">
        <f>IF('1'!$H$10="-","-      ₽",R2563*O2563)</f>
        <v>-      ₽</v>
      </c>
      <c r="X2563" s="65" t="s">
        <v>4548</v>
      </c>
      <c r="Y2563" s="66" t="str">
        <f>IF(OR(Q2563="",'1'!$H$10="-"),"-      %",IF(Z2563="только сц",0,IF(SUM($V$685:$V$6357)&gt;=57000,(W2563-T2563)/W2563,0)))</f>
        <v>-      %</v>
      </c>
      <c r="Z2563" s="83" t="s">
        <v>375</v>
      </c>
      <c r="AA2563" s="51">
        <v>7</v>
      </c>
      <c r="AB2563" s="51">
        <v>98</v>
      </c>
      <c r="AC2563" s="63" t="s">
        <v>375</v>
      </c>
      <c r="AD2563" s="94" t="str">
        <f>IF(OR(Q2563="",'1'!$H$10="-"),"",IF(Q2563&gt;R2563+S2563,"заказано больше наличия",""))</f>
        <v/>
      </c>
    </row>
    <row r="2564" spans="1:30" s="48" customFormat="1">
      <c r="A2564" s="2"/>
      <c r="B2564" s="57" t="s">
        <v>4388</v>
      </c>
      <c r="C2564" s="49" t="s">
        <v>280</v>
      </c>
      <c r="D2564" s="49" t="s">
        <v>281</v>
      </c>
      <c r="E2564" s="49">
        <v>6</v>
      </c>
      <c r="F2564" s="49">
        <v>11</v>
      </c>
      <c r="G2564" s="49" t="s">
        <v>4522</v>
      </c>
      <c r="H2564" s="52" t="s">
        <v>52</v>
      </c>
      <c r="I2564" s="50"/>
      <c r="J2564" s="50"/>
      <c r="K2564" s="90"/>
      <c r="L2564" s="51">
        <v>274</v>
      </c>
      <c r="M2564" s="51">
        <v>242</v>
      </c>
      <c r="N2564" s="82">
        <f>IF('1'!$H$10="-",L2564,L2564)</f>
        <v>274</v>
      </c>
      <c r="O2564" s="82">
        <f>IF(Z2564="только сц",0,IF('1'!$H$10="-",M2564,IF('1'!$H$10="в кассу предприятия",M2564,IF('1'!$H$10="ИП Водакова Т.Ю.",M2564*1.075,"-"))))</f>
        <v>242</v>
      </c>
      <c r="P2564" s="86">
        <v>1</v>
      </c>
      <c r="Q2564" s="47"/>
      <c r="R2564" s="91">
        <f t="shared" si="40"/>
        <v>0</v>
      </c>
      <c r="S2564" s="91" t="str">
        <f>IF('1'!$H$10="-","-      ₽",IF(Z2564="только сц",IF(Q2564&lt;=AA2564,Q2564,AA2564),IF(Q2564&lt;=AB2564,0,IF(Q2564-R2564&lt;=AA2564,Q2564-R2564,AA2564))))</f>
        <v>-      ₽</v>
      </c>
      <c r="T2564" s="92" t="str">
        <f>IF('1'!$H$10="-","-      ₽",IF(AND(SUM($W$10:$W$6357)&gt;=200000,AC2564&lt;&gt;"без скидки"),IF(R2564&gt;=100,O2564*0.95*0.95*R2564,O2564*R2564*0.95),IF(SUM($V$10:$V$6357)&gt;=57000,IF(AND(R2564&gt;=100,AC2564&lt;&gt;"без скидки"),O2564*0.95*R2564,O2564*R2564),N2564*R2564)))</f>
        <v>-      ₽</v>
      </c>
      <c r="U2564" s="92" t="str">
        <f>IF('1'!$H$10="-","-      ₽",S2564*N2564)</f>
        <v>-      ₽</v>
      </c>
      <c r="V2564" s="93" t="str">
        <f>IF('1'!$H$10="-","-      ₽",R2564*N2564)</f>
        <v>-      ₽</v>
      </c>
      <c r="W2564" s="93" t="str">
        <f>IF('1'!$H$10="-","-      ₽",R2564*O2564)</f>
        <v>-      ₽</v>
      </c>
      <c r="X2564" s="65" t="s">
        <v>4548</v>
      </c>
      <c r="Y2564" s="66" t="str">
        <f>IF(OR(Q2564="",'1'!$H$10="-"),"-      %",IF(Z2564="только сц",0,IF(SUM($V$685:$V$6357)&gt;=57000,(W2564-T2564)/W2564,0)))</f>
        <v>-      %</v>
      </c>
      <c r="Z2564" s="83" t="s">
        <v>375</v>
      </c>
      <c r="AA2564" s="51">
        <v>0</v>
      </c>
      <c r="AB2564" s="51">
        <v>1</v>
      </c>
      <c r="AC2564" s="63" t="s">
        <v>375</v>
      </c>
      <c r="AD2564" s="94" t="str">
        <f>IF(OR(Q2564="",'1'!$H$10="-"),"",IF(Q2564&gt;R2564+S2564,"заказано больше наличия",""))</f>
        <v/>
      </c>
    </row>
    <row r="2565" spans="1:30" s="48" customFormat="1">
      <c r="A2565" s="2"/>
      <c r="B2565" s="57" t="s">
        <v>4389</v>
      </c>
      <c r="C2565" s="49" t="s">
        <v>280</v>
      </c>
      <c r="D2565" s="49" t="s">
        <v>281</v>
      </c>
      <c r="E2565" s="49">
        <v>6</v>
      </c>
      <c r="F2565" s="49">
        <v>8</v>
      </c>
      <c r="G2565" s="49" t="s">
        <v>308</v>
      </c>
      <c r="H2565" s="52" t="s">
        <v>288</v>
      </c>
      <c r="I2565" s="50"/>
      <c r="J2565" s="50"/>
      <c r="K2565" s="90"/>
      <c r="L2565" s="51">
        <v>274</v>
      </c>
      <c r="M2565" s="51">
        <v>242</v>
      </c>
      <c r="N2565" s="82">
        <f>IF('1'!$H$10="-",L2565,L2565)</f>
        <v>274</v>
      </c>
      <c r="O2565" s="82">
        <f>IF(Z2565="только сц",0,IF('1'!$H$10="-",M2565,IF('1'!$H$10="в кассу предприятия",M2565,IF('1'!$H$10="ИП Водакова Т.Ю.",M2565*1.075,"-"))))</f>
        <v>0</v>
      </c>
      <c r="P2565" s="86">
        <v>19</v>
      </c>
      <c r="Q2565" s="47"/>
      <c r="R2565" s="91">
        <f t="shared" si="40"/>
        <v>0</v>
      </c>
      <c r="S2565" s="91" t="str">
        <f>IF('1'!$H$10="-","-      ₽",IF(Z2565="только сц",IF(Q2565&lt;=AA2565,Q2565,AA2565),IF(Q2565&lt;=AB2565,0,IF(Q2565-R2565&lt;=AA2565,Q2565-R2565,AA2565))))</f>
        <v>-      ₽</v>
      </c>
      <c r="T2565" s="92" t="str">
        <f>IF('1'!$H$10="-","-      ₽",IF(AND(SUM($W$10:$W$6357)&gt;=200000,AC2565&lt;&gt;"без скидки"),IF(R2565&gt;=100,O2565*0.95*0.95*R2565,O2565*R2565*0.95),IF(SUM($V$10:$V$6357)&gt;=57000,IF(AND(R2565&gt;=100,AC2565&lt;&gt;"без скидки"),O2565*0.95*R2565,O2565*R2565),N2565*R2565)))</f>
        <v>-      ₽</v>
      </c>
      <c r="U2565" s="92" t="str">
        <f>IF('1'!$H$10="-","-      ₽",S2565*N2565)</f>
        <v>-      ₽</v>
      </c>
      <c r="V2565" s="93" t="str">
        <f>IF('1'!$H$10="-","-      ₽",R2565*N2565)</f>
        <v>-      ₽</v>
      </c>
      <c r="W2565" s="93" t="str">
        <f>IF('1'!$H$10="-","-      ₽",R2565*O2565)</f>
        <v>-      ₽</v>
      </c>
      <c r="X2565" s="65" t="s">
        <v>4548</v>
      </c>
      <c r="Y2565" s="66" t="str">
        <f>IF(OR(Q2565="",'1'!$H$10="-"),"-      %",IF(Z2565="только сц",0,IF(SUM($V$685:$V$6357)&gt;=57000,(W2565-T2565)/W2565,0)))</f>
        <v>-      %</v>
      </c>
      <c r="Z2565" s="83" t="s">
        <v>5582</v>
      </c>
      <c r="AA2565" s="51">
        <v>19</v>
      </c>
      <c r="AB2565" s="51">
        <v>0</v>
      </c>
      <c r="AC2565" s="63" t="s">
        <v>3975</v>
      </c>
      <c r="AD2565" s="94" t="str">
        <f>IF(OR(Q2565="",'1'!$H$10="-"),"",IF(Q2565&gt;R2565+S2565,"заказано больше наличия",""))</f>
        <v/>
      </c>
    </row>
    <row r="2566" spans="1:30" s="48" customFormat="1">
      <c r="A2566" s="2"/>
      <c r="B2566" s="57" t="s">
        <v>307</v>
      </c>
      <c r="C2566" s="49" t="s">
        <v>284</v>
      </c>
      <c r="D2566" s="49" t="s">
        <v>281</v>
      </c>
      <c r="E2566" s="49">
        <v>6</v>
      </c>
      <c r="F2566" s="49">
        <v>11</v>
      </c>
      <c r="G2566" s="49" t="s">
        <v>308</v>
      </c>
      <c r="H2566" s="52" t="s">
        <v>52</v>
      </c>
      <c r="I2566" s="50"/>
      <c r="J2566" s="50"/>
      <c r="K2566" s="90"/>
      <c r="L2566" s="51">
        <v>295</v>
      </c>
      <c r="M2566" s="51">
        <v>260</v>
      </c>
      <c r="N2566" s="82">
        <f>IF('1'!$H$10="-",L2566,L2566)</f>
        <v>295</v>
      </c>
      <c r="O2566" s="82">
        <f>IF(Z2566="только сц",0,IF('1'!$H$10="-",M2566,IF('1'!$H$10="в кассу предприятия",M2566,IF('1'!$H$10="ИП Водакова Т.Ю.",M2566*1.075,"-"))))</f>
        <v>260</v>
      </c>
      <c r="P2566" s="86">
        <v>28</v>
      </c>
      <c r="Q2566" s="47"/>
      <c r="R2566" s="91">
        <f t="shared" si="40"/>
        <v>0</v>
      </c>
      <c r="S2566" s="91" t="str">
        <f>IF('1'!$H$10="-","-      ₽",IF(Z2566="только сц",IF(Q2566&lt;=AA2566,Q2566,AA2566),IF(Q2566&lt;=AB2566,0,IF(Q2566-R2566&lt;=AA2566,Q2566-R2566,AA2566))))</f>
        <v>-      ₽</v>
      </c>
      <c r="T2566" s="92" t="str">
        <f>IF('1'!$H$10="-","-      ₽",IF(AND(SUM($W$10:$W$6357)&gt;=200000,AC2566&lt;&gt;"без скидки"),IF(R2566&gt;=100,O2566*0.95*0.95*R2566,O2566*R2566*0.95),IF(SUM($V$10:$V$6357)&gt;=57000,IF(AND(R2566&gt;=100,AC2566&lt;&gt;"без скидки"),O2566*0.95*R2566,O2566*R2566),N2566*R2566)))</f>
        <v>-      ₽</v>
      </c>
      <c r="U2566" s="92" t="str">
        <f>IF('1'!$H$10="-","-      ₽",S2566*N2566)</f>
        <v>-      ₽</v>
      </c>
      <c r="V2566" s="93" t="str">
        <f>IF('1'!$H$10="-","-      ₽",R2566*N2566)</f>
        <v>-      ₽</v>
      </c>
      <c r="W2566" s="93" t="str">
        <f>IF('1'!$H$10="-","-      ₽",R2566*O2566)</f>
        <v>-      ₽</v>
      </c>
      <c r="X2566" s="65" t="s">
        <v>4548</v>
      </c>
      <c r="Y2566" s="66" t="str">
        <f>IF(OR(Q2566="",'1'!$H$10="-"),"-      %",IF(Z2566="только сц",0,IF(SUM($V$685:$V$6357)&gt;=57000,(W2566-T2566)/W2566,0)))</f>
        <v>-      %</v>
      </c>
      <c r="Z2566" s="83" t="s">
        <v>375</v>
      </c>
      <c r="AA2566" s="51">
        <v>0</v>
      </c>
      <c r="AB2566" s="51">
        <v>28</v>
      </c>
      <c r="AC2566" s="63" t="s">
        <v>3975</v>
      </c>
      <c r="AD2566" s="94" t="str">
        <f>IF(OR(Q2566="",'1'!$H$10="-"),"",IF(Q2566&gt;R2566+S2566,"заказано больше наличия",""))</f>
        <v/>
      </c>
    </row>
    <row r="2567" spans="1:30" s="48" customFormat="1">
      <c r="A2567" s="2"/>
      <c r="B2567" s="57" t="s">
        <v>309</v>
      </c>
      <c r="C2567" s="49" t="s">
        <v>280</v>
      </c>
      <c r="D2567" s="49" t="s">
        <v>281</v>
      </c>
      <c r="E2567" s="49">
        <v>6</v>
      </c>
      <c r="F2567" s="49">
        <v>11</v>
      </c>
      <c r="G2567" s="49" t="s">
        <v>310</v>
      </c>
      <c r="H2567" s="52" t="s">
        <v>52</v>
      </c>
      <c r="I2567" s="50"/>
      <c r="J2567" s="50"/>
      <c r="K2567" s="90"/>
      <c r="L2567" s="51">
        <v>295</v>
      </c>
      <c r="M2567" s="51">
        <v>260</v>
      </c>
      <c r="N2567" s="82">
        <f>IF('1'!$H$10="-",L2567,L2567)</f>
        <v>295</v>
      </c>
      <c r="O2567" s="82">
        <f>IF(Z2567="только сц",0,IF('1'!$H$10="-",M2567,IF('1'!$H$10="в кассу предприятия",M2567,IF('1'!$H$10="ИП Водакова Т.Ю.",M2567*1.075,"-"))))</f>
        <v>260</v>
      </c>
      <c r="P2567" s="86">
        <v>55</v>
      </c>
      <c r="Q2567" s="47"/>
      <c r="R2567" s="91">
        <f t="shared" si="40"/>
        <v>0</v>
      </c>
      <c r="S2567" s="91" t="str">
        <f>IF('1'!$H$10="-","-      ₽",IF(Z2567="только сц",IF(Q2567&lt;=AA2567,Q2567,AA2567),IF(Q2567&lt;=AB2567,0,IF(Q2567-R2567&lt;=AA2567,Q2567-R2567,AA2567))))</f>
        <v>-      ₽</v>
      </c>
      <c r="T2567" s="92" t="str">
        <f>IF('1'!$H$10="-","-      ₽",IF(AND(SUM($W$10:$W$6357)&gt;=200000,AC2567&lt;&gt;"без скидки"),IF(R2567&gt;=100,O2567*0.95*0.95*R2567,O2567*R2567*0.95),IF(SUM($V$10:$V$6357)&gt;=57000,IF(AND(R2567&gt;=100,AC2567&lt;&gt;"без скидки"),O2567*0.95*R2567,O2567*R2567),N2567*R2567)))</f>
        <v>-      ₽</v>
      </c>
      <c r="U2567" s="92" t="str">
        <f>IF('1'!$H$10="-","-      ₽",S2567*N2567)</f>
        <v>-      ₽</v>
      </c>
      <c r="V2567" s="93" t="str">
        <f>IF('1'!$H$10="-","-      ₽",R2567*N2567)</f>
        <v>-      ₽</v>
      </c>
      <c r="W2567" s="93" t="str">
        <f>IF('1'!$H$10="-","-      ₽",R2567*O2567)</f>
        <v>-      ₽</v>
      </c>
      <c r="X2567" s="65" t="s">
        <v>4548</v>
      </c>
      <c r="Y2567" s="66" t="str">
        <f>IF(OR(Q2567="",'1'!$H$10="-"),"-      %",IF(Z2567="только сц",0,IF(SUM($V$685:$V$6357)&gt;=57000,(W2567-T2567)/W2567,0)))</f>
        <v>-      %</v>
      </c>
      <c r="Z2567" s="83" t="s">
        <v>375</v>
      </c>
      <c r="AA2567" s="51">
        <v>27</v>
      </c>
      <c r="AB2567" s="51">
        <v>28</v>
      </c>
      <c r="AC2567" s="63" t="s">
        <v>375</v>
      </c>
      <c r="AD2567" s="94" t="str">
        <f>IF(OR(Q2567="",'1'!$H$10="-"),"",IF(Q2567&gt;R2567+S2567,"заказано больше наличия",""))</f>
        <v/>
      </c>
    </row>
    <row r="2568" spans="1:30" s="48" customFormat="1">
      <c r="A2568" s="2"/>
      <c r="B2568" s="57" t="s">
        <v>2232</v>
      </c>
      <c r="C2568" s="49" t="s">
        <v>280</v>
      </c>
      <c r="D2568" s="49" t="s">
        <v>281</v>
      </c>
      <c r="E2568" s="49">
        <v>6</v>
      </c>
      <c r="F2568" s="49">
        <v>8</v>
      </c>
      <c r="G2568" s="49" t="s">
        <v>3589</v>
      </c>
      <c r="H2568" s="52" t="s">
        <v>288</v>
      </c>
      <c r="I2568" s="50"/>
      <c r="J2568" s="50"/>
      <c r="K2568" s="90"/>
      <c r="L2568" s="51">
        <v>248</v>
      </c>
      <c r="M2568" s="51">
        <v>219</v>
      </c>
      <c r="N2568" s="82">
        <f>IF('1'!$H$10="-",L2568,L2568)</f>
        <v>248</v>
      </c>
      <c r="O2568" s="82">
        <f>IF(Z2568="только сц",0,IF('1'!$H$10="-",M2568,IF('1'!$H$10="в кассу предприятия",M2568,IF('1'!$H$10="ИП Водакова Т.Ю.",M2568*1.075,"-"))))</f>
        <v>219</v>
      </c>
      <c r="P2568" s="86">
        <v>16</v>
      </c>
      <c r="Q2568" s="47"/>
      <c r="R2568" s="91">
        <f t="shared" si="40"/>
        <v>0</v>
      </c>
      <c r="S2568" s="91" t="str">
        <f>IF('1'!$H$10="-","-      ₽",IF(Z2568="только сц",IF(Q2568&lt;=AA2568,Q2568,AA2568),IF(Q2568&lt;=AB2568,0,IF(Q2568-R2568&lt;=AA2568,Q2568-R2568,AA2568))))</f>
        <v>-      ₽</v>
      </c>
      <c r="T2568" s="92" t="str">
        <f>IF('1'!$H$10="-","-      ₽",IF(AND(SUM($W$10:$W$6357)&gt;=200000,AC2568&lt;&gt;"без скидки"),IF(R2568&gt;=100,O2568*0.95*0.95*R2568,O2568*R2568*0.95),IF(SUM($V$10:$V$6357)&gt;=57000,IF(AND(R2568&gt;=100,AC2568&lt;&gt;"без скидки"),O2568*0.95*R2568,O2568*R2568),N2568*R2568)))</f>
        <v>-      ₽</v>
      </c>
      <c r="U2568" s="92" t="str">
        <f>IF('1'!$H$10="-","-      ₽",S2568*N2568)</f>
        <v>-      ₽</v>
      </c>
      <c r="V2568" s="93" t="str">
        <f>IF('1'!$H$10="-","-      ₽",R2568*N2568)</f>
        <v>-      ₽</v>
      </c>
      <c r="W2568" s="93" t="str">
        <f>IF('1'!$H$10="-","-      ₽",R2568*O2568)</f>
        <v>-      ₽</v>
      </c>
      <c r="X2568" s="65" t="s">
        <v>4548</v>
      </c>
      <c r="Y2568" s="66" t="str">
        <f>IF(OR(Q2568="",'1'!$H$10="-"),"-      %",IF(Z2568="только сц",0,IF(SUM($V$685:$V$6357)&gt;=57000,(W2568-T2568)/W2568,0)))</f>
        <v>-      %</v>
      </c>
      <c r="Z2568" s="83" t="s">
        <v>375</v>
      </c>
      <c r="AA2568" s="51">
        <v>12</v>
      </c>
      <c r="AB2568" s="51">
        <v>4</v>
      </c>
      <c r="AC2568" s="63" t="s">
        <v>3975</v>
      </c>
      <c r="AD2568" s="94" t="str">
        <f>IF(OR(Q2568="",'1'!$H$10="-"),"",IF(Q2568&gt;R2568+S2568,"заказано больше наличия",""))</f>
        <v/>
      </c>
    </row>
    <row r="2569" spans="1:30" s="48" customFormat="1">
      <c r="A2569" s="2"/>
      <c r="B2569" s="57" t="s">
        <v>5335</v>
      </c>
      <c r="C2569" s="49" t="s">
        <v>5446</v>
      </c>
      <c r="D2569" s="49" t="s">
        <v>281</v>
      </c>
      <c r="E2569" s="49">
        <v>6</v>
      </c>
      <c r="F2569" s="49">
        <v>13</v>
      </c>
      <c r="G2569" s="49" t="s">
        <v>5574</v>
      </c>
      <c r="H2569" s="52" t="s">
        <v>2808</v>
      </c>
      <c r="I2569" s="50"/>
      <c r="J2569" s="50"/>
      <c r="K2569" s="90"/>
      <c r="L2569" s="51">
        <v>274</v>
      </c>
      <c r="M2569" s="51">
        <v>242</v>
      </c>
      <c r="N2569" s="82">
        <f>IF('1'!$H$10="-",L2569,L2569)</f>
        <v>274</v>
      </c>
      <c r="O2569" s="82">
        <f>IF(Z2569="только сц",0,IF('1'!$H$10="-",M2569,IF('1'!$H$10="в кассу предприятия",M2569,IF('1'!$H$10="ИП Водакова Т.Ю.",M2569*1.075,"-"))))</f>
        <v>0</v>
      </c>
      <c r="P2569" s="86">
        <v>15</v>
      </c>
      <c r="Q2569" s="47"/>
      <c r="R2569" s="91">
        <f t="shared" si="40"/>
        <v>0</v>
      </c>
      <c r="S2569" s="91" t="str">
        <f>IF('1'!$H$10="-","-      ₽",IF(Z2569="только сц",IF(Q2569&lt;=AA2569,Q2569,AA2569),IF(Q2569&lt;=AB2569,0,IF(Q2569-R2569&lt;=AA2569,Q2569-R2569,AA2569))))</f>
        <v>-      ₽</v>
      </c>
      <c r="T2569" s="92" t="str">
        <f>IF('1'!$H$10="-","-      ₽",IF(AND(SUM($W$10:$W$6357)&gt;=200000,AC2569&lt;&gt;"без скидки"),IF(R2569&gt;=100,O2569*0.95*0.95*R2569,O2569*R2569*0.95),IF(SUM($V$10:$V$6357)&gt;=57000,IF(AND(R2569&gt;=100,AC2569&lt;&gt;"без скидки"),O2569*0.95*R2569,O2569*R2569),N2569*R2569)))</f>
        <v>-      ₽</v>
      </c>
      <c r="U2569" s="92" t="str">
        <f>IF('1'!$H$10="-","-      ₽",S2569*N2569)</f>
        <v>-      ₽</v>
      </c>
      <c r="V2569" s="93" t="str">
        <f>IF('1'!$H$10="-","-      ₽",R2569*N2569)</f>
        <v>-      ₽</v>
      </c>
      <c r="W2569" s="93" t="str">
        <f>IF('1'!$H$10="-","-      ₽",R2569*O2569)</f>
        <v>-      ₽</v>
      </c>
      <c r="X2569" s="65" t="s">
        <v>4548</v>
      </c>
      <c r="Y2569" s="66" t="str">
        <f>IF(OR(Q2569="",'1'!$H$10="-"),"-      %",IF(Z2569="только сц",0,IF(SUM($V$685:$V$6357)&gt;=57000,(W2569-T2569)/W2569,0)))</f>
        <v>-      %</v>
      </c>
      <c r="Z2569" s="83" t="s">
        <v>5582</v>
      </c>
      <c r="AA2569" s="51">
        <v>15</v>
      </c>
      <c r="AB2569" s="51">
        <v>0</v>
      </c>
      <c r="AC2569" s="63" t="s">
        <v>3975</v>
      </c>
      <c r="AD2569" s="94" t="str">
        <f>IF(OR(Q2569="",'1'!$H$10="-"),"",IF(Q2569&gt;R2569+S2569,"заказано больше наличия",""))</f>
        <v/>
      </c>
    </row>
    <row r="2570" spans="1:30" s="48" customFormat="1">
      <c r="A2570" s="2"/>
      <c r="B2570" s="57" t="s">
        <v>311</v>
      </c>
      <c r="C2570" s="49" t="s">
        <v>280</v>
      </c>
      <c r="D2570" s="49" t="s">
        <v>281</v>
      </c>
      <c r="E2570" s="49">
        <v>6</v>
      </c>
      <c r="F2570" s="49">
        <v>11</v>
      </c>
      <c r="G2570" s="49" t="s">
        <v>312</v>
      </c>
      <c r="H2570" s="52" t="s">
        <v>52</v>
      </c>
      <c r="I2570" s="50"/>
      <c r="J2570" s="50"/>
      <c r="K2570" s="90"/>
      <c r="L2570" s="51">
        <v>295</v>
      </c>
      <c r="M2570" s="51">
        <v>260</v>
      </c>
      <c r="N2570" s="82">
        <f>IF('1'!$H$10="-",L2570,L2570)</f>
        <v>295</v>
      </c>
      <c r="O2570" s="82">
        <f>IF(Z2570="только сц",0,IF('1'!$H$10="-",M2570,IF('1'!$H$10="в кассу предприятия",M2570,IF('1'!$H$10="ИП Водакова Т.Ю.",M2570*1.075,"-"))))</f>
        <v>260</v>
      </c>
      <c r="P2570" s="86" t="s">
        <v>5583</v>
      </c>
      <c r="Q2570" s="47"/>
      <c r="R2570" s="91">
        <f t="shared" si="40"/>
        <v>0</v>
      </c>
      <c r="S2570" s="91" t="str">
        <f>IF('1'!$H$10="-","-      ₽",IF(Z2570="только сц",IF(Q2570&lt;=AA2570,Q2570,AA2570),IF(Q2570&lt;=AB2570,0,IF(Q2570-R2570&lt;=AA2570,Q2570-R2570,AA2570))))</f>
        <v>-      ₽</v>
      </c>
      <c r="T2570" s="92" t="str">
        <f>IF('1'!$H$10="-","-      ₽",IF(AND(SUM($W$10:$W$6357)&gt;=200000,AC2570&lt;&gt;"без скидки"),IF(R2570&gt;=100,O2570*0.95*0.95*R2570,O2570*R2570*0.95),IF(SUM($V$10:$V$6357)&gt;=57000,IF(AND(R2570&gt;=100,AC2570&lt;&gt;"без скидки"),O2570*0.95*R2570,O2570*R2570),N2570*R2570)))</f>
        <v>-      ₽</v>
      </c>
      <c r="U2570" s="92" t="str">
        <f>IF('1'!$H$10="-","-      ₽",S2570*N2570)</f>
        <v>-      ₽</v>
      </c>
      <c r="V2570" s="93" t="str">
        <f>IF('1'!$H$10="-","-      ₽",R2570*N2570)</f>
        <v>-      ₽</v>
      </c>
      <c r="W2570" s="93" t="str">
        <f>IF('1'!$H$10="-","-      ₽",R2570*O2570)</f>
        <v>-      ₽</v>
      </c>
      <c r="X2570" s="65" t="s">
        <v>4548</v>
      </c>
      <c r="Y2570" s="66" t="str">
        <f>IF(OR(Q2570="",'1'!$H$10="-"),"-      %",IF(Z2570="только сц",0,IF(SUM($V$685:$V$6357)&gt;=57000,(W2570-T2570)/W2570,0)))</f>
        <v>-      %</v>
      </c>
      <c r="Z2570" s="83" t="s">
        <v>375</v>
      </c>
      <c r="AA2570" s="51">
        <v>5</v>
      </c>
      <c r="AB2570" s="51">
        <v>99</v>
      </c>
      <c r="AC2570" s="63" t="s">
        <v>375</v>
      </c>
      <c r="AD2570" s="94" t="str">
        <f>IF(OR(Q2570="",'1'!$H$10="-"),"",IF(Q2570&gt;R2570+S2570,"заказано больше наличия",""))</f>
        <v/>
      </c>
    </row>
    <row r="2571" spans="1:30" s="48" customFormat="1">
      <c r="A2571" s="2"/>
      <c r="B2571" s="57" t="s">
        <v>5336</v>
      </c>
      <c r="C2571" s="49" t="s">
        <v>284</v>
      </c>
      <c r="D2571" s="49" t="s">
        <v>281</v>
      </c>
      <c r="E2571" s="49">
        <v>6</v>
      </c>
      <c r="F2571" s="49">
        <v>6</v>
      </c>
      <c r="G2571" s="49" t="s">
        <v>4699</v>
      </c>
      <c r="H2571" s="52" t="s">
        <v>85</v>
      </c>
      <c r="I2571" s="50"/>
      <c r="J2571" s="50"/>
      <c r="K2571" s="90"/>
      <c r="L2571" s="51">
        <v>193</v>
      </c>
      <c r="M2571" s="51">
        <v>170</v>
      </c>
      <c r="N2571" s="82">
        <f>IF('1'!$H$10="-",L2571,L2571)</f>
        <v>193</v>
      </c>
      <c r="O2571" s="82">
        <f>IF(Z2571="только сц",0,IF('1'!$H$10="-",M2571,IF('1'!$H$10="в кассу предприятия",M2571,IF('1'!$H$10="ИП Водакова Т.Ю.",M2571*1.075,"-"))))</f>
        <v>0</v>
      </c>
      <c r="P2571" s="86">
        <v>39</v>
      </c>
      <c r="Q2571" s="47"/>
      <c r="R2571" s="91">
        <f t="shared" si="40"/>
        <v>0</v>
      </c>
      <c r="S2571" s="91" t="str">
        <f>IF('1'!$H$10="-","-      ₽",IF(Z2571="только сц",IF(Q2571&lt;=AA2571,Q2571,AA2571),IF(Q2571&lt;=AB2571,0,IF(Q2571-R2571&lt;=AA2571,Q2571-R2571,AA2571))))</f>
        <v>-      ₽</v>
      </c>
      <c r="T2571" s="92" t="str">
        <f>IF('1'!$H$10="-","-      ₽",IF(AND(SUM($W$10:$W$6357)&gt;=200000,AC2571&lt;&gt;"без скидки"),IF(R2571&gt;=100,O2571*0.95*0.95*R2571,O2571*R2571*0.95),IF(SUM($V$10:$V$6357)&gt;=57000,IF(AND(R2571&gt;=100,AC2571&lt;&gt;"без скидки"),O2571*0.95*R2571,O2571*R2571),N2571*R2571)))</f>
        <v>-      ₽</v>
      </c>
      <c r="U2571" s="92" t="str">
        <f>IF('1'!$H$10="-","-      ₽",S2571*N2571)</f>
        <v>-      ₽</v>
      </c>
      <c r="V2571" s="93" t="str">
        <f>IF('1'!$H$10="-","-      ₽",R2571*N2571)</f>
        <v>-      ₽</v>
      </c>
      <c r="W2571" s="93" t="str">
        <f>IF('1'!$H$10="-","-      ₽",R2571*O2571)</f>
        <v>-      ₽</v>
      </c>
      <c r="X2571" s="65" t="s">
        <v>4548</v>
      </c>
      <c r="Y2571" s="66" t="str">
        <f>IF(OR(Q2571="",'1'!$H$10="-"),"-      %",IF(Z2571="только сц",0,IF(SUM($V$685:$V$6357)&gt;=57000,(W2571-T2571)/W2571,0)))</f>
        <v>-      %</v>
      </c>
      <c r="Z2571" s="83" t="s">
        <v>5582</v>
      </c>
      <c r="AA2571" s="51">
        <v>39</v>
      </c>
      <c r="AB2571" s="51">
        <v>0</v>
      </c>
      <c r="AC2571" s="63" t="s">
        <v>375</v>
      </c>
      <c r="AD2571" s="94" t="str">
        <f>IF(OR(Q2571="",'1'!$H$10="-"),"",IF(Q2571&gt;R2571+S2571,"заказано больше наличия",""))</f>
        <v/>
      </c>
    </row>
    <row r="2572" spans="1:30" s="48" customFormat="1">
      <c r="A2572" s="2"/>
      <c r="B2572" s="57" t="s">
        <v>4614</v>
      </c>
      <c r="C2572" s="49" t="s">
        <v>280</v>
      </c>
      <c r="D2572" s="49" t="s">
        <v>281</v>
      </c>
      <c r="E2572" s="49">
        <v>6</v>
      </c>
      <c r="F2572" s="49">
        <v>11</v>
      </c>
      <c r="G2572" s="49" t="s">
        <v>4699</v>
      </c>
      <c r="H2572" s="52" t="s">
        <v>52</v>
      </c>
      <c r="I2572" s="50"/>
      <c r="J2572" s="50"/>
      <c r="K2572" s="90"/>
      <c r="L2572" s="51">
        <v>274</v>
      </c>
      <c r="M2572" s="51">
        <v>242</v>
      </c>
      <c r="N2572" s="82">
        <f>IF('1'!$H$10="-",L2572,L2572)</f>
        <v>274</v>
      </c>
      <c r="O2572" s="82">
        <f>IF(Z2572="только сц",0,IF('1'!$H$10="-",M2572,IF('1'!$H$10="в кассу предприятия",M2572,IF('1'!$H$10="ИП Водакова Т.Ю.",M2572*1.075,"-"))))</f>
        <v>242</v>
      </c>
      <c r="P2572" s="86">
        <v>17</v>
      </c>
      <c r="Q2572" s="47"/>
      <c r="R2572" s="91">
        <f t="shared" si="40"/>
        <v>0</v>
      </c>
      <c r="S2572" s="91" t="str">
        <f>IF('1'!$H$10="-","-      ₽",IF(Z2572="только сц",IF(Q2572&lt;=AA2572,Q2572,AA2572),IF(Q2572&lt;=AB2572,0,IF(Q2572-R2572&lt;=AA2572,Q2572-R2572,AA2572))))</f>
        <v>-      ₽</v>
      </c>
      <c r="T2572" s="92" t="str">
        <f>IF('1'!$H$10="-","-      ₽",IF(AND(SUM($W$10:$W$6357)&gt;=200000,AC2572&lt;&gt;"без скидки"),IF(R2572&gt;=100,O2572*0.95*0.95*R2572,O2572*R2572*0.95),IF(SUM($V$10:$V$6357)&gt;=57000,IF(AND(R2572&gt;=100,AC2572&lt;&gt;"без скидки"),O2572*0.95*R2572,O2572*R2572),N2572*R2572)))</f>
        <v>-      ₽</v>
      </c>
      <c r="U2572" s="92" t="str">
        <f>IF('1'!$H$10="-","-      ₽",S2572*N2572)</f>
        <v>-      ₽</v>
      </c>
      <c r="V2572" s="93" t="str">
        <f>IF('1'!$H$10="-","-      ₽",R2572*N2572)</f>
        <v>-      ₽</v>
      </c>
      <c r="W2572" s="93" t="str">
        <f>IF('1'!$H$10="-","-      ₽",R2572*O2572)</f>
        <v>-      ₽</v>
      </c>
      <c r="X2572" s="65" t="s">
        <v>4548</v>
      </c>
      <c r="Y2572" s="66" t="str">
        <f>IF(OR(Q2572="",'1'!$H$10="-"),"-      %",IF(Z2572="только сц",0,IF(SUM($V$685:$V$6357)&gt;=57000,(W2572-T2572)/W2572,0)))</f>
        <v>-      %</v>
      </c>
      <c r="Z2572" s="83" t="s">
        <v>375</v>
      </c>
      <c r="AA2572" s="51">
        <v>0</v>
      </c>
      <c r="AB2572" s="51">
        <v>17</v>
      </c>
      <c r="AC2572" s="63" t="s">
        <v>3975</v>
      </c>
      <c r="AD2572" s="94" t="str">
        <f>IF(OR(Q2572="",'1'!$H$10="-"),"",IF(Q2572&gt;R2572+S2572,"заказано больше наличия",""))</f>
        <v/>
      </c>
    </row>
    <row r="2573" spans="1:30" s="48" customFormat="1">
      <c r="A2573" s="2"/>
      <c r="B2573" s="57" t="s">
        <v>313</v>
      </c>
      <c r="C2573" s="49" t="s">
        <v>280</v>
      </c>
      <c r="D2573" s="49" t="s">
        <v>281</v>
      </c>
      <c r="E2573" s="49">
        <v>6</v>
      </c>
      <c r="F2573" s="49">
        <v>11</v>
      </c>
      <c r="G2573" s="49" t="s">
        <v>314</v>
      </c>
      <c r="H2573" s="52" t="s">
        <v>52</v>
      </c>
      <c r="I2573" s="50"/>
      <c r="J2573" s="50"/>
      <c r="K2573" s="90"/>
      <c r="L2573" s="51">
        <v>295</v>
      </c>
      <c r="M2573" s="51">
        <v>260</v>
      </c>
      <c r="N2573" s="82">
        <f>IF('1'!$H$10="-",L2573,L2573)</f>
        <v>295</v>
      </c>
      <c r="O2573" s="82">
        <f>IF(Z2573="только сц",0,IF('1'!$H$10="-",M2573,IF('1'!$H$10="в кассу предприятия",M2573,IF('1'!$H$10="ИП Водакова Т.Ю.",M2573*1.075,"-"))))</f>
        <v>260</v>
      </c>
      <c r="P2573" s="86">
        <v>48</v>
      </c>
      <c r="Q2573" s="47"/>
      <c r="R2573" s="91">
        <f t="shared" si="40"/>
        <v>0</v>
      </c>
      <c r="S2573" s="91" t="str">
        <f>IF('1'!$H$10="-","-      ₽",IF(Z2573="только сц",IF(Q2573&lt;=AA2573,Q2573,AA2573),IF(Q2573&lt;=AB2573,0,IF(Q2573-R2573&lt;=AA2573,Q2573-R2573,AA2573))))</f>
        <v>-      ₽</v>
      </c>
      <c r="T2573" s="92" t="str">
        <f>IF('1'!$H$10="-","-      ₽",IF(AND(SUM($W$10:$W$6357)&gt;=200000,AC2573&lt;&gt;"без скидки"),IF(R2573&gt;=100,O2573*0.95*0.95*R2573,O2573*R2573*0.95),IF(SUM($V$10:$V$6357)&gt;=57000,IF(AND(R2573&gt;=100,AC2573&lt;&gt;"без скидки"),O2573*0.95*R2573,O2573*R2573),N2573*R2573)))</f>
        <v>-      ₽</v>
      </c>
      <c r="U2573" s="92" t="str">
        <f>IF('1'!$H$10="-","-      ₽",S2573*N2573)</f>
        <v>-      ₽</v>
      </c>
      <c r="V2573" s="93" t="str">
        <f>IF('1'!$H$10="-","-      ₽",R2573*N2573)</f>
        <v>-      ₽</v>
      </c>
      <c r="W2573" s="93" t="str">
        <f>IF('1'!$H$10="-","-      ₽",R2573*O2573)</f>
        <v>-      ₽</v>
      </c>
      <c r="X2573" s="65" t="s">
        <v>4548</v>
      </c>
      <c r="Y2573" s="66" t="str">
        <f>IF(OR(Q2573="",'1'!$H$10="-"),"-      %",IF(Z2573="только сц",0,IF(SUM($V$685:$V$6357)&gt;=57000,(W2573-T2573)/W2573,0)))</f>
        <v>-      %</v>
      </c>
      <c r="Z2573" s="83" t="s">
        <v>375</v>
      </c>
      <c r="AA2573" s="51">
        <v>47</v>
      </c>
      <c r="AB2573" s="51">
        <v>1</v>
      </c>
      <c r="AC2573" s="63" t="s">
        <v>375</v>
      </c>
      <c r="AD2573" s="94" t="str">
        <f>IF(OR(Q2573="",'1'!$H$10="-"),"",IF(Q2573&gt;R2573+S2573,"заказано больше наличия",""))</f>
        <v/>
      </c>
    </row>
    <row r="2574" spans="1:30" s="48" customFormat="1">
      <c r="A2574" s="2"/>
      <c r="B2574" s="57" t="s">
        <v>1558</v>
      </c>
      <c r="C2574" s="49" t="s">
        <v>284</v>
      </c>
      <c r="D2574" s="49" t="s">
        <v>281</v>
      </c>
      <c r="E2574" s="49">
        <v>6</v>
      </c>
      <c r="F2574" s="49">
        <v>11</v>
      </c>
      <c r="G2574" s="49" t="s">
        <v>3050</v>
      </c>
      <c r="H2574" s="52" t="s">
        <v>52</v>
      </c>
      <c r="I2574" s="50" t="s">
        <v>298</v>
      </c>
      <c r="J2574" s="50"/>
      <c r="K2574" s="90"/>
      <c r="L2574" s="51">
        <v>248</v>
      </c>
      <c r="M2574" s="51">
        <v>219</v>
      </c>
      <c r="N2574" s="82">
        <f>IF('1'!$H$10="-",L2574,L2574)</f>
        <v>248</v>
      </c>
      <c r="O2574" s="82">
        <f>IF(Z2574="только сц",0,IF('1'!$H$10="-",M2574,IF('1'!$H$10="в кассу предприятия",M2574,IF('1'!$H$10="ИП Водакова Т.Ю.",M2574*1.075,"-"))))</f>
        <v>0</v>
      </c>
      <c r="P2574" s="86">
        <v>12</v>
      </c>
      <c r="Q2574" s="47"/>
      <c r="R2574" s="91">
        <f t="shared" si="40"/>
        <v>0</v>
      </c>
      <c r="S2574" s="91" t="str">
        <f>IF('1'!$H$10="-","-      ₽",IF(Z2574="только сц",IF(Q2574&lt;=AA2574,Q2574,AA2574),IF(Q2574&lt;=AB2574,0,IF(Q2574-R2574&lt;=AA2574,Q2574-R2574,AA2574))))</f>
        <v>-      ₽</v>
      </c>
      <c r="T2574" s="92" t="str">
        <f>IF('1'!$H$10="-","-      ₽",IF(AND(SUM($W$10:$W$6357)&gt;=200000,AC2574&lt;&gt;"без скидки"),IF(R2574&gt;=100,O2574*0.95*0.95*R2574,O2574*R2574*0.95),IF(SUM($V$10:$V$6357)&gt;=57000,IF(AND(R2574&gt;=100,AC2574&lt;&gt;"без скидки"),O2574*0.95*R2574,O2574*R2574),N2574*R2574)))</f>
        <v>-      ₽</v>
      </c>
      <c r="U2574" s="92" t="str">
        <f>IF('1'!$H$10="-","-      ₽",S2574*N2574)</f>
        <v>-      ₽</v>
      </c>
      <c r="V2574" s="93" t="str">
        <f>IF('1'!$H$10="-","-      ₽",R2574*N2574)</f>
        <v>-      ₽</v>
      </c>
      <c r="W2574" s="93" t="str">
        <f>IF('1'!$H$10="-","-      ₽",R2574*O2574)</f>
        <v>-      ₽</v>
      </c>
      <c r="X2574" s="65" t="s">
        <v>4548</v>
      </c>
      <c r="Y2574" s="66" t="str">
        <f>IF(OR(Q2574="",'1'!$H$10="-"),"-      %",IF(Z2574="только сц",0,IF(SUM($V$685:$V$6357)&gt;=57000,(W2574-T2574)/W2574,0)))</f>
        <v>-      %</v>
      </c>
      <c r="Z2574" s="83" t="s">
        <v>5582</v>
      </c>
      <c r="AA2574" s="51">
        <v>12</v>
      </c>
      <c r="AB2574" s="51">
        <v>0</v>
      </c>
      <c r="AC2574" s="63" t="s">
        <v>3975</v>
      </c>
      <c r="AD2574" s="94" t="str">
        <f>IF(OR(Q2574="",'1'!$H$10="-"),"",IF(Q2574&gt;R2574+S2574,"заказано больше наличия",""))</f>
        <v/>
      </c>
    </row>
    <row r="2575" spans="1:30" s="48" customFormat="1">
      <c r="A2575" s="2"/>
      <c r="B2575" s="57" t="s">
        <v>315</v>
      </c>
      <c r="C2575" s="49" t="s">
        <v>284</v>
      </c>
      <c r="D2575" s="49" t="s">
        <v>281</v>
      </c>
      <c r="E2575" s="49">
        <v>6</v>
      </c>
      <c r="F2575" s="49">
        <v>11</v>
      </c>
      <c r="G2575" s="49" t="s">
        <v>316</v>
      </c>
      <c r="H2575" s="52" t="s">
        <v>52</v>
      </c>
      <c r="I2575" s="50"/>
      <c r="J2575" s="50"/>
      <c r="K2575" s="90"/>
      <c r="L2575" s="51">
        <v>274</v>
      </c>
      <c r="M2575" s="51">
        <v>242</v>
      </c>
      <c r="N2575" s="82">
        <f>IF('1'!$H$10="-",L2575,L2575)</f>
        <v>274</v>
      </c>
      <c r="O2575" s="82">
        <f>IF(Z2575="только сц",0,IF('1'!$H$10="-",M2575,IF('1'!$H$10="в кассу предприятия",M2575,IF('1'!$H$10="ИП Водакова Т.Ю.",M2575*1.075,"-"))))</f>
        <v>242</v>
      </c>
      <c r="P2575" s="86">
        <v>38</v>
      </c>
      <c r="Q2575" s="47"/>
      <c r="R2575" s="91">
        <f t="shared" si="40"/>
        <v>0</v>
      </c>
      <c r="S2575" s="91" t="str">
        <f>IF('1'!$H$10="-","-      ₽",IF(Z2575="только сц",IF(Q2575&lt;=AA2575,Q2575,AA2575),IF(Q2575&lt;=AB2575,0,IF(Q2575-R2575&lt;=AA2575,Q2575-R2575,AA2575))))</f>
        <v>-      ₽</v>
      </c>
      <c r="T2575" s="92" t="str">
        <f>IF('1'!$H$10="-","-      ₽",IF(AND(SUM($W$10:$W$6357)&gt;=200000,AC2575&lt;&gt;"без скидки"),IF(R2575&gt;=100,O2575*0.95*0.95*R2575,O2575*R2575*0.95),IF(SUM($V$10:$V$6357)&gt;=57000,IF(AND(R2575&gt;=100,AC2575&lt;&gt;"без скидки"),O2575*0.95*R2575,O2575*R2575),N2575*R2575)))</f>
        <v>-      ₽</v>
      </c>
      <c r="U2575" s="92" t="str">
        <f>IF('1'!$H$10="-","-      ₽",S2575*N2575)</f>
        <v>-      ₽</v>
      </c>
      <c r="V2575" s="93" t="str">
        <f>IF('1'!$H$10="-","-      ₽",R2575*N2575)</f>
        <v>-      ₽</v>
      </c>
      <c r="W2575" s="93" t="str">
        <f>IF('1'!$H$10="-","-      ₽",R2575*O2575)</f>
        <v>-      ₽</v>
      </c>
      <c r="X2575" s="65" t="s">
        <v>4548</v>
      </c>
      <c r="Y2575" s="66" t="str">
        <f>IF(OR(Q2575="",'1'!$H$10="-"),"-      %",IF(Z2575="только сц",0,IF(SUM($V$685:$V$6357)&gt;=57000,(W2575-T2575)/W2575,0)))</f>
        <v>-      %</v>
      </c>
      <c r="Z2575" s="83" t="s">
        <v>375</v>
      </c>
      <c r="AA2575" s="51">
        <v>10</v>
      </c>
      <c r="AB2575" s="51">
        <v>28</v>
      </c>
      <c r="AC2575" s="63" t="s">
        <v>3975</v>
      </c>
      <c r="AD2575" s="94" t="str">
        <f>IF(OR(Q2575="",'1'!$H$10="-"),"",IF(Q2575&gt;R2575+S2575,"заказано больше наличия",""))</f>
        <v/>
      </c>
    </row>
    <row r="2576" spans="1:30" s="48" customFormat="1">
      <c r="A2576" s="2"/>
      <c r="B2576" s="57" t="s">
        <v>317</v>
      </c>
      <c r="C2576" s="49" t="s">
        <v>280</v>
      </c>
      <c r="D2576" s="49" t="s">
        <v>281</v>
      </c>
      <c r="E2576" s="49">
        <v>6</v>
      </c>
      <c r="F2576" s="49">
        <v>11</v>
      </c>
      <c r="G2576" s="49" t="s">
        <v>318</v>
      </c>
      <c r="H2576" s="52" t="s">
        <v>52</v>
      </c>
      <c r="I2576" s="50"/>
      <c r="J2576" s="50"/>
      <c r="K2576" s="90"/>
      <c r="L2576" s="51">
        <v>295</v>
      </c>
      <c r="M2576" s="51">
        <v>260</v>
      </c>
      <c r="N2576" s="82">
        <f>IF('1'!$H$10="-",L2576,L2576)</f>
        <v>295</v>
      </c>
      <c r="O2576" s="82">
        <f>IF(Z2576="только сц",0,IF('1'!$H$10="-",M2576,IF('1'!$H$10="в кассу предприятия",M2576,IF('1'!$H$10="ИП Водакова Т.Ю.",M2576*1.075,"-"))))</f>
        <v>260</v>
      </c>
      <c r="P2576" s="86">
        <v>53</v>
      </c>
      <c r="Q2576" s="47"/>
      <c r="R2576" s="91">
        <f t="shared" si="40"/>
        <v>0</v>
      </c>
      <c r="S2576" s="91" t="str">
        <f>IF('1'!$H$10="-","-      ₽",IF(Z2576="только сц",IF(Q2576&lt;=AA2576,Q2576,AA2576),IF(Q2576&lt;=AB2576,0,IF(Q2576-R2576&lt;=AA2576,Q2576-R2576,AA2576))))</f>
        <v>-      ₽</v>
      </c>
      <c r="T2576" s="92" t="str">
        <f>IF('1'!$H$10="-","-      ₽",IF(AND(SUM($W$10:$W$6357)&gt;=200000,AC2576&lt;&gt;"без скидки"),IF(R2576&gt;=100,O2576*0.95*0.95*R2576,O2576*R2576*0.95),IF(SUM($V$10:$V$6357)&gt;=57000,IF(AND(R2576&gt;=100,AC2576&lt;&gt;"без скидки"),O2576*0.95*R2576,O2576*R2576),N2576*R2576)))</f>
        <v>-      ₽</v>
      </c>
      <c r="U2576" s="92" t="str">
        <f>IF('1'!$H$10="-","-      ₽",S2576*N2576)</f>
        <v>-      ₽</v>
      </c>
      <c r="V2576" s="93" t="str">
        <f>IF('1'!$H$10="-","-      ₽",R2576*N2576)</f>
        <v>-      ₽</v>
      </c>
      <c r="W2576" s="93" t="str">
        <f>IF('1'!$H$10="-","-      ₽",R2576*O2576)</f>
        <v>-      ₽</v>
      </c>
      <c r="X2576" s="65" t="s">
        <v>4548</v>
      </c>
      <c r="Y2576" s="66" t="str">
        <f>IF(OR(Q2576="",'1'!$H$10="-"),"-      %",IF(Z2576="только сц",0,IF(SUM($V$685:$V$6357)&gt;=57000,(W2576-T2576)/W2576,0)))</f>
        <v>-      %</v>
      </c>
      <c r="Z2576" s="83" t="s">
        <v>375</v>
      </c>
      <c r="AA2576" s="51">
        <v>17</v>
      </c>
      <c r="AB2576" s="51">
        <v>36</v>
      </c>
      <c r="AC2576" s="63" t="s">
        <v>375</v>
      </c>
      <c r="AD2576" s="94" t="str">
        <f>IF(OR(Q2576="",'1'!$H$10="-"),"",IF(Q2576&gt;R2576+S2576,"заказано больше наличия",""))</f>
        <v/>
      </c>
    </row>
    <row r="2577" spans="1:30" s="48" customFormat="1">
      <c r="A2577" s="2"/>
      <c r="B2577" s="57" t="s">
        <v>5337</v>
      </c>
      <c r="C2577" s="49" t="s">
        <v>4637</v>
      </c>
      <c r="D2577" s="49" t="s">
        <v>2572</v>
      </c>
      <c r="E2577" s="49">
        <v>6</v>
      </c>
      <c r="F2577" s="49">
        <v>29</v>
      </c>
      <c r="G2577" s="49" t="s">
        <v>5575</v>
      </c>
      <c r="H2577" s="52" t="s">
        <v>1070</v>
      </c>
      <c r="I2577" s="50" t="s">
        <v>2938</v>
      </c>
      <c r="J2577" s="50"/>
      <c r="K2577" s="90"/>
      <c r="L2577" s="51">
        <v>3644</v>
      </c>
      <c r="M2577" s="51">
        <v>3215</v>
      </c>
      <c r="N2577" s="82">
        <f>IF('1'!$H$10="-",L2577,L2577)</f>
        <v>3644</v>
      </c>
      <c r="O2577" s="82">
        <f>IF(Z2577="только сц",0,IF('1'!$H$10="-",M2577,IF('1'!$H$10="в кассу предприятия",M2577,IF('1'!$H$10="ИП Водакова Т.Ю.",M2577*1.075,"-"))))</f>
        <v>3215</v>
      </c>
      <c r="P2577" s="86">
        <v>25</v>
      </c>
      <c r="Q2577" s="47"/>
      <c r="R2577" s="91">
        <f t="shared" si="40"/>
        <v>0</v>
      </c>
      <c r="S2577" s="91" t="str">
        <f>IF('1'!$H$10="-","-      ₽",IF(Z2577="только сц",IF(Q2577&lt;=AA2577,Q2577,AA2577),IF(Q2577&lt;=AB2577,0,IF(Q2577-R2577&lt;=AA2577,Q2577-R2577,AA2577))))</f>
        <v>-      ₽</v>
      </c>
      <c r="T2577" s="92" t="str">
        <f>IF('1'!$H$10="-","-      ₽",IF(AND(SUM($W$10:$W$6357)&gt;=200000,AC2577&lt;&gt;"без скидки"),IF(R2577&gt;=100,O2577*0.95*0.95*R2577,O2577*R2577*0.95),IF(SUM($V$10:$V$6357)&gt;=57000,IF(AND(R2577&gt;=100,AC2577&lt;&gt;"без скидки"),O2577*0.95*R2577,O2577*R2577),N2577*R2577)))</f>
        <v>-      ₽</v>
      </c>
      <c r="U2577" s="92" t="str">
        <f>IF('1'!$H$10="-","-      ₽",S2577*N2577)</f>
        <v>-      ₽</v>
      </c>
      <c r="V2577" s="93" t="str">
        <f>IF('1'!$H$10="-","-      ₽",R2577*N2577)</f>
        <v>-      ₽</v>
      </c>
      <c r="W2577" s="93" t="str">
        <f>IF('1'!$H$10="-","-      ₽",R2577*O2577)</f>
        <v>-      ₽</v>
      </c>
      <c r="X2577" s="65" t="s">
        <v>4548</v>
      </c>
      <c r="Y2577" s="66" t="str">
        <f>IF(OR(Q2577="",'1'!$H$10="-"),"-      %",IF(Z2577="только сц",0,IF(SUM($V$685:$V$6357)&gt;=57000,(W2577-T2577)/W2577,0)))</f>
        <v>-      %</v>
      </c>
      <c r="Z2577" s="83" t="s">
        <v>375</v>
      </c>
      <c r="AA2577" s="51">
        <v>0</v>
      </c>
      <c r="AB2577" s="51">
        <v>25</v>
      </c>
      <c r="AC2577" s="63" t="s">
        <v>375</v>
      </c>
      <c r="AD2577" s="94" t="str">
        <f>IF(OR(Q2577="",'1'!$H$10="-"),"",IF(Q2577&gt;R2577+S2577,"заказано больше наличия",""))</f>
        <v/>
      </c>
    </row>
    <row r="2578" spans="1:30" s="48" customFormat="1">
      <c r="A2578" s="2"/>
      <c r="B2578" s="57" t="s">
        <v>4615</v>
      </c>
      <c r="C2578" s="49" t="s">
        <v>27</v>
      </c>
      <c r="D2578" s="49" t="s">
        <v>4653</v>
      </c>
      <c r="E2578" s="49">
        <v>6</v>
      </c>
      <c r="F2578" s="49">
        <v>22</v>
      </c>
      <c r="G2578" s="49" t="s">
        <v>4700</v>
      </c>
      <c r="H2578" s="52" t="s">
        <v>45</v>
      </c>
      <c r="I2578" s="50"/>
      <c r="J2578" s="50"/>
      <c r="K2578" s="90"/>
      <c r="L2578" s="51">
        <v>624</v>
      </c>
      <c r="M2578" s="51">
        <v>551</v>
      </c>
      <c r="N2578" s="82">
        <f>IF('1'!$H$10="-",L2578,L2578)</f>
        <v>624</v>
      </c>
      <c r="O2578" s="82">
        <f>IF(Z2578="только сц",0,IF('1'!$H$10="-",M2578,IF('1'!$H$10="в кассу предприятия",M2578,IF('1'!$H$10="ИП Водакова Т.Ю.",M2578*1.075,"-"))))</f>
        <v>0</v>
      </c>
      <c r="P2578" s="86">
        <v>3</v>
      </c>
      <c r="Q2578" s="47"/>
      <c r="R2578" s="91">
        <f t="shared" si="40"/>
        <v>0</v>
      </c>
      <c r="S2578" s="91" t="str">
        <f>IF('1'!$H$10="-","-      ₽",IF(Z2578="только сц",IF(Q2578&lt;=AA2578,Q2578,AA2578),IF(Q2578&lt;=AB2578,0,IF(Q2578-R2578&lt;=AA2578,Q2578-R2578,AA2578))))</f>
        <v>-      ₽</v>
      </c>
      <c r="T2578" s="92" t="str">
        <f>IF('1'!$H$10="-","-      ₽",IF(AND(SUM($W$10:$W$6357)&gt;=200000,AC2578&lt;&gt;"без скидки"),IF(R2578&gt;=100,O2578*0.95*0.95*R2578,O2578*R2578*0.95),IF(SUM($V$10:$V$6357)&gt;=57000,IF(AND(R2578&gt;=100,AC2578&lt;&gt;"без скидки"),O2578*0.95*R2578,O2578*R2578),N2578*R2578)))</f>
        <v>-      ₽</v>
      </c>
      <c r="U2578" s="92" t="str">
        <f>IF('1'!$H$10="-","-      ₽",S2578*N2578)</f>
        <v>-      ₽</v>
      </c>
      <c r="V2578" s="93" t="str">
        <f>IF('1'!$H$10="-","-      ₽",R2578*N2578)</f>
        <v>-      ₽</v>
      </c>
      <c r="W2578" s="93" t="str">
        <f>IF('1'!$H$10="-","-      ₽",R2578*O2578)</f>
        <v>-      ₽</v>
      </c>
      <c r="X2578" s="65" t="s">
        <v>4548</v>
      </c>
      <c r="Y2578" s="66" t="str">
        <f>IF(OR(Q2578="",'1'!$H$10="-"),"-      %",IF(Z2578="только сц",0,IF(SUM($V$685:$V$6357)&gt;=57000,(W2578-T2578)/W2578,0)))</f>
        <v>-      %</v>
      </c>
      <c r="Z2578" s="83" t="s">
        <v>5582</v>
      </c>
      <c r="AA2578" s="51">
        <v>3</v>
      </c>
      <c r="AB2578" s="51">
        <v>0</v>
      </c>
      <c r="AC2578" s="63" t="s">
        <v>375</v>
      </c>
      <c r="AD2578" s="94" t="str">
        <f>IF(OR(Q2578="",'1'!$H$10="-"),"",IF(Q2578&gt;R2578+S2578,"заказано больше наличия",""))</f>
        <v/>
      </c>
    </row>
    <row r="2579" spans="1:30" s="48" customFormat="1">
      <c r="A2579" s="2"/>
      <c r="B2579" s="57" t="s">
        <v>4390</v>
      </c>
      <c r="C2579" s="49" t="s">
        <v>27</v>
      </c>
      <c r="D2579" s="49" t="s">
        <v>4464</v>
      </c>
      <c r="E2579" s="49">
        <v>6</v>
      </c>
      <c r="F2579" s="49">
        <v>29</v>
      </c>
      <c r="G2579" s="49" t="s">
        <v>319</v>
      </c>
      <c r="H2579" s="52" t="s">
        <v>1070</v>
      </c>
      <c r="I2579" s="50"/>
      <c r="J2579" s="50"/>
      <c r="K2579" s="90"/>
      <c r="L2579" s="51">
        <v>938</v>
      </c>
      <c r="M2579" s="51">
        <v>828</v>
      </c>
      <c r="N2579" s="82">
        <f>IF('1'!$H$10="-",L2579,L2579)</f>
        <v>938</v>
      </c>
      <c r="O2579" s="82">
        <f>IF(Z2579="только сц",0,IF('1'!$H$10="-",M2579,IF('1'!$H$10="в кассу предприятия",M2579,IF('1'!$H$10="ИП Водакова Т.Ю.",M2579*1.075,"-"))))</f>
        <v>828</v>
      </c>
      <c r="P2579" s="86">
        <v>1</v>
      </c>
      <c r="Q2579" s="47"/>
      <c r="R2579" s="91">
        <f t="shared" si="40"/>
        <v>0</v>
      </c>
      <c r="S2579" s="91" t="str">
        <f>IF('1'!$H$10="-","-      ₽",IF(Z2579="только сц",IF(Q2579&lt;=AA2579,Q2579,AA2579),IF(Q2579&lt;=AB2579,0,IF(Q2579-R2579&lt;=AA2579,Q2579-R2579,AA2579))))</f>
        <v>-      ₽</v>
      </c>
      <c r="T2579" s="92" t="str">
        <f>IF('1'!$H$10="-","-      ₽",IF(AND(SUM($W$10:$W$6357)&gt;=200000,AC2579&lt;&gt;"без скидки"),IF(R2579&gt;=100,O2579*0.95*0.95*R2579,O2579*R2579*0.95),IF(SUM($V$10:$V$6357)&gt;=57000,IF(AND(R2579&gt;=100,AC2579&lt;&gt;"без скидки"),O2579*0.95*R2579,O2579*R2579),N2579*R2579)))</f>
        <v>-      ₽</v>
      </c>
      <c r="U2579" s="92" t="str">
        <f>IF('1'!$H$10="-","-      ₽",S2579*N2579)</f>
        <v>-      ₽</v>
      </c>
      <c r="V2579" s="93" t="str">
        <f>IF('1'!$H$10="-","-      ₽",R2579*N2579)</f>
        <v>-      ₽</v>
      </c>
      <c r="W2579" s="93" t="str">
        <f>IF('1'!$H$10="-","-      ₽",R2579*O2579)</f>
        <v>-      ₽</v>
      </c>
      <c r="X2579" s="65" t="s">
        <v>4548</v>
      </c>
      <c r="Y2579" s="66" t="str">
        <f>IF(OR(Q2579="",'1'!$H$10="-"),"-      %",IF(Z2579="только сц",0,IF(SUM($V$685:$V$6357)&gt;=57000,(W2579-T2579)/W2579,0)))</f>
        <v>-      %</v>
      </c>
      <c r="Z2579" s="83" t="s">
        <v>375</v>
      </c>
      <c r="AA2579" s="51">
        <v>0</v>
      </c>
      <c r="AB2579" s="51">
        <v>1</v>
      </c>
      <c r="AC2579" s="63" t="s">
        <v>375</v>
      </c>
      <c r="AD2579" s="94" t="str">
        <f>IF(OR(Q2579="",'1'!$H$10="-"),"",IF(Q2579&gt;R2579+S2579,"заказано больше наличия",""))</f>
        <v/>
      </c>
    </row>
    <row r="2580" spans="1:30" s="48" customFormat="1">
      <c r="A2580" s="2"/>
      <c r="B2580" s="57" t="s">
        <v>4616</v>
      </c>
      <c r="C2580" s="49" t="s">
        <v>40</v>
      </c>
      <c r="D2580" s="49" t="s">
        <v>4653</v>
      </c>
      <c r="E2580" s="49">
        <v>6</v>
      </c>
      <c r="F2580" s="49">
        <v>23</v>
      </c>
      <c r="G2580" s="49" t="s">
        <v>4523</v>
      </c>
      <c r="H2580" s="52" t="s">
        <v>29</v>
      </c>
      <c r="I2580" s="50"/>
      <c r="J2580" s="50"/>
      <c r="K2580" s="90"/>
      <c r="L2580" s="51">
        <v>781</v>
      </c>
      <c r="M2580" s="51">
        <v>689</v>
      </c>
      <c r="N2580" s="82">
        <f>IF('1'!$H$10="-",L2580,L2580)</f>
        <v>781</v>
      </c>
      <c r="O2580" s="82">
        <f>IF(Z2580="только сц",0,IF('1'!$H$10="-",M2580,IF('1'!$H$10="в кассу предприятия",M2580,IF('1'!$H$10="ИП Водакова Т.Ю.",M2580*1.075,"-"))))</f>
        <v>0</v>
      </c>
      <c r="P2580" s="86">
        <v>1</v>
      </c>
      <c r="Q2580" s="47"/>
      <c r="R2580" s="91">
        <f t="shared" si="40"/>
        <v>0</v>
      </c>
      <c r="S2580" s="91" t="str">
        <f>IF('1'!$H$10="-","-      ₽",IF(Z2580="только сц",IF(Q2580&lt;=AA2580,Q2580,AA2580),IF(Q2580&lt;=AB2580,0,IF(Q2580-R2580&lt;=AA2580,Q2580-R2580,AA2580))))</f>
        <v>-      ₽</v>
      </c>
      <c r="T2580" s="92" t="str">
        <f>IF('1'!$H$10="-","-      ₽",IF(AND(SUM($W$10:$W$6357)&gt;=200000,AC2580&lt;&gt;"без скидки"),IF(R2580&gt;=100,O2580*0.95*0.95*R2580,O2580*R2580*0.95),IF(SUM($V$10:$V$6357)&gt;=57000,IF(AND(R2580&gt;=100,AC2580&lt;&gt;"без скидки"),O2580*0.95*R2580,O2580*R2580),N2580*R2580)))</f>
        <v>-      ₽</v>
      </c>
      <c r="U2580" s="92" t="str">
        <f>IF('1'!$H$10="-","-      ₽",S2580*N2580)</f>
        <v>-      ₽</v>
      </c>
      <c r="V2580" s="93" t="str">
        <f>IF('1'!$H$10="-","-      ₽",R2580*N2580)</f>
        <v>-      ₽</v>
      </c>
      <c r="W2580" s="93" t="str">
        <f>IF('1'!$H$10="-","-      ₽",R2580*O2580)</f>
        <v>-      ₽</v>
      </c>
      <c r="X2580" s="65" t="s">
        <v>4548</v>
      </c>
      <c r="Y2580" s="66" t="str">
        <f>IF(OR(Q2580="",'1'!$H$10="-"),"-      %",IF(Z2580="только сц",0,IF(SUM($V$685:$V$6357)&gt;=57000,(W2580-T2580)/W2580,0)))</f>
        <v>-      %</v>
      </c>
      <c r="Z2580" s="83" t="s">
        <v>5582</v>
      </c>
      <c r="AA2580" s="51">
        <v>1</v>
      </c>
      <c r="AB2580" s="51">
        <v>0</v>
      </c>
      <c r="AC2580" s="63" t="s">
        <v>375</v>
      </c>
      <c r="AD2580" s="94" t="str">
        <f>IF(OR(Q2580="",'1'!$H$10="-"),"",IF(Q2580&gt;R2580+S2580,"заказано больше наличия",""))</f>
        <v/>
      </c>
    </row>
    <row r="2581" spans="1:30" s="48" customFormat="1">
      <c r="A2581" s="2"/>
      <c r="B2581" s="57" t="s">
        <v>4391</v>
      </c>
      <c r="C2581" s="49" t="s">
        <v>27</v>
      </c>
      <c r="D2581" s="49" t="s">
        <v>4464</v>
      </c>
      <c r="E2581" s="49">
        <v>6</v>
      </c>
      <c r="F2581" s="49">
        <v>29</v>
      </c>
      <c r="G2581" s="49" t="s">
        <v>4523</v>
      </c>
      <c r="H2581" s="52" t="s">
        <v>1070</v>
      </c>
      <c r="I2581" s="50"/>
      <c r="J2581" s="50"/>
      <c r="K2581" s="90"/>
      <c r="L2581" s="51">
        <v>938</v>
      </c>
      <c r="M2581" s="51">
        <v>828</v>
      </c>
      <c r="N2581" s="82">
        <f>IF('1'!$H$10="-",L2581,L2581)</f>
        <v>938</v>
      </c>
      <c r="O2581" s="82">
        <f>IF(Z2581="только сц",0,IF('1'!$H$10="-",M2581,IF('1'!$H$10="в кассу предприятия",M2581,IF('1'!$H$10="ИП Водакова Т.Ю.",M2581*1.075,"-"))))</f>
        <v>0</v>
      </c>
      <c r="P2581" s="86">
        <v>1</v>
      </c>
      <c r="Q2581" s="47"/>
      <c r="R2581" s="91">
        <f t="shared" si="40"/>
        <v>0</v>
      </c>
      <c r="S2581" s="91" t="str">
        <f>IF('1'!$H$10="-","-      ₽",IF(Z2581="только сц",IF(Q2581&lt;=AA2581,Q2581,AA2581),IF(Q2581&lt;=AB2581,0,IF(Q2581-R2581&lt;=AA2581,Q2581-R2581,AA2581))))</f>
        <v>-      ₽</v>
      </c>
      <c r="T2581" s="92" t="str">
        <f>IF('1'!$H$10="-","-      ₽",IF(AND(SUM($W$10:$W$6357)&gt;=200000,AC2581&lt;&gt;"без скидки"),IF(R2581&gt;=100,O2581*0.95*0.95*R2581,O2581*R2581*0.95),IF(SUM($V$10:$V$6357)&gt;=57000,IF(AND(R2581&gt;=100,AC2581&lt;&gt;"без скидки"),O2581*0.95*R2581,O2581*R2581),N2581*R2581)))</f>
        <v>-      ₽</v>
      </c>
      <c r="U2581" s="92" t="str">
        <f>IF('1'!$H$10="-","-      ₽",S2581*N2581)</f>
        <v>-      ₽</v>
      </c>
      <c r="V2581" s="93" t="str">
        <f>IF('1'!$H$10="-","-      ₽",R2581*N2581)</f>
        <v>-      ₽</v>
      </c>
      <c r="W2581" s="93" t="str">
        <f>IF('1'!$H$10="-","-      ₽",R2581*O2581)</f>
        <v>-      ₽</v>
      </c>
      <c r="X2581" s="65" t="s">
        <v>4548</v>
      </c>
      <c r="Y2581" s="66" t="str">
        <f>IF(OR(Q2581="",'1'!$H$10="-"),"-      %",IF(Z2581="только сц",0,IF(SUM($V$685:$V$6357)&gt;=57000,(W2581-T2581)/W2581,0)))</f>
        <v>-      %</v>
      </c>
      <c r="Z2581" s="83" t="s">
        <v>5582</v>
      </c>
      <c r="AA2581" s="51">
        <v>1</v>
      </c>
      <c r="AB2581" s="51">
        <v>0</v>
      </c>
      <c r="AC2581" s="63" t="s">
        <v>375</v>
      </c>
      <c r="AD2581" s="94" t="str">
        <f>IF(OR(Q2581="",'1'!$H$10="-"),"",IF(Q2581&gt;R2581+S2581,"заказано больше наличия",""))</f>
        <v/>
      </c>
    </row>
    <row r="2582" spans="1:30" s="48" customFormat="1">
      <c r="A2582" s="2"/>
      <c r="B2582" s="57" t="s">
        <v>4617</v>
      </c>
      <c r="C2582" s="49" t="s">
        <v>4654</v>
      </c>
      <c r="D2582" s="49" t="s">
        <v>4655</v>
      </c>
      <c r="E2582" s="49">
        <v>6</v>
      </c>
      <c r="F2582" s="49">
        <v>23</v>
      </c>
      <c r="G2582" s="49" t="s">
        <v>4701</v>
      </c>
      <c r="H2582" s="52" t="s">
        <v>29</v>
      </c>
      <c r="I2582" s="50"/>
      <c r="J2582" s="50"/>
      <c r="K2582" s="90"/>
      <c r="L2582" s="51">
        <v>781</v>
      </c>
      <c r="M2582" s="51">
        <v>689</v>
      </c>
      <c r="N2582" s="82">
        <f>IF('1'!$H$10="-",L2582,L2582)</f>
        <v>781</v>
      </c>
      <c r="O2582" s="82">
        <f>IF(Z2582="только сц",0,IF('1'!$H$10="-",M2582,IF('1'!$H$10="в кассу предприятия",M2582,IF('1'!$H$10="ИП Водакова Т.Ю.",M2582*1.075,"-"))))</f>
        <v>0</v>
      </c>
      <c r="P2582" s="86">
        <v>9</v>
      </c>
      <c r="Q2582" s="47"/>
      <c r="R2582" s="91">
        <f t="shared" si="40"/>
        <v>0</v>
      </c>
      <c r="S2582" s="91" t="str">
        <f>IF('1'!$H$10="-","-      ₽",IF(Z2582="только сц",IF(Q2582&lt;=AA2582,Q2582,AA2582),IF(Q2582&lt;=AB2582,0,IF(Q2582-R2582&lt;=AA2582,Q2582-R2582,AA2582))))</f>
        <v>-      ₽</v>
      </c>
      <c r="T2582" s="92" t="str">
        <f>IF('1'!$H$10="-","-      ₽",IF(AND(SUM($W$10:$W$6357)&gt;=200000,AC2582&lt;&gt;"без скидки"),IF(R2582&gt;=100,O2582*0.95*0.95*R2582,O2582*R2582*0.95),IF(SUM($V$10:$V$6357)&gt;=57000,IF(AND(R2582&gt;=100,AC2582&lt;&gt;"без скидки"),O2582*0.95*R2582,O2582*R2582),N2582*R2582)))</f>
        <v>-      ₽</v>
      </c>
      <c r="U2582" s="92" t="str">
        <f>IF('1'!$H$10="-","-      ₽",S2582*N2582)</f>
        <v>-      ₽</v>
      </c>
      <c r="V2582" s="93" t="str">
        <f>IF('1'!$H$10="-","-      ₽",R2582*N2582)</f>
        <v>-      ₽</v>
      </c>
      <c r="W2582" s="93" t="str">
        <f>IF('1'!$H$10="-","-      ₽",R2582*O2582)</f>
        <v>-      ₽</v>
      </c>
      <c r="X2582" s="65" t="s">
        <v>4548</v>
      </c>
      <c r="Y2582" s="66" t="str">
        <f>IF(OR(Q2582="",'1'!$H$10="-"),"-      %",IF(Z2582="только сц",0,IF(SUM($V$685:$V$6357)&gt;=57000,(W2582-T2582)/W2582,0)))</f>
        <v>-      %</v>
      </c>
      <c r="Z2582" s="83" t="s">
        <v>5582</v>
      </c>
      <c r="AA2582" s="51">
        <v>9</v>
      </c>
      <c r="AB2582" s="51">
        <v>0</v>
      </c>
      <c r="AC2582" s="63" t="s">
        <v>375</v>
      </c>
      <c r="AD2582" s="94" t="str">
        <f>IF(OR(Q2582="",'1'!$H$10="-"),"",IF(Q2582&gt;R2582+S2582,"заказано больше наличия",""))</f>
        <v/>
      </c>
    </row>
    <row r="2583" spans="1:30" s="48" customFormat="1">
      <c r="A2583" s="2"/>
      <c r="B2583" s="57" t="s">
        <v>4618</v>
      </c>
      <c r="C2583" s="49" t="s">
        <v>27</v>
      </c>
      <c r="D2583" s="49" t="s">
        <v>4655</v>
      </c>
      <c r="E2583" s="49">
        <v>6</v>
      </c>
      <c r="F2583" s="49">
        <v>23</v>
      </c>
      <c r="G2583" s="49" t="s">
        <v>4702</v>
      </c>
      <c r="H2583" s="52" t="s">
        <v>29</v>
      </c>
      <c r="I2583" s="50"/>
      <c r="J2583" s="50"/>
      <c r="K2583" s="90"/>
      <c r="L2583" s="51">
        <v>781</v>
      </c>
      <c r="M2583" s="51">
        <v>689</v>
      </c>
      <c r="N2583" s="82">
        <f>IF('1'!$H$10="-",L2583,L2583)</f>
        <v>781</v>
      </c>
      <c r="O2583" s="82">
        <f>IF(Z2583="только сц",0,IF('1'!$H$10="-",M2583,IF('1'!$H$10="в кассу предприятия",M2583,IF('1'!$H$10="ИП Водакова Т.Ю.",M2583*1.075,"-"))))</f>
        <v>0</v>
      </c>
      <c r="P2583" s="86">
        <v>2</v>
      </c>
      <c r="Q2583" s="47"/>
      <c r="R2583" s="91">
        <f t="shared" si="40"/>
        <v>0</v>
      </c>
      <c r="S2583" s="91" t="str">
        <f>IF('1'!$H$10="-","-      ₽",IF(Z2583="только сц",IF(Q2583&lt;=AA2583,Q2583,AA2583),IF(Q2583&lt;=AB2583,0,IF(Q2583-R2583&lt;=AA2583,Q2583-R2583,AA2583))))</f>
        <v>-      ₽</v>
      </c>
      <c r="T2583" s="92" t="str">
        <f>IF('1'!$H$10="-","-      ₽",IF(AND(SUM($W$10:$W$6357)&gt;=200000,AC2583&lt;&gt;"без скидки"),IF(R2583&gt;=100,O2583*0.95*0.95*R2583,O2583*R2583*0.95),IF(SUM($V$10:$V$6357)&gt;=57000,IF(AND(R2583&gt;=100,AC2583&lt;&gt;"без скидки"),O2583*0.95*R2583,O2583*R2583),N2583*R2583)))</f>
        <v>-      ₽</v>
      </c>
      <c r="U2583" s="92" t="str">
        <f>IF('1'!$H$10="-","-      ₽",S2583*N2583)</f>
        <v>-      ₽</v>
      </c>
      <c r="V2583" s="93" t="str">
        <f>IF('1'!$H$10="-","-      ₽",R2583*N2583)</f>
        <v>-      ₽</v>
      </c>
      <c r="W2583" s="93" t="str">
        <f>IF('1'!$H$10="-","-      ₽",R2583*O2583)</f>
        <v>-      ₽</v>
      </c>
      <c r="X2583" s="65" t="s">
        <v>4548</v>
      </c>
      <c r="Y2583" s="66" t="str">
        <f>IF(OR(Q2583="",'1'!$H$10="-"),"-      %",IF(Z2583="только сц",0,IF(SUM($V$685:$V$6357)&gt;=57000,(W2583-T2583)/W2583,0)))</f>
        <v>-      %</v>
      </c>
      <c r="Z2583" s="83" t="s">
        <v>5582</v>
      </c>
      <c r="AA2583" s="51">
        <v>2</v>
      </c>
      <c r="AB2583" s="51">
        <v>0</v>
      </c>
      <c r="AC2583" s="63" t="s">
        <v>375</v>
      </c>
      <c r="AD2583" s="94" t="str">
        <f>IF(OR(Q2583="",'1'!$H$10="-"),"",IF(Q2583&gt;R2583+S2583,"заказано больше наличия",""))</f>
        <v/>
      </c>
    </row>
    <row r="2584" spans="1:30" s="48" customFormat="1">
      <c r="A2584" s="2"/>
      <c r="B2584" s="57" t="s">
        <v>5338</v>
      </c>
      <c r="C2584" s="49" t="s">
        <v>27</v>
      </c>
      <c r="D2584" s="49" t="s">
        <v>4655</v>
      </c>
      <c r="E2584" s="49">
        <v>6</v>
      </c>
      <c r="F2584" s="49">
        <v>23</v>
      </c>
      <c r="G2584" s="49" t="s">
        <v>319</v>
      </c>
      <c r="H2584" s="52" t="s">
        <v>29</v>
      </c>
      <c r="I2584" s="50"/>
      <c r="J2584" s="50"/>
      <c r="K2584" s="90"/>
      <c r="L2584" s="51">
        <v>781</v>
      </c>
      <c r="M2584" s="51">
        <v>689</v>
      </c>
      <c r="N2584" s="82">
        <f>IF('1'!$H$10="-",L2584,L2584)</f>
        <v>781</v>
      </c>
      <c r="O2584" s="82">
        <f>IF(Z2584="только сц",0,IF('1'!$H$10="-",M2584,IF('1'!$H$10="в кассу предприятия",M2584,IF('1'!$H$10="ИП Водакова Т.Ю.",M2584*1.075,"-"))))</f>
        <v>0</v>
      </c>
      <c r="P2584" s="86">
        <v>2</v>
      </c>
      <c r="Q2584" s="47"/>
      <c r="R2584" s="91">
        <f t="shared" si="40"/>
        <v>0</v>
      </c>
      <c r="S2584" s="91" t="str">
        <f>IF('1'!$H$10="-","-      ₽",IF(Z2584="только сц",IF(Q2584&lt;=AA2584,Q2584,AA2584),IF(Q2584&lt;=AB2584,0,IF(Q2584-R2584&lt;=AA2584,Q2584-R2584,AA2584))))</f>
        <v>-      ₽</v>
      </c>
      <c r="T2584" s="92" t="str">
        <f>IF('1'!$H$10="-","-      ₽",IF(AND(SUM($W$10:$W$6357)&gt;=200000,AC2584&lt;&gt;"без скидки"),IF(R2584&gt;=100,O2584*0.95*0.95*R2584,O2584*R2584*0.95),IF(SUM($V$10:$V$6357)&gt;=57000,IF(AND(R2584&gt;=100,AC2584&lt;&gt;"без скидки"),O2584*0.95*R2584,O2584*R2584),N2584*R2584)))</f>
        <v>-      ₽</v>
      </c>
      <c r="U2584" s="92" t="str">
        <f>IF('1'!$H$10="-","-      ₽",S2584*N2584)</f>
        <v>-      ₽</v>
      </c>
      <c r="V2584" s="93" t="str">
        <f>IF('1'!$H$10="-","-      ₽",R2584*N2584)</f>
        <v>-      ₽</v>
      </c>
      <c r="W2584" s="93" t="str">
        <f>IF('1'!$H$10="-","-      ₽",R2584*O2584)</f>
        <v>-      ₽</v>
      </c>
      <c r="X2584" s="65" t="s">
        <v>4548</v>
      </c>
      <c r="Y2584" s="66" t="str">
        <f>IF(OR(Q2584="",'1'!$H$10="-"),"-      %",IF(Z2584="только сц",0,IF(SUM($V$685:$V$6357)&gt;=57000,(W2584-T2584)/W2584,0)))</f>
        <v>-      %</v>
      </c>
      <c r="Z2584" s="83" t="s">
        <v>5582</v>
      </c>
      <c r="AA2584" s="51">
        <v>2</v>
      </c>
      <c r="AB2584" s="51">
        <v>0</v>
      </c>
      <c r="AC2584" s="63" t="s">
        <v>375</v>
      </c>
      <c r="AD2584" s="94" t="str">
        <f>IF(OR(Q2584="",'1'!$H$10="-"),"",IF(Q2584&gt;R2584+S2584,"заказано больше наличия",""))</f>
        <v/>
      </c>
    </row>
    <row r="2585" spans="1:30" s="48" customFormat="1">
      <c r="A2585" s="2"/>
      <c r="B2585" s="57" t="s">
        <v>4619</v>
      </c>
      <c r="C2585" s="49" t="s">
        <v>27</v>
      </c>
      <c r="D2585" s="49" t="s">
        <v>4655</v>
      </c>
      <c r="E2585" s="49">
        <v>6</v>
      </c>
      <c r="F2585" s="49">
        <v>23</v>
      </c>
      <c r="G2585" s="49" t="s">
        <v>4703</v>
      </c>
      <c r="H2585" s="52" t="s">
        <v>29</v>
      </c>
      <c r="I2585" s="50"/>
      <c r="J2585" s="50"/>
      <c r="K2585" s="90"/>
      <c r="L2585" s="51">
        <v>781</v>
      </c>
      <c r="M2585" s="51">
        <v>689</v>
      </c>
      <c r="N2585" s="82">
        <f>IF('1'!$H$10="-",L2585,L2585)</f>
        <v>781</v>
      </c>
      <c r="O2585" s="82">
        <f>IF(Z2585="только сц",0,IF('1'!$H$10="-",M2585,IF('1'!$H$10="в кассу предприятия",M2585,IF('1'!$H$10="ИП Водакова Т.Ю.",M2585*1.075,"-"))))</f>
        <v>689</v>
      </c>
      <c r="P2585" s="86">
        <v>59</v>
      </c>
      <c r="Q2585" s="47"/>
      <c r="R2585" s="91">
        <f t="shared" si="40"/>
        <v>0</v>
      </c>
      <c r="S2585" s="91" t="str">
        <f>IF('1'!$H$10="-","-      ₽",IF(Z2585="только сц",IF(Q2585&lt;=AA2585,Q2585,AA2585),IF(Q2585&lt;=AB2585,0,IF(Q2585-R2585&lt;=AA2585,Q2585-R2585,AA2585))))</f>
        <v>-      ₽</v>
      </c>
      <c r="T2585" s="92" t="str">
        <f>IF('1'!$H$10="-","-      ₽",IF(AND(SUM($W$10:$W$6357)&gt;=200000,AC2585&lt;&gt;"без скидки"),IF(R2585&gt;=100,O2585*0.95*0.95*R2585,O2585*R2585*0.95),IF(SUM($V$10:$V$6357)&gt;=57000,IF(AND(R2585&gt;=100,AC2585&lt;&gt;"без скидки"),O2585*0.95*R2585,O2585*R2585),N2585*R2585)))</f>
        <v>-      ₽</v>
      </c>
      <c r="U2585" s="92" t="str">
        <f>IF('1'!$H$10="-","-      ₽",S2585*N2585)</f>
        <v>-      ₽</v>
      </c>
      <c r="V2585" s="93" t="str">
        <f>IF('1'!$H$10="-","-      ₽",R2585*N2585)</f>
        <v>-      ₽</v>
      </c>
      <c r="W2585" s="93" t="str">
        <f>IF('1'!$H$10="-","-      ₽",R2585*O2585)</f>
        <v>-      ₽</v>
      </c>
      <c r="X2585" s="65" t="s">
        <v>4548</v>
      </c>
      <c r="Y2585" s="66" t="str">
        <f>IF(OR(Q2585="",'1'!$H$10="-"),"-      %",IF(Z2585="только сц",0,IF(SUM($V$685:$V$6357)&gt;=57000,(W2585-T2585)/W2585,0)))</f>
        <v>-      %</v>
      </c>
      <c r="Z2585" s="83" t="s">
        <v>375</v>
      </c>
      <c r="AA2585" s="51">
        <v>8</v>
      </c>
      <c r="AB2585" s="51">
        <v>51</v>
      </c>
      <c r="AC2585" s="63" t="s">
        <v>375</v>
      </c>
      <c r="AD2585" s="94" t="str">
        <f>IF(OR(Q2585="",'1'!$H$10="-"),"",IF(Q2585&gt;R2585+S2585,"заказано больше наличия",""))</f>
        <v/>
      </c>
    </row>
    <row r="2586" spans="1:30" s="48" customFormat="1">
      <c r="A2586" s="2"/>
      <c r="B2586" s="57" t="s">
        <v>4620</v>
      </c>
      <c r="C2586" s="49" t="s">
        <v>27</v>
      </c>
      <c r="D2586" s="49" t="s">
        <v>4655</v>
      </c>
      <c r="E2586" s="49">
        <v>6</v>
      </c>
      <c r="F2586" s="49">
        <v>23</v>
      </c>
      <c r="G2586" s="49" t="s">
        <v>4704</v>
      </c>
      <c r="H2586" s="52" t="s">
        <v>29</v>
      </c>
      <c r="I2586" s="50"/>
      <c r="J2586" s="50"/>
      <c r="K2586" s="90"/>
      <c r="L2586" s="51">
        <v>781</v>
      </c>
      <c r="M2586" s="51">
        <v>689</v>
      </c>
      <c r="N2586" s="82">
        <f>IF('1'!$H$10="-",L2586,L2586)</f>
        <v>781</v>
      </c>
      <c r="O2586" s="82">
        <f>IF(Z2586="только сц",0,IF('1'!$H$10="-",M2586,IF('1'!$H$10="в кассу предприятия",M2586,IF('1'!$H$10="ИП Водакова Т.Ю.",M2586*1.075,"-"))))</f>
        <v>0</v>
      </c>
      <c r="P2586" s="86">
        <v>7</v>
      </c>
      <c r="Q2586" s="47"/>
      <c r="R2586" s="91">
        <f t="shared" si="40"/>
        <v>0</v>
      </c>
      <c r="S2586" s="91" t="str">
        <f>IF('1'!$H$10="-","-      ₽",IF(Z2586="только сц",IF(Q2586&lt;=AA2586,Q2586,AA2586),IF(Q2586&lt;=AB2586,0,IF(Q2586-R2586&lt;=AA2586,Q2586-R2586,AA2586))))</f>
        <v>-      ₽</v>
      </c>
      <c r="T2586" s="92" t="str">
        <f>IF('1'!$H$10="-","-      ₽",IF(AND(SUM($W$10:$W$6357)&gt;=200000,AC2586&lt;&gt;"без скидки"),IF(R2586&gt;=100,O2586*0.95*0.95*R2586,O2586*R2586*0.95),IF(SUM($V$10:$V$6357)&gt;=57000,IF(AND(R2586&gt;=100,AC2586&lt;&gt;"без скидки"),O2586*0.95*R2586,O2586*R2586),N2586*R2586)))</f>
        <v>-      ₽</v>
      </c>
      <c r="U2586" s="92" t="str">
        <f>IF('1'!$H$10="-","-      ₽",S2586*N2586)</f>
        <v>-      ₽</v>
      </c>
      <c r="V2586" s="93" t="str">
        <f>IF('1'!$H$10="-","-      ₽",R2586*N2586)</f>
        <v>-      ₽</v>
      </c>
      <c r="W2586" s="93" t="str">
        <f>IF('1'!$H$10="-","-      ₽",R2586*O2586)</f>
        <v>-      ₽</v>
      </c>
      <c r="X2586" s="65" t="s">
        <v>4548</v>
      </c>
      <c r="Y2586" s="66" t="str">
        <f>IF(OR(Q2586="",'1'!$H$10="-"),"-      %",IF(Z2586="только сц",0,IF(SUM($V$685:$V$6357)&gt;=57000,(W2586-T2586)/W2586,0)))</f>
        <v>-      %</v>
      </c>
      <c r="Z2586" s="83" t="s">
        <v>5582</v>
      </c>
      <c r="AA2586" s="51">
        <v>7</v>
      </c>
      <c r="AB2586" s="51">
        <v>0</v>
      </c>
      <c r="AC2586" s="63" t="s">
        <v>375</v>
      </c>
      <c r="AD2586" s="94" t="str">
        <f>IF(OR(Q2586="",'1'!$H$10="-"),"",IF(Q2586&gt;R2586+S2586,"заказано больше наличия",""))</f>
        <v/>
      </c>
    </row>
    <row r="2587" spans="1:30" s="48" customFormat="1">
      <c r="A2587" s="2"/>
      <c r="B2587" s="57" t="s">
        <v>5339</v>
      </c>
      <c r="C2587" s="49" t="s">
        <v>27</v>
      </c>
      <c r="D2587" s="49" t="s">
        <v>4655</v>
      </c>
      <c r="E2587" s="49">
        <v>6</v>
      </c>
      <c r="F2587" s="49">
        <v>25</v>
      </c>
      <c r="G2587" s="49" t="s">
        <v>5576</v>
      </c>
      <c r="H2587" s="52" t="s">
        <v>5554</v>
      </c>
      <c r="I2587" s="50"/>
      <c r="J2587" s="50"/>
      <c r="K2587" s="90"/>
      <c r="L2587" s="51">
        <v>781</v>
      </c>
      <c r="M2587" s="51">
        <v>689</v>
      </c>
      <c r="N2587" s="82">
        <f>IF('1'!$H$10="-",L2587,L2587)</f>
        <v>781</v>
      </c>
      <c r="O2587" s="82">
        <f>IF(Z2587="только сц",0,IF('1'!$H$10="-",M2587,IF('1'!$H$10="в кассу предприятия",M2587,IF('1'!$H$10="ИП Водакова Т.Ю.",M2587*1.075,"-"))))</f>
        <v>0</v>
      </c>
      <c r="P2587" s="86">
        <v>10</v>
      </c>
      <c r="Q2587" s="47"/>
      <c r="R2587" s="91">
        <f t="shared" si="40"/>
        <v>0</v>
      </c>
      <c r="S2587" s="91" t="str">
        <f>IF('1'!$H$10="-","-      ₽",IF(Z2587="только сц",IF(Q2587&lt;=AA2587,Q2587,AA2587),IF(Q2587&lt;=AB2587,0,IF(Q2587-R2587&lt;=AA2587,Q2587-R2587,AA2587))))</f>
        <v>-      ₽</v>
      </c>
      <c r="T2587" s="92" t="str">
        <f>IF('1'!$H$10="-","-      ₽",IF(AND(SUM($W$10:$W$6357)&gt;=200000,AC2587&lt;&gt;"без скидки"),IF(R2587&gt;=100,O2587*0.95*0.95*R2587,O2587*R2587*0.95),IF(SUM($V$10:$V$6357)&gt;=57000,IF(AND(R2587&gt;=100,AC2587&lt;&gt;"без скидки"),O2587*0.95*R2587,O2587*R2587),N2587*R2587)))</f>
        <v>-      ₽</v>
      </c>
      <c r="U2587" s="92" t="str">
        <f>IF('1'!$H$10="-","-      ₽",S2587*N2587)</f>
        <v>-      ₽</v>
      </c>
      <c r="V2587" s="93" t="str">
        <f>IF('1'!$H$10="-","-      ₽",R2587*N2587)</f>
        <v>-      ₽</v>
      </c>
      <c r="W2587" s="93" t="str">
        <f>IF('1'!$H$10="-","-      ₽",R2587*O2587)</f>
        <v>-      ₽</v>
      </c>
      <c r="X2587" s="65" t="s">
        <v>4548</v>
      </c>
      <c r="Y2587" s="66" t="str">
        <f>IF(OR(Q2587="",'1'!$H$10="-"),"-      %",IF(Z2587="только сц",0,IF(SUM($V$685:$V$6357)&gt;=57000,(W2587-T2587)/W2587,0)))</f>
        <v>-      %</v>
      </c>
      <c r="Z2587" s="83" t="s">
        <v>5582</v>
      </c>
      <c r="AA2587" s="51">
        <v>10</v>
      </c>
      <c r="AB2587" s="51">
        <v>0</v>
      </c>
      <c r="AC2587" s="63" t="s">
        <v>375</v>
      </c>
      <c r="AD2587" s="94" t="str">
        <f>IF(OR(Q2587="",'1'!$H$10="-"),"",IF(Q2587&gt;R2587+S2587,"заказано больше наличия",""))</f>
        <v/>
      </c>
    </row>
    <row r="2588" spans="1:30" s="48" customFormat="1">
      <c r="A2588" s="2"/>
      <c r="B2588" s="57" t="s">
        <v>5340</v>
      </c>
      <c r="C2588" s="49" t="s">
        <v>27</v>
      </c>
      <c r="D2588" s="49" t="s">
        <v>4655</v>
      </c>
      <c r="E2588" s="49">
        <v>6</v>
      </c>
      <c r="F2588" s="49">
        <v>23.5</v>
      </c>
      <c r="G2588" s="49" t="s">
        <v>5577</v>
      </c>
      <c r="H2588" s="52" t="s">
        <v>5554</v>
      </c>
      <c r="I2588" s="50"/>
      <c r="J2588" s="50"/>
      <c r="K2588" s="90"/>
      <c r="L2588" s="51">
        <v>781</v>
      </c>
      <c r="M2588" s="51">
        <v>689</v>
      </c>
      <c r="N2588" s="82">
        <f>IF('1'!$H$10="-",L2588,L2588)</f>
        <v>781</v>
      </c>
      <c r="O2588" s="82">
        <f>IF(Z2588="только сц",0,IF('1'!$H$10="-",M2588,IF('1'!$H$10="в кассу предприятия",M2588,IF('1'!$H$10="ИП Водакова Т.Ю.",M2588*1.075,"-"))))</f>
        <v>0</v>
      </c>
      <c r="P2588" s="86">
        <v>6</v>
      </c>
      <c r="Q2588" s="47"/>
      <c r="R2588" s="91">
        <f t="shared" si="40"/>
        <v>0</v>
      </c>
      <c r="S2588" s="91" t="str">
        <f>IF('1'!$H$10="-","-      ₽",IF(Z2588="только сц",IF(Q2588&lt;=AA2588,Q2588,AA2588),IF(Q2588&lt;=AB2588,0,IF(Q2588-R2588&lt;=AA2588,Q2588-R2588,AA2588))))</f>
        <v>-      ₽</v>
      </c>
      <c r="T2588" s="92" t="str">
        <f>IF('1'!$H$10="-","-      ₽",IF(AND(SUM($W$10:$W$6357)&gt;=200000,AC2588&lt;&gt;"без скидки"),IF(R2588&gt;=100,O2588*0.95*0.95*R2588,O2588*R2588*0.95),IF(SUM($V$10:$V$6357)&gt;=57000,IF(AND(R2588&gt;=100,AC2588&lt;&gt;"без скидки"),O2588*0.95*R2588,O2588*R2588),N2588*R2588)))</f>
        <v>-      ₽</v>
      </c>
      <c r="U2588" s="92" t="str">
        <f>IF('1'!$H$10="-","-      ₽",S2588*N2588)</f>
        <v>-      ₽</v>
      </c>
      <c r="V2588" s="93" t="str">
        <f>IF('1'!$H$10="-","-      ₽",R2588*N2588)</f>
        <v>-      ₽</v>
      </c>
      <c r="W2588" s="93" t="str">
        <f>IF('1'!$H$10="-","-      ₽",R2588*O2588)</f>
        <v>-      ₽</v>
      </c>
      <c r="X2588" s="65" t="s">
        <v>4548</v>
      </c>
      <c r="Y2588" s="66" t="str">
        <f>IF(OR(Q2588="",'1'!$H$10="-"),"-      %",IF(Z2588="только сц",0,IF(SUM($V$685:$V$6357)&gt;=57000,(W2588-T2588)/W2588,0)))</f>
        <v>-      %</v>
      </c>
      <c r="Z2588" s="83" t="s">
        <v>5582</v>
      </c>
      <c r="AA2588" s="51">
        <v>6</v>
      </c>
      <c r="AB2588" s="51">
        <v>0</v>
      </c>
      <c r="AC2588" s="63" t="s">
        <v>375</v>
      </c>
      <c r="AD2588" s="94" t="str">
        <f>IF(OR(Q2588="",'1'!$H$10="-"),"",IF(Q2588&gt;R2588+S2588,"заказано больше наличия",""))</f>
        <v/>
      </c>
    </row>
    <row r="2589" spans="1:30" s="48" customFormat="1">
      <c r="A2589" s="2"/>
      <c r="B2589" s="57" t="s">
        <v>5341</v>
      </c>
      <c r="C2589" s="49" t="s">
        <v>27</v>
      </c>
      <c r="D2589" s="49" t="s">
        <v>4655</v>
      </c>
      <c r="E2589" s="49">
        <v>6</v>
      </c>
      <c r="F2589" s="49">
        <v>25</v>
      </c>
      <c r="G2589" s="49" t="s">
        <v>319</v>
      </c>
      <c r="H2589" s="52" t="s">
        <v>5554</v>
      </c>
      <c r="I2589" s="50"/>
      <c r="J2589" s="50"/>
      <c r="K2589" s="90"/>
      <c r="L2589" s="51">
        <v>781</v>
      </c>
      <c r="M2589" s="51">
        <v>689</v>
      </c>
      <c r="N2589" s="82">
        <f>IF('1'!$H$10="-",L2589,L2589)</f>
        <v>781</v>
      </c>
      <c r="O2589" s="82">
        <f>IF(Z2589="только сц",0,IF('1'!$H$10="-",M2589,IF('1'!$H$10="в кассу предприятия",M2589,IF('1'!$H$10="ИП Водакова Т.Ю.",M2589*1.075,"-"))))</f>
        <v>0</v>
      </c>
      <c r="P2589" s="86">
        <v>2</v>
      </c>
      <c r="Q2589" s="47"/>
      <c r="R2589" s="91">
        <f t="shared" si="40"/>
        <v>0</v>
      </c>
      <c r="S2589" s="91" t="str">
        <f>IF('1'!$H$10="-","-      ₽",IF(Z2589="только сц",IF(Q2589&lt;=AA2589,Q2589,AA2589),IF(Q2589&lt;=AB2589,0,IF(Q2589-R2589&lt;=AA2589,Q2589-R2589,AA2589))))</f>
        <v>-      ₽</v>
      </c>
      <c r="T2589" s="92" t="str">
        <f>IF('1'!$H$10="-","-      ₽",IF(AND(SUM($W$10:$W$6357)&gt;=200000,AC2589&lt;&gt;"без скидки"),IF(R2589&gt;=100,O2589*0.95*0.95*R2589,O2589*R2589*0.95),IF(SUM($V$10:$V$6357)&gt;=57000,IF(AND(R2589&gt;=100,AC2589&lt;&gt;"без скидки"),O2589*0.95*R2589,O2589*R2589),N2589*R2589)))</f>
        <v>-      ₽</v>
      </c>
      <c r="U2589" s="92" t="str">
        <f>IF('1'!$H$10="-","-      ₽",S2589*N2589)</f>
        <v>-      ₽</v>
      </c>
      <c r="V2589" s="93" t="str">
        <f>IF('1'!$H$10="-","-      ₽",R2589*N2589)</f>
        <v>-      ₽</v>
      </c>
      <c r="W2589" s="93" t="str">
        <f>IF('1'!$H$10="-","-      ₽",R2589*O2589)</f>
        <v>-      ₽</v>
      </c>
      <c r="X2589" s="65" t="s">
        <v>4548</v>
      </c>
      <c r="Y2589" s="66" t="str">
        <f>IF(OR(Q2589="",'1'!$H$10="-"),"-      %",IF(Z2589="только сц",0,IF(SUM($V$685:$V$6357)&gt;=57000,(W2589-T2589)/W2589,0)))</f>
        <v>-      %</v>
      </c>
      <c r="Z2589" s="83" t="s">
        <v>5582</v>
      </c>
      <c r="AA2589" s="51">
        <v>2</v>
      </c>
      <c r="AB2589" s="51">
        <v>0</v>
      </c>
      <c r="AC2589" s="63" t="s">
        <v>375</v>
      </c>
      <c r="AD2589" s="94" t="str">
        <f>IF(OR(Q2589="",'1'!$H$10="-"),"",IF(Q2589&gt;R2589+S2589,"заказано больше наличия",""))</f>
        <v/>
      </c>
    </row>
    <row r="2590" spans="1:30" s="48" customFormat="1">
      <c r="A2590" s="2"/>
      <c r="B2590" s="57" t="s">
        <v>5342</v>
      </c>
      <c r="C2590" s="49" t="s">
        <v>27</v>
      </c>
      <c r="D2590" s="49" t="s">
        <v>4655</v>
      </c>
      <c r="E2590" s="49">
        <v>6</v>
      </c>
      <c r="F2590" s="49">
        <v>21</v>
      </c>
      <c r="G2590" s="49" t="s">
        <v>5578</v>
      </c>
      <c r="H2590" s="52" t="s">
        <v>3505</v>
      </c>
      <c r="I2590" s="50"/>
      <c r="J2590" s="50"/>
      <c r="K2590" s="90"/>
      <c r="L2590" s="51">
        <v>781</v>
      </c>
      <c r="M2590" s="51">
        <v>689</v>
      </c>
      <c r="N2590" s="82">
        <f>IF('1'!$H$10="-",L2590,L2590)</f>
        <v>781</v>
      </c>
      <c r="O2590" s="82">
        <f>IF(Z2590="только сц",0,IF('1'!$H$10="-",M2590,IF('1'!$H$10="в кассу предприятия",M2590,IF('1'!$H$10="ИП Водакова Т.Ю.",M2590*1.075,"-"))))</f>
        <v>0</v>
      </c>
      <c r="P2590" s="86">
        <v>2</v>
      </c>
      <c r="Q2590" s="47"/>
      <c r="R2590" s="91">
        <f t="shared" si="40"/>
        <v>0</v>
      </c>
      <c r="S2590" s="91" t="str">
        <f>IF('1'!$H$10="-","-      ₽",IF(Z2590="только сц",IF(Q2590&lt;=AA2590,Q2590,AA2590),IF(Q2590&lt;=AB2590,0,IF(Q2590-R2590&lt;=AA2590,Q2590-R2590,AA2590))))</f>
        <v>-      ₽</v>
      </c>
      <c r="T2590" s="92" t="str">
        <f>IF('1'!$H$10="-","-      ₽",IF(AND(SUM($W$10:$W$6357)&gt;=200000,AC2590&lt;&gt;"без скидки"),IF(R2590&gt;=100,O2590*0.95*0.95*R2590,O2590*R2590*0.95),IF(SUM($V$10:$V$6357)&gt;=57000,IF(AND(R2590&gt;=100,AC2590&lt;&gt;"без скидки"),O2590*0.95*R2590,O2590*R2590),N2590*R2590)))</f>
        <v>-      ₽</v>
      </c>
      <c r="U2590" s="92" t="str">
        <f>IF('1'!$H$10="-","-      ₽",S2590*N2590)</f>
        <v>-      ₽</v>
      </c>
      <c r="V2590" s="93" t="str">
        <f>IF('1'!$H$10="-","-      ₽",R2590*N2590)</f>
        <v>-      ₽</v>
      </c>
      <c r="W2590" s="93" t="str">
        <f>IF('1'!$H$10="-","-      ₽",R2590*O2590)</f>
        <v>-      ₽</v>
      </c>
      <c r="X2590" s="65" t="s">
        <v>4548</v>
      </c>
      <c r="Y2590" s="66" t="str">
        <f>IF(OR(Q2590="",'1'!$H$10="-"),"-      %",IF(Z2590="только сц",0,IF(SUM($V$685:$V$6357)&gt;=57000,(W2590-T2590)/W2590,0)))</f>
        <v>-      %</v>
      </c>
      <c r="Z2590" s="83" t="s">
        <v>5582</v>
      </c>
      <c r="AA2590" s="51">
        <v>2</v>
      </c>
      <c r="AB2590" s="51">
        <v>0</v>
      </c>
      <c r="AC2590" s="63" t="s">
        <v>3975</v>
      </c>
      <c r="AD2590" s="94" t="str">
        <f>IF(OR(Q2590="",'1'!$H$10="-"),"",IF(Q2590&gt;R2590+S2590,"заказано больше наличия",""))</f>
        <v/>
      </c>
    </row>
    <row r="2591" spans="1:30" s="48" customFormat="1">
      <c r="A2591" s="2"/>
      <c r="B2591" s="57" t="s">
        <v>5343</v>
      </c>
      <c r="C2591" s="49" t="s">
        <v>5447</v>
      </c>
      <c r="D2591" s="49" t="s">
        <v>5448</v>
      </c>
      <c r="E2591" s="49">
        <v>6</v>
      </c>
      <c r="F2591" s="49">
        <v>19</v>
      </c>
      <c r="G2591" s="49"/>
      <c r="H2591" s="52" t="s">
        <v>3507</v>
      </c>
      <c r="I2591" s="50"/>
      <c r="J2591" s="50"/>
      <c r="K2591" s="90"/>
      <c r="L2591" s="51">
        <v>643</v>
      </c>
      <c r="M2591" s="51">
        <v>567</v>
      </c>
      <c r="N2591" s="82">
        <f>IF('1'!$H$10="-",L2591,L2591)</f>
        <v>643</v>
      </c>
      <c r="O2591" s="82">
        <f>IF(Z2591="только сц",0,IF('1'!$H$10="-",M2591,IF('1'!$H$10="в кассу предприятия",M2591,IF('1'!$H$10="ИП Водакова Т.Ю.",M2591*1.075,"-"))))</f>
        <v>0</v>
      </c>
      <c r="P2591" s="86">
        <v>9</v>
      </c>
      <c r="Q2591" s="47"/>
      <c r="R2591" s="91">
        <f t="shared" si="40"/>
        <v>0</v>
      </c>
      <c r="S2591" s="91" t="str">
        <f>IF('1'!$H$10="-","-      ₽",IF(Z2591="только сц",IF(Q2591&lt;=AA2591,Q2591,AA2591),IF(Q2591&lt;=AB2591,0,IF(Q2591-R2591&lt;=AA2591,Q2591-R2591,AA2591))))</f>
        <v>-      ₽</v>
      </c>
      <c r="T2591" s="92" t="str">
        <f>IF('1'!$H$10="-","-      ₽",IF(AND(SUM($W$10:$W$6357)&gt;=200000,AC2591&lt;&gt;"без скидки"),IF(R2591&gt;=100,O2591*0.95*0.95*R2591,O2591*R2591*0.95),IF(SUM($V$10:$V$6357)&gt;=57000,IF(AND(R2591&gt;=100,AC2591&lt;&gt;"без скидки"),O2591*0.95*R2591,O2591*R2591),N2591*R2591)))</f>
        <v>-      ₽</v>
      </c>
      <c r="U2591" s="92" t="str">
        <f>IF('1'!$H$10="-","-      ₽",S2591*N2591)</f>
        <v>-      ₽</v>
      </c>
      <c r="V2591" s="93" t="str">
        <f>IF('1'!$H$10="-","-      ₽",R2591*N2591)</f>
        <v>-      ₽</v>
      </c>
      <c r="W2591" s="93" t="str">
        <f>IF('1'!$H$10="-","-      ₽",R2591*O2591)</f>
        <v>-      ₽</v>
      </c>
      <c r="X2591" s="65" t="s">
        <v>4548</v>
      </c>
      <c r="Y2591" s="66" t="str">
        <f>IF(OR(Q2591="",'1'!$H$10="-"),"-      %",IF(Z2591="только сц",0,IF(SUM($V$685:$V$6357)&gt;=57000,(W2591-T2591)/W2591,0)))</f>
        <v>-      %</v>
      </c>
      <c r="Z2591" s="83" t="s">
        <v>5582</v>
      </c>
      <c r="AA2591" s="51">
        <v>9</v>
      </c>
      <c r="AB2591" s="51">
        <v>0</v>
      </c>
      <c r="AC2591" s="63" t="s">
        <v>3975</v>
      </c>
      <c r="AD2591" s="94" t="str">
        <f>IF(OR(Q2591="",'1'!$H$10="-"),"",IF(Q2591&gt;R2591+S2591,"заказано больше наличия",""))</f>
        <v/>
      </c>
    </row>
    <row r="2592" spans="1:30" s="48" customFormat="1">
      <c r="A2592" s="2"/>
      <c r="B2592" s="57" t="s">
        <v>5344</v>
      </c>
      <c r="C2592" s="49" t="s">
        <v>5449</v>
      </c>
      <c r="D2592" s="49" t="s">
        <v>5450</v>
      </c>
      <c r="E2592" s="49">
        <v>6</v>
      </c>
      <c r="F2592" s="49">
        <v>19</v>
      </c>
      <c r="G2592" s="49"/>
      <c r="H2592" s="52" t="s">
        <v>3507</v>
      </c>
      <c r="I2592" s="50"/>
      <c r="J2592" s="50"/>
      <c r="K2592" s="90"/>
      <c r="L2592" s="51">
        <v>643</v>
      </c>
      <c r="M2592" s="51">
        <v>567</v>
      </c>
      <c r="N2592" s="82">
        <f>IF('1'!$H$10="-",L2592,L2592)</f>
        <v>643</v>
      </c>
      <c r="O2592" s="82">
        <f>IF(Z2592="только сц",0,IF('1'!$H$10="-",M2592,IF('1'!$H$10="в кассу предприятия",M2592,IF('1'!$H$10="ИП Водакова Т.Ю.",M2592*1.075,"-"))))</f>
        <v>0</v>
      </c>
      <c r="P2592" s="86">
        <v>5</v>
      </c>
      <c r="Q2592" s="47"/>
      <c r="R2592" s="91">
        <f t="shared" si="40"/>
        <v>0</v>
      </c>
      <c r="S2592" s="91" t="str">
        <f>IF('1'!$H$10="-","-      ₽",IF(Z2592="только сц",IF(Q2592&lt;=AA2592,Q2592,AA2592),IF(Q2592&lt;=AB2592,0,IF(Q2592-R2592&lt;=AA2592,Q2592-R2592,AA2592))))</f>
        <v>-      ₽</v>
      </c>
      <c r="T2592" s="92" t="str">
        <f>IF('1'!$H$10="-","-      ₽",IF(AND(SUM($W$10:$W$6357)&gt;=200000,AC2592&lt;&gt;"без скидки"),IF(R2592&gt;=100,O2592*0.95*0.95*R2592,O2592*R2592*0.95),IF(SUM($V$10:$V$6357)&gt;=57000,IF(AND(R2592&gt;=100,AC2592&lt;&gt;"без скидки"),O2592*0.95*R2592,O2592*R2592),N2592*R2592)))</f>
        <v>-      ₽</v>
      </c>
      <c r="U2592" s="92" t="str">
        <f>IF('1'!$H$10="-","-      ₽",S2592*N2592)</f>
        <v>-      ₽</v>
      </c>
      <c r="V2592" s="93" t="str">
        <f>IF('1'!$H$10="-","-      ₽",R2592*N2592)</f>
        <v>-      ₽</v>
      </c>
      <c r="W2592" s="93" t="str">
        <f>IF('1'!$H$10="-","-      ₽",R2592*O2592)</f>
        <v>-      ₽</v>
      </c>
      <c r="X2592" s="65" t="s">
        <v>4548</v>
      </c>
      <c r="Y2592" s="66" t="str">
        <f>IF(OR(Q2592="",'1'!$H$10="-"),"-      %",IF(Z2592="только сц",0,IF(SUM($V$685:$V$6357)&gt;=57000,(W2592-T2592)/W2592,0)))</f>
        <v>-      %</v>
      </c>
      <c r="Z2592" s="83" t="s">
        <v>5582</v>
      </c>
      <c r="AA2592" s="51">
        <v>5</v>
      </c>
      <c r="AB2592" s="51">
        <v>0</v>
      </c>
      <c r="AC2592" s="63" t="s">
        <v>375</v>
      </c>
      <c r="AD2592" s="94" t="str">
        <f>IF(OR(Q2592="",'1'!$H$10="-"),"",IF(Q2592&gt;R2592+S2592,"заказано больше наличия",""))</f>
        <v/>
      </c>
    </row>
    <row r="2593" spans="1:30" s="48" customFormat="1">
      <c r="A2593" s="2"/>
      <c r="B2593" s="57" t="s">
        <v>4019</v>
      </c>
      <c r="C2593" s="49" t="s">
        <v>2747</v>
      </c>
      <c r="D2593" s="49" t="s">
        <v>2748</v>
      </c>
      <c r="E2593" s="49">
        <v>6</v>
      </c>
      <c r="F2593" s="49">
        <v>22</v>
      </c>
      <c r="G2593" s="49" t="s">
        <v>4044</v>
      </c>
      <c r="H2593" s="52" t="s">
        <v>45</v>
      </c>
      <c r="I2593" s="50"/>
      <c r="J2593" s="50"/>
      <c r="K2593" s="90"/>
      <c r="L2593" s="51">
        <v>609</v>
      </c>
      <c r="M2593" s="51">
        <v>537</v>
      </c>
      <c r="N2593" s="82">
        <f>IF('1'!$H$10="-",L2593,L2593)</f>
        <v>609</v>
      </c>
      <c r="O2593" s="82">
        <f>IF(Z2593="только сц",0,IF('1'!$H$10="-",M2593,IF('1'!$H$10="в кассу предприятия",M2593,IF('1'!$H$10="ИП Водакова Т.Ю.",M2593*1.075,"-"))))</f>
        <v>0</v>
      </c>
      <c r="P2593" s="86">
        <v>2</v>
      </c>
      <c r="Q2593" s="47"/>
      <c r="R2593" s="91">
        <f t="shared" si="40"/>
        <v>0</v>
      </c>
      <c r="S2593" s="91" t="str">
        <f>IF('1'!$H$10="-","-      ₽",IF(Z2593="только сц",IF(Q2593&lt;=AA2593,Q2593,AA2593),IF(Q2593&lt;=AB2593,0,IF(Q2593-R2593&lt;=AA2593,Q2593-R2593,AA2593))))</f>
        <v>-      ₽</v>
      </c>
      <c r="T2593" s="92" t="str">
        <f>IF('1'!$H$10="-","-      ₽",IF(AND(SUM($W$10:$W$6357)&gt;=200000,AC2593&lt;&gt;"без скидки"),IF(R2593&gt;=100,O2593*0.95*0.95*R2593,O2593*R2593*0.95),IF(SUM($V$10:$V$6357)&gt;=57000,IF(AND(R2593&gt;=100,AC2593&lt;&gt;"без скидки"),O2593*0.95*R2593,O2593*R2593),N2593*R2593)))</f>
        <v>-      ₽</v>
      </c>
      <c r="U2593" s="92" t="str">
        <f>IF('1'!$H$10="-","-      ₽",S2593*N2593)</f>
        <v>-      ₽</v>
      </c>
      <c r="V2593" s="93" t="str">
        <f>IF('1'!$H$10="-","-      ₽",R2593*N2593)</f>
        <v>-      ₽</v>
      </c>
      <c r="W2593" s="93" t="str">
        <f>IF('1'!$H$10="-","-      ₽",R2593*O2593)</f>
        <v>-      ₽</v>
      </c>
      <c r="X2593" s="65" t="s">
        <v>4548</v>
      </c>
      <c r="Y2593" s="66" t="str">
        <f>IF(OR(Q2593="",'1'!$H$10="-"),"-      %",IF(Z2593="только сц",0,IF(SUM($V$685:$V$6357)&gt;=57000,(W2593-T2593)/W2593,0)))</f>
        <v>-      %</v>
      </c>
      <c r="Z2593" s="83" t="s">
        <v>5582</v>
      </c>
      <c r="AA2593" s="51">
        <v>2</v>
      </c>
      <c r="AB2593" s="51">
        <v>0</v>
      </c>
      <c r="AC2593" s="63" t="s">
        <v>3975</v>
      </c>
      <c r="AD2593" s="94" t="str">
        <f>IF(OR(Q2593="",'1'!$H$10="-"),"",IF(Q2593&gt;R2593+S2593,"заказано больше наличия",""))</f>
        <v/>
      </c>
    </row>
    <row r="2594" spans="1:30" s="48" customFormat="1">
      <c r="A2594" s="2"/>
      <c r="B2594" s="57" t="s">
        <v>4231</v>
      </c>
      <c r="C2594" s="49" t="s">
        <v>2747</v>
      </c>
      <c r="D2594" s="49" t="s">
        <v>2748</v>
      </c>
      <c r="E2594" s="49">
        <v>6</v>
      </c>
      <c r="F2594" s="49">
        <v>15</v>
      </c>
      <c r="G2594" s="49" t="s">
        <v>4269</v>
      </c>
      <c r="H2594" s="52" t="s">
        <v>57</v>
      </c>
      <c r="I2594" s="50"/>
      <c r="J2594" s="50"/>
      <c r="K2594" s="90"/>
      <c r="L2594" s="51">
        <v>609</v>
      </c>
      <c r="M2594" s="51">
        <v>537</v>
      </c>
      <c r="N2594" s="82">
        <f>IF('1'!$H$10="-",L2594,L2594)</f>
        <v>609</v>
      </c>
      <c r="O2594" s="82">
        <f>IF(Z2594="только сц",0,IF('1'!$H$10="-",M2594,IF('1'!$H$10="в кассу предприятия",M2594,IF('1'!$H$10="ИП Водакова Т.Ю.",M2594*1.075,"-"))))</f>
        <v>537</v>
      </c>
      <c r="P2594" s="86">
        <v>1</v>
      </c>
      <c r="Q2594" s="47"/>
      <c r="R2594" s="91">
        <f t="shared" si="40"/>
        <v>0</v>
      </c>
      <c r="S2594" s="91" t="str">
        <f>IF('1'!$H$10="-","-      ₽",IF(Z2594="только сц",IF(Q2594&lt;=AA2594,Q2594,AA2594),IF(Q2594&lt;=AB2594,0,IF(Q2594-R2594&lt;=AA2594,Q2594-R2594,AA2594))))</f>
        <v>-      ₽</v>
      </c>
      <c r="T2594" s="92" t="str">
        <f>IF('1'!$H$10="-","-      ₽",IF(AND(SUM($W$10:$W$6357)&gt;=200000,AC2594&lt;&gt;"без скидки"),IF(R2594&gt;=100,O2594*0.95*0.95*R2594,O2594*R2594*0.95),IF(SUM($V$10:$V$6357)&gt;=57000,IF(AND(R2594&gt;=100,AC2594&lt;&gt;"без скидки"),O2594*0.95*R2594,O2594*R2594),N2594*R2594)))</f>
        <v>-      ₽</v>
      </c>
      <c r="U2594" s="92" t="str">
        <f>IF('1'!$H$10="-","-      ₽",S2594*N2594)</f>
        <v>-      ₽</v>
      </c>
      <c r="V2594" s="93" t="str">
        <f>IF('1'!$H$10="-","-      ₽",R2594*N2594)</f>
        <v>-      ₽</v>
      </c>
      <c r="W2594" s="93" t="str">
        <f>IF('1'!$H$10="-","-      ₽",R2594*O2594)</f>
        <v>-      ₽</v>
      </c>
      <c r="X2594" s="65" t="s">
        <v>4548</v>
      </c>
      <c r="Y2594" s="66" t="str">
        <f>IF(OR(Q2594="",'1'!$H$10="-"),"-      %",IF(Z2594="только сц",0,IF(SUM($V$685:$V$6357)&gt;=57000,(W2594-T2594)/W2594,0)))</f>
        <v>-      %</v>
      </c>
      <c r="Z2594" s="83" t="s">
        <v>375</v>
      </c>
      <c r="AA2594" s="51">
        <v>0</v>
      </c>
      <c r="AB2594" s="51">
        <v>1</v>
      </c>
      <c r="AC2594" s="63" t="s">
        <v>375</v>
      </c>
      <c r="AD2594" s="94" t="str">
        <f>IF(OR(Q2594="",'1'!$H$10="-"),"",IF(Q2594&gt;R2594+S2594,"заказано больше наличия",""))</f>
        <v/>
      </c>
    </row>
    <row r="2595" spans="1:30" s="48" customFormat="1">
      <c r="A2595" s="2"/>
      <c r="B2595" s="57" t="s">
        <v>4392</v>
      </c>
      <c r="C2595" s="49" t="s">
        <v>2747</v>
      </c>
      <c r="D2595" s="49" t="s">
        <v>2748</v>
      </c>
      <c r="E2595" s="49">
        <v>6</v>
      </c>
      <c r="F2595" s="49">
        <v>15</v>
      </c>
      <c r="G2595" s="49" t="s">
        <v>4524</v>
      </c>
      <c r="H2595" s="52" t="s">
        <v>57</v>
      </c>
      <c r="I2595" s="50"/>
      <c r="J2595" s="50"/>
      <c r="K2595" s="90"/>
      <c r="L2595" s="51">
        <v>609</v>
      </c>
      <c r="M2595" s="51">
        <v>537</v>
      </c>
      <c r="N2595" s="82">
        <f>IF('1'!$H$10="-",L2595,L2595)</f>
        <v>609</v>
      </c>
      <c r="O2595" s="82">
        <f>IF(Z2595="только сц",0,IF('1'!$H$10="-",M2595,IF('1'!$H$10="в кассу предприятия",M2595,IF('1'!$H$10="ИП Водакова Т.Ю.",M2595*1.075,"-"))))</f>
        <v>0</v>
      </c>
      <c r="P2595" s="86">
        <v>2</v>
      </c>
      <c r="Q2595" s="47"/>
      <c r="R2595" s="91">
        <f t="shared" si="40"/>
        <v>0</v>
      </c>
      <c r="S2595" s="91" t="str">
        <f>IF('1'!$H$10="-","-      ₽",IF(Z2595="только сц",IF(Q2595&lt;=AA2595,Q2595,AA2595),IF(Q2595&lt;=AB2595,0,IF(Q2595-R2595&lt;=AA2595,Q2595-R2595,AA2595))))</f>
        <v>-      ₽</v>
      </c>
      <c r="T2595" s="92" t="str">
        <f>IF('1'!$H$10="-","-      ₽",IF(AND(SUM($W$10:$W$6357)&gt;=200000,AC2595&lt;&gt;"без скидки"),IF(R2595&gt;=100,O2595*0.95*0.95*R2595,O2595*R2595*0.95),IF(SUM($V$10:$V$6357)&gt;=57000,IF(AND(R2595&gt;=100,AC2595&lt;&gt;"без скидки"),O2595*0.95*R2595,O2595*R2595),N2595*R2595)))</f>
        <v>-      ₽</v>
      </c>
      <c r="U2595" s="92" t="str">
        <f>IF('1'!$H$10="-","-      ₽",S2595*N2595)</f>
        <v>-      ₽</v>
      </c>
      <c r="V2595" s="93" t="str">
        <f>IF('1'!$H$10="-","-      ₽",R2595*N2595)</f>
        <v>-      ₽</v>
      </c>
      <c r="W2595" s="93" t="str">
        <f>IF('1'!$H$10="-","-      ₽",R2595*O2595)</f>
        <v>-      ₽</v>
      </c>
      <c r="X2595" s="65" t="s">
        <v>4548</v>
      </c>
      <c r="Y2595" s="66" t="str">
        <f>IF(OR(Q2595="",'1'!$H$10="-"),"-      %",IF(Z2595="только сц",0,IF(SUM($V$685:$V$6357)&gt;=57000,(W2595-T2595)/W2595,0)))</f>
        <v>-      %</v>
      </c>
      <c r="Z2595" s="83" t="s">
        <v>5582</v>
      </c>
      <c r="AA2595" s="51">
        <v>2</v>
      </c>
      <c r="AB2595" s="51">
        <v>0</v>
      </c>
      <c r="AC2595" s="63" t="s">
        <v>375</v>
      </c>
      <c r="AD2595" s="94" t="str">
        <f>IF(OR(Q2595="",'1'!$H$10="-"),"",IF(Q2595&gt;R2595+S2595,"заказано больше наличия",""))</f>
        <v/>
      </c>
    </row>
    <row r="2596" spans="1:30" s="48" customFormat="1">
      <c r="A2596" s="2"/>
      <c r="B2596" s="57" t="s">
        <v>2233</v>
      </c>
      <c r="C2596" s="49" t="s">
        <v>2747</v>
      </c>
      <c r="D2596" s="49" t="s">
        <v>2748</v>
      </c>
      <c r="E2596" s="49">
        <v>6</v>
      </c>
      <c r="F2596" s="49">
        <v>15</v>
      </c>
      <c r="G2596" s="49" t="s">
        <v>3591</v>
      </c>
      <c r="H2596" s="52" t="s">
        <v>57</v>
      </c>
      <c r="I2596" s="50"/>
      <c r="J2596" s="50"/>
      <c r="K2596" s="90"/>
      <c r="L2596" s="51">
        <v>609</v>
      </c>
      <c r="M2596" s="51">
        <v>537</v>
      </c>
      <c r="N2596" s="82">
        <f>IF('1'!$H$10="-",L2596,L2596)</f>
        <v>609</v>
      </c>
      <c r="O2596" s="82">
        <f>IF(Z2596="только сц",0,IF('1'!$H$10="-",M2596,IF('1'!$H$10="в кассу предприятия",M2596,IF('1'!$H$10="ИП Водакова Т.Ю.",M2596*1.075,"-"))))</f>
        <v>0</v>
      </c>
      <c r="P2596" s="86">
        <v>5</v>
      </c>
      <c r="Q2596" s="47"/>
      <c r="R2596" s="91">
        <f t="shared" si="40"/>
        <v>0</v>
      </c>
      <c r="S2596" s="91" t="str">
        <f>IF('1'!$H$10="-","-      ₽",IF(Z2596="только сц",IF(Q2596&lt;=AA2596,Q2596,AA2596),IF(Q2596&lt;=AB2596,0,IF(Q2596-R2596&lt;=AA2596,Q2596-R2596,AA2596))))</f>
        <v>-      ₽</v>
      </c>
      <c r="T2596" s="92" t="str">
        <f>IF('1'!$H$10="-","-      ₽",IF(AND(SUM($W$10:$W$6357)&gt;=200000,AC2596&lt;&gt;"без скидки"),IF(R2596&gt;=100,O2596*0.95*0.95*R2596,O2596*R2596*0.95),IF(SUM($V$10:$V$6357)&gt;=57000,IF(AND(R2596&gt;=100,AC2596&lt;&gt;"без скидки"),O2596*0.95*R2596,O2596*R2596),N2596*R2596)))</f>
        <v>-      ₽</v>
      </c>
      <c r="U2596" s="92" t="str">
        <f>IF('1'!$H$10="-","-      ₽",S2596*N2596)</f>
        <v>-      ₽</v>
      </c>
      <c r="V2596" s="93" t="str">
        <f>IF('1'!$H$10="-","-      ₽",R2596*N2596)</f>
        <v>-      ₽</v>
      </c>
      <c r="W2596" s="93" t="str">
        <f>IF('1'!$H$10="-","-      ₽",R2596*O2596)</f>
        <v>-      ₽</v>
      </c>
      <c r="X2596" s="65" t="s">
        <v>4548</v>
      </c>
      <c r="Y2596" s="66" t="str">
        <f>IF(OR(Q2596="",'1'!$H$10="-"),"-      %",IF(Z2596="только сц",0,IF(SUM($V$685:$V$6357)&gt;=57000,(W2596-T2596)/W2596,0)))</f>
        <v>-      %</v>
      </c>
      <c r="Z2596" s="83" t="s">
        <v>5582</v>
      </c>
      <c r="AA2596" s="51">
        <v>5</v>
      </c>
      <c r="AB2596" s="51">
        <v>0</v>
      </c>
      <c r="AC2596" s="63" t="s">
        <v>3975</v>
      </c>
      <c r="AD2596" s="94" t="str">
        <f>IF(OR(Q2596="",'1'!$H$10="-"),"",IF(Q2596&gt;R2596+S2596,"заказано больше наличия",""))</f>
        <v/>
      </c>
    </row>
    <row r="2597" spans="1:30" s="48" customFormat="1">
      <c r="A2597" s="2"/>
      <c r="B2597" s="57" t="s">
        <v>2234</v>
      </c>
      <c r="C2597" s="49" t="s">
        <v>2747</v>
      </c>
      <c r="D2597" s="49" t="s">
        <v>2748</v>
      </c>
      <c r="E2597" s="49">
        <v>6</v>
      </c>
      <c r="F2597" s="49">
        <v>15</v>
      </c>
      <c r="G2597" s="49" t="s">
        <v>3592</v>
      </c>
      <c r="H2597" s="52" t="s">
        <v>57</v>
      </c>
      <c r="I2597" s="50"/>
      <c r="J2597" s="50"/>
      <c r="K2597" s="90"/>
      <c r="L2597" s="51">
        <v>609</v>
      </c>
      <c r="M2597" s="51">
        <v>537</v>
      </c>
      <c r="N2597" s="82">
        <f>IF('1'!$H$10="-",L2597,L2597)</f>
        <v>609</v>
      </c>
      <c r="O2597" s="82">
        <f>IF(Z2597="только сц",0,IF('1'!$H$10="-",M2597,IF('1'!$H$10="в кассу предприятия",M2597,IF('1'!$H$10="ИП Водакова Т.Ю.",M2597*1.075,"-"))))</f>
        <v>0</v>
      </c>
      <c r="P2597" s="86">
        <v>2</v>
      </c>
      <c r="Q2597" s="47"/>
      <c r="R2597" s="91">
        <f t="shared" si="40"/>
        <v>0</v>
      </c>
      <c r="S2597" s="91" t="str">
        <f>IF('1'!$H$10="-","-      ₽",IF(Z2597="только сц",IF(Q2597&lt;=AA2597,Q2597,AA2597),IF(Q2597&lt;=AB2597,0,IF(Q2597-R2597&lt;=AA2597,Q2597-R2597,AA2597))))</f>
        <v>-      ₽</v>
      </c>
      <c r="T2597" s="92" t="str">
        <f>IF('1'!$H$10="-","-      ₽",IF(AND(SUM($W$10:$W$6357)&gt;=200000,AC2597&lt;&gt;"без скидки"),IF(R2597&gt;=100,O2597*0.95*0.95*R2597,O2597*R2597*0.95),IF(SUM($V$10:$V$6357)&gt;=57000,IF(AND(R2597&gt;=100,AC2597&lt;&gt;"без скидки"),O2597*0.95*R2597,O2597*R2597),N2597*R2597)))</f>
        <v>-      ₽</v>
      </c>
      <c r="U2597" s="92" t="str">
        <f>IF('1'!$H$10="-","-      ₽",S2597*N2597)</f>
        <v>-      ₽</v>
      </c>
      <c r="V2597" s="93" t="str">
        <f>IF('1'!$H$10="-","-      ₽",R2597*N2597)</f>
        <v>-      ₽</v>
      </c>
      <c r="W2597" s="93" t="str">
        <f>IF('1'!$H$10="-","-      ₽",R2597*O2597)</f>
        <v>-      ₽</v>
      </c>
      <c r="X2597" s="65" t="s">
        <v>4548</v>
      </c>
      <c r="Y2597" s="66" t="str">
        <f>IF(OR(Q2597="",'1'!$H$10="-"),"-      %",IF(Z2597="только сц",0,IF(SUM($V$685:$V$6357)&gt;=57000,(W2597-T2597)/W2597,0)))</f>
        <v>-      %</v>
      </c>
      <c r="Z2597" s="83" t="s">
        <v>5582</v>
      </c>
      <c r="AA2597" s="51">
        <v>2</v>
      </c>
      <c r="AB2597" s="51">
        <v>0</v>
      </c>
      <c r="AC2597" s="63" t="s">
        <v>375</v>
      </c>
      <c r="AD2597" s="94" t="str">
        <f>IF(OR(Q2597="",'1'!$H$10="-"),"",IF(Q2597&gt;R2597+S2597,"заказано больше наличия",""))</f>
        <v/>
      </c>
    </row>
    <row r="2598" spans="1:30" s="48" customFormat="1">
      <c r="A2598" s="2"/>
      <c r="B2598" s="57" t="s">
        <v>320</v>
      </c>
      <c r="C2598" s="49" t="s">
        <v>321</v>
      </c>
      <c r="D2598" s="49" t="s">
        <v>322</v>
      </c>
      <c r="E2598" s="49">
        <v>6</v>
      </c>
      <c r="F2598" s="49">
        <v>15</v>
      </c>
      <c r="G2598" s="49" t="s">
        <v>323</v>
      </c>
      <c r="H2598" s="52" t="s">
        <v>57</v>
      </c>
      <c r="I2598" s="50"/>
      <c r="J2598" s="50"/>
      <c r="K2598" s="90"/>
      <c r="L2598" s="51">
        <v>579</v>
      </c>
      <c r="M2598" s="51">
        <v>511</v>
      </c>
      <c r="N2598" s="82">
        <f>IF('1'!$H$10="-",L2598,L2598)</f>
        <v>579</v>
      </c>
      <c r="O2598" s="82">
        <f>IF(Z2598="только сц",0,IF('1'!$H$10="-",M2598,IF('1'!$H$10="в кассу предприятия",M2598,IF('1'!$H$10="ИП Водакова Т.Ю.",M2598*1.075,"-"))))</f>
        <v>511</v>
      </c>
      <c r="P2598" s="86">
        <v>74</v>
      </c>
      <c r="Q2598" s="47"/>
      <c r="R2598" s="91">
        <f t="shared" si="40"/>
        <v>0</v>
      </c>
      <c r="S2598" s="91" t="str">
        <f>IF('1'!$H$10="-","-      ₽",IF(Z2598="только сц",IF(Q2598&lt;=AA2598,Q2598,AA2598),IF(Q2598&lt;=AB2598,0,IF(Q2598-R2598&lt;=AA2598,Q2598-R2598,AA2598))))</f>
        <v>-      ₽</v>
      </c>
      <c r="T2598" s="92" t="str">
        <f>IF('1'!$H$10="-","-      ₽",IF(AND(SUM($W$10:$W$6357)&gt;=200000,AC2598&lt;&gt;"без скидки"),IF(R2598&gt;=100,O2598*0.95*0.95*R2598,O2598*R2598*0.95),IF(SUM($V$10:$V$6357)&gt;=57000,IF(AND(R2598&gt;=100,AC2598&lt;&gt;"без скидки"),O2598*0.95*R2598,O2598*R2598),N2598*R2598)))</f>
        <v>-      ₽</v>
      </c>
      <c r="U2598" s="92" t="str">
        <f>IF('1'!$H$10="-","-      ₽",S2598*N2598)</f>
        <v>-      ₽</v>
      </c>
      <c r="V2598" s="93" t="str">
        <f>IF('1'!$H$10="-","-      ₽",R2598*N2598)</f>
        <v>-      ₽</v>
      </c>
      <c r="W2598" s="93" t="str">
        <f>IF('1'!$H$10="-","-      ₽",R2598*O2598)</f>
        <v>-      ₽</v>
      </c>
      <c r="X2598" s="65" t="s">
        <v>4548</v>
      </c>
      <c r="Y2598" s="66" t="str">
        <f>IF(OR(Q2598="",'1'!$H$10="-"),"-      %",IF(Z2598="только сц",0,IF(SUM($V$685:$V$6357)&gt;=57000,(W2598-T2598)/W2598,0)))</f>
        <v>-      %</v>
      </c>
      <c r="Z2598" s="83" t="s">
        <v>375</v>
      </c>
      <c r="AA2598" s="51">
        <v>8</v>
      </c>
      <c r="AB2598" s="51">
        <v>66</v>
      </c>
      <c r="AC2598" s="63" t="s">
        <v>375</v>
      </c>
      <c r="AD2598" s="94" t="str">
        <f>IF(OR(Q2598="",'1'!$H$10="-"),"",IF(Q2598&gt;R2598+S2598,"заказано больше наличия",""))</f>
        <v/>
      </c>
    </row>
    <row r="2599" spans="1:30" s="48" customFormat="1">
      <c r="A2599" s="2"/>
      <c r="B2599" s="57" t="s">
        <v>2235</v>
      </c>
      <c r="C2599" s="49" t="s">
        <v>331</v>
      </c>
      <c r="D2599" s="49" t="s">
        <v>322</v>
      </c>
      <c r="E2599" s="49">
        <v>6</v>
      </c>
      <c r="F2599" s="49">
        <v>15</v>
      </c>
      <c r="G2599" s="49" t="s">
        <v>3593</v>
      </c>
      <c r="H2599" s="52" t="s">
        <v>57</v>
      </c>
      <c r="I2599" s="50"/>
      <c r="J2599" s="50"/>
      <c r="K2599" s="90"/>
      <c r="L2599" s="51">
        <v>579</v>
      </c>
      <c r="M2599" s="51">
        <v>511</v>
      </c>
      <c r="N2599" s="82">
        <f>IF('1'!$H$10="-",L2599,L2599)</f>
        <v>579</v>
      </c>
      <c r="O2599" s="82">
        <f>IF(Z2599="только сц",0,IF('1'!$H$10="-",M2599,IF('1'!$H$10="в кассу предприятия",M2599,IF('1'!$H$10="ИП Водакова Т.Ю.",M2599*1.075,"-"))))</f>
        <v>0</v>
      </c>
      <c r="P2599" s="86">
        <v>5</v>
      </c>
      <c r="Q2599" s="47"/>
      <c r="R2599" s="91">
        <f t="shared" si="40"/>
        <v>0</v>
      </c>
      <c r="S2599" s="91" t="str">
        <f>IF('1'!$H$10="-","-      ₽",IF(Z2599="только сц",IF(Q2599&lt;=AA2599,Q2599,AA2599),IF(Q2599&lt;=AB2599,0,IF(Q2599-R2599&lt;=AA2599,Q2599-R2599,AA2599))))</f>
        <v>-      ₽</v>
      </c>
      <c r="T2599" s="92" t="str">
        <f>IF('1'!$H$10="-","-      ₽",IF(AND(SUM($W$10:$W$6357)&gt;=200000,AC2599&lt;&gt;"без скидки"),IF(R2599&gt;=100,O2599*0.95*0.95*R2599,O2599*R2599*0.95),IF(SUM($V$10:$V$6357)&gt;=57000,IF(AND(R2599&gt;=100,AC2599&lt;&gt;"без скидки"),O2599*0.95*R2599,O2599*R2599),N2599*R2599)))</f>
        <v>-      ₽</v>
      </c>
      <c r="U2599" s="92" t="str">
        <f>IF('1'!$H$10="-","-      ₽",S2599*N2599)</f>
        <v>-      ₽</v>
      </c>
      <c r="V2599" s="93" t="str">
        <f>IF('1'!$H$10="-","-      ₽",R2599*N2599)</f>
        <v>-      ₽</v>
      </c>
      <c r="W2599" s="93" t="str">
        <f>IF('1'!$H$10="-","-      ₽",R2599*O2599)</f>
        <v>-      ₽</v>
      </c>
      <c r="X2599" s="65" t="s">
        <v>4548</v>
      </c>
      <c r="Y2599" s="66" t="str">
        <f>IF(OR(Q2599="",'1'!$H$10="-"),"-      %",IF(Z2599="только сц",0,IF(SUM($V$685:$V$6357)&gt;=57000,(W2599-T2599)/W2599,0)))</f>
        <v>-      %</v>
      </c>
      <c r="Z2599" s="83" t="s">
        <v>5582</v>
      </c>
      <c r="AA2599" s="51">
        <v>5</v>
      </c>
      <c r="AB2599" s="51">
        <v>0</v>
      </c>
      <c r="AC2599" s="63" t="s">
        <v>375</v>
      </c>
      <c r="AD2599" s="94" t="str">
        <f>IF(OR(Q2599="",'1'!$H$10="-"),"",IF(Q2599&gt;R2599+S2599,"заказано больше наличия",""))</f>
        <v/>
      </c>
    </row>
    <row r="2600" spans="1:30" s="48" customFormat="1">
      <c r="A2600" s="2"/>
      <c r="B2600" s="57" t="s">
        <v>2236</v>
      </c>
      <c r="C2600" s="49" t="s">
        <v>321</v>
      </c>
      <c r="D2600" s="49" t="s">
        <v>3932</v>
      </c>
      <c r="E2600" s="49">
        <v>6</v>
      </c>
      <c r="F2600" s="49">
        <v>15</v>
      </c>
      <c r="G2600" s="49" t="s">
        <v>3594</v>
      </c>
      <c r="H2600" s="52" t="s">
        <v>57</v>
      </c>
      <c r="I2600" s="50"/>
      <c r="J2600" s="50"/>
      <c r="K2600" s="90"/>
      <c r="L2600" s="51">
        <v>579</v>
      </c>
      <c r="M2600" s="51">
        <v>511</v>
      </c>
      <c r="N2600" s="82">
        <f>IF('1'!$H$10="-",L2600,L2600)</f>
        <v>579</v>
      </c>
      <c r="O2600" s="82">
        <f>IF(Z2600="только сц",0,IF('1'!$H$10="-",M2600,IF('1'!$H$10="в кассу предприятия",M2600,IF('1'!$H$10="ИП Водакова Т.Ю.",M2600*1.075,"-"))))</f>
        <v>511</v>
      </c>
      <c r="P2600" s="86">
        <v>5</v>
      </c>
      <c r="Q2600" s="47"/>
      <c r="R2600" s="91">
        <f t="shared" si="40"/>
        <v>0</v>
      </c>
      <c r="S2600" s="91" t="str">
        <f>IF('1'!$H$10="-","-      ₽",IF(Z2600="только сц",IF(Q2600&lt;=AA2600,Q2600,AA2600),IF(Q2600&lt;=AB2600,0,IF(Q2600-R2600&lt;=AA2600,Q2600-R2600,AA2600))))</f>
        <v>-      ₽</v>
      </c>
      <c r="T2600" s="92" t="str">
        <f>IF('1'!$H$10="-","-      ₽",IF(AND(SUM($W$10:$W$6357)&gt;=200000,AC2600&lt;&gt;"без скидки"),IF(R2600&gt;=100,O2600*0.95*0.95*R2600,O2600*R2600*0.95),IF(SUM($V$10:$V$6357)&gt;=57000,IF(AND(R2600&gt;=100,AC2600&lt;&gt;"без скидки"),O2600*0.95*R2600,O2600*R2600),N2600*R2600)))</f>
        <v>-      ₽</v>
      </c>
      <c r="U2600" s="92" t="str">
        <f>IF('1'!$H$10="-","-      ₽",S2600*N2600)</f>
        <v>-      ₽</v>
      </c>
      <c r="V2600" s="93" t="str">
        <f>IF('1'!$H$10="-","-      ₽",R2600*N2600)</f>
        <v>-      ₽</v>
      </c>
      <c r="W2600" s="93" t="str">
        <f>IF('1'!$H$10="-","-      ₽",R2600*O2600)</f>
        <v>-      ₽</v>
      </c>
      <c r="X2600" s="65" t="s">
        <v>4548</v>
      </c>
      <c r="Y2600" s="66" t="str">
        <f>IF(OR(Q2600="",'1'!$H$10="-"),"-      %",IF(Z2600="только сц",0,IF(SUM($V$685:$V$6357)&gt;=57000,(W2600-T2600)/W2600,0)))</f>
        <v>-      %</v>
      </c>
      <c r="Z2600" s="83" t="s">
        <v>375</v>
      </c>
      <c r="AA2600" s="51">
        <v>2</v>
      </c>
      <c r="AB2600" s="51">
        <v>3</v>
      </c>
      <c r="AC2600" s="63" t="s">
        <v>375</v>
      </c>
      <c r="AD2600" s="94" t="str">
        <f>IF(OR(Q2600="",'1'!$H$10="-"),"",IF(Q2600&gt;R2600+S2600,"заказано больше наличия",""))</f>
        <v/>
      </c>
    </row>
    <row r="2601" spans="1:30" s="48" customFormat="1">
      <c r="A2601" s="2"/>
      <c r="B2601" s="57" t="s">
        <v>324</v>
      </c>
      <c r="C2601" s="49" t="s">
        <v>321</v>
      </c>
      <c r="D2601" s="49" t="s">
        <v>322</v>
      </c>
      <c r="E2601" s="49">
        <v>6</v>
      </c>
      <c r="F2601" s="49">
        <v>15</v>
      </c>
      <c r="G2601" s="49" t="s">
        <v>325</v>
      </c>
      <c r="H2601" s="52" t="s">
        <v>57</v>
      </c>
      <c r="I2601" s="50"/>
      <c r="J2601" s="50"/>
      <c r="K2601" s="90"/>
      <c r="L2601" s="51">
        <v>579</v>
      </c>
      <c r="M2601" s="51">
        <v>511</v>
      </c>
      <c r="N2601" s="82">
        <f>IF('1'!$H$10="-",L2601,L2601)</f>
        <v>579</v>
      </c>
      <c r="O2601" s="82">
        <f>IF(Z2601="только сц",0,IF('1'!$H$10="-",M2601,IF('1'!$H$10="в кассу предприятия",M2601,IF('1'!$H$10="ИП Водакова Т.Ю.",M2601*1.075,"-"))))</f>
        <v>511</v>
      </c>
      <c r="P2601" s="86">
        <v>53</v>
      </c>
      <c r="Q2601" s="47"/>
      <c r="R2601" s="91">
        <f t="shared" si="40"/>
        <v>0</v>
      </c>
      <c r="S2601" s="91" t="str">
        <f>IF('1'!$H$10="-","-      ₽",IF(Z2601="только сц",IF(Q2601&lt;=AA2601,Q2601,AA2601),IF(Q2601&lt;=AB2601,0,IF(Q2601-R2601&lt;=AA2601,Q2601-R2601,AA2601))))</f>
        <v>-      ₽</v>
      </c>
      <c r="T2601" s="92" t="str">
        <f>IF('1'!$H$10="-","-      ₽",IF(AND(SUM($W$10:$W$6357)&gt;=200000,AC2601&lt;&gt;"без скидки"),IF(R2601&gt;=100,O2601*0.95*0.95*R2601,O2601*R2601*0.95),IF(SUM($V$10:$V$6357)&gt;=57000,IF(AND(R2601&gt;=100,AC2601&lt;&gt;"без скидки"),O2601*0.95*R2601,O2601*R2601),N2601*R2601)))</f>
        <v>-      ₽</v>
      </c>
      <c r="U2601" s="92" t="str">
        <f>IF('1'!$H$10="-","-      ₽",S2601*N2601)</f>
        <v>-      ₽</v>
      </c>
      <c r="V2601" s="93" t="str">
        <f>IF('1'!$H$10="-","-      ₽",R2601*N2601)</f>
        <v>-      ₽</v>
      </c>
      <c r="W2601" s="93" t="str">
        <f>IF('1'!$H$10="-","-      ₽",R2601*O2601)</f>
        <v>-      ₽</v>
      </c>
      <c r="X2601" s="65" t="s">
        <v>4548</v>
      </c>
      <c r="Y2601" s="66" t="str">
        <f>IF(OR(Q2601="",'1'!$H$10="-"),"-      %",IF(Z2601="только сц",0,IF(SUM($V$685:$V$6357)&gt;=57000,(W2601-T2601)/W2601,0)))</f>
        <v>-      %</v>
      </c>
      <c r="Z2601" s="83" t="s">
        <v>375</v>
      </c>
      <c r="AA2601" s="51">
        <v>20</v>
      </c>
      <c r="AB2601" s="51">
        <v>33</v>
      </c>
      <c r="AC2601" s="63" t="s">
        <v>375</v>
      </c>
      <c r="AD2601" s="94" t="str">
        <f>IF(OR(Q2601="",'1'!$H$10="-"),"",IF(Q2601&gt;R2601+S2601,"заказано больше наличия",""))</f>
        <v/>
      </c>
    </row>
    <row r="2602" spans="1:30" s="48" customFormat="1">
      <c r="A2602" s="2"/>
      <c r="B2602" s="57" t="s">
        <v>326</v>
      </c>
      <c r="C2602" s="49" t="s">
        <v>321</v>
      </c>
      <c r="D2602" s="49" t="s">
        <v>322</v>
      </c>
      <c r="E2602" s="49">
        <v>6</v>
      </c>
      <c r="F2602" s="49">
        <v>15</v>
      </c>
      <c r="G2602" s="49" t="s">
        <v>327</v>
      </c>
      <c r="H2602" s="52" t="s">
        <v>57</v>
      </c>
      <c r="I2602" s="50"/>
      <c r="J2602" s="50"/>
      <c r="K2602" s="90"/>
      <c r="L2602" s="51">
        <v>579</v>
      </c>
      <c r="M2602" s="51">
        <v>511</v>
      </c>
      <c r="N2602" s="82">
        <f>IF('1'!$H$10="-",L2602,L2602)</f>
        <v>579</v>
      </c>
      <c r="O2602" s="82">
        <f>IF(Z2602="только сц",0,IF('1'!$H$10="-",M2602,IF('1'!$H$10="в кассу предприятия",M2602,IF('1'!$H$10="ИП Водакова Т.Ю.",M2602*1.075,"-"))))</f>
        <v>511</v>
      </c>
      <c r="P2602" s="86">
        <v>26</v>
      </c>
      <c r="Q2602" s="47"/>
      <c r="R2602" s="91">
        <f t="shared" si="40"/>
        <v>0</v>
      </c>
      <c r="S2602" s="91" t="str">
        <f>IF('1'!$H$10="-","-      ₽",IF(Z2602="только сц",IF(Q2602&lt;=AA2602,Q2602,AA2602),IF(Q2602&lt;=AB2602,0,IF(Q2602-R2602&lt;=AA2602,Q2602-R2602,AA2602))))</f>
        <v>-      ₽</v>
      </c>
      <c r="T2602" s="92" t="str">
        <f>IF('1'!$H$10="-","-      ₽",IF(AND(SUM($W$10:$W$6357)&gt;=200000,AC2602&lt;&gt;"без скидки"),IF(R2602&gt;=100,O2602*0.95*0.95*R2602,O2602*R2602*0.95),IF(SUM($V$10:$V$6357)&gt;=57000,IF(AND(R2602&gt;=100,AC2602&lt;&gt;"без скидки"),O2602*0.95*R2602,O2602*R2602),N2602*R2602)))</f>
        <v>-      ₽</v>
      </c>
      <c r="U2602" s="92" t="str">
        <f>IF('1'!$H$10="-","-      ₽",S2602*N2602)</f>
        <v>-      ₽</v>
      </c>
      <c r="V2602" s="93" t="str">
        <f>IF('1'!$H$10="-","-      ₽",R2602*N2602)</f>
        <v>-      ₽</v>
      </c>
      <c r="W2602" s="93" t="str">
        <f>IF('1'!$H$10="-","-      ₽",R2602*O2602)</f>
        <v>-      ₽</v>
      </c>
      <c r="X2602" s="65" t="s">
        <v>4548</v>
      </c>
      <c r="Y2602" s="66" t="str">
        <f>IF(OR(Q2602="",'1'!$H$10="-"),"-      %",IF(Z2602="только сц",0,IF(SUM($V$685:$V$6357)&gt;=57000,(W2602-T2602)/W2602,0)))</f>
        <v>-      %</v>
      </c>
      <c r="Z2602" s="83" t="s">
        <v>375</v>
      </c>
      <c r="AA2602" s="51">
        <v>13</v>
      </c>
      <c r="AB2602" s="51">
        <v>13</v>
      </c>
      <c r="AC2602" s="63" t="s">
        <v>375</v>
      </c>
      <c r="AD2602" s="94" t="str">
        <f>IF(OR(Q2602="",'1'!$H$10="-"),"",IF(Q2602&gt;R2602+S2602,"заказано больше наличия",""))</f>
        <v/>
      </c>
    </row>
    <row r="2603" spans="1:30" s="48" customFormat="1">
      <c r="A2603" s="2"/>
      <c r="B2603" s="57" t="s">
        <v>2237</v>
      </c>
      <c r="C2603" s="49" t="s">
        <v>321</v>
      </c>
      <c r="D2603" s="49" t="s">
        <v>3932</v>
      </c>
      <c r="E2603" s="49">
        <v>6</v>
      </c>
      <c r="F2603" s="49">
        <v>22</v>
      </c>
      <c r="G2603" s="49" t="s">
        <v>3595</v>
      </c>
      <c r="H2603" s="52" t="s">
        <v>45</v>
      </c>
      <c r="I2603" s="50"/>
      <c r="J2603" s="50"/>
      <c r="K2603" s="90"/>
      <c r="L2603" s="51">
        <v>592</v>
      </c>
      <c r="M2603" s="51">
        <v>522</v>
      </c>
      <c r="N2603" s="82">
        <f>IF('1'!$H$10="-",L2603,L2603)</f>
        <v>592</v>
      </c>
      <c r="O2603" s="82">
        <f>IF(Z2603="только сц",0,IF('1'!$H$10="-",M2603,IF('1'!$H$10="в кассу предприятия",M2603,IF('1'!$H$10="ИП Водакова Т.Ю.",M2603*1.075,"-"))))</f>
        <v>0</v>
      </c>
      <c r="P2603" s="86">
        <v>3</v>
      </c>
      <c r="Q2603" s="47"/>
      <c r="R2603" s="91">
        <f t="shared" si="40"/>
        <v>0</v>
      </c>
      <c r="S2603" s="91" t="str">
        <f>IF('1'!$H$10="-","-      ₽",IF(Z2603="только сц",IF(Q2603&lt;=AA2603,Q2603,AA2603),IF(Q2603&lt;=AB2603,0,IF(Q2603-R2603&lt;=AA2603,Q2603-R2603,AA2603))))</f>
        <v>-      ₽</v>
      </c>
      <c r="T2603" s="92" t="str">
        <f>IF('1'!$H$10="-","-      ₽",IF(AND(SUM($W$10:$W$6357)&gt;=200000,AC2603&lt;&gt;"без скидки"),IF(R2603&gt;=100,O2603*0.95*0.95*R2603,O2603*R2603*0.95),IF(SUM($V$10:$V$6357)&gt;=57000,IF(AND(R2603&gt;=100,AC2603&lt;&gt;"без скидки"),O2603*0.95*R2603,O2603*R2603),N2603*R2603)))</f>
        <v>-      ₽</v>
      </c>
      <c r="U2603" s="92" t="str">
        <f>IF('1'!$H$10="-","-      ₽",S2603*N2603)</f>
        <v>-      ₽</v>
      </c>
      <c r="V2603" s="93" t="str">
        <f>IF('1'!$H$10="-","-      ₽",R2603*N2603)</f>
        <v>-      ₽</v>
      </c>
      <c r="W2603" s="93" t="str">
        <f>IF('1'!$H$10="-","-      ₽",R2603*O2603)</f>
        <v>-      ₽</v>
      </c>
      <c r="X2603" s="65" t="s">
        <v>4548</v>
      </c>
      <c r="Y2603" s="66" t="str">
        <f>IF(OR(Q2603="",'1'!$H$10="-"),"-      %",IF(Z2603="только сц",0,IF(SUM($V$685:$V$6357)&gt;=57000,(W2603-T2603)/W2603,0)))</f>
        <v>-      %</v>
      </c>
      <c r="Z2603" s="83" t="s">
        <v>5582</v>
      </c>
      <c r="AA2603" s="51">
        <v>3</v>
      </c>
      <c r="AB2603" s="51">
        <v>0</v>
      </c>
      <c r="AC2603" s="63" t="s">
        <v>375</v>
      </c>
      <c r="AD2603" s="94" t="str">
        <f>IF(OR(Q2603="",'1'!$H$10="-"),"",IF(Q2603&gt;R2603+S2603,"заказано больше наличия",""))</f>
        <v/>
      </c>
    </row>
    <row r="2604" spans="1:30" s="48" customFormat="1">
      <c r="A2604" s="2"/>
      <c r="B2604" s="57" t="s">
        <v>2238</v>
      </c>
      <c r="C2604" s="49" t="s">
        <v>321</v>
      </c>
      <c r="D2604" s="49" t="s">
        <v>3932</v>
      </c>
      <c r="E2604" s="49">
        <v>6</v>
      </c>
      <c r="F2604" s="49">
        <v>15</v>
      </c>
      <c r="G2604" s="49" t="s">
        <v>3596</v>
      </c>
      <c r="H2604" s="52" t="s">
        <v>57</v>
      </c>
      <c r="I2604" s="50"/>
      <c r="J2604" s="50"/>
      <c r="K2604" s="90"/>
      <c r="L2604" s="51">
        <v>579</v>
      </c>
      <c r="M2604" s="51">
        <v>511</v>
      </c>
      <c r="N2604" s="82">
        <f>IF('1'!$H$10="-",L2604,L2604)</f>
        <v>579</v>
      </c>
      <c r="O2604" s="82">
        <f>IF(Z2604="только сц",0,IF('1'!$H$10="-",M2604,IF('1'!$H$10="в кассу предприятия",M2604,IF('1'!$H$10="ИП Водакова Т.Ю.",M2604*1.075,"-"))))</f>
        <v>0</v>
      </c>
      <c r="P2604" s="86">
        <v>1</v>
      </c>
      <c r="Q2604" s="47"/>
      <c r="R2604" s="91">
        <f t="shared" si="40"/>
        <v>0</v>
      </c>
      <c r="S2604" s="91" t="str">
        <f>IF('1'!$H$10="-","-      ₽",IF(Z2604="только сц",IF(Q2604&lt;=AA2604,Q2604,AA2604),IF(Q2604&lt;=AB2604,0,IF(Q2604-R2604&lt;=AA2604,Q2604-R2604,AA2604))))</f>
        <v>-      ₽</v>
      </c>
      <c r="T2604" s="92" t="str">
        <f>IF('1'!$H$10="-","-      ₽",IF(AND(SUM($W$10:$W$6357)&gt;=200000,AC2604&lt;&gt;"без скидки"),IF(R2604&gt;=100,O2604*0.95*0.95*R2604,O2604*R2604*0.95),IF(SUM($V$10:$V$6357)&gt;=57000,IF(AND(R2604&gt;=100,AC2604&lt;&gt;"без скидки"),O2604*0.95*R2604,O2604*R2604),N2604*R2604)))</f>
        <v>-      ₽</v>
      </c>
      <c r="U2604" s="92" t="str">
        <f>IF('1'!$H$10="-","-      ₽",S2604*N2604)</f>
        <v>-      ₽</v>
      </c>
      <c r="V2604" s="93" t="str">
        <f>IF('1'!$H$10="-","-      ₽",R2604*N2604)</f>
        <v>-      ₽</v>
      </c>
      <c r="W2604" s="93" t="str">
        <f>IF('1'!$H$10="-","-      ₽",R2604*O2604)</f>
        <v>-      ₽</v>
      </c>
      <c r="X2604" s="65" t="s">
        <v>4548</v>
      </c>
      <c r="Y2604" s="66" t="str">
        <f>IF(OR(Q2604="",'1'!$H$10="-"),"-      %",IF(Z2604="только сц",0,IF(SUM($V$685:$V$6357)&gt;=57000,(W2604-T2604)/W2604,0)))</f>
        <v>-      %</v>
      </c>
      <c r="Z2604" s="83" t="s">
        <v>5582</v>
      </c>
      <c r="AA2604" s="51">
        <v>1</v>
      </c>
      <c r="AB2604" s="51">
        <v>0</v>
      </c>
      <c r="AC2604" s="63" t="s">
        <v>375</v>
      </c>
      <c r="AD2604" s="94" t="str">
        <f>IF(OR(Q2604="",'1'!$H$10="-"),"",IF(Q2604&gt;R2604+S2604,"заказано больше наличия",""))</f>
        <v/>
      </c>
    </row>
    <row r="2605" spans="1:30" s="48" customFormat="1">
      <c r="A2605" s="2"/>
      <c r="B2605" s="57" t="s">
        <v>2239</v>
      </c>
      <c r="C2605" s="49" t="s">
        <v>321</v>
      </c>
      <c r="D2605" s="49" t="s">
        <v>3932</v>
      </c>
      <c r="E2605" s="49">
        <v>6</v>
      </c>
      <c r="F2605" s="49">
        <v>15</v>
      </c>
      <c r="G2605" s="49" t="s">
        <v>3597</v>
      </c>
      <c r="H2605" s="52" t="s">
        <v>57</v>
      </c>
      <c r="I2605" s="50"/>
      <c r="J2605" s="50"/>
      <c r="K2605" s="90"/>
      <c r="L2605" s="51">
        <v>579</v>
      </c>
      <c r="M2605" s="51">
        <v>511</v>
      </c>
      <c r="N2605" s="82">
        <f>IF('1'!$H$10="-",L2605,L2605)</f>
        <v>579</v>
      </c>
      <c r="O2605" s="82">
        <f>IF(Z2605="только сц",0,IF('1'!$H$10="-",M2605,IF('1'!$H$10="в кассу предприятия",M2605,IF('1'!$H$10="ИП Водакова Т.Ю.",M2605*1.075,"-"))))</f>
        <v>0</v>
      </c>
      <c r="P2605" s="86">
        <v>1</v>
      </c>
      <c r="Q2605" s="47"/>
      <c r="R2605" s="91">
        <f t="shared" si="40"/>
        <v>0</v>
      </c>
      <c r="S2605" s="91" t="str">
        <f>IF('1'!$H$10="-","-      ₽",IF(Z2605="только сц",IF(Q2605&lt;=AA2605,Q2605,AA2605),IF(Q2605&lt;=AB2605,0,IF(Q2605-R2605&lt;=AA2605,Q2605-R2605,AA2605))))</f>
        <v>-      ₽</v>
      </c>
      <c r="T2605" s="92" t="str">
        <f>IF('1'!$H$10="-","-      ₽",IF(AND(SUM($W$10:$W$6357)&gt;=200000,AC2605&lt;&gt;"без скидки"),IF(R2605&gt;=100,O2605*0.95*0.95*R2605,O2605*R2605*0.95),IF(SUM($V$10:$V$6357)&gt;=57000,IF(AND(R2605&gt;=100,AC2605&lt;&gt;"без скидки"),O2605*0.95*R2605,O2605*R2605),N2605*R2605)))</f>
        <v>-      ₽</v>
      </c>
      <c r="U2605" s="92" t="str">
        <f>IF('1'!$H$10="-","-      ₽",S2605*N2605)</f>
        <v>-      ₽</v>
      </c>
      <c r="V2605" s="93" t="str">
        <f>IF('1'!$H$10="-","-      ₽",R2605*N2605)</f>
        <v>-      ₽</v>
      </c>
      <c r="W2605" s="93" t="str">
        <f>IF('1'!$H$10="-","-      ₽",R2605*O2605)</f>
        <v>-      ₽</v>
      </c>
      <c r="X2605" s="65" t="s">
        <v>4548</v>
      </c>
      <c r="Y2605" s="66" t="str">
        <f>IF(OR(Q2605="",'1'!$H$10="-"),"-      %",IF(Z2605="только сц",0,IF(SUM($V$685:$V$6357)&gt;=57000,(W2605-T2605)/W2605,0)))</f>
        <v>-      %</v>
      </c>
      <c r="Z2605" s="83" t="s">
        <v>5582</v>
      </c>
      <c r="AA2605" s="51">
        <v>1</v>
      </c>
      <c r="AB2605" s="51">
        <v>0</v>
      </c>
      <c r="AC2605" s="63" t="s">
        <v>375</v>
      </c>
      <c r="AD2605" s="94" t="str">
        <f>IF(OR(Q2605="",'1'!$H$10="-"),"",IF(Q2605&gt;R2605+S2605,"заказано больше наличия",""))</f>
        <v/>
      </c>
    </row>
    <row r="2606" spans="1:30" s="48" customFormat="1">
      <c r="A2606" s="2"/>
      <c r="B2606" s="57" t="s">
        <v>328</v>
      </c>
      <c r="C2606" s="49" t="s">
        <v>321</v>
      </c>
      <c r="D2606" s="49" t="s">
        <v>322</v>
      </c>
      <c r="E2606" s="49">
        <v>6</v>
      </c>
      <c r="F2606" s="49">
        <v>15</v>
      </c>
      <c r="G2606" s="49" t="s">
        <v>329</v>
      </c>
      <c r="H2606" s="52" t="s">
        <v>57</v>
      </c>
      <c r="I2606" s="50"/>
      <c r="J2606" s="50"/>
      <c r="K2606" s="90"/>
      <c r="L2606" s="51">
        <v>579</v>
      </c>
      <c r="M2606" s="51">
        <v>511</v>
      </c>
      <c r="N2606" s="82">
        <f>IF('1'!$H$10="-",L2606,L2606)</f>
        <v>579</v>
      </c>
      <c r="O2606" s="82">
        <f>IF(Z2606="только сц",0,IF('1'!$H$10="-",M2606,IF('1'!$H$10="в кассу предприятия",M2606,IF('1'!$H$10="ИП Водакова Т.Ю.",M2606*1.075,"-"))))</f>
        <v>511</v>
      </c>
      <c r="P2606" s="86">
        <v>21</v>
      </c>
      <c r="Q2606" s="47"/>
      <c r="R2606" s="91">
        <f t="shared" si="40"/>
        <v>0</v>
      </c>
      <c r="S2606" s="91" t="str">
        <f>IF('1'!$H$10="-","-      ₽",IF(Z2606="только сц",IF(Q2606&lt;=AA2606,Q2606,AA2606),IF(Q2606&lt;=AB2606,0,IF(Q2606-R2606&lt;=AA2606,Q2606-R2606,AA2606))))</f>
        <v>-      ₽</v>
      </c>
      <c r="T2606" s="92" t="str">
        <f>IF('1'!$H$10="-","-      ₽",IF(AND(SUM($W$10:$W$6357)&gt;=200000,AC2606&lt;&gt;"без скидки"),IF(R2606&gt;=100,O2606*0.95*0.95*R2606,O2606*R2606*0.95),IF(SUM($V$10:$V$6357)&gt;=57000,IF(AND(R2606&gt;=100,AC2606&lt;&gt;"без скидки"),O2606*0.95*R2606,O2606*R2606),N2606*R2606)))</f>
        <v>-      ₽</v>
      </c>
      <c r="U2606" s="92" t="str">
        <f>IF('1'!$H$10="-","-      ₽",S2606*N2606)</f>
        <v>-      ₽</v>
      </c>
      <c r="V2606" s="93" t="str">
        <f>IF('1'!$H$10="-","-      ₽",R2606*N2606)</f>
        <v>-      ₽</v>
      </c>
      <c r="W2606" s="93" t="str">
        <f>IF('1'!$H$10="-","-      ₽",R2606*O2606)</f>
        <v>-      ₽</v>
      </c>
      <c r="X2606" s="65" t="s">
        <v>4548</v>
      </c>
      <c r="Y2606" s="66" t="str">
        <f>IF(OR(Q2606="",'1'!$H$10="-"),"-      %",IF(Z2606="только сц",0,IF(SUM($V$685:$V$6357)&gt;=57000,(W2606-T2606)/W2606,0)))</f>
        <v>-      %</v>
      </c>
      <c r="Z2606" s="83" t="s">
        <v>375</v>
      </c>
      <c r="AA2606" s="51">
        <v>10</v>
      </c>
      <c r="AB2606" s="51">
        <v>11</v>
      </c>
      <c r="AC2606" s="63" t="s">
        <v>375</v>
      </c>
      <c r="AD2606" s="94" t="str">
        <f>IF(OR(Q2606="",'1'!$H$10="-"),"",IF(Q2606&gt;R2606+S2606,"заказано больше наличия",""))</f>
        <v/>
      </c>
    </row>
    <row r="2607" spans="1:30" s="48" customFormat="1">
      <c r="A2607" s="2"/>
      <c r="B2607" s="57" t="s">
        <v>2240</v>
      </c>
      <c r="C2607" s="49" t="s">
        <v>331</v>
      </c>
      <c r="D2607" s="49" t="s">
        <v>322</v>
      </c>
      <c r="E2607" s="49">
        <v>6</v>
      </c>
      <c r="F2607" s="49">
        <v>22</v>
      </c>
      <c r="G2607" s="49" t="s">
        <v>329</v>
      </c>
      <c r="H2607" s="52" t="s">
        <v>45</v>
      </c>
      <c r="I2607" s="50"/>
      <c r="J2607" s="50"/>
      <c r="K2607" s="90"/>
      <c r="L2607" s="51">
        <v>592</v>
      </c>
      <c r="M2607" s="51">
        <v>522</v>
      </c>
      <c r="N2607" s="82">
        <f>IF('1'!$H$10="-",L2607,L2607)</f>
        <v>592</v>
      </c>
      <c r="O2607" s="82">
        <f>IF(Z2607="только сц",0,IF('1'!$H$10="-",M2607,IF('1'!$H$10="в кассу предприятия",M2607,IF('1'!$H$10="ИП Водакова Т.Ю.",M2607*1.075,"-"))))</f>
        <v>522</v>
      </c>
      <c r="P2607" s="86">
        <v>4</v>
      </c>
      <c r="Q2607" s="47"/>
      <c r="R2607" s="91">
        <f t="shared" si="40"/>
        <v>0</v>
      </c>
      <c r="S2607" s="91" t="str">
        <f>IF('1'!$H$10="-","-      ₽",IF(Z2607="только сц",IF(Q2607&lt;=AA2607,Q2607,AA2607),IF(Q2607&lt;=AB2607,0,IF(Q2607-R2607&lt;=AA2607,Q2607-R2607,AA2607))))</f>
        <v>-      ₽</v>
      </c>
      <c r="T2607" s="92" t="str">
        <f>IF('1'!$H$10="-","-      ₽",IF(AND(SUM($W$10:$W$6357)&gt;=200000,AC2607&lt;&gt;"без скидки"),IF(R2607&gt;=100,O2607*0.95*0.95*R2607,O2607*R2607*0.95),IF(SUM($V$10:$V$6357)&gt;=57000,IF(AND(R2607&gt;=100,AC2607&lt;&gt;"без скидки"),O2607*0.95*R2607,O2607*R2607),N2607*R2607)))</f>
        <v>-      ₽</v>
      </c>
      <c r="U2607" s="92" t="str">
        <f>IF('1'!$H$10="-","-      ₽",S2607*N2607)</f>
        <v>-      ₽</v>
      </c>
      <c r="V2607" s="93" t="str">
        <f>IF('1'!$H$10="-","-      ₽",R2607*N2607)</f>
        <v>-      ₽</v>
      </c>
      <c r="W2607" s="93" t="str">
        <f>IF('1'!$H$10="-","-      ₽",R2607*O2607)</f>
        <v>-      ₽</v>
      </c>
      <c r="X2607" s="65" t="s">
        <v>4548</v>
      </c>
      <c r="Y2607" s="66" t="str">
        <f>IF(OR(Q2607="",'1'!$H$10="-"),"-      %",IF(Z2607="только сц",0,IF(SUM($V$685:$V$6357)&gt;=57000,(W2607-T2607)/W2607,0)))</f>
        <v>-      %</v>
      </c>
      <c r="Z2607" s="83" t="s">
        <v>375</v>
      </c>
      <c r="AA2607" s="51">
        <v>0</v>
      </c>
      <c r="AB2607" s="51">
        <v>4</v>
      </c>
      <c r="AC2607" s="63" t="s">
        <v>375</v>
      </c>
      <c r="AD2607" s="94" t="str">
        <f>IF(OR(Q2607="",'1'!$H$10="-"),"",IF(Q2607&gt;R2607+S2607,"заказано больше наличия",""))</f>
        <v/>
      </c>
    </row>
    <row r="2608" spans="1:30" s="48" customFormat="1">
      <c r="A2608" s="2"/>
      <c r="B2608" s="57" t="s">
        <v>330</v>
      </c>
      <c r="C2608" s="49" t="s">
        <v>331</v>
      </c>
      <c r="D2608" s="49" t="s">
        <v>322</v>
      </c>
      <c r="E2608" s="49">
        <v>6</v>
      </c>
      <c r="F2608" s="49">
        <v>15</v>
      </c>
      <c r="G2608" s="49" t="s">
        <v>332</v>
      </c>
      <c r="H2608" s="52" t="s">
        <v>57</v>
      </c>
      <c r="I2608" s="50"/>
      <c r="J2608" s="50"/>
      <c r="K2608" s="90"/>
      <c r="L2608" s="51">
        <v>579</v>
      </c>
      <c r="M2608" s="51">
        <v>511</v>
      </c>
      <c r="N2608" s="82">
        <f>IF('1'!$H$10="-",L2608,L2608)</f>
        <v>579</v>
      </c>
      <c r="O2608" s="82">
        <f>IF(Z2608="только сц",0,IF('1'!$H$10="-",M2608,IF('1'!$H$10="в кассу предприятия",M2608,IF('1'!$H$10="ИП Водакова Т.Ю.",M2608*1.075,"-"))))</f>
        <v>0</v>
      </c>
      <c r="P2608" s="86">
        <v>3</v>
      </c>
      <c r="Q2608" s="47"/>
      <c r="R2608" s="91">
        <f t="shared" ref="R2608:R2671" si="41">IF(Q2608&lt;=AB2608,Q2608,AB2608)</f>
        <v>0</v>
      </c>
      <c r="S2608" s="91" t="str">
        <f>IF('1'!$H$10="-","-      ₽",IF(Z2608="только сц",IF(Q2608&lt;=AA2608,Q2608,AA2608),IF(Q2608&lt;=AB2608,0,IF(Q2608-R2608&lt;=AA2608,Q2608-R2608,AA2608))))</f>
        <v>-      ₽</v>
      </c>
      <c r="T2608" s="92" t="str">
        <f>IF('1'!$H$10="-","-      ₽",IF(AND(SUM($W$10:$W$6357)&gt;=200000,AC2608&lt;&gt;"без скидки"),IF(R2608&gt;=100,O2608*0.95*0.95*R2608,O2608*R2608*0.95),IF(SUM($V$10:$V$6357)&gt;=57000,IF(AND(R2608&gt;=100,AC2608&lt;&gt;"без скидки"),O2608*0.95*R2608,O2608*R2608),N2608*R2608)))</f>
        <v>-      ₽</v>
      </c>
      <c r="U2608" s="92" t="str">
        <f>IF('1'!$H$10="-","-      ₽",S2608*N2608)</f>
        <v>-      ₽</v>
      </c>
      <c r="V2608" s="93" t="str">
        <f>IF('1'!$H$10="-","-      ₽",R2608*N2608)</f>
        <v>-      ₽</v>
      </c>
      <c r="W2608" s="93" t="str">
        <f>IF('1'!$H$10="-","-      ₽",R2608*O2608)</f>
        <v>-      ₽</v>
      </c>
      <c r="X2608" s="65" t="s">
        <v>4548</v>
      </c>
      <c r="Y2608" s="66" t="str">
        <f>IF(OR(Q2608="",'1'!$H$10="-"),"-      %",IF(Z2608="только сц",0,IF(SUM($V$685:$V$6357)&gt;=57000,(W2608-T2608)/W2608,0)))</f>
        <v>-      %</v>
      </c>
      <c r="Z2608" s="83" t="s">
        <v>5582</v>
      </c>
      <c r="AA2608" s="51">
        <v>3</v>
      </c>
      <c r="AB2608" s="51">
        <v>0</v>
      </c>
      <c r="AC2608" s="63" t="s">
        <v>375</v>
      </c>
      <c r="AD2608" s="94" t="str">
        <f>IF(OR(Q2608="",'1'!$H$10="-"),"",IF(Q2608&gt;R2608+S2608,"заказано больше наличия",""))</f>
        <v/>
      </c>
    </row>
    <row r="2609" spans="1:30" s="48" customFormat="1">
      <c r="A2609" s="2"/>
      <c r="B2609" s="57" t="s">
        <v>4621</v>
      </c>
      <c r="C2609" s="49" t="s">
        <v>321</v>
      </c>
      <c r="D2609" s="49" t="s">
        <v>322</v>
      </c>
      <c r="E2609" s="49">
        <v>6</v>
      </c>
      <c r="F2609" s="49">
        <v>19</v>
      </c>
      <c r="G2609" s="49" t="s">
        <v>332</v>
      </c>
      <c r="H2609" s="52" t="s">
        <v>3507</v>
      </c>
      <c r="I2609" s="50"/>
      <c r="J2609" s="50"/>
      <c r="K2609" s="90"/>
      <c r="L2609" s="51">
        <v>592</v>
      </c>
      <c r="M2609" s="51">
        <v>522</v>
      </c>
      <c r="N2609" s="82">
        <f>IF('1'!$H$10="-",L2609,L2609)</f>
        <v>592</v>
      </c>
      <c r="O2609" s="82">
        <f>IF(Z2609="только сц",0,IF('1'!$H$10="-",M2609,IF('1'!$H$10="в кассу предприятия",M2609,IF('1'!$H$10="ИП Водакова Т.Ю.",M2609*1.075,"-"))))</f>
        <v>0</v>
      </c>
      <c r="P2609" s="86">
        <v>55</v>
      </c>
      <c r="Q2609" s="47"/>
      <c r="R2609" s="91">
        <f t="shared" si="41"/>
        <v>0</v>
      </c>
      <c r="S2609" s="91" t="str">
        <f>IF('1'!$H$10="-","-      ₽",IF(Z2609="только сц",IF(Q2609&lt;=AA2609,Q2609,AA2609),IF(Q2609&lt;=AB2609,0,IF(Q2609-R2609&lt;=AA2609,Q2609-R2609,AA2609))))</f>
        <v>-      ₽</v>
      </c>
      <c r="T2609" s="92" t="str">
        <f>IF('1'!$H$10="-","-      ₽",IF(AND(SUM($W$10:$W$6357)&gt;=200000,AC2609&lt;&gt;"без скидки"),IF(R2609&gt;=100,O2609*0.95*0.95*R2609,O2609*R2609*0.95),IF(SUM($V$10:$V$6357)&gt;=57000,IF(AND(R2609&gt;=100,AC2609&lt;&gt;"без скидки"),O2609*0.95*R2609,O2609*R2609),N2609*R2609)))</f>
        <v>-      ₽</v>
      </c>
      <c r="U2609" s="92" t="str">
        <f>IF('1'!$H$10="-","-      ₽",S2609*N2609)</f>
        <v>-      ₽</v>
      </c>
      <c r="V2609" s="93" t="str">
        <f>IF('1'!$H$10="-","-      ₽",R2609*N2609)</f>
        <v>-      ₽</v>
      </c>
      <c r="W2609" s="93" t="str">
        <f>IF('1'!$H$10="-","-      ₽",R2609*O2609)</f>
        <v>-      ₽</v>
      </c>
      <c r="X2609" s="65" t="s">
        <v>4548</v>
      </c>
      <c r="Y2609" s="66" t="str">
        <f>IF(OR(Q2609="",'1'!$H$10="-"),"-      %",IF(Z2609="только сц",0,IF(SUM($V$685:$V$6357)&gt;=57000,(W2609-T2609)/W2609,0)))</f>
        <v>-      %</v>
      </c>
      <c r="Z2609" s="83" t="s">
        <v>5582</v>
      </c>
      <c r="AA2609" s="51">
        <v>55</v>
      </c>
      <c r="AB2609" s="51">
        <v>0</v>
      </c>
      <c r="AC2609" s="63" t="s">
        <v>375</v>
      </c>
      <c r="AD2609" s="94" t="str">
        <f>IF(OR(Q2609="",'1'!$H$10="-"),"",IF(Q2609&gt;R2609+S2609,"заказано больше наличия",""))</f>
        <v/>
      </c>
    </row>
    <row r="2610" spans="1:30" s="48" customFormat="1">
      <c r="A2610" s="2"/>
      <c r="B2610" s="57" t="s">
        <v>2241</v>
      </c>
      <c r="C2610" s="49" t="s">
        <v>321</v>
      </c>
      <c r="D2610" s="49" t="s">
        <v>3932</v>
      </c>
      <c r="E2610" s="49">
        <v>6</v>
      </c>
      <c r="F2610" s="49">
        <v>15</v>
      </c>
      <c r="G2610" s="49" t="s">
        <v>3598</v>
      </c>
      <c r="H2610" s="52" t="s">
        <v>57</v>
      </c>
      <c r="I2610" s="50"/>
      <c r="J2610" s="50"/>
      <c r="K2610" s="90"/>
      <c r="L2610" s="51">
        <v>579</v>
      </c>
      <c r="M2610" s="51">
        <v>511</v>
      </c>
      <c r="N2610" s="82">
        <f>IF('1'!$H$10="-",L2610,L2610)</f>
        <v>579</v>
      </c>
      <c r="O2610" s="82">
        <f>IF(Z2610="только сц",0,IF('1'!$H$10="-",M2610,IF('1'!$H$10="в кассу предприятия",M2610,IF('1'!$H$10="ИП Водакова Т.Ю.",M2610*1.075,"-"))))</f>
        <v>0</v>
      </c>
      <c r="P2610" s="86">
        <v>1</v>
      </c>
      <c r="Q2610" s="47"/>
      <c r="R2610" s="91">
        <f t="shared" si="41"/>
        <v>0</v>
      </c>
      <c r="S2610" s="91" t="str">
        <f>IF('1'!$H$10="-","-      ₽",IF(Z2610="только сц",IF(Q2610&lt;=AA2610,Q2610,AA2610),IF(Q2610&lt;=AB2610,0,IF(Q2610-R2610&lt;=AA2610,Q2610-R2610,AA2610))))</f>
        <v>-      ₽</v>
      </c>
      <c r="T2610" s="92" t="str">
        <f>IF('1'!$H$10="-","-      ₽",IF(AND(SUM($W$10:$W$6357)&gt;=200000,AC2610&lt;&gt;"без скидки"),IF(R2610&gt;=100,O2610*0.95*0.95*R2610,O2610*R2610*0.95),IF(SUM($V$10:$V$6357)&gt;=57000,IF(AND(R2610&gt;=100,AC2610&lt;&gt;"без скидки"),O2610*0.95*R2610,O2610*R2610),N2610*R2610)))</f>
        <v>-      ₽</v>
      </c>
      <c r="U2610" s="92" t="str">
        <f>IF('1'!$H$10="-","-      ₽",S2610*N2610)</f>
        <v>-      ₽</v>
      </c>
      <c r="V2610" s="93" t="str">
        <f>IF('1'!$H$10="-","-      ₽",R2610*N2610)</f>
        <v>-      ₽</v>
      </c>
      <c r="W2610" s="93" t="str">
        <f>IF('1'!$H$10="-","-      ₽",R2610*O2610)</f>
        <v>-      ₽</v>
      </c>
      <c r="X2610" s="65" t="s">
        <v>4548</v>
      </c>
      <c r="Y2610" s="66" t="str">
        <f>IF(OR(Q2610="",'1'!$H$10="-"),"-      %",IF(Z2610="только сц",0,IF(SUM($V$685:$V$6357)&gt;=57000,(W2610-T2610)/W2610,0)))</f>
        <v>-      %</v>
      </c>
      <c r="Z2610" s="83" t="s">
        <v>5582</v>
      </c>
      <c r="AA2610" s="51">
        <v>1</v>
      </c>
      <c r="AB2610" s="51">
        <v>0</v>
      </c>
      <c r="AC2610" s="63" t="s">
        <v>375</v>
      </c>
      <c r="AD2610" s="94" t="str">
        <f>IF(OR(Q2610="",'1'!$H$10="-"),"",IF(Q2610&gt;R2610+S2610,"заказано больше наличия",""))</f>
        <v/>
      </c>
    </row>
    <row r="2611" spans="1:30" s="48" customFormat="1">
      <c r="A2611" s="2"/>
      <c r="B2611" s="57" t="s">
        <v>5345</v>
      </c>
      <c r="C2611" s="49" t="s">
        <v>321</v>
      </c>
      <c r="D2611" s="49" t="s">
        <v>322</v>
      </c>
      <c r="E2611" s="49">
        <v>6</v>
      </c>
      <c r="F2611" s="49">
        <v>19</v>
      </c>
      <c r="G2611" s="49" t="s">
        <v>5579</v>
      </c>
      <c r="H2611" s="52" t="s">
        <v>3507</v>
      </c>
      <c r="I2611" s="50"/>
      <c r="J2611" s="50"/>
      <c r="K2611" s="90"/>
      <c r="L2611" s="51">
        <v>592</v>
      </c>
      <c r="M2611" s="51">
        <v>522</v>
      </c>
      <c r="N2611" s="82">
        <f>IF('1'!$H$10="-",L2611,L2611)</f>
        <v>592</v>
      </c>
      <c r="O2611" s="82">
        <f>IF(Z2611="только сц",0,IF('1'!$H$10="-",M2611,IF('1'!$H$10="в кассу предприятия",M2611,IF('1'!$H$10="ИП Водакова Т.Ю.",M2611*1.075,"-"))))</f>
        <v>0</v>
      </c>
      <c r="P2611" s="86">
        <v>10</v>
      </c>
      <c r="Q2611" s="47"/>
      <c r="R2611" s="91">
        <f t="shared" si="41"/>
        <v>0</v>
      </c>
      <c r="S2611" s="91" t="str">
        <f>IF('1'!$H$10="-","-      ₽",IF(Z2611="только сц",IF(Q2611&lt;=AA2611,Q2611,AA2611),IF(Q2611&lt;=AB2611,0,IF(Q2611-R2611&lt;=AA2611,Q2611-R2611,AA2611))))</f>
        <v>-      ₽</v>
      </c>
      <c r="T2611" s="92" t="str">
        <f>IF('1'!$H$10="-","-      ₽",IF(AND(SUM($W$10:$W$6357)&gt;=200000,AC2611&lt;&gt;"без скидки"),IF(R2611&gt;=100,O2611*0.95*0.95*R2611,O2611*R2611*0.95),IF(SUM($V$10:$V$6357)&gt;=57000,IF(AND(R2611&gt;=100,AC2611&lt;&gt;"без скидки"),O2611*0.95*R2611,O2611*R2611),N2611*R2611)))</f>
        <v>-      ₽</v>
      </c>
      <c r="U2611" s="92" t="str">
        <f>IF('1'!$H$10="-","-      ₽",S2611*N2611)</f>
        <v>-      ₽</v>
      </c>
      <c r="V2611" s="93" t="str">
        <f>IF('1'!$H$10="-","-      ₽",R2611*N2611)</f>
        <v>-      ₽</v>
      </c>
      <c r="W2611" s="93" t="str">
        <f>IF('1'!$H$10="-","-      ₽",R2611*O2611)</f>
        <v>-      ₽</v>
      </c>
      <c r="X2611" s="65" t="s">
        <v>4548</v>
      </c>
      <c r="Y2611" s="66" t="str">
        <f>IF(OR(Q2611="",'1'!$H$10="-"),"-      %",IF(Z2611="только сц",0,IF(SUM($V$685:$V$6357)&gt;=57000,(W2611-T2611)/W2611,0)))</f>
        <v>-      %</v>
      </c>
      <c r="Z2611" s="83" t="s">
        <v>5582</v>
      </c>
      <c r="AA2611" s="51">
        <v>10</v>
      </c>
      <c r="AB2611" s="51">
        <v>0</v>
      </c>
      <c r="AC2611" s="63" t="s">
        <v>375</v>
      </c>
      <c r="AD2611" s="94" t="str">
        <f>IF(OR(Q2611="",'1'!$H$10="-"),"",IF(Q2611&gt;R2611+S2611,"заказано больше наличия",""))</f>
        <v/>
      </c>
    </row>
    <row r="2612" spans="1:30" s="48" customFormat="1">
      <c r="A2612" s="2"/>
      <c r="B2612" s="57" t="s">
        <v>2242</v>
      </c>
      <c r="C2612" s="49" t="s">
        <v>321</v>
      </c>
      <c r="D2612" s="49" t="s">
        <v>3932</v>
      </c>
      <c r="E2612" s="49">
        <v>6</v>
      </c>
      <c r="F2612" s="49">
        <v>15</v>
      </c>
      <c r="G2612" s="49" t="s">
        <v>3599</v>
      </c>
      <c r="H2612" s="52" t="s">
        <v>57</v>
      </c>
      <c r="I2612" s="50"/>
      <c r="J2612" s="50"/>
      <c r="K2612" s="90"/>
      <c r="L2612" s="51">
        <v>579</v>
      </c>
      <c r="M2612" s="51">
        <v>511</v>
      </c>
      <c r="N2612" s="82">
        <f>IF('1'!$H$10="-",L2612,L2612)</f>
        <v>579</v>
      </c>
      <c r="O2612" s="82">
        <f>IF(Z2612="только сц",0,IF('1'!$H$10="-",M2612,IF('1'!$H$10="в кассу предприятия",M2612,IF('1'!$H$10="ИП Водакова Т.Ю.",M2612*1.075,"-"))))</f>
        <v>511</v>
      </c>
      <c r="P2612" s="86">
        <v>2</v>
      </c>
      <c r="Q2612" s="47"/>
      <c r="R2612" s="91">
        <f t="shared" si="41"/>
        <v>0</v>
      </c>
      <c r="S2612" s="91" t="str">
        <f>IF('1'!$H$10="-","-      ₽",IF(Z2612="только сц",IF(Q2612&lt;=AA2612,Q2612,AA2612),IF(Q2612&lt;=AB2612,0,IF(Q2612-R2612&lt;=AA2612,Q2612-R2612,AA2612))))</f>
        <v>-      ₽</v>
      </c>
      <c r="T2612" s="92" t="str">
        <f>IF('1'!$H$10="-","-      ₽",IF(AND(SUM($W$10:$W$6357)&gt;=200000,AC2612&lt;&gt;"без скидки"),IF(R2612&gt;=100,O2612*0.95*0.95*R2612,O2612*R2612*0.95),IF(SUM($V$10:$V$6357)&gt;=57000,IF(AND(R2612&gt;=100,AC2612&lt;&gt;"без скидки"),O2612*0.95*R2612,O2612*R2612),N2612*R2612)))</f>
        <v>-      ₽</v>
      </c>
      <c r="U2612" s="92" t="str">
        <f>IF('1'!$H$10="-","-      ₽",S2612*N2612)</f>
        <v>-      ₽</v>
      </c>
      <c r="V2612" s="93" t="str">
        <f>IF('1'!$H$10="-","-      ₽",R2612*N2612)</f>
        <v>-      ₽</v>
      </c>
      <c r="W2612" s="93" t="str">
        <f>IF('1'!$H$10="-","-      ₽",R2612*O2612)</f>
        <v>-      ₽</v>
      </c>
      <c r="X2612" s="65" t="s">
        <v>4548</v>
      </c>
      <c r="Y2612" s="66" t="str">
        <f>IF(OR(Q2612="",'1'!$H$10="-"),"-      %",IF(Z2612="только сц",0,IF(SUM($V$685:$V$6357)&gt;=57000,(W2612-T2612)/W2612,0)))</f>
        <v>-      %</v>
      </c>
      <c r="Z2612" s="83" t="s">
        <v>375</v>
      </c>
      <c r="AA2612" s="51">
        <v>1</v>
      </c>
      <c r="AB2612" s="51">
        <v>1</v>
      </c>
      <c r="AC2612" s="63" t="s">
        <v>375</v>
      </c>
      <c r="AD2612" s="94" t="str">
        <f>IF(OR(Q2612="",'1'!$H$10="-"),"",IF(Q2612&gt;R2612+S2612,"заказано больше наличия",""))</f>
        <v/>
      </c>
    </row>
    <row r="2613" spans="1:30" s="48" customFormat="1">
      <c r="A2613" s="2"/>
      <c r="B2613" s="57" t="s">
        <v>4622</v>
      </c>
      <c r="C2613" s="49" t="s">
        <v>321</v>
      </c>
      <c r="D2613" s="49" t="s">
        <v>322</v>
      </c>
      <c r="E2613" s="49">
        <v>6</v>
      </c>
      <c r="F2613" s="49">
        <v>23</v>
      </c>
      <c r="G2613" s="49" t="s">
        <v>3599</v>
      </c>
      <c r="H2613" s="52" t="s">
        <v>29</v>
      </c>
      <c r="I2613" s="50"/>
      <c r="J2613" s="50"/>
      <c r="K2613" s="90"/>
      <c r="L2613" s="51">
        <v>592</v>
      </c>
      <c r="M2613" s="51">
        <v>522</v>
      </c>
      <c r="N2613" s="82">
        <f>IF('1'!$H$10="-",L2613,L2613)</f>
        <v>592</v>
      </c>
      <c r="O2613" s="82">
        <f>IF(Z2613="только сц",0,IF('1'!$H$10="-",M2613,IF('1'!$H$10="в кассу предприятия",M2613,IF('1'!$H$10="ИП Водакова Т.Ю.",M2613*1.075,"-"))))</f>
        <v>0</v>
      </c>
      <c r="P2613" s="86">
        <v>15</v>
      </c>
      <c r="Q2613" s="47"/>
      <c r="R2613" s="91">
        <f t="shared" si="41"/>
        <v>0</v>
      </c>
      <c r="S2613" s="91" t="str">
        <f>IF('1'!$H$10="-","-      ₽",IF(Z2613="только сц",IF(Q2613&lt;=AA2613,Q2613,AA2613),IF(Q2613&lt;=AB2613,0,IF(Q2613-R2613&lt;=AA2613,Q2613-R2613,AA2613))))</f>
        <v>-      ₽</v>
      </c>
      <c r="T2613" s="92" t="str">
        <f>IF('1'!$H$10="-","-      ₽",IF(AND(SUM($W$10:$W$6357)&gt;=200000,AC2613&lt;&gt;"без скидки"),IF(R2613&gt;=100,O2613*0.95*0.95*R2613,O2613*R2613*0.95),IF(SUM($V$10:$V$6357)&gt;=57000,IF(AND(R2613&gt;=100,AC2613&lt;&gt;"без скидки"),O2613*0.95*R2613,O2613*R2613),N2613*R2613)))</f>
        <v>-      ₽</v>
      </c>
      <c r="U2613" s="92" t="str">
        <f>IF('1'!$H$10="-","-      ₽",S2613*N2613)</f>
        <v>-      ₽</v>
      </c>
      <c r="V2613" s="93" t="str">
        <f>IF('1'!$H$10="-","-      ₽",R2613*N2613)</f>
        <v>-      ₽</v>
      </c>
      <c r="W2613" s="93" t="str">
        <f>IF('1'!$H$10="-","-      ₽",R2613*O2613)</f>
        <v>-      ₽</v>
      </c>
      <c r="X2613" s="65" t="s">
        <v>4548</v>
      </c>
      <c r="Y2613" s="66" t="str">
        <f>IF(OR(Q2613="",'1'!$H$10="-"),"-      %",IF(Z2613="только сц",0,IF(SUM($V$685:$V$6357)&gt;=57000,(W2613-T2613)/W2613,0)))</f>
        <v>-      %</v>
      </c>
      <c r="Z2613" s="83" t="s">
        <v>5582</v>
      </c>
      <c r="AA2613" s="51">
        <v>15</v>
      </c>
      <c r="AB2613" s="51">
        <v>0</v>
      </c>
      <c r="AC2613" s="63" t="s">
        <v>375</v>
      </c>
      <c r="AD2613" s="94" t="str">
        <f>IF(OR(Q2613="",'1'!$H$10="-"),"",IF(Q2613&gt;R2613+S2613,"заказано больше наличия",""))</f>
        <v/>
      </c>
    </row>
    <row r="2614" spans="1:30" s="48" customFormat="1">
      <c r="A2614" s="2"/>
      <c r="B2614" s="57" t="s">
        <v>4110</v>
      </c>
      <c r="C2614" s="49" t="s">
        <v>331</v>
      </c>
      <c r="D2614" s="49" t="s">
        <v>322</v>
      </c>
      <c r="E2614" s="49">
        <v>6</v>
      </c>
      <c r="F2614" s="49">
        <v>15</v>
      </c>
      <c r="G2614" s="49" t="s">
        <v>4150</v>
      </c>
      <c r="H2614" s="52" t="s">
        <v>57</v>
      </c>
      <c r="I2614" s="50"/>
      <c r="J2614" s="50"/>
      <c r="K2614" s="90"/>
      <c r="L2614" s="51">
        <v>579</v>
      </c>
      <c r="M2614" s="51">
        <v>511</v>
      </c>
      <c r="N2614" s="82">
        <f>IF('1'!$H$10="-",L2614,L2614)</f>
        <v>579</v>
      </c>
      <c r="O2614" s="82">
        <f>IF(Z2614="только сц",0,IF('1'!$H$10="-",M2614,IF('1'!$H$10="в кассу предприятия",M2614,IF('1'!$H$10="ИП Водакова Т.Ю.",M2614*1.075,"-"))))</f>
        <v>511</v>
      </c>
      <c r="P2614" s="86">
        <v>2</v>
      </c>
      <c r="Q2614" s="47"/>
      <c r="R2614" s="91">
        <f t="shared" si="41"/>
        <v>0</v>
      </c>
      <c r="S2614" s="91" t="str">
        <f>IF('1'!$H$10="-","-      ₽",IF(Z2614="только сц",IF(Q2614&lt;=AA2614,Q2614,AA2614),IF(Q2614&lt;=AB2614,0,IF(Q2614-R2614&lt;=AA2614,Q2614-R2614,AA2614))))</f>
        <v>-      ₽</v>
      </c>
      <c r="T2614" s="92" t="str">
        <f>IF('1'!$H$10="-","-      ₽",IF(AND(SUM($W$10:$W$6357)&gt;=200000,AC2614&lt;&gt;"без скидки"),IF(R2614&gt;=100,O2614*0.95*0.95*R2614,O2614*R2614*0.95),IF(SUM($V$10:$V$6357)&gt;=57000,IF(AND(R2614&gt;=100,AC2614&lt;&gt;"без скидки"),O2614*0.95*R2614,O2614*R2614),N2614*R2614)))</f>
        <v>-      ₽</v>
      </c>
      <c r="U2614" s="92" t="str">
        <f>IF('1'!$H$10="-","-      ₽",S2614*N2614)</f>
        <v>-      ₽</v>
      </c>
      <c r="V2614" s="93" t="str">
        <f>IF('1'!$H$10="-","-      ₽",R2614*N2614)</f>
        <v>-      ₽</v>
      </c>
      <c r="W2614" s="93" t="str">
        <f>IF('1'!$H$10="-","-      ₽",R2614*O2614)</f>
        <v>-      ₽</v>
      </c>
      <c r="X2614" s="65" t="s">
        <v>4548</v>
      </c>
      <c r="Y2614" s="66" t="str">
        <f>IF(OR(Q2614="",'1'!$H$10="-"),"-      %",IF(Z2614="только сц",0,IF(SUM($V$685:$V$6357)&gt;=57000,(W2614-T2614)/W2614,0)))</f>
        <v>-      %</v>
      </c>
      <c r="Z2614" s="83" t="s">
        <v>375</v>
      </c>
      <c r="AA2614" s="51">
        <v>0</v>
      </c>
      <c r="AB2614" s="51">
        <v>2</v>
      </c>
      <c r="AC2614" s="63" t="s">
        <v>375</v>
      </c>
      <c r="AD2614" s="94" t="str">
        <f>IF(OR(Q2614="",'1'!$H$10="-"),"",IF(Q2614&gt;R2614+S2614,"заказано больше наличия",""))</f>
        <v/>
      </c>
    </row>
    <row r="2615" spans="1:30" s="48" customFormat="1">
      <c r="A2615" s="2"/>
      <c r="B2615" s="57" t="s">
        <v>2243</v>
      </c>
      <c r="C2615" s="49" t="s">
        <v>321</v>
      </c>
      <c r="D2615" s="49" t="s">
        <v>3932</v>
      </c>
      <c r="E2615" s="49">
        <v>6</v>
      </c>
      <c r="F2615" s="49">
        <v>15</v>
      </c>
      <c r="G2615" s="49" t="s">
        <v>3600</v>
      </c>
      <c r="H2615" s="52" t="s">
        <v>57</v>
      </c>
      <c r="I2615" s="50"/>
      <c r="J2615" s="50"/>
      <c r="K2615" s="90"/>
      <c r="L2615" s="51">
        <v>579</v>
      </c>
      <c r="M2615" s="51">
        <v>511</v>
      </c>
      <c r="N2615" s="82">
        <f>IF('1'!$H$10="-",L2615,L2615)</f>
        <v>579</v>
      </c>
      <c r="O2615" s="82">
        <f>IF(Z2615="только сц",0,IF('1'!$H$10="-",M2615,IF('1'!$H$10="в кассу предприятия",M2615,IF('1'!$H$10="ИП Водакова Т.Ю.",M2615*1.075,"-"))))</f>
        <v>0</v>
      </c>
      <c r="P2615" s="86">
        <v>5</v>
      </c>
      <c r="Q2615" s="47"/>
      <c r="R2615" s="91">
        <f t="shared" si="41"/>
        <v>0</v>
      </c>
      <c r="S2615" s="91" t="str">
        <f>IF('1'!$H$10="-","-      ₽",IF(Z2615="только сц",IF(Q2615&lt;=AA2615,Q2615,AA2615),IF(Q2615&lt;=AB2615,0,IF(Q2615-R2615&lt;=AA2615,Q2615-R2615,AA2615))))</f>
        <v>-      ₽</v>
      </c>
      <c r="T2615" s="92" t="str">
        <f>IF('1'!$H$10="-","-      ₽",IF(AND(SUM($W$10:$W$6357)&gt;=200000,AC2615&lt;&gt;"без скидки"),IF(R2615&gt;=100,O2615*0.95*0.95*R2615,O2615*R2615*0.95),IF(SUM($V$10:$V$6357)&gt;=57000,IF(AND(R2615&gt;=100,AC2615&lt;&gt;"без скидки"),O2615*0.95*R2615,O2615*R2615),N2615*R2615)))</f>
        <v>-      ₽</v>
      </c>
      <c r="U2615" s="92" t="str">
        <f>IF('1'!$H$10="-","-      ₽",S2615*N2615)</f>
        <v>-      ₽</v>
      </c>
      <c r="V2615" s="93" t="str">
        <f>IF('1'!$H$10="-","-      ₽",R2615*N2615)</f>
        <v>-      ₽</v>
      </c>
      <c r="W2615" s="93" t="str">
        <f>IF('1'!$H$10="-","-      ₽",R2615*O2615)</f>
        <v>-      ₽</v>
      </c>
      <c r="X2615" s="65" t="s">
        <v>4548</v>
      </c>
      <c r="Y2615" s="66" t="str">
        <f>IF(OR(Q2615="",'1'!$H$10="-"),"-      %",IF(Z2615="только сц",0,IF(SUM($V$685:$V$6357)&gt;=57000,(W2615-T2615)/W2615,0)))</f>
        <v>-      %</v>
      </c>
      <c r="Z2615" s="83" t="s">
        <v>5582</v>
      </c>
      <c r="AA2615" s="51">
        <v>5</v>
      </c>
      <c r="AB2615" s="51">
        <v>0</v>
      </c>
      <c r="AC2615" s="63" t="s">
        <v>375</v>
      </c>
      <c r="AD2615" s="94" t="str">
        <f>IF(OR(Q2615="",'1'!$H$10="-"),"",IF(Q2615&gt;R2615+S2615,"заказано больше наличия",""))</f>
        <v/>
      </c>
    </row>
    <row r="2616" spans="1:30" s="48" customFormat="1">
      <c r="A2616" s="2"/>
      <c r="B2616" s="57" t="s">
        <v>333</v>
      </c>
      <c r="C2616" s="49" t="s">
        <v>331</v>
      </c>
      <c r="D2616" s="49" t="s">
        <v>322</v>
      </c>
      <c r="E2616" s="49">
        <v>6</v>
      </c>
      <c r="F2616" s="49">
        <v>15</v>
      </c>
      <c r="G2616" s="49" t="s">
        <v>334</v>
      </c>
      <c r="H2616" s="52" t="s">
        <v>57</v>
      </c>
      <c r="I2616" s="50"/>
      <c r="J2616" s="50"/>
      <c r="K2616" s="90"/>
      <c r="L2616" s="51">
        <v>579</v>
      </c>
      <c r="M2616" s="51">
        <v>511</v>
      </c>
      <c r="N2616" s="82">
        <f>IF('1'!$H$10="-",L2616,L2616)</f>
        <v>579</v>
      </c>
      <c r="O2616" s="82">
        <f>IF(Z2616="только сц",0,IF('1'!$H$10="-",M2616,IF('1'!$H$10="в кассу предприятия",M2616,IF('1'!$H$10="ИП Водакова Т.Ю.",M2616*1.075,"-"))))</f>
        <v>0</v>
      </c>
      <c r="P2616" s="86">
        <v>1</v>
      </c>
      <c r="Q2616" s="47"/>
      <c r="R2616" s="91">
        <f t="shared" si="41"/>
        <v>0</v>
      </c>
      <c r="S2616" s="91" t="str">
        <f>IF('1'!$H$10="-","-      ₽",IF(Z2616="только сц",IF(Q2616&lt;=AA2616,Q2616,AA2616),IF(Q2616&lt;=AB2616,0,IF(Q2616-R2616&lt;=AA2616,Q2616-R2616,AA2616))))</f>
        <v>-      ₽</v>
      </c>
      <c r="T2616" s="92" t="str">
        <f>IF('1'!$H$10="-","-      ₽",IF(AND(SUM($W$10:$W$6357)&gt;=200000,AC2616&lt;&gt;"без скидки"),IF(R2616&gt;=100,O2616*0.95*0.95*R2616,O2616*R2616*0.95),IF(SUM($V$10:$V$6357)&gt;=57000,IF(AND(R2616&gt;=100,AC2616&lt;&gt;"без скидки"),O2616*0.95*R2616,O2616*R2616),N2616*R2616)))</f>
        <v>-      ₽</v>
      </c>
      <c r="U2616" s="92" t="str">
        <f>IF('1'!$H$10="-","-      ₽",S2616*N2616)</f>
        <v>-      ₽</v>
      </c>
      <c r="V2616" s="93" t="str">
        <f>IF('1'!$H$10="-","-      ₽",R2616*N2616)</f>
        <v>-      ₽</v>
      </c>
      <c r="W2616" s="93" t="str">
        <f>IF('1'!$H$10="-","-      ₽",R2616*O2616)</f>
        <v>-      ₽</v>
      </c>
      <c r="X2616" s="65" t="s">
        <v>4548</v>
      </c>
      <c r="Y2616" s="66" t="str">
        <f>IF(OR(Q2616="",'1'!$H$10="-"),"-      %",IF(Z2616="только сц",0,IF(SUM($V$685:$V$6357)&gt;=57000,(W2616-T2616)/W2616,0)))</f>
        <v>-      %</v>
      </c>
      <c r="Z2616" s="83" t="s">
        <v>5582</v>
      </c>
      <c r="AA2616" s="51">
        <v>1</v>
      </c>
      <c r="AB2616" s="51">
        <v>0</v>
      </c>
      <c r="AC2616" s="63" t="s">
        <v>3975</v>
      </c>
      <c r="AD2616" s="94" t="str">
        <f>IF(OR(Q2616="",'1'!$H$10="-"),"",IF(Q2616&gt;R2616+S2616,"заказано больше наличия",""))</f>
        <v/>
      </c>
    </row>
    <row r="2617" spans="1:30" s="48" customFormat="1">
      <c r="A2617" s="2"/>
      <c r="B2617" s="57" t="s">
        <v>2244</v>
      </c>
      <c r="C2617" s="49" t="s">
        <v>331</v>
      </c>
      <c r="D2617" s="49" t="s">
        <v>322</v>
      </c>
      <c r="E2617" s="49">
        <v>6</v>
      </c>
      <c r="F2617" s="49">
        <v>15</v>
      </c>
      <c r="G2617" s="49" t="s">
        <v>3601</v>
      </c>
      <c r="H2617" s="52" t="s">
        <v>57</v>
      </c>
      <c r="I2617" s="50"/>
      <c r="J2617" s="50"/>
      <c r="K2617" s="90"/>
      <c r="L2617" s="51">
        <v>579</v>
      </c>
      <c r="M2617" s="51">
        <v>511</v>
      </c>
      <c r="N2617" s="82">
        <f>IF('1'!$H$10="-",L2617,L2617)</f>
        <v>579</v>
      </c>
      <c r="O2617" s="82">
        <f>IF(Z2617="только сц",0,IF('1'!$H$10="-",M2617,IF('1'!$H$10="в кассу предприятия",M2617,IF('1'!$H$10="ИП Водакова Т.Ю.",M2617*1.075,"-"))))</f>
        <v>0</v>
      </c>
      <c r="P2617" s="86">
        <v>10</v>
      </c>
      <c r="Q2617" s="47"/>
      <c r="R2617" s="91">
        <f t="shared" si="41"/>
        <v>0</v>
      </c>
      <c r="S2617" s="91" t="str">
        <f>IF('1'!$H$10="-","-      ₽",IF(Z2617="только сц",IF(Q2617&lt;=AA2617,Q2617,AA2617),IF(Q2617&lt;=AB2617,0,IF(Q2617-R2617&lt;=AA2617,Q2617-R2617,AA2617))))</f>
        <v>-      ₽</v>
      </c>
      <c r="T2617" s="92" t="str">
        <f>IF('1'!$H$10="-","-      ₽",IF(AND(SUM($W$10:$W$6357)&gt;=200000,AC2617&lt;&gt;"без скидки"),IF(R2617&gt;=100,O2617*0.95*0.95*R2617,O2617*R2617*0.95),IF(SUM($V$10:$V$6357)&gt;=57000,IF(AND(R2617&gt;=100,AC2617&lt;&gt;"без скидки"),O2617*0.95*R2617,O2617*R2617),N2617*R2617)))</f>
        <v>-      ₽</v>
      </c>
      <c r="U2617" s="92" t="str">
        <f>IF('1'!$H$10="-","-      ₽",S2617*N2617)</f>
        <v>-      ₽</v>
      </c>
      <c r="V2617" s="93" t="str">
        <f>IF('1'!$H$10="-","-      ₽",R2617*N2617)</f>
        <v>-      ₽</v>
      </c>
      <c r="W2617" s="93" t="str">
        <f>IF('1'!$H$10="-","-      ₽",R2617*O2617)</f>
        <v>-      ₽</v>
      </c>
      <c r="X2617" s="65" t="s">
        <v>4548</v>
      </c>
      <c r="Y2617" s="66" t="str">
        <f>IF(OR(Q2617="",'1'!$H$10="-"),"-      %",IF(Z2617="только сц",0,IF(SUM($V$685:$V$6357)&gt;=57000,(W2617-T2617)/W2617,0)))</f>
        <v>-      %</v>
      </c>
      <c r="Z2617" s="83" t="s">
        <v>5582</v>
      </c>
      <c r="AA2617" s="51">
        <v>10</v>
      </c>
      <c r="AB2617" s="51">
        <v>0</v>
      </c>
      <c r="AC2617" s="63" t="s">
        <v>375</v>
      </c>
      <c r="AD2617" s="94" t="str">
        <f>IF(OR(Q2617="",'1'!$H$10="-"),"",IF(Q2617&gt;R2617+S2617,"заказано больше наличия",""))</f>
        <v/>
      </c>
    </row>
    <row r="2618" spans="1:30" s="48" customFormat="1">
      <c r="A2618" s="2"/>
      <c r="B2618" s="57" t="s">
        <v>2245</v>
      </c>
      <c r="C2618" s="49" t="s">
        <v>321</v>
      </c>
      <c r="D2618" s="49" t="s">
        <v>3932</v>
      </c>
      <c r="E2618" s="49">
        <v>6</v>
      </c>
      <c r="F2618" s="49">
        <v>15</v>
      </c>
      <c r="G2618" s="49" t="s">
        <v>3602</v>
      </c>
      <c r="H2618" s="52" t="s">
        <v>57</v>
      </c>
      <c r="I2618" s="50"/>
      <c r="J2618" s="50"/>
      <c r="K2618" s="90"/>
      <c r="L2618" s="51">
        <v>579</v>
      </c>
      <c r="M2618" s="51">
        <v>511</v>
      </c>
      <c r="N2618" s="82">
        <f>IF('1'!$H$10="-",L2618,L2618)</f>
        <v>579</v>
      </c>
      <c r="O2618" s="82">
        <f>IF(Z2618="только сц",0,IF('1'!$H$10="-",M2618,IF('1'!$H$10="в кассу предприятия",M2618,IF('1'!$H$10="ИП Водакова Т.Ю.",M2618*1.075,"-"))))</f>
        <v>0</v>
      </c>
      <c r="P2618" s="86">
        <v>8</v>
      </c>
      <c r="Q2618" s="47"/>
      <c r="R2618" s="91">
        <f t="shared" si="41"/>
        <v>0</v>
      </c>
      <c r="S2618" s="91" t="str">
        <f>IF('1'!$H$10="-","-      ₽",IF(Z2618="только сц",IF(Q2618&lt;=AA2618,Q2618,AA2618),IF(Q2618&lt;=AB2618,0,IF(Q2618-R2618&lt;=AA2618,Q2618-R2618,AA2618))))</f>
        <v>-      ₽</v>
      </c>
      <c r="T2618" s="92" t="str">
        <f>IF('1'!$H$10="-","-      ₽",IF(AND(SUM($W$10:$W$6357)&gt;=200000,AC2618&lt;&gt;"без скидки"),IF(R2618&gt;=100,O2618*0.95*0.95*R2618,O2618*R2618*0.95),IF(SUM($V$10:$V$6357)&gt;=57000,IF(AND(R2618&gt;=100,AC2618&lt;&gt;"без скидки"),O2618*0.95*R2618,O2618*R2618),N2618*R2618)))</f>
        <v>-      ₽</v>
      </c>
      <c r="U2618" s="92" t="str">
        <f>IF('1'!$H$10="-","-      ₽",S2618*N2618)</f>
        <v>-      ₽</v>
      </c>
      <c r="V2618" s="93" t="str">
        <f>IF('1'!$H$10="-","-      ₽",R2618*N2618)</f>
        <v>-      ₽</v>
      </c>
      <c r="W2618" s="93" t="str">
        <f>IF('1'!$H$10="-","-      ₽",R2618*O2618)</f>
        <v>-      ₽</v>
      </c>
      <c r="X2618" s="65" t="s">
        <v>4548</v>
      </c>
      <c r="Y2618" s="66" t="str">
        <f>IF(OR(Q2618="",'1'!$H$10="-"),"-      %",IF(Z2618="только сц",0,IF(SUM($V$685:$V$6357)&gt;=57000,(W2618-T2618)/W2618,0)))</f>
        <v>-      %</v>
      </c>
      <c r="Z2618" s="83" t="s">
        <v>5582</v>
      </c>
      <c r="AA2618" s="51">
        <v>8</v>
      </c>
      <c r="AB2618" s="51">
        <v>0</v>
      </c>
      <c r="AC2618" s="63" t="s">
        <v>375</v>
      </c>
      <c r="AD2618" s="94" t="str">
        <f>IF(OR(Q2618="",'1'!$H$10="-"),"",IF(Q2618&gt;R2618+S2618,"заказано больше наличия",""))</f>
        <v/>
      </c>
    </row>
    <row r="2619" spans="1:30" s="48" customFormat="1">
      <c r="A2619" s="2"/>
      <c r="B2619" s="57" t="s">
        <v>2246</v>
      </c>
      <c r="C2619" s="49" t="s">
        <v>331</v>
      </c>
      <c r="D2619" s="49" t="s">
        <v>322</v>
      </c>
      <c r="E2619" s="49">
        <v>6</v>
      </c>
      <c r="F2619" s="49">
        <v>18</v>
      </c>
      <c r="G2619" s="49" t="s">
        <v>3602</v>
      </c>
      <c r="H2619" s="52" t="s">
        <v>384</v>
      </c>
      <c r="I2619" s="50"/>
      <c r="J2619" s="50"/>
      <c r="K2619" s="90"/>
      <c r="L2619" s="51">
        <v>579</v>
      </c>
      <c r="M2619" s="51">
        <v>511</v>
      </c>
      <c r="N2619" s="82">
        <f>IF('1'!$H$10="-",L2619,L2619)</f>
        <v>579</v>
      </c>
      <c r="O2619" s="82">
        <f>IF(Z2619="только сц",0,IF('1'!$H$10="-",M2619,IF('1'!$H$10="в кассу предприятия",M2619,IF('1'!$H$10="ИП Водакова Т.Ю.",M2619*1.075,"-"))))</f>
        <v>0</v>
      </c>
      <c r="P2619" s="86">
        <v>11</v>
      </c>
      <c r="Q2619" s="47"/>
      <c r="R2619" s="91">
        <f t="shared" si="41"/>
        <v>0</v>
      </c>
      <c r="S2619" s="91" t="str">
        <f>IF('1'!$H$10="-","-      ₽",IF(Z2619="только сц",IF(Q2619&lt;=AA2619,Q2619,AA2619),IF(Q2619&lt;=AB2619,0,IF(Q2619-R2619&lt;=AA2619,Q2619-R2619,AA2619))))</f>
        <v>-      ₽</v>
      </c>
      <c r="T2619" s="92" t="str">
        <f>IF('1'!$H$10="-","-      ₽",IF(AND(SUM($W$10:$W$6357)&gt;=200000,AC2619&lt;&gt;"без скидки"),IF(R2619&gt;=100,O2619*0.95*0.95*R2619,O2619*R2619*0.95),IF(SUM($V$10:$V$6357)&gt;=57000,IF(AND(R2619&gt;=100,AC2619&lt;&gt;"без скидки"),O2619*0.95*R2619,O2619*R2619),N2619*R2619)))</f>
        <v>-      ₽</v>
      </c>
      <c r="U2619" s="92" t="str">
        <f>IF('1'!$H$10="-","-      ₽",S2619*N2619)</f>
        <v>-      ₽</v>
      </c>
      <c r="V2619" s="93" t="str">
        <f>IF('1'!$H$10="-","-      ₽",R2619*N2619)</f>
        <v>-      ₽</v>
      </c>
      <c r="W2619" s="93" t="str">
        <f>IF('1'!$H$10="-","-      ₽",R2619*O2619)</f>
        <v>-      ₽</v>
      </c>
      <c r="X2619" s="65" t="s">
        <v>4548</v>
      </c>
      <c r="Y2619" s="66" t="str">
        <f>IF(OR(Q2619="",'1'!$H$10="-"),"-      %",IF(Z2619="только сц",0,IF(SUM($V$685:$V$6357)&gt;=57000,(W2619-T2619)/W2619,0)))</f>
        <v>-      %</v>
      </c>
      <c r="Z2619" s="83" t="s">
        <v>5582</v>
      </c>
      <c r="AA2619" s="51">
        <v>11</v>
      </c>
      <c r="AB2619" s="51">
        <v>0</v>
      </c>
      <c r="AC2619" s="63" t="s">
        <v>375</v>
      </c>
      <c r="AD2619" s="94" t="str">
        <f>IF(OR(Q2619="",'1'!$H$10="-"),"",IF(Q2619&gt;R2619+S2619,"заказано больше наличия",""))</f>
        <v/>
      </c>
    </row>
    <row r="2620" spans="1:30" s="48" customFormat="1">
      <c r="A2620" s="2"/>
      <c r="B2620" s="57" t="s">
        <v>2247</v>
      </c>
      <c r="C2620" s="49" t="s">
        <v>321</v>
      </c>
      <c r="D2620" s="49" t="s">
        <v>3932</v>
      </c>
      <c r="E2620" s="49">
        <v>6</v>
      </c>
      <c r="F2620" s="49">
        <v>15</v>
      </c>
      <c r="G2620" s="49" t="s">
        <v>3603</v>
      </c>
      <c r="H2620" s="52" t="s">
        <v>57</v>
      </c>
      <c r="I2620" s="50"/>
      <c r="J2620" s="50"/>
      <c r="K2620" s="90"/>
      <c r="L2620" s="51">
        <v>579</v>
      </c>
      <c r="M2620" s="51">
        <v>511</v>
      </c>
      <c r="N2620" s="82">
        <f>IF('1'!$H$10="-",L2620,L2620)</f>
        <v>579</v>
      </c>
      <c r="O2620" s="82">
        <f>IF(Z2620="только сц",0,IF('1'!$H$10="-",M2620,IF('1'!$H$10="в кассу предприятия",M2620,IF('1'!$H$10="ИП Водакова Т.Ю.",M2620*1.075,"-"))))</f>
        <v>511</v>
      </c>
      <c r="P2620" s="86">
        <v>3</v>
      </c>
      <c r="Q2620" s="47"/>
      <c r="R2620" s="91">
        <f t="shared" si="41"/>
        <v>0</v>
      </c>
      <c r="S2620" s="91" t="str">
        <f>IF('1'!$H$10="-","-      ₽",IF(Z2620="только сц",IF(Q2620&lt;=AA2620,Q2620,AA2620),IF(Q2620&lt;=AB2620,0,IF(Q2620-R2620&lt;=AA2620,Q2620-R2620,AA2620))))</f>
        <v>-      ₽</v>
      </c>
      <c r="T2620" s="92" t="str">
        <f>IF('1'!$H$10="-","-      ₽",IF(AND(SUM($W$10:$W$6357)&gt;=200000,AC2620&lt;&gt;"без скидки"),IF(R2620&gt;=100,O2620*0.95*0.95*R2620,O2620*R2620*0.95),IF(SUM($V$10:$V$6357)&gt;=57000,IF(AND(R2620&gt;=100,AC2620&lt;&gt;"без скидки"),O2620*0.95*R2620,O2620*R2620),N2620*R2620)))</f>
        <v>-      ₽</v>
      </c>
      <c r="U2620" s="92" t="str">
        <f>IF('1'!$H$10="-","-      ₽",S2620*N2620)</f>
        <v>-      ₽</v>
      </c>
      <c r="V2620" s="93" t="str">
        <f>IF('1'!$H$10="-","-      ₽",R2620*N2620)</f>
        <v>-      ₽</v>
      </c>
      <c r="W2620" s="93" t="str">
        <f>IF('1'!$H$10="-","-      ₽",R2620*O2620)</f>
        <v>-      ₽</v>
      </c>
      <c r="X2620" s="65" t="s">
        <v>4548</v>
      </c>
      <c r="Y2620" s="66" t="str">
        <f>IF(OR(Q2620="",'1'!$H$10="-"),"-      %",IF(Z2620="только сц",0,IF(SUM($V$685:$V$6357)&gt;=57000,(W2620-T2620)/W2620,0)))</f>
        <v>-      %</v>
      </c>
      <c r="Z2620" s="83" t="s">
        <v>375</v>
      </c>
      <c r="AA2620" s="51">
        <v>1</v>
      </c>
      <c r="AB2620" s="51">
        <v>2</v>
      </c>
      <c r="AC2620" s="63" t="s">
        <v>375</v>
      </c>
      <c r="AD2620" s="94" t="str">
        <f>IF(OR(Q2620="",'1'!$H$10="-"),"",IF(Q2620&gt;R2620+S2620,"заказано больше наличия",""))</f>
        <v/>
      </c>
    </row>
    <row r="2621" spans="1:30" s="48" customFormat="1">
      <c r="A2621" s="2"/>
      <c r="B2621" s="57" t="s">
        <v>2248</v>
      </c>
      <c r="C2621" s="49" t="s">
        <v>321</v>
      </c>
      <c r="D2621" s="49" t="s">
        <v>3932</v>
      </c>
      <c r="E2621" s="49">
        <v>6</v>
      </c>
      <c r="F2621" s="49">
        <v>18</v>
      </c>
      <c r="G2621" s="49" t="s">
        <v>3604</v>
      </c>
      <c r="H2621" s="52" t="s">
        <v>384</v>
      </c>
      <c r="I2621" s="50"/>
      <c r="J2621" s="50"/>
      <c r="K2621" s="90"/>
      <c r="L2621" s="51">
        <v>579</v>
      </c>
      <c r="M2621" s="51">
        <v>511</v>
      </c>
      <c r="N2621" s="82">
        <f>IF('1'!$H$10="-",L2621,L2621)</f>
        <v>579</v>
      </c>
      <c r="O2621" s="82">
        <f>IF(Z2621="только сц",0,IF('1'!$H$10="-",M2621,IF('1'!$H$10="в кассу предприятия",M2621,IF('1'!$H$10="ИП Водакова Т.Ю.",M2621*1.075,"-"))))</f>
        <v>0</v>
      </c>
      <c r="P2621" s="86">
        <v>2</v>
      </c>
      <c r="Q2621" s="47"/>
      <c r="R2621" s="91">
        <f t="shared" si="41"/>
        <v>0</v>
      </c>
      <c r="S2621" s="91" t="str">
        <f>IF('1'!$H$10="-","-      ₽",IF(Z2621="только сц",IF(Q2621&lt;=AA2621,Q2621,AA2621),IF(Q2621&lt;=AB2621,0,IF(Q2621-R2621&lt;=AA2621,Q2621-R2621,AA2621))))</f>
        <v>-      ₽</v>
      </c>
      <c r="T2621" s="92" t="str">
        <f>IF('1'!$H$10="-","-      ₽",IF(AND(SUM($W$10:$W$6357)&gt;=200000,AC2621&lt;&gt;"без скидки"),IF(R2621&gt;=100,O2621*0.95*0.95*R2621,O2621*R2621*0.95),IF(SUM($V$10:$V$6357)&gt;=57000,IF(AND(R2621&gt;=100,AC2621&lt;&gt;"без скидки"),O2621*0.95*R2621,O2621*R2621),N2621*R2621)))</f>
        <v>-      ₽</v>
      </c>
      <c r="U2621" s="92" t="str">
        <f>IF('1'!$H$10="-","-      ₽",S2621*N2621)</f>
        <v>-      ₽</v>
      </c>
      <c r="V2621" s="93" t="str">
        <f>IF('1'!$H$10="-","-      ₽",R2621*N2621)</f>
        <v>-      ₽</v>
      </c>
      <c r="W2621" s="93" t="str">
        <f>IF('1'!$H$10="-","-      ₽",R2621*O2621)</f>
        <v>-      ₽</v>
      </c>
      <c r="X2621" s="65" t="s">
        <v>4548</v>
      </c>
      <c r="Y2621" s="66" t="str">
        <f>IF(OR(Q2621="",'1'!$H$10="-"),"-      %",IF(Z2621="только сц",0,IF(SUM($V$685:$V$6357)&gt;=57000,(W2621-T2621)/W2621,0)))</f>
        <v>-      %</v>
      </c>
      <c r="Z2621" s="83" t="s">
        <v>5582</v>
      </c>
      <c r="AA2621" s="51">
        <v>2</v>
      </c>
      <c r="AB2621" s="51">
        <v>0</v>
      </c>
      <c r="AC2621" s="63" t="s">
        <v>3975</v>
      </c>
      <c r="AD2621" s="94" t="str">
        <f>IF(OR(Q2621="",'1'!$H$10="-"),"",IF(Q2621&gt;R2621+S2621,"заказано больше наличия",""))</f>
        <v/>
      </c>
    </row>
    <row r="2622" spans="1:30" s="48" customFormat="1">
      <c r="A2622" s="2"/>
      <c r="B2622" s="57" t="s">
        <v>2249</v>
      </c>
      <c r="C2622" s="49" t="s">
        <v>331</v>
      </c>
      <c r="D2622" s="49" t="s">
        <v>322</v>
      </c>
      <c r="E2622" s="49">
        <v>6</v>
      </c>
      <c r="F2622" s="49">
        <v>15</v>
      </c>
      <c r="G2622" s="49" t="s">
        <v>130</v>
      </c>
      <c r="H2622" s="52" t="s">
        <v>57</v>
      </c>
      <c r="I2622" s="50"/>
      <c r="J2622" s="50"/>
      <c r="K2622" s="90"/>
      <c r="L2622" s="51">
        <v>579</v>
      </c>
      <c r="M2622" s="51">
        <v>511</v>
      </c>
      <c r="N2622" s="82">
        <f>IF('1'!$H$10="-",L2622,L2622)</f>
        <v>579</v>
      </c>
      <c r="O2622" s="82">
        <f>IF(Z2622="только сц",0,IF('1'!$H$10="-",M2622,IF('1'!$H$10="в кассу предприятия",M2622,IF('1'!$H$10="ИП Водакова Т.Ю.",M2622*1.075,"-"))))</f>
        <v>0</v>
      </c>
      <c r="P2622" s="86">
        <v>3</v>
      </c>
      <c r="Q2622" s="47"/>
      <c r="R2622" s="91">
        <f t="shared" si="41"/>
        <v>0</v>
      </c>
      <c r="S2622" s="91" t="str">
        <f>IF('1'!$H$10="-","-      ₽",IF(Z2622="только сц",IF(Q2622&lt;=AA2622,Q2622,AA2622),IF(Q2622&lt;=AB2622,0,IF(Q2622-R2622&lt;=AA2622,Q2622-R2622,AA2622))))</f>
        <v>-      ₽</v>
      </c>
      <c r="T2622" s="92" t="str">
        <f>IF('1'!$H$10="-","-      ₽",IF(AND(SUM($W$10:$W$6357)&gt;=200000,AC2622&lt;&gt;"без скидки"),IF(R2622&gt;=100,O2622*0.95*0.95*R2622,O2622*R2622*0.95),IF(SUM($V$10:$V$6357)&gt;=57000,IF(AND(R2622&gt;=100,AC2622&lt;&gt;"без скидки"),O2622*0.95*R2622,O2622*R2622),N2622*R2622)))</f>
        <v>-      ₽</v>
      </c>
      <c r="U2622" s="92" t="str">
        <f>IF('1'!$H$10="-","-      ₽",S2622*N2622)</f>
        <v>-      ₽</v>
      </c>
      <c r="V2622" s="93" t="str">
        <f>IF('1'!$H$10="-","-      ₽",R2622*N2622)</f>
        <v>-      ₽</v>
      </c>
      <c r="W2622" s="93" t="str">
        <f>IF('1'!$H$10="-","-      ₽",R2622*O2622)</f>
        <v>-      ₽</v>
      </c>
      <c r="X2622" s="65" t="s">
        <v>4548</v>
      </c>
      <c r="Y2622" s="66" t="str">
        <f>IF(OR(Q2622="",'1'!$H$10="-"),"-      %",IF(Z2622="только сц",0,IF(SUM($V$685:$V$6357)&gt;=57000,(W2622-T2622)/W2622,0)))</f>
        <v>-      %</v>
      </c>
      <c r="Z2622" s="83" t="s">
        <v>5582</v>
      </c>
      <c r="AA2622" s="51">
        <v>3</v>
      </c>
      <c r="AB2622" s="51">
        <v>0</v>
      </c>
      <c r="AC2622" s="63" t="s">
        <v>375</v>
      </c>
      <c r="AD2622" s="94" t="str">
        <f>IF(OR(Q2622="",'1'!$H$10="-"),"",IF(Q2622&gt;R2622+S2622,"заказано больше наличия",""))</f>
        <v/>
      </c>
    </row>
    <row r="2623" spans="1:30" s="48" customFormat="1">
      <c r="A2623" s="2"/>
      <c r="B2623" s="57" t="s">
        <v>2250</v>
      </c>
      <c r="C2623" s="49" t="s">
        <v>331</v>
      </c>
      <c r="D2623" s="49" t="s">
        <v>322</v>
      </c>
      <c r="E2623" s="49">
        <v>6</v>
      </c>
      <c r="F2623" s="49">
        <v>15</v>
      </c>
      <c r="G2623" s="49" t="s">
        <v>3605</v>
      </c>
      <c r="H2623" s="52" t="s">
        <v>57</v>
      </c>
      <c r="I2623" s="50"/>
      <c r="J2623" s="50"/>
      <c r="K2623" s="90"/>
      <c r="L2623" s="51">
        <v>579</v>
      </c>
      <c r="M2623" s="51">
        <v>511</v>
      </c>
      <c r="N2623" s="82">
        <f>IF('1'!$H$10="-",L2623,L2623)</f>
        <v>579</v>
      </c>
      <c r="O2623" s="82">
        <f>IF(Z2623="только сц",0,IF('1'!$H$10="-",M2623,IF('1'!$H$10="в кассу предприятия",M2623,IF('1'!$H$10="ИП Водакова Т.Ю.",M2623*1.075,"-"))))</f>
        <v>511</v>
      </c>
      <c r="P2623" s="86">
        <v>5</v>
      </c>
      <c r="Q2623" s="47"/>
      <c r="R2623" s="91">
        <f t="shared" si="41"/>
        <v>0</v>
      </c>
      <c r="S2623" s="91" t="str">
        <f>IF('1'!$H$10="-","-      ₽",IF(Z2623="только сц",IF(Q2623&lt;=AA2623,Q2623,AA2623),IF(Q2623&lt;=AB2623,0,IF(Q2623-R2623&lt;=AA2623,Q2623-R2623,AA2623))))</f>
        <v>-      ₽</v>
      </c>
      <c r="T2623" s="92" t="str">
        <f>IF('1'!$H$10="-","-      ₽",IF(AND(SUM($W$10:$W$6357)&gt;=200000,AC2623&lt;&gt;"без скидки"),IF(R2623&gt;=100,O2623*0.95*0.95*R2623,O2623*R2623*0.95),IF(SUM($V$10:$V$6357)&gt;=57000,IF(AND(R2623&gt;=100,AC2623&lt;&gt;"без скидки"),O2623*0.95*R2623,O2623*R2623),N2623*R2623)))</f>
        <v>-      ₽</v>
      </c>
      <c r="U2623" s="92" t="str">
        <f>IF('1'!$H$10="-","-      ₽",S2623*N2623)</f>
        <v>-      ₽</v>
      </c>
      <c r="V2623" s="93" t="str">
        <f>IF('1'!$H$10="-","-      ₽",R2623*N2623)</f>
        <v>-      ₽</v>
      </c>
      <c r="W2623" s="93" t="str">
        <f>IF('1'!$H$10="-","-      ₽",R2623*O2623)</f>
        <v>-      ₽</v>
      </c>
      <c r="X2623" s="65" t="s">
        <v>4548</v>
      </c>
      <c r="Y2623" s="66" t="str">
        <f>IF(OR(Q2623="",'1'!$H$10="-"),"-      %",IF(Z2623="только сц",0,IF(SUM($V$685:$V$6357)&gt;=57000,(W2623-T2623)/W2623,0)))</f>
        <v>-      %</v>
      </c>
      <c r="Z2623" s="83" t="s">
        <v>375</v>
      </c>
      <c r="AA2623" s="51">
        <v>0</v>
      </c>
      <c r="AB2623" s="51">
        <v>5</v>
      </c>
      <c r="AC2623" s="63" t="s">
        <v>375</v>
      </c>
      <c r="AD2623" s="94" t="str">
        <f>IF(OR(Q2623="",'1'!$H$10="-"),"",IF(Q2623&gt;R2623+S2623,"заказано больше наличия",""))</f>
        <v/>
      </c>
    </row>
    <row r="2624" spans="1:30" s="48" customFormat="1">
      <c r="A2624" s="2"/>
      <c r="B2624" s="57" t="s">
        <v>2251</v>
      </c>
      <c r="C2624" s="49" t="s">
        <v>331</v>
      </c>
      <c r="D2624" s="49" t="s">
        <v>322</v>
      </c>
      <c r="E2624" s="49">
        <v>6</v>
      </c>
      <c r="F2624" s="49">
        <v>15</v>
      </c>
      <c r="G2624" s="49" t="s">
        <v>148</v>
      </c>
      <c r="H2624" s="52" t="s">
        <v>57</v>
      </c>
      <c r="I2624" s="50"/>
      <c r="J2624" s="50"/>
      <c r="K2624" s="90"/>
      <c r="L2624" s="51">
        <v>579</v>
      </c>
      <c r="M2624" s="51">
        <v>511</v>
      </c>
      <c r="N2624" s="82">
        <f>IF('1'!$H$10="-",L2624,L2624)</f>
        <v>579</v>
      </c>
      <c r="O2624" s="82">
        <f>IF(Z2624="только сц",0,IF('1'!$H$10="-",M2624,IF('1'!$H$10="в кассу предприятия",M2624,IF('1'!$H$10="ИП Водакова Т.Ю.",M2624*1.075,"-"))))</f>
        <v>0</v>
      </c>
      <c r="P2624" s="86">
        <v>2</v>
      </c>
      <c r="Q2624" s="47"/>
      <c r="R2624" s="91">
        <f t="shared" si="41"/>
        <v>0</v>
      </c>
      <c r="S2624" s="91" t="str">
        <f>IF('1'!$H$10="-","-      ₽",IF(Z2624="только сц",IF(Q2624&lt;=AA2624,Q2624,AA2624),IF(Q2624&lt;=AB2624,0,IF(Q2624-R2624&lt;=AA2624,Q2624-R2624,AA2624))))</f>
        <v>-      ₽</v>
      </c>
      <c r="T2624" s="92" t="str">
        <f>IF('1'!$H$10="-","-      ₽",IF(AND(SUM($W$10:$W$6357)&gt;=200000,AC2624&lt;&gt;"без скидки"),IF(R2624&gt;=100,O2624*0.95*0.95*R2624,O2624*R2624*0.95),IF(SUM($V$10:$V$6357)&gt;=57000,IF(AND(R2624&gt;=100,AC2624&lt;&gt;"без скидки"),O2624*0.95*R2624,O2624*R2624),N2624*R2624)))</f>
        <v>-      ₽</v>
      </c>
      <c r="U2624" s="92" t="str">
        <f>IF('1'!$H$10="-","-      ₽",S2624*N2624)</f>
        <v>-      ₽</v>
      </c>
      <c r="V2624" s="93" t="str">
        <f>IF('1'!$H$10="-","-      ₽",R2624*N2624)</f>
        <v>-      ₽</v>
      </c>
      <c r="W2624" s="93" t="str">
        <f>IF('1'!$H$10="-","-      ₽",R2624*O2624)</f>
        <v>-      ₽</v>
      </c>
      <c r="X2624" s="65" t="s">
        <v>4548</v>
      </c>
      <c r="Y2624" s="66" t="str">
        <f>IF(OR(Q2624="",'1'!$H$10="-"),"-      %",IF(Z2624="только сц",0,IF(SUM($V$685:$V$6357)&gt;=57000,(W2624-T2624)/W2624,0)))</f>
        <v>-      %</v>
      </c>
      <c r="Z2624" s="83" t="s">
        <v>5582</v>
      </c>
      <c r="AA2624" s="51">
        <v>2</v>
      </c>
      <c r="AB2624" s="51">
        <v>0</v>
      </c>
      <c r="AC2624" s="63" t="s">
        <v>375</v>
      </c>
      <c r="AD2624" s="94" t="str">
        <f>IF(OR(Q2624="",'1'!$H$10="-"),"",IF(Q2624&gt;R2624+S2624,"заказано больше наличия",""))</f>
        <v/>
      </c>
    </row>
    <row r="2625" spans="1:30" s="48" customFormat="1">
      <c r="A2625" s="2"/>
      <c r="B2625" s="57" t="s">
        <v>4393</v>
      </c>
      <c r="C2625" s="49" t="s">
        <v>331</v>
      </c>
      <c r="D2625" s="49" t="s">
        <v>322</v>
      </c>
      <c r="E2625" s="49">
        <v>6</v>
      </c>
      <c r="F2625" s="49">
        <v>22</v>
      </c>
      <c r="G2625" s="49" t="s">
        <v>4525</v>
      </c>
      <c r="H2625" s="52" t="s">
        <v>45</v>
      </c>
      <c r="I2625" s="50"/>
      <c r="J2625" s="50"/>
      <c r="K2625" s="90"/>
      <c r="L2625" s="51">
        <v>592</v>
      </c>
      <c r="M2625" s="51">
        <v>522</v>
      </c>
      <c r="N2625" s="82">
        <f>IF('1'!$H$10="-",L2625,L2625)</f>
        <v>592</v>
      </c>
      <c r="O2625" s="82">
        <f>IF(Z2625="только сц",0,IF('1'!$H$10="-",M2625,IF('1'!$H$10="в кассу предприятия",M2625,IF('1'!$H$10="ИП Водакова Т.Ю.",M2625*1.075,"-"))))</f>
        <v>522</v>
      </c>
      <c r="P2625" s="86">
        <v>3</v>
      </c>
      <c r="Q2625" s="47"/>
      <c r="R2625" s="91">
        <f t="shared" si="41"/>
        <v>0</v>
      </c>
      <c r="S2625" s="91" t="str">
        <f>IF('1'!$H$10="-","-      ₽",IF(Z2625="только сц",IF(Q2625&lt;=AA2625,Q2625,AA2625),IF(Q2625&lt;=AB2625,0,IF(Q2625-R2625&lt;=AA2625,Q2625-R2625,AA2625))))</f>
        <v>-      ₽</v>
      </c>
      <c r="T2625" s="92" t="str">
        <f>IF('1'!$H$10="-","-      ₽",IF(AND(SUM($W$10:$W$6357)&gt;=200000,AC2625&lt;&gt;"без скидки"),IF(R2625&gt;=100,O2625*0.95*0.95*R2625,O2625*R2625*0.95),IF(SUM($V$10:$V$6357)&gt;=57000,IF(AND(R2625&gt;=100,AC2625&lt;&gt;"без скидки"),O2625*0.95*R2625,O2625*R2625),N2625*R2625)))</f>
        <v>-      ₽</v>
      </c>
      <c r="U2625" s="92" t="str">
        <f>IF('1'!$H$10="-","-      ₽",S2625*N2625)</f>
        <v>-      ₽</v>
      </c>
      <c r="V2625" s="93" t="str">
        <f>IF('1'!$H$10="-","-      ₽",R2625*N2625)</f>
        <v>-      ₽</v>
      </c>
      <c r="W2625" s="93" t="str">
        <f>IF('1'!$H$10="-","-      ₽",R2625*O2625)</f>
        <v>-      ₽</v>
      </c>
      <c r="X2625" s="65" t="s">
        <v>4548</v>
      </c>
      <c r="Y2625" s="66" t="str">
        <f>IF(OR(Q2625="",'1'!$H$10="-"),"-      %",IF(Z2625="только сц",0,IF(SUM($V$685:$V$6357)&gt;=57000,(W2625-T2625)/W2625,0)))</f>
        <v>-      %</v>
      </c>
      <c r="Z2625" s="83" t="s">
        <v>375</v>
      </c>
      <c r="AA2625" s="51">
        <v>0</v>
      </c>
      <c r="AB2625" s="51">
        <v>3</v>
      </c>
      <c r="AC2625" s="63" t="s">
        <v>375</v>
      </c>
      <c r="AD2625" s="94" t="str">
        <f>IF(OR(Q2625="",'1'!$H$10="-"),"",IF(Q2625&gt;R2625+S2625,"заказано больше наличия",""))</f>
        <v/>
      </c>
    </row>
    <row r="2626" spans="1:30" s="48" customFormat="1">
      <c r="A2626" s="2"/>
      <c r="B2626" s="57" t="s">
        <v>2252</v>
      </c>
      <c r="C2626" s="49" t="s">
        <v>331</v>
      </c>
      <c r="D2626" s="49" t="s">
        <v>322</v>
      </c>
      <c r="E2626" s="49">
        <v>6</v>
      </c>
      <c r="F2626" s="49">
        <v>15</v>
      </c>
      <c r="G2626" s="49" t="s">
        <v>3606</v>
      </c>
      <c r="H2626" s="52" t="s">
        <v>57</v>
      </c>
      <c r="I2626" s="50"/>
      <c r="J2626" s="50"/>
      <c r="K2626" s="90"/>
      <c r="L2626" s="51">
        <v>579</v>
      </c>
      <c r="M2626" s="51">
        <v>511</v>
      </c>
      <c r="N2626" s="82">
        <f>IF('1'!$H$10="-",L2626,L2626)</f>
        <v>579</v>
      </c>
      <c r="O2626" s="82">
        <f>IF(Z2626="только сц",0,IF('1'!$H$10="-",M2626,IF('1'!$H$10="в кассу предприятия",M2626,IF('1'!$H$10="ИП Водакова Т.Ю.",M2626*1.075,"-"))))</f>
        <v>0</v>
      </c>
      <c r="P2626" s="86">
        <v>11</v>
      </c>
      <c r="Q2626" s="47"/>
      <c r="R2626" s="91">
        <f t="shared" si="41"/>
        <v>0</v>
      </c>
      <c r="S2626" s="91" t="str">
        <f>IF('1'!$H$10="-","-      ₽",IF(Z2626="только сц",IF(Q2626&lt;=AA2626,Q2626,AA2626),IF(Q2626&lt;=AB2626,0,IF(Q2626-R2626&lt;=AA2626,Q2626-R2626,AA2626))))</f>
        <v>-      ₽</v>
      </c>
      <c r="T2626" s="92" t="str">
        <f>IF('1'!$H$10="-","-      ₽",IF(AND(SUM($W$10:$W$6357)&gt;=200000,AC2626&lt;&gt;"без скидки"),IF(R2626&gt;=100,O2626*0.95*0.95*R2626,O2626*R2626*0.95),IF(SUM($V$10:$V$6357)&gt;=57000,IF(AND(R2626&gt;=100,AC2626&lt;&gt;"без скидки"),O2626*0.95*R2626,O2626*R2626),N2626*R2626)))</f>
        <v>-      ₽</v>
      </c>
      <c r="U2626" s="92" t="str">
        <f>IF('1'!$H$10="-","-      ₽",S2626*N2626)</f>
        <v>-      ₽</v>
      </c>
      <c r="V2626" s="93" t="str">
        <f>IF('1'!$H$10="-","-      ₽",R2626*N2626)</f>
        <v>-      ₽</v>
      </c>
      <c r="W2626" s="93" t="str">
        <f>IF('1'!$H$10="-","-      ₽",R2626*O2626)</f>
        <v>-      ₽</v>
      </c>
      <c r="X2626" s="65" t="s">
        <v>4548</v>
      </c>
      <c r="Y2626" s="66" t="str">
        <f>IF(OR(Q2626="",'1'!$H$10="-"),"-      %",IF(Z2626="только сц",0,IF(SUM($V$685:$V$6357)&gt;=57000,(W2626-T2626)/W2626,0)))</f>
        <v>-      %</v>
      </c>
      <c r="Z2626" s="83" t="s">
        <v>5582</v>
      </c>
      <c r="AA2626" s="51">
        <v>11</v>
      </c>
      <c r="AB2626" s="51">
        <v>0</v>
      </c>
      <c r="AC2626" s="63" t="s">
        <v>3975</v>
      </c>
      <c r="AD2626" s="94" t="str">
        <f>IF(OR(Q2626="",'1'!$H$10="-"),"",IF(Q2626&gt;R2626+S2626,"заказано больше наличия",""))</f>
        <v/>
      </c>
    </row>
    <row r="2627" spans="1:30" s="48" customFormat="1">
      <c r="A2627" s="2"/>
      <c r="B2627" s="57" t="s">
        <v>335</v>
      </c>
      <c r="C2627" s="49" t="s">
        <v>331</v>
      </c>
      <c r="D2627" s="49" t="s">
        <v>322</v>
      </c>
      <c r="E2627" s="49">
        <v>6</v>
      </c>
      <c r="F2627" s="49">
        <v>15</v>
      </c>
      <c r="G2627" s="49" t="s">
        <v>336</v>
      </c>
      <c r="H2627" s="52" t="s">
        <v>57</v>
      </c>
      <c r="I2627" s="50"/>
      <c r="J2627" s="50"/>
      <c r="K2627" s="90"/>
      <c r="L2627" s="51">
        <v>579</v>
      </c>
      <c r="M2627" s="51">
        <v>511</v>
      </c>
      <c r="N2627" s="82">
        <f>IF('1'!$H$10="-",L2627,L2627)</f>
        <v>579</v>
      </c>
      <c r="O2627" s="82">
        <f>IF(Z2627="только сц",0,IF('1'!$H$10="-",M2627,IF('1'!$H$10="в кассу предприятия",M2627,IF('1'!$H$10="ИП Водакова Т.Ю.",M2627*1.075,"-"))))</f>
        <v>511</v>
      </c>
      <c r="P2627" s="86">
        <v>16</v>
      </c>
      <c r="Q2627" s="47"/>
      <c r="R2627" s="91">
        <f t="shared" si="41"/>
        <v>0</v>
      </c>
      <c r="S2627" s="91" t="str">
        <f>IF('1'!$H$10="-","-      ₽",IF(Z2627="только сц",IF(Q2627&lt;=AA2627,Q2627,AA2627),IF(Q2627&lt;=AB2627,0,IF(Q2627-R2627&lt;=AA2627,Q2627-R2627,AA2627))))</f>
        <v>-      ₽</v>
      </c>
      <c r="T2627" s="92" t="str">
        <f>IF('1'!$H$10="-","-      ₽",IF(AND(SUM($W$10:$W$6357)&gt;=200000,AC2627&lt;&gt;"без скидки"),IF(R2627&gt;=100,O2627*0.95*0.95*R2627,O2627*R2627*0.95),IF(SUM($V$10:$V$6357)&gt;=57000,IF(AND(R2627&gt;=100,AC2627&lt;&gt;"без скидки"),O2627*0.95*R2627,O2627*R2627),N2627*R2627)))</f>
        <v>-      ₽</v>
      </c>
      <c r="U2627" s="92" t="str">
        <f>IF('1'!$H$10="-","-      ₽",S2627*N2627)</f>
        <v>-      ₽</v>
      </c>
      <c r="V2627" s="93" t="str">
        <f>IF('1'!$H$10="-","-      ₽",R2627*N2627)</f>
        <v>-      ₽</v>
      </c>
      <c r="W2627" s="93" t="str">
        <f>IF('1'!$H$10="-","-      ₽",R2627*O2627)</f>
        <v>-      ₽</v>
      </c>
      <c r="X2627" s="65" t="s">
        <v>4548</v>
      </c>
      <c r="Y2627" s="66" t="str">
        <f>IF(OR(Q2627="",'1'!$H$10="-"),"-      %",IF(Z2627="только сц",0,IF(SUM($V$685:$V$6357)&gt;=57000,(W2627-T2627)/W2627,0)))</f>
        <v>-      %</v>
      </c>
      <c r="Z2627" s="83" t="s">
        <v>375</v>
      </c>
      <c r="AA2627" s="51">
        <v>2</v>
      </c>
      <c r="AB2627" s="51">
        <v>14</v>
      </c>
      <c r="AC2627" s="63" t="s">
        <v>375</v>
      </c>
      <c r="AD2627" s="94" t="str">
        <f>IF(OR(Q2627="",'1'!$H$10="-"),"",IF(Q2627&gt;R2627+S2627,"заказано больше наличия",""))</f>
        <v/>
      </c>
    </row>
    <row r="2628" spans="1:30" s="48" customFormat="1">
      <c r="A2628" s="2"/>
      <c r="B2628" s="57" t="s">
        <v>2253</v>
      </c>
      <c r="C2628" s="49" t="s">
        <v>321</v>
      </c>
      <c r="D2628" s="49" t="s">
        <v>3932</v>
      </c>
      <c r="E2628" s="49">
        <v>6</v>
      </c>
      <c r="F2628" s="49">
        <v>21</v>
      </c>
      <c r="G2628" s="49" t="s">
        <v>3607</v>
      </c>
      <c r="H2628" s="52" t="s">
        <v>3505</v>
      </c>
      <c r="I2628" s="50"/>
      <c r="J2628" s="50"/>
      <c r="K2628" s="90"/>
      <c r="L2628" s="51">
        <v>592</v>
      </c>
      <c r="M2628" s="51">
        <v>522</v>
      </c>
      <c r="N2628" s="82">
        <f>IF('1'!$H$10="-",L2628,L2628)</f>
        <v>592</v>
      </c>
      <c r="O2628" s="82">
        <f>IF(Z2628="только сц",0,IF('1'!$H$10="-",M2628,IF('1'!$H$10="в кассу предприятия",M2628,IF('1'!$H$10="ИП Водакова Т.Ю.",M2628*1.075,"-"))))</f>
        <v>0</v>
      </c>
      <c r="P2628" s="86">
        <v>1</v>
      </c>
      <c r="Q2628" s="47"/>
      <c r="R2628" s="91">
        <f t="shared" si="41"/>
        <v>0</v>
      </c>
      <c r="S2628" s="91" t="str">
        <f>IF('1'!$H$10="-","-      ₽",IF(Z2628="только сц",IF(Q2628&lt;=AA2628,Q2628,AA2628),IF(Q2628&lt;=AB2628,0,IF(Q2628-R2628&lt;=AA2628,Q2628-R2628,AA2628))))</f>
        <v>-      ₽</v>
      </c>
      <c r="T2628" s="92" t="str">
        <f>IF('1'!$H$10="-","-      ₽",IF(AND(SUM($W$10:$W$6357)&gt;=200000,AC2628&lt;&gt;"без скидки"),IF(R2628&gt;=100,O2628*0.95*0.95*R2628,O2628*R2628*0.95),IF(SUM($V$10:$V$6357)&gt;=57000,IF(AND(R2628&gt;=100,AC2628&lt;&gt;"без скидки"),O2628*0.95*R2628,O2628*R2628),N2628*R2628)))</f>
        <v>-      ₽</v>
      </c>
      <c r="U2628" s="92" t="str">
        <f>IF('1'!$H$10="-","-      ₽",S2628*N2628)</f>
        <v>-      ₽</v>
      </c>
      <c r="V2628" s="93" t="str">
        <f>IF('1'!$H$10="-","-      ₽",R2628*N2628)</f>
        <v>-      ₽</v>
      </c>
      <c r="W2628" s="93" t="str">
        <f>IF('1'!$H$10="-","-      ₽",R2628*O2628)</f>
        <v>-      ₽</v>
      </c>
      <c r="X2628" s="65" t="s">
        <v>4548</v>
      </c>
      <c r="Y2628" s="66" t="str">
        <f>IF(OR(Q2628="",'1'!$H$10="-"),"-      %",IF(Z2628="только сц",0,IF(SUM($V$685:$V$6357)&gt;=57000,(W2628-T2628)/W2628,0)))</f>
        <v>-      %</v>
      </c>
      <c r="Z2628" s="83" t="s">
        <v>5582</v>
      </c>
      <c r="AA2628" s="51">
        <v>1</v>
      </c>
      <c r="AB2628" s="51">
        <v>0</v>
      </c>
      <c r="AC2628" s="63" t="s">
        <v>375</v>
      </c>
      <c r="AD2628" s="94" t="str">
        <f>IF(OR(Q2628="",'1'!$H$10="-"),"",IF(Q2628&gt;R2628+S2628,"заказано больше наличия",""))</f>
        <v/>
      </c>
    </row>
    <row r="2629" spans="1:30" s="48" customFormat="1">
      <c r="A2629" s="2"/>
      <c r="B2629" s="57" t="s">
        <v>337</v>
      </c>
      <c r="C2629" s="49" t="s">
        <v>321</v>
      </c>
      <c r="D2629" s="49" t="s">
        <v>322</v>
      </c>
      <c r="E2629" s="49">
        <v>6</v>
      </c>
      <c r="F2629" s="49">
        <v>15</v>
      </c>
      <c r="G2629" s="49" t="s">
        <v>338</v>
      </c>
      <c r="H2629" s="52" t="s">
        <v>57</v>
      </c>
      <c r="I2629" s="50"/>
      <c r="J2629" s="50"/>
      <c r="K2629" s="90"/>
      <c r="L2629" s="51">
        <v>579</v>
      </c>
      <c r="M2629" s="51">
        <v>511</v>
      </c>
      <c r="N2629" s="82">
        <f>IF('1'!$H$10="-",L2629,L2629)</f>
        <v>579</v>
      </c>
      <c r="O2629" s="82">
        <f>IF(Z2629="только сц",0,IF('1'!$H$10="-",M2629,IF('1'!$H$10="в кассу предприятия",M2629,IF('1'!$H$10="ИП Водакова Т.Ю.",M2629*1.075,"-"))))</f>
        <v>511</v>
      </c>
      <c r="P2629" s="86">
        <v>39</v>
      </c>
      <c r="Q2629" s="47"/>
      <c r="R2629" s="91">
        <f t="shared" si="41"/>
        <v>0</v>
      </c>
      <c r="S2629" s="91" t="str">
        <f>IF('1'!$H$10="-","-      ₽",IF(Z2629="только сц",IF(Q2629&lt;=AA2629,Q2629,AA2629),IF(Q2629&lt;=AB2629,0,IF(Q2629-R2629&lt;=AA2629,Q2629-R2629,AA2629))))</f>
        <v>-      ₽</v>
      </c>
      <c r="T2629" s="92" t="str">
        <f>IF('1'!$H$10="-","-      ₽",IF(AND(SUM($W$10:$W$6357)&gt;=200000,AC2629&lt;&gt;"без скидки"),IF(R2629&gt;=100,O2629*0.95*0.95*R2629,O2629*R2629*0.95),IF(SUM($V$10:$V$6357)&gt;=57000,IF(AND(R2629&gt;=100,AC2629&lt;&gt;"без скидки"),O2629*0.95*R2629,O2629*R2629),N2629*R2629)))</f>
        <v>-      ₽</v>
      </c>
      <c r="U2629" s="92" t="str">
        <f>IF('1'!$H$10="-","-      ₽",S2629*N2629)</f>
        <v>-      ₽</v>
      </c>
      <c r="V2629" s="93" t="str">
        <f>IF('1'!$H$10="-","-      ₽",R2629*N2629)</f>
        <v>-      ₽</v>
      </c>
      <c r="W2629" s="93" t="str">
        <f>IF('1'!$H$10="-","-      ₽",R2629*O2629)</f>
        <v>-      ₽</v>
      </c>
      <c r="X2629" s="65" t="s">
        <v>4548</v>
      </c>
      <c r="Y2629" s="66" t="str">
        <f>IF(OR(Q2629="",'1'!$H$10="-"),"-      %",IF(Z2629="только сц",0,IF(SUM($V$685:$V$6357)&gt;=57000,(W2629-T2629)/W2629,0)))</f>
        <v>-      %</v>
      </c>
      <c r="Z2629" s="83" t="s">
        <v>375</v>
      </c>
      <c r="AA2629" s="51">
        <v>10</v>
      </c>
      <c r="AB2629" s="51">
        <v>29</v>
      </c>
      <c r="AC2629" s="63" t="s">
        <v>375</v>
      </c>
      <c r="AD2629" s="94" t="str">
        <f>IF(OR(Q2629="",'1'!$H$10="-"),"",IF(Q2629&gt;R2629+S2629,"заказано больше наличия",""))</f>
        <v/>
      </c>
    </row>
    <row r="2630" spans="1:30" s="48" customFormat="1">
      <c r="A2630" s="2"/>
      <c r="B2630" s="57" t="s">
        <v>2254</v>
      </c>
      <c r="C2630" s="49" t="s">
        <v>331</v>
      </c>
      <c r="D2630" s="49" t="s">
        <v>322</v>
      </c>
      <c r="E2630" s="49">
        <v>6</v>
      </c>
      <c r="F2630" s="49">
        <v>17</v>
      </c>
      <c r="G2630" s="49" t="s">
        <v>3608</v>
      </c>
      <c r="H2630" s="52" t="s">
        <v>563</v>
      </c>
      <c r="I2630" s="50"/>
      <c r="J2630" s="50"/>
      <c r="K2630" s="90"/>
      <c r="L2630" s="51">
        <v>579</v>
      </c>
      <c r="M2630" s="51">
        <v>511</v>
      </c>
      <c r="N2630" s="82">
        <f>IF('1'!$H$10="-",L2630,L2630)</f>
        <v>579</v>
      </c>
      <c r="O2630" s="82">
        <f>IF(Z2630="только сц",0,IF('1'!$H$10="-",M2630,IF('1'!$H$10="в кассу предприятия",M2630,IF('1'!$H$10="ИП Водакова Т.Ю.",M2630*1.075,"-"))))</f>
        <v>511</v>
      </c>
      <c r="P2630" s="86">
        <v>1</v>
      </c>
      <c r="Q2630" s="47"/>
      <c r="R2630" s="91">
        <f t="shared" si="41"/>
        <v>0</v>
      </c>
      <c r="S2630" s="91" t="str">
        <f>IF('1'!$H$10="-","-      ₽",IF(Z2630="только сц",IF(Q2630&lt;=AA2630,Q2630,AA2630),IF(Q2630&lt;=AB2630,0,IF(Q2630-R2630&lt;=AA2630,Q2630-R2630,AA2630))))</f>
        <v>-      ₽</v>
      </c>
      <c r="T2630" s="92" t="str">
        <f>IF('1'!$H$10="-","-      ₽",IF(AND(SUM($W$10:$W$6357)&gt;=200000,AC2630&lt;&gt;"без скидки"),IF(R2630&gt;=100,O2630*0.95*0.95*R2630,O2630*R2630*0.95),IF(SUM($V$10:$V$6357)&gt;=57000,IF(AND(R2630&gt;=100,AC2630&lt;&gt;"без скидки"),O2630*0.95*R2630,O2630*R2630),N2630*R2630)))</f>
        <v>-      ₽</v>
      </c>
      <c r="U2630" s="92" t="str">
        <f>IF('1'!$H$10="-","-      ₽",S2630*N2630)</f>
        <v>-      ₽</v>
      </c>
      <c r="V2630" s="93" t="str">
        <f>IF('1'!$H$10="-","-      ₽",R2630*N2630)</f>
        <v>-      ₽</v>
      </c>
      <c r="W2630" s="93" t="str">
        <f>IF('1'!$H$10="-","-      ₽",R2630*O2630)</f>
        <v>-      ₽</v>
      </c>
      <c r="X2630" s="65" t="s">
        <v>4548</v>
      </c>
      <c r="Y2630" s="66" t="str">
        <f>IF(OR(Q2630="",'1'!$H$10="-"),"-      %",IF(Z2630="только сц",0,IF(SUM($V$685:$V$6357)&gt;=57000,(W2630-T2630)/W2630,0)))</f>
        <v>-      %</v>
      </c>
      <c r="Z2630" s="83" t="s">
        <v>375</v>
      </c>
      <c r="AA2630" s="51">
        <v>0</v>
      </c>
      <c r="AB2630" s="51">
        <v>1</v>
      </c>
      <c r="AC2630" s="63" t="s">
        <v>375</v>
      </c>
      <c r="AD2630" s="94" t="str">
        <f>IF(OR(Q2630="",'1'!$H$10="-"),"",IF(Q2630&gt;R2630+S2630,"заказано больше наличия",""))</f>
        <v/>
      </c>
    </row>
    <row r="2631" spans="1:30" s="48" customFormat="1">
      <c r="A2631" s="2"/>
      <c r="B2631" s="57" t="s">
        <v>339</v>
      </c>
      <c r="C2631" s="49" t="s">
        <v>331</v>
      </c>
      <c r="D2631" s="49" t="s">
        <v>322</v>
      </c>
      <c r="E2631" s="49">
        <v>6</v>
      </c>
      <c r="F2631" s="49">
        <v>15</v>
      </c>
      <c r="G2631" s="49" t="s">
        <v>340</v>
      </c>
      <c r="H2631" s="52" t="s">
        <v>57</v>
      </c>
      <c r="I2631" s="50"/>
      <c r="J2631" s="50"/>
      <c r="K2631" s="90"/>
      <c r="L2631" s="51">
        <v>579</v>
      </c>
      <c r="M2631" s="51">
        <v>511</v>
      </c>
      <c r="N2631" s="82">
        <f>IF('1'!$H$10="-",L2631,L2631)</f>
        <v>579</v>
      </c>
      <c r="O2631" s="82">
        <f>IF(Z2631="только сц",0,IF('1'!$H$10="-",M2631,IF('1'!$H$10="в кассу предприятия",M2631,IF('1'!$H$10="ИП Водакова Т.Ю.",M2631*1.075,"-"))))</f>
        <v>0</v>
      </c>
      <c r="P2631" s="86">
        <v>19</v>
      </c>
      <c r="Q2631" s="47"/>
      <c r="R2631" s="91">
        <f t="shared" si="41"/>
        <v>0</v>
      </c>
      <c r="S2631" s="91" t="str">
        <f>IF('1'!$H$10="-","-      ₽",IF(Z2631="только сц",IF(Q2631&lt;=AA2631,Q2631,AA2631),IF(Q2631&lt;=AB2631,0,IF(Q2631-R2631&lt;=AA2631,Q2631-R2631,AA2631))))</f>
        <v>-      ₽</v>
      </c>
      <c r="T2631" s="92" t="str">
        <f>IF('1'!$H$10="-","-      ₽",IF(AND(SUM($W$10:$W$6357)&gt;=200000,AC2631&lt;&gt;"без скидки"),IF(R2631&gt;=100,O2631*0.95*0.95*R2631,O2631*R2631*0.95),IF(SUM($V$10:$V$6357)&gt;=57000,IF(AND(R2631&gt;=100,AC2631&lt;&gt;"без скидки"),O2631*0.95*R2631,O2631*R2631),N2631*R2631)))</f>
        <v>-      ₽</v>
      </c>
      <c r="U2631" s="92" t="str">
        <f>IF('1'!$H$10="-","-      ₽",S2631*N2631)</f>
        <v>-      ₽</v>
      </c>
      <c r="V2631" s="93" t="str">
        <f>IF('1'!$H$10="-","-      ₽",R2631*N2631)</f>
        <v>-      ₽</v>
      </c>
      <c r="W2631" s="93" t="str">
        <f>IF('1'!$H$10="-","-      ₽",R2631*O2631)</f>
        <v>-      ₽</v>
      </c>
      <c r="X2631" s="65" t="s">
        <v>4548</v>
      </c>
      <c r="Y2631" s="66" t="str">
        <f>IF(OR(Q2631="",'1'!$H$10="-"),"-      %",IF(Z2631="только сц",0,IF(SUM($V$685:$V$6357)&gt;=57000,(W2631-T2631)/W2631,0)))</f>
        <v>-      %</v>
      </c>
      <c r="Z2631" s="83" t="s">
        <v>5582</v>
      </c>
      <c r="AA2631" s="51">
        <v>19</v>
      </c>
      <c r="AB2631" s="51">
        <v>0</v>
      </c>
      <c r="AC2631" s="63" t="s">
        <v>375</v>
      </c>
      <c r="AD2631" s="94" t="str">
        <f>IF(OR(Q2631="",'1'!$H$10="-"),"",IF(Q2631&gt;R2631+S2631,"заказано больше наличия",""))</f>
        <v/>
      </c>
    </row>
    <row r="2632" spans="1:30" s="48" customFormat="1">
      <c r="A2632" s="2"/>
      <c r="B2632" s="57" t="s">
        <v>4232</v>
      </c>
      <c r="C2632" s="49" t="s">
        <v>331</v>
      </c>
      <c r="D2632" s="49" t="s">
        <v>322</v>
      </c>
      <c r="E2632" s="49">
        <v>6</v>
      </c>
      <c r="F2632" s="49">
        <v>22</v>
      </c>
      <c r="G2632" s="49" t="s">
        <v>4270</v>
      </c>
      <c r="H2632" s="52" t="s">
        <v>45</v>
      </c>
      <c r="I2632" s="50"/>
      <c r="J2632" s="50"/>
      <c r="K2632" s="90"/>
      <c r="L2632" s="51">
        <v>592</v>
      </c>
      <c r="M2632" s="51">
        <v>522</v>
      </c>
      <c r="N2632" s="82">
        <f>IF('1'!$H$10="-",L2632,L2632)</f>
        <v>592</v>
      </c>
      <c r="O2632" s="82">
        <f>IF(Z2632="только сц",0,IF('1'!$H$10="-",M2632,IF('1'!$H$10="в кассу предприятия",M2632,IF('1'!$H$10="ИП Водакова Т.Ю.",M2632*1.075,"-"))))</f>
        <v>0</v>
      </c>
      <c r="P2632" s="86">
        <v>3</v>
      </c>
      <c r="Q2632" s="47"/>
      <c r="R2632" s="91">
        <f t="shared" si="41"/>
        <v>0</v>
      </c>
      <c r="S2632" s="91" t="str">
        <f>IF('1'!$H$10="-","-      ₽",IF(Z2632="только сц",IF(Q2632&lt;=AA2632,Q2632,AA2632),IF(Q2632&lt;=AB2632,0,IF(Q2632-R2632&lt;=AA2632,Q2632-R2632,AA2632))))</f>
        <v>-      ₽</v>
      </c>
      <c r="T2632" s="92" t="str">
        <f>IF('1'!$H$10="-","-      ₽",IF(AND(SUM($W$10:$W$6357)&gt;=200000,AC2632&lt;&gt;"без скидки"),IF(R2632&gt;=100,O2632*0.95*0.95*R2632,O2632*R2632*0.95),IF(SUM($V$10:$V$6357)&gt;=57000,IF(AND(R2632&gt;=100,AC2632&lt;&gt;"без скидки"),O2632*0.95*R2632,O2632*R2632),N2632*R2632)))</f>
        <v>-      ₽</v>
      </c>
      <c r="U2632" s="92" t="str">
        <f>IF('1'!$H$10="-","-      ₽",S2632*N2632)</f>
        <v>-      ₽</v>
      </c>
      <c r="V2632" s="93" t="str">
        <f>IF('1'!$H$10="-","-      ₽",R2632*N2632)</f>
        <v>-      ₽</v>
      </c>
      <c r="W2632" s="93" t="str">
        <f>IF('1'!$H$10="-","-      ₽",R2632*O2632)</f>
        <v>-      ₽</v>
      </c>
      <c r="X2632" s="65" t="s">
        <v>4548</v>
      </c>
      <c r="Y2632" s="66" t="str">
        <f>IF(OR(Q2632="",'1'!$H$10="-"),"-      %",IF(Z2632="только сц",0,IF(SUM($V$685:$V$6357)&gt;=57000,(W2632-T2632)/W2632,0)))</f>
        <v>-      %</v>
      </c>
      <c r="Z2632" s="83" t="s">
        <v>5582</v>
      </c>
      <c r="AA2632" s="51">
        <v>3</v>
      </c>
      <c r="AB2632" s="51">
        <v>0</v>
      </c>
      <c r="AC2632" s="63" t="s">
        <v>375</v>
      </c>
      <c r="AD2632" s="94" t="str">
        <f>IF(OR(Q2632="",'1'!$H$10="-"),"",IF(Q2632&gt;R2632+S2632,"заказано больше наличия",""))</f>
        <v/>
      </c>
    </row>
    <row r="2633" spans="1:30" s="48" customFormat="1">
      <c r="A2633" s="2"/>
      <c r="B2633" s="57" t="s">
        <v>4623</v>
      </c>
      <c r="C2633" s="49" t="s">
        <v>321</v>
      </c>
      <c r="D2633" s="49" t="s">
        <v>322</v>
      </c>
      <c r="E2633" s="49">
        <v>6</v>
      </c>
      <c r="F2633" s="49">
        <v>15</v>
      </c>
      <c r="G2633" s="49" t="s">
        <v>4705</v>
      </c>
      <c r="H2633" s="52" t="s">
        <v>57</v>
      </c>
      <c r="I2633" s="50"/>
      <c r="J2633" s="50"/>
      <c r="K2633" s="90"/>
      <c r="L2633" s="51">
        <v>579</v>
      </c>
      <c r="M2633" s="51">
        <v>511</v>
      </c>
      <c r="N2633" s="82">
        <f>IF('1'!$H$10="-",L2633,L2633)</f>
        <v>579</v>
      </c>
      <c r="O2633" s="82">
        <f>IF(Z2633="только сц",0,IF('1'!$H$10="-",M2633,IF('1'!$H$10="в кассу предприятия",M2633,IF('1'!$H$10="ИП Водакова Т.Ю.",M2633*1.075,"-"))))</f>
        <v>511</v>
      </c>
      <c r="P2633" s="86">
        <v>19</v>
      </c>
      <c r="Q2633" s="47"/>
      <c r="R2633" s="91">
        <f t="shared" si="41"/>
        <v>0</v>
      </c>
      <c r="S2633" s="91" t="str">
        <f>IF('1'!$H$10="-","-      ₽",IF(Z2633="только сц",IF(Q2633&lt;=AA2633,Q2633,AA2633),IF(Q2633&lt;=AB2633,0,IF(Q2633-R2633&lt;=AA2633,Q2633-R2633,AA2633))))</f>
        <v>-      ₽</v>
      </c>
      <c r="T2633" s="92" t="str">
        <f>IF('1'!$H$10="-","-      ₽",IF(AND(SUM($W$10:$W$6357)&gt;=200000,AC2633&lt;&gt;"без скидки"),IF(R2633&gt;=100,O2633*0.95*0.95*R2633,O2633*R2633*0.95),IF(SUM($V$10:$V$6357)&gt;=57000,IF(AND(R2633&gt;=100,AC2633&lt;&gt;"без скидки"),O2633*0.95*R2633,O2633*R2633),N2633*R2633)))</f>
        <v>-      ₽</v>
      </c>
      <c r="U2633" s="92" t="str">
        <f>IF('1'!$H$10="-","-      ₽",S2633*N2633)</f>
        <v>-      ₽</v>
      </c>
      <c r="V2633" s="93" t="str">
        <f>IF('1'!$H$10="-","-      ₽",R2633*N2633)</f>
        <v>-      ₽</v>
      </c>
      <c r="W2633" s="93" t="str">
        <f>IF('1'!$H$10="-","-      ₽",R2633*O2633)</f>
        <v>-      ₽</v>
      </c>
      <c r="X2633" s="65" t="s">
        <v>4548</v>
      </c>
      <c r="Y2633" s="66" t="str">
        <f>IF(OR(Q2633="",'1'!$H$10="-"),"-      %",IF(Z2633="только сц",0,IF(SUM($V$685:$V$6357)&gt;=57000,(W2633-T2633)/W2633,0)))</f>
        <v>-      %</v>
      </c>
      <c r="Z2633" s="83" t="s">
        <v>375</v>
      </c>
      <c r="AA2633" s="51">
        <v>8</v>
      </c>
      <c r="AB2633" s="51">
        <v>11</v>
      </c>
      <c r="AC2633" s="63" t="s">
        <v>375</v>
      </c>
      <c r="AD2633" s="94" t="str">
        <f>IF(OR(Q2633="",'1'!$H$10="-"),"",IF(Q2633&gt;R2633+S2633,"заказано больше наличия",""))</f>
        <v/>
      </c>
    </row>
    <row r="2634" spans="1:30" s="48" customFormat="1">
      <c r="A2634" s="2"/>
      <c r="B2634" s="57" t="s">
        <v>5346</v>
      </c>
      <c r="C2634" s="49" t="s">
        <v>321</v>
      </c>
      <c r="D2634" s="49" t="s">
        <v>3932</v>
      </c>
      <c r="E2634" s="49">
        <v>6</v>
      </c>
      <c r="F2634" s="49">
        <v>19</v>
      </c>
      <c r="G2634" s="49" t="s">
        <v>5580</v>
      </c>
      <c r="H2634" s="52" t="s">
        <v>3507</v>
      </c>
      <c r="I2634" s="50"/>
      <c r="J2634" s="50"/>
      <c r="K2634" s="90"/>
      <c r="L2634" s="51">
        <v>592</v>
      </c>
      <c r="M2634" s="51">
        <v>522</v>
      </c>
      <c r="N2634" s="82">
        <f>IF('1'!$H$10="-",L2634,L2634)</f>
        <v>592</v>
      </c>
      <c r="O2634" s="82">
        <f>IF(Z2634="только сц",0,IF('1'!$H$10="-",M2634,IF('1'!$H$10="в кассу предприятия",M2634,IF('1'!$H$10="ИП Водакова Т.Ю.",M2634*1.075,"-"))))</f>
        <v>0</v>
      </c>
      <c r="P2634" s="86">
        <v>2</v>
      </c>
      <c r="Q2634" s="47"/>
      <c r="R2634" s="91">
        <f t="shared" si="41"/>
        <v>0</v>
      </c>
      <c r="S2634" s="91" t="str">
        <f>IF('1'!$H$10="-","-      ₽",IF(Z2634="только сц",IF(Q2634&lt;=AA2634,Q2634,AA2634),IF(Q2634&lt;=AB2634,0,IF(Q2634-R2634&lt;=AA2634,Q2634-R2634,AA2634))))</f>
        <v>-      ₽</v>
      </c>
      <c r="T2634" s="92" t="str">
        <f>IF('1'!$H$10="-","-      ₽",IF(AND(SUM($W$10:$W$6357)&gt;=200000,AC2634&lt;&gt;"без скидки"),IF(R2634&gt;=100,O2634*0.95*0.95*R2634,O2634*R2634*0.95),IF(SUM($V$10:$V$6357)&gt;=57000,IF(AND(R2634&gt;=100,AC2634&lt;&gt;"без скидки"),O2634*0.95*R2634,O2634*R2634),N2634*R2634)))</f>
        <v>-      ₽</v>
      </c>
      <c r="U2634" s="92" t="str">
        <f>IF('1'!$H$10="-","-      ₽",S2634*N2634)</f>
        <v>-      ₽</v>
      </c>
      <c r="V2634" s="93" t="str">
        <f>IF('1'!$H$10="-","-      ₽",R2634*N2634)</f>
        <v>-      ₽</v>
      </c>
      <c r="W2634" s="93" t="str">
        <f>IF('1'!$H$10="-","-      ₽",R2634*O2634)</f>
        <v>-      ₽</v>
      </c>
      <c r="X2634" s="65" t="s">
        <v>4548</v>
      </c>
      <c r="Y2634" s="66" t="str">
        <f>IF(OR(Q2634="",'1'!$H$10="-"),"-      %",IF(Z2634="только сц",0,IF(SUM($V$685:$V$6357)&gt;=57000,(W2634-T2634)/W2634,0)))</f>
        <v>-      %</v>
      </c>
      <c r="Z2634" s="83" t="s">
        <v>5582</v>
      </c>
      <c r="AA2634" s="51">
        <v>2</v>
      </c>
      <c r="AB2634" s="51">
        <v>0</v>
      </c>
      <c r="AC2634" s="63" t="s">
        <v>375</v>
      </c>
      <c r="AD2634" s="94" t="str">
        <f>IF(OR(Q2634="",'1'!$H$10="-"),"",IF(Q2634&gt;R2634+S2634,"заказано больше наличия",""))</f>
        <v/>
      </c>
    </row>
    <row r="2635" spans="1:30" s="48" customFormat="1">
      <c r="A2635" s="2"/>
      <c r="B2635" s="57" t="s">
        <v>2255</v>
      </c>
      <c r="C2635" s="49" t="s">
        <v>331</v>
      </c>
      <c r="D2635" s="49" t="s">
        <v>322</v>
      </c>
      <c r="E2635" s="49">
        <v>6</v>
      </c>
      <c r="F2635" s="49">
        <v>22</v>
      </c>
      <c r="G2635" s="49" t="s">
        <v>3609</v>
      </c>
      <c r="H2635" s="52" t="s">
        <v>45</v>
      </c>
      <c r="I2635" s="50"/>
      <c r="J2635" s="50"/>
      <c r="K2635" s="90"/>
      <c r="L2635" s="51">
        <v>592</v>
      </c>
      <c r="M2635" s="51">
        <v>522</v>
      </c>
      <c r="N2635" s="82">
        <f>IF('1'!$H$10="-",L2635,L2635)</f>
        <v>592</v>
      </c>
      <c r="O2635" s="82">
        <f>IF(Z2635="только сц",0,IF('1'!$H$10="-",M2635,IF('1'!$H$10="в кассу предприятия",M2635,IF('1'!$H$10="ИП Водакова Т.Ю.",M2635*1.075,"-"))))</f>
        <v>0</v>
      </c>
      <c r="P2635" s="86">
        <v>5</v>
      </c>
      <c r="Q2635" s="47"/>
      <c r="R2635" s="91">
        <f t="shared" si="41"/>
        <v>0</v>
      </c>
      <c r="S2635" s="91" t="str">
        <f>IF('1'!$H$10="-","-      ₽",IF(Z2635="только сц",IF(Q2635&lt;=AA2635,Q2635,AA2635),IF(Q2635&lt;=AB2635,0,IF(Q2635-R2635&lt;=AA2635,Q2635-R2635,AA2635))))</f>
        <v>-      ₽</v>
      </c>
      <c r="T2635" s="92" t="str">
        <f>IF('1'!$H$10="-","-      ₽",IF(AND(SUM($W$10:$W$6357)&gt;=200000,AC2635&lt;&gt;"без скидки"),IF(R2635&gt;=100,O2635*0.95*0.95*R2635,O2635*R2635*0.95),IF(SUM($V$10:$V$6357)&gt;=57000,IF(AND(R2635&gt;=100,AC2635&lt;&gt;"без скидки"),O2635*0.95*R2635,O2635*R2635),N2635*R2635)))</f>
        <v>-      ₽</v>
      </c>
      <c r="U2635" s="92" t="str">
        <f>IF('1'!$H$10="-","-      ₽",S2635*N2635)</f>
        <v>-      ₽</v>
      </c>
      <c r="V2635" s="93" t="str">
        <f>IF('1'!$H$10="-","-      ₽",R2635*N2635)</f>
        <v>-      ₽</v>
      </c>
      <c r="W2635" s="93" t="str">
        <f>IF('1'!$H$10="-","-      ₽",R2635*O2635)</f>
        <v>-      ₽</v>
      </c>
      <c r="X2635" s="65" t="s">
        <v>4548</v>
      </c>
      <c r="Y2635" s="66" t="str">
        <f>IF(OR(Q2635="",'1'!$H$10="-"),"-      %",IF(Z2635="только сц",0,IF(SUM($V$685:$V$6357)&gt;=57000,(W2635-T2635)/W2635,0)))</f>
        <v>-      %</v>
      </c>
      <c r="Z2635" s="83" t="s">
        <v>5582</v>
      </c>
      <c r="AA2635" s="51">
        <v>5</v>
      </c>
      <c r="AB2635" s="51">
        <v>0</v>
      </c>
      <c r="AC2635" s="63" t="s">
        <v>375</v>
      </c>
      <c r="AD2635" s="94" t="str">
        <f>IF(OR(Q2635="",'1'!$H$10="-"),"",IF(Q2635&gt;R2635+S2635,"заказано больше наличия",""))</f>
        <v/>
      </c>
    </row>
    <row r="2636" spans="1:30" s="48" customFormat="1">
      <c r="A2636" s="2"/>
      <c r="B2636" s="57" t="s">
        <v>2256</v>
      </c>
      <c r="C2636" s="49" t="s">
        <v>321</v>
      </c>
      <c r="D2636" s="49" t="s">
        <v>3932</v>
      </c>
      <c r="E2636" s="49">
        <v>6</v>
      </c>
      <c r="F2636" s="49">
        <v>15</v>
      </c>
      <c r="G2636" s="49" t="s">
        <v>3610</v>
      </c>
      <c r="H2636" s="52" t="s">
        <v>57</v>
      </c>
      <c r="I2636" s="50"/>
      <c r="J2636" s="50"/>
      <c r="K2636" s="90"/>
      <c r="L2636" s="51">
        <v>579</v>
      </c>
      <c r="M2636" s="51">
        <v>511</v>
      </c>
      <c r="N2636" s="82">
        <f>IF('1'!$H$10="-",L2636,L2636)</f>
        <v>579</v>
      </c>
      <c r="O2636" s="82">
        <f>IF(Z2636="только сц",0,IF('1'!$H$10="-",M2636,IF('1'!$H$10="в кассу предприятия",M2636,IF('1'!$H$10="ИП Водакова Т.Ю.",M2636*1.075,"-"))))</f>
        <v>0</v>
      </c>
      <c r="P2636" s="86">
        <v>3</v>
      </c>
      <c r="Q2636" s="47"/>
      <c r="R2636" s="91">
        <f t="shared" si="41"/>
        <v>0</v>
      </c>
      <c r="S2636" s="91" t="str">
        <f>IF('1'!$H$10="-","-      ₽",IF(Z2636="только сц",IF(Q2636&lt;=AA2636,Q2636,AA2636),IF(Q2636&lt;=AB2636,0,IF(Q2636-R2636&lt;=AA2636,Q2636-R2636,AA2636))))</f>
        <v>-      ₽</v>
      </c>
      <c r="T2636" s="92" t="str">
        <f>IF('1'!$H$10="-","-      ₽",IF(AND(SUM($W$10:$W$6357)&gt;=200000,AC2636&lt;&gt;"без скидки"),IF(R2636&gt;=100,O2636*0.95*0.95*R2636,O2636*R2636*0.95),IF(SUM($V$10:$V$6357)&gt;=57000,IF(AND(R2636&gt;=100,AC2636&lt;&gt;"без скидки"),O2636*0.95*R2636,O2636*R2636),N2636*R2636)))</f>
        <v>-      ₽</v>
      </c>
      <c r="U2636" s="92" t="str">
        <f>IF('1'!$H$10="-","-      ₽",S2636*N2636)</f>
        <v>-      ₽</v>
      </c>
      <c r="V2636" s="93" t="str">
        <f>IF('1'!$H$10="-","-      ₽",R2636*N2636)</f>
        <v>-      ₽</v>
      </c>
      <c r="W2636" s="93" t="str">
        <f>IF('1'!$H$10="-","-      ₽",R2636*O2636)</f>
        <v>-      ₽</v>
      </c>
      <c r="X2636" s="65" t="s">
        <v>4548</v>
      </c>
      <c r="Y2636" s="66" t="str">
        <f>IF(OR(Q2636="",'1'!$H$10="-"),"-      %",IF(Z2636="только сц",0,IF(SUM($V$685:$V$6357)&gt;=57000,(W2636-T2636)/W2636,0)))</f>
        <v>-      %</v>
      </c>
      <c r="Z2636" s="83" t="s">
        <v>5582</v>
      </c>
      <c r="AA2636" s="51">
        <v>3</v>
      </c>
      <c r="AB2636" s="51">
        <v>0</v>
      </c>
      <c r="AC2636" s="63" t="s">
        <v>375</v>
      </c>
      <c r="AD2636" s="94" t="str">
        <f>IF(OR(Q2636="",'1'!$H$10="-"),"",IF(Q2636&gt;R2636+S2636,"заказано больше наличия",""))</f>
        <v/>
      </c>
    </row>
    <row r="2637" spans="1:30" s="48" customFormat="1">
      <c r="A2637" s="2"/>
      <c r="B2637" s="57" t="s">
        <v>2257</v>
      </c>
      <c r="C2637" s="49" t="s">
        <v>321</v>
      </c>
      <c r="D2637" s="49" t="s">
        <v>3932</v>
      </c>
      <c r="E2637" s="49">
        <v>6</v>
      </c>
      <c r="F2637" s="49">
        <v>15</v>
      </c>
      <c r="G2637" s="49" t="s">
        <v>3611</v>
      </c>
      <c r="H2637" s="52" t="s">
        <v>57</v>
      </c>
      <c r="I2637" s="50"/>
      <c r="J2637" s="50"/>
      <c r="K2637" s="90"/>
      <c r="L2637" s="51">
        <v>579</v>
      </c>
      <c r="M2637" s="51">
        <v>511</v>
      </c>
      <c r="N2637" s="82">
        <f>IF('1'!$H$10="-",L2637,L2637)</f>
        <v>579</v>
      </c>
      <c r="O2637" s="82">
        <f>IF(Z2637="только сц",0,IF('1'!$H$10="-",M2637,IF('1'!$H$10="в кассу предприятия",M2637,IF('1'!$H$10="ИП Водакова Т.Ю.",M2637*1.075,"-"))))</f>
        <v>511</v>
      </c>
      <c r="P2637" s="86">
        <v>1</v>
      </c>
      <c r="Q2637" s="47"/>
      <c r="R2637" s="91">
        <f t="shared" si="41"/>
        <v>0</v>
      </c>
      <c r="S2637" s="91" t="str">
        <f>IF('1'!$H$10="-","-      ₽",IF(Z2637="только сц",IF(Q2637&lt;=AA2637,Q2637,AA2637),IF(Q2637&lt;=AB2637,0,IF(Q2637-R2637&lt;=AA2637,Q2637-R2637,AA2637))))</f>
        <v>-      ₽</v>
      </c>
      <c r="T2637" s="92" t="str">
        <f>IF('1'!$H$10="-","-      ₽",IF(AND(SUM($W$10:$W$6357)&gt;=200000,AC2637&lt;&gt;"без скидки"),IF(R2637&gt;=100,O2637*0.95*0.95*R2637,O2637*R2637*0.95),IF(SUM($V$10:$V$6357)&gt;=57000,IF(AND(R2637&gt;=100,AC2637&lt;&gt;"без скидки"),O2637*0.95*R2637,O2637*R2637),N2637*R2637)))</f>
        <v>-      ₽</v>
      </c>
      <c r="U2637" s="92" t="str">
        <f>IF('1'!$H$10="-","-      ₽",S2637*N2637)</f>
        <v>-      ₽</v>
      </c>
      <c r="V2637" s="93" t="str">
        <f>IF('1'!$H$10="-","-      ₽",R2637*N2637)</f>
        <v>-      ₽</v>
      </c>
      <c r="W2637" s="93" t="str">
        <f>IF('1'!$H$10="-","-      ₽",R2637*O2637)</f>
        <v>-      ₽</v>
      </c>
      <c r="X2637" s="65" t="s">
        <v>4548</v>
      </c>
      <c r="Y2637" s="66" t="str">
        <f>IF(OR(Q2637="",'1'!$H$10="-"),"-      %",IF(Z2637="только сц",0,IF(SUM($V$685:$V$6357)&gt;=57000,(W2637-T2637)/W2637,0)))</f>
        <v>-      %</v>
      </c>
      <c r="Z2637" s="83" t="s">
        <v>375</v>
      </c>
      <c r="AA2637" s="51">
        <v>0</v>
      </c>
      <c r="AB2637" s="51">
        <v>1</v>
      </c>
      <c r="AC2637" s="63" t="s">
        <v>375</v>
      </c>
      <c r="AD2637" s="94" t="str">
        <f>IF(OR(Q2637="",'1'!$H$10="-"),"",IF(Q2637&gt;R2637+S2637,"заказано больше наличия",""))</f>
        <v/>
      </c>
    </row>
    <row r="2638" spans="1:30" s="48" customFormat="1">
      <c r="A2638" s="2"/>
      <c r="B2638" s="57" t="s">
        <v>2258</v>
      </c>
      <c r="C2638" s="49" t="s">
        <v>331</v>
      </c>
      <c r="D2638" s="49" t="s">
        <v>322</v>
      </c>
      <c r="E2638" s="49">
        <v>6</v>
      </c>
      <c r="F2638" s="49">
        <v>17</v>
      </c>
      <c r="G2638" s="49" t="s">
        <v>3612</v>
      </c>
      <c r="H2638" s="52" t="s">
        <v>563</v>
      </c>
      <c r="I2638" s="50"/>
      <c r="J2638" s="50"/>
      <c r="K2638" s="90"/>
      <c r="L2638" s="51">
        <v>579</v>
      </c>
      <c r="M2638" s="51">
        <v>511</v>
      </c>
      <c r="N2638" s="82">
        <f>IF('1'!$H$10="-",L2638,L2638)</f>
        <v>579</v>
      </c>
      <c r="O2638" s="82">
        <f>IF(Z2638="только сц",0,IF('1'!$H$10="-",M2638,IF('1'!$H$10="в кассу предприятия",M2638,IF('1'!$H$10="ИП Водакова Т.Ю.",M2638*1.075,"-"))))</f>
        <v>0</v>
      </c>
      <c r="P2638" s="86">
        <v>4</v>
      </c>
      <c r="Q2638" s="47"/>
      <c r="R2638" s="91">
        <f t="shared" si="41"/>
        <v>0</v>
      </c>
      <c r="S2638" s="91" t="str">
        <f>IF('1'!$H$10="-","-      ₽",IF(Z2638="только сц",IF(Q2638&lt;=AA2638,Q2638,AA2638),IF(Q2638&lt;=AB2638,0,IF(Q2638-R2638&lt;=AA2638,Q2638-R2638,AA2638))))</f>
        <v>-      ₽</v>
      </c>
      <c r="T2638" s="92" t="str">
        <f>IF('1'!$H$10="-","-      ₽",IF(AND(SUM($W$10:$W$6357)&gt;=200000,AC2638&lt;&gt;"без скидки"),IF(R2638&gt;=100,O2638*0.95*0.95*R2638,O2638*R2638*0.95),IF(SUM($V$10:$V$6357)&gt;=57000,IF(AND(R2638&gt;=100,AC2638&lt;&gt;"без скидки"),O2638*0.95*R2638,O2638*R2638),N2638*R2638)))</f>
        <v>-      ₽</v>
      </c>
      <c r="U2638" s="92" t="str">
        <f>IF('1'!$H$10="-","-      ₽",S2638*N2638)</f>
        <v>-      ₽</v>
      </c>
      <c r="V2638" s="93" t="str">
        <f>IF('1'!$H$10="-","-      ₽",R2638*N2638)</f>
        <v>-      ₽</v>
      </c>
      <c r="W2638" s="93" t="str">
        <f>IF('1'!$H$10="-","-      ₽",R2638*O2638)</f>
        <v>-      ₽</v>
      </c>
      <c r="X2638" s="65" t="s">
        <v>4548</v>
      </c>
      <c r="Y2638" s="66" t="str">
        <f>IF(OR(Q2638="",'1'!$H$10="-"),"-      %",IF(Z2638="только сц",0,IF(SUM($V$685:$V$6357)&gt;=57000,(W2638-T2638)/W2638,0)))</f>
        <v>-      %</v>
      </c>
      <c r="Z2638" s="83" t="s">
        <v>5582</v>
      </c>
      <c r="AA2638" s="51">
        <v>4</v>
      </c>
      <c r="AB2638" s="51">
        <v>0</v>
      </c>
      <c r="AC2638" s="63" t="s">
        <v>3975</v>
      </c>
      <c r="AD2638" s="94" t="str">
        <f>IF(OR(Q2638="",'1'!$H$10="-"),"",IF(Q2638&gt;R2638+S2638,"заказано больше наличия",""))</f>
        <v/>
      </c>
    </row>
    <row r="2639" spans="1:30" s="48" customFormat="1">
      <c r="A2639" s="2"/>
      <c r="B2639" s="57" t="s">
        <v>2259</v>
      </c>
      <c r="C2639" s="49" t="s">
        <v>331</v>
      </c>
      <c r="D2639" s="49" t="s">
        <v>322</v>
      </c>
      <c r="E2639" s="49">
        <v>6</v>
      </c>
      <c r="F2639" s="49">
        <v>15</v>
      </c>
      <c r="G2639" s="49" t="s">
        <v>3590</v>
      </c>
      <c r="H2639" s="52" t="s">
        <v>57</v>
      </c>
      <c r="I2639" s="50"/>
      <c r="J2639" s="50"/>
      <c r="K2639" s="90"/>
      <c r="L2639" s="51">
        <v>579</v>
      </c>
      <c r="M2639" s="51">
        <v>511</v>
      </c>
      <c r="N2639" s="82">
        <f>IF('1'!$H$10="-",L2639,L2639)</f>
        <v>579</v>
      </c>
      <c r="O2639" s="82">
        <f>IF(Z2639="только сц",0,IF('1'!$H$10="-",M2639,IF('1'!$H$10="в кассу предприятия",M2639,IF('1'!$H$10="ИП Водакова Т.Ю.",M2639*1.075,"-"))))</f>
        <v>511</v>
      </c>
      <c r="P2639" s="86">
        <v>3</v>
      </c>
      <c r="Q2639" s="47"/>
      <c r="R2639" s="91">
        <f t="shared" si="41"/>
        <v>0</v>
      </c>
      <c r="S2639" s="91" t="str">
        <f>IF('1'!$H$10="-","-      ₽",IF(Z2639="только сц",IF(Q2639&lt;=AA2639,Q2639,AA2639),IF(Q2639&lt;=AB2639,0,IF(Q2639-R2639&lt;=AA2639,Q2639-R2639,AA2639))))</f>
        <v>-      ₽</v>
      </c>
      <c r="T2639" s="92" t="str">
        <f>IF('1'!$H$10="-","-      ₽",IF(AND(SUM($W$10:$W$6357)&gt;=200000,AC2639&lt;&gt;"без скидки"),IF(R2639&gt;=100,O2639*0.95*0.95*R2639,O2639*R2639*0.95),IF(SUM($V$10:$V$6357)&gt;=57000,IF(AND(R2639&gt;=100,AC2639&lt;&gt;"без скидки"),O2639*0.95*R2639,O2639*R2639),N2639*R2639)))</f>
        <v>-      ₽</v>
      </c>
      <c r="U2639" s="92" t="str">
        <f>IF('1'!$H$10="-","-      ₽",S2639*N2639)</f>
        <v>-      ₽</v>
      </c>
      <c r="V2639" s="93" t="str">
        <f>IF('1'!$H$10="-","-      ₽",R2639*N2639)</f>
        <v>-      ₽</v>
      </c>
      <c r="W2639" s="93" t="str">
        <f>IF('1'!$H$10="-","-      ₽",R2639*O2639)</f>
        <v>-      ₽</v>
      </c>
      <c r="X2639" s="65" t="s">
        <v>4548</v>
      </c>
      <c r="Y2639" s="66" t="str">
        <f>IF(OR(Q2639="",'1'!$H$10="-"),"-      %",IF(Z2639="только сц",0,IF(SUM($V$685:$V$6357)&gt;=57000,(W2639-T2639)/W2639,0)))</f>
        <v>-      %</v>
      </c>
      <c r="Z2639" s="83" t="s">
        <v>375</v>
      </c>
      <c r="AA2639" s="51">
        <v>1</v>
      </c>
      <c r="AB2639" s="51">
        <v>2</v>
      </c>
      <c r="AC2639" s="63" t="s">
        <v>375</v>
      </c>
      <c r="AD2639" s="94" t="str">
        <f>IF(OR(Q2639="",'1'!$H$10="-"),"",IF(Q2639&gt;R2639+S2639,"заказано больше наличия",""))</f>
        <v/>
      </c>
    </row>
    <row r="2640" spans="1:30" s="48" customFormat="1">
      <c r="A2640" s="2"/>
      <c r="B2640" s="57" t="s">
        <v>341</v>
      </c>
      <c r="C2640" s="49" t="s">
        <v>331</v>
      </c>
      <c r="D2640" s="49" t="s">
        <v>322</v>
      </c>
      <c r="E2640" s="49">
        <v>6</v>
      </c>
      <c r="F2640" s="49">
        <v>15</v>
      </c>
      <c r="G2640" s="49" t="s">
        <v>342</v>
      </c>
      <c r="H2640" s="52" t="s">
        <v>57</v>
      </c>
      <c r="I2640" s="50"/>
      <c r="J2640" s="50"/>
      <c r="K2640" s="90"/>
      <c r="L2640" s="51">
        <v>579</v>
      </c>
      <c r="M2640" s="51">
        <v>511</v>
      </c>
      <c r="N2640" s="82">
        <f>IF('1'!$H$10="-",L2640,L2640)</f>
        <v>579</v>
      </c>
      <c r="O2640" s="82">
        <f>IF(Z2640="только сц",0,IF('1'!$H$10="-",M2640,IF('1'!$H$10="в кассу предприятия",M2640,IF('1'!$H$10="ИП Водакова Т.Ю.",M2640*1.075,"-"))))</f>
        <v>511</v>
      </c>
      <c r="P2640" s="86">
        <v>98</v>
      </c>
      <c r="Q2640" s="47"/>
      <c r="R2640" s="91">
        <f t="shared" si="41"/>
        <v>0</v>
      </c>
      <c r="S2640" s="91" t="str">
        <f>IF('1'!$H$10="-","-      ₽",IF(Z2640="только сц",IF(Q2640&lt;=AA2640,Q2640,AA2640),IF(Q2640&lt;=AB2640,0,IF(Q2640-R2640&lt;=AA2640,Q2640-R2640,AA2640))))</f>
        <v>-      ₽</v>
      </c>
      <c r="T2640" s="92" t="str">
        <f>IF('1'!$H$10="-","-      ₽",IF(AND(SUM($W$10:$W$6357)&gt;=200000,AC2640&lt;&gt;"без скидки"),IF(R2640&gt;=100,O2640*0.95*0.95*R2640,O2640*R2640*0.95),IF(SUM($V$10:$V$6357)&gt;=57000,IF(AND(R2640&gt;=100,AC2640&lt;&gt;"без скидки"),O2640*0.95*R2640,O2640*R2640),N2640*R2640)))</f>
        <v>-      ₽</v>
      </c>
      <c r="U2640" s="92" t="str">
        <f>IF('1'!$H$10="-","-      ₽",S2640*N2640)</f>
        <v>-      ₽</v>
      </c>
      <c r="V2640" s="93" t="str">
        <f>IF('1'!$H$10="-","-      ₽",R2640*N2640)</f>
        <v>-      ₽</v>
      </c>
      <c r="W2640" s="93" t="str">
        <f>IF('1'!$H$10="-","-      ₽",R2640*O2640)</f>
        <v>-      ₽</v>
      </c>
      <c r="X2640" s="65" t="s">
        <v>4548</v>
      </c>
      <c r="Y2640" s="66" t="str">
        <f>IF(OR(Q2640="",'1'!$H$10="-"),"-      %",IF(Z2640="только сц",0,IF(SUM($V$685:$V$6357)&gt;=57000,(W2640-T2640)/W2640,0)))</f>
        <v>-      %</v>
      </c>
      <c r="Z2640" s="83" t="s">
        <v>375</v>
      </c>
      <c r="AA2640" s="51">
        <v>12</v>
      </c>
      <c r="AB2640" s="51">
        <v>86</v>
      </c>
      <c r="AC2640" s="63" t="s">
        <v>375</v>
      </c>
      <c r="AD2640" s="94" t="str">
        <f>IF(OR(Q2640="",'1'!$H$10="-"),"",IF(Q2640&gt;R2640+S2640,"заказано больше наличия",""))</f>
        <v/>
      </c>
    </row>
    <row r="2641" spans="1:30" s="48" customFormat="1">
      <c r="A2641" s="2"/>
      <c r="B2641" s="57" t="s">
        <v>2260</v>
      </c>
      <c r="C2641" s="49" t="s">
        <v>321</v>
      </c>
      <c r="D2641" s="49" t="s">
        <v>3932</v>
      </c>
      <c r="E2641" s="49">
        <v>6</v>
      </c>
      <c r="F2641" s="49">
        <v>22</v>
      </c>
      <c r="G2641" s="49" t="s">
        <v>342</v>
      </c>
      <c r="H2641" s="52" t="s">
        <v>45</v>
      </c>
      <c r="I2641" s="50"/>
      <c r="J2641" s="50"/>
      <c r="K2641" s="90"/>
      <c r="L2641" s="51">
        <v>592</v>
      </c>
      <c r="M2641" s="51">
        <v>522</v>
      </c>
      <c r="N2641" s="82">
        <f>IF('1'!$H$10="-",L2641,L2641)</f>
        <v>592</v>
      </c>
      <c r="O2641" s="82">
        <f>IF(Z2641="только сц",0,IF('1'!$H$10="-",M2641,IF('1'!$H$10="в кассу предприятия",M2641,IF('1'!$H$10="ИП Водакова Т.Ю.",M2641*1.075,"-"))))</f>
        <v>0</v>
      </c>
      <c r="P2641" s="86">
        <v>3</v>
      </c>
      <c r="Q2641" s="47"/>
      <c r="R2641" s="91">
        <f t="shared" si="41"/>
        <v>0</v>
      </c>
      <c r="S2641" s="91" t="str">
        <f>IF('1'!$H$10="-","-      ₽",IF(Z2641="только сц",IF(Q2641&lt;=AA2641,Q2641,AA2641),IF(Q2641&lt;=AB2641,0,IF(Q2641-R2641&lt;=AA2641,Q2641-R2641,AA2641))))</f>
        <v>-      ₽</v>
      </c>
      <c r="T2641" s="92" t="str">
        <f>IF('1'!$H$10="-","-      ₽",IF(AND(SUM($W$10:$W$6357)&gt;=200000,AC2641&lt;&gt;"без скидки"),IF(R2641&gt;=100,O2641*0.95*0.95*R2641,O2641*R2641*0.95),IF(SUM($V$10:$V$6357)&gt;=57000,IF(AND(R2641&gt;=100,AC2641&lt;&gt;"без скидки"),O2641*0.95*R2641,O2641*R2641),N2641*R2641)))</f>
        <v>-      ₽</v>
      </c>
      <c r="U2641" s="92" t="str">
        <f>IF('1'!$H$10="-","-      ₽",S2641*N2641)</f>
        <v>-      ₽</v>
      </c>
      <c r="V2641" s="93" t="str">
        <f>IF('1'!$H$10="-","-      ₽",R2641*N2641)</f>
        <v>-      ₽</v>
      </c>
      <c r="W2641" s="93" t="str">
        <f>IF('1'!$H$10="-","-      ₽",R2641*O2641)</f>
        <v>-      ₽</v>
      </c>
      <c r="X2641" s="65" t="s">
        <v>4548</v>
      </c>
      <c r="Y2641" s="66" t="str">
        <f>IF(OR(Q2641="",'1'!$H$10="-"),"-      %",IF(Z2641="только сц",0,IF(SUM($V$685:$V$6357)&gt;=57000,(W2641-T2641)/W2641,0)))</f>
        <v>-      %</v>
      </c>
      <c r="Z2641" s="83" t="s">
        <v>5582</v>
      </c>
      <c r="AA2641" s="51">
        <v>3</v>
      </c>
      <c r="AB2641" s="51">
        <v>0</v>
      </c>
      <c r="AC2641" s="63" t="s">
        <v>375</v>
      </c>
      <c r="AD2641" s="94" t="str">
        <f>IF(OR(Q2641="",'1'!$H$10="-"),"",IF(Q2641&gt;R2641+S2641,"заказано больше наличия",""))</f>
        <v/>
      </c>
    </row>
    <row r="2642" spans="1:30" s="48" customFormat="1">
      <c r="A2642" s="2"/>
      <c r="B2642" s="57" t="s">
        <v>343</v>
      </c>
      <c r="C2642" s="49" t="s">
        <v>321</v>
      </c>
      <c r="D2642" s="49" t="s">
        <v>322</v>
      </c>
      <c r="E2642" s="49">
        <v>6</v>
      </c>
      <c r="F2642" s="49">
        <v>15</v>
      </c>
      <c r="G2642" s="49" t="s">
        <v>344</v>
      </c>
      <c r="H2642" s="52" t="s">
        <v>57</v>
      </c>
      <c r="I2642" s="50"/>
      <c r="J2642" s="50"/>
      <c r="K2642" s="90"/>
      <c r="L2642" s="51">
        <v>579</v>
      </c>
      <c r="M2642" s="51">
        <v>511</v>
      </c>
      <c r="N2642" s="82">
        <f>IF('1'!$H$10="-",L2642,L2642)</f>
        <v>579</v>
      </c>
      <c r="O2642" s="82">
        <f>IF(Z2642="только сц",0,IF('1'!$H$10="-",M2642,IF('1'!$H$10="в кассу предприятия",M2642,IF('1'!$H$10="ИП Водакова Т.Ю.",M2642*1.075,"-"))))</f>
        <v>511</v>
      </c>
      <c r="P2642" s="86">
        <v>43</v>
      </c>
      <c r="Q2642" s="47"/>
      <c r="R2642" s="91">
        <f t="shared" si="41"/>
        <v>0</v>
      </c>
      <c r="S2642" s="91" t="str">
        <f>IF('1'!$H$10="-","-      ₽",IF(Z2642="только сц",IF(Q2642&lt;=AA2642,Q2642,AA2642),IF(Q2642&lt;=AB2642,0,IF(Q2642-R2642&lt;=AA2642,Q2642-R2642,AA2642))))</f>
        <v>-      ₽</v>
      </c>
      <c r="T2642" s="92" t="str">
        <f>IF('1'!$H$10="-","-      ₽",IF(AND(SUM($W$10:$W$6357)&gt;=200000,AC2642&lt;&gt;"без скидки"),IF(R2642&gt;=100,O2642*0.95*0.95*R2642,O2642*R2642*0.95),IF(SUM($V$10:$V$6357)&gt;=57000,IF(AND(R2642&gt;=100,AC2642&lt;&gt;"без скидки"),O2642*0.95*R2642,O2642*R2642),N2642*R2642)))</f>
        <v>-      ₽</v>
      </c>
      <c r="U2642" s="92" t="str">
        <f>IF('1'!$H$10="-","-      ₽",S2642*N2642)</f>
        <v>-      ₽</v>
      </c>
      <c r="V2642" s="93" t="str">
        <f>IF('1'!$H$10="-","-      ₽",R2642*N2642)</f>
        <v>-      ₽</v>
      </c>
      <c r="W2642" s="93" t="str">
        <f>IF('1'!$H$10="-","-      ₽",R2642*O2642)</f>
        <v>-      ₽</v>
      </c>
      <c r="X2642" s="65" t="s">
        <v>4548</v>
      </c>
      <c r="Y2642" s="66" t="str">
        <f>IF(OR(Q2642="",'1'!$H$10="-"),"-      %",IF(Z2642="только сц",0,IF(SUM($V$685:$V$6357)&gt;=57000,(W2642-T2642)/W2642,0)))</f>
        <v>-      %</v>
      </c>
      <c r="Z2642" s="83" t="s">
        <v>375</v>
      </c>
      <c r="AA2642" s="51">
        <v>17</v>
      </c>
      <c r="AB2642" s="51">
        <v>26</v>
      </c>
      <c r="AC2642" s="63" t="s">
        <v>375</v>
      </c>
      <c r="AD2642" s="94" t="str">
        <f>IF(OR(Q2642="",'1'!$H$10="-"),"",IF(Q2642&gt;R2642+S2642,"заказано больше наличия",""))</f>
        <v/>
      </c>
    </row>
    <row r="2643" spans="1:30" s="48" customFormat="1">
      <c r="A2643" s="2"/>
      <c r="B2643" s="57" t="s">
        <v>2261</v>
      </c>
      <c r="C2643" s="49" t="s">
        <v>331</v>
      </c>
      <c r="D2643" s="49" t="s">
        <v>322</v>
      </c>
      <c r="E2643" s="49">
        <v>6</v>
      </c>
      <c r="F2643" s="49">
        <v>15</v>
      </c>
      <c r="G2643" s="49" t="s">
        <v>3613</v>
      </c>
      <c r="H2643" s="52" t="s">
        <v>57</v>
      </c>
      <c r="I2643" s="50"/>
      <c r="J2643" s="50"/>
      <c r="K2643" s="90"/>
      <c r="L2643" s="51">
        <v>579</v>
      </c>
      <c r="M2643" s="51">
        <v>511</v>
      </c>
      <c r="N2643" s="82">
        <f>IF('1'!$H$10="-",L2643,L2643)</f>
        <v>579</v>
      </c>
      <c r="O2643" s="82">
        <f>IF(Z2643="только сц",0,IF('1'!$H$10="-",M2643,IF('1'!$H$10="в кассу предприятия",M2643,IF('1'!$H$10="ИП Водакова Т.Ю.",M2643*1.075,"-"))))</f>
        <v>0</v>
      </c>
      <c r="P2643" s="86">
        <v>6</v>
      </c>
      <c r="Q2643" s="47"/>
      <c r="R2643" s="91">
        <f t="shared" si="41"/>
        <v>0</v>
      </c>
      <c r="S2643" s="91" t="str">
        <f>IF('1'!$H$10="-","-      ₽",IF(Z2643="только сц",IF(Q2643&lt;=AA2643,Q2643,AA2643),IF(Q2643&lt;=AB2643,0,IF(Q2643-R2643&lt;=AA2643,Q2643-R2643,AA2643))))</f>
        <v>-      ₽</v>
      </c>
      <c r="T2643" s="92" t="str">
        <f>IF('1'!$H$10="-","-      ₽",IF(AND(SUM($W$10:$W$6357)&gt;=200000,AC2643&lt;&gt;"без скидки"),IF(R2643&gt;=100,O2643*0.95*0.95*R2643,O2643*R2643*0.95),IF(SUM($V$10:$V$6357)&gt;=57000,IF(AND(R2643&gt;=100,AC2643&lt;&gt;"без скидки"),O2643*0.95*R2643,O2643*R2643),N2643*R2643)))</f>
        <v>-      ₽</v>
      </c>
      <c r="U2643" s="92" t="str">
        <f>IF('1'!$H$10="-","-      ₽",S2643*N2643)</f>
        <v>-      ₽</v>
      </c>
      <c r="V2643" s="93" t="str">
        <f>IF('1'!$H$10="-","-      ₽",R2643*N2643)</f>
        <v>-      ₽</v>
      </c>
      <c r="W2643" s="93" t="str">
        <f>IF('1'!$H$10="-","-      ₽",R2643*O2643)</f>
        <v>-      ₽</v>
      </c>
      <c r="X2643" s="65" t="s">
        <v>4548</v>
      </c>
      <c r="Y2643" s="66" t="str">
        <f>IF(OR(Q2643="",'1'!$H$10="-"),"-      %",IF(Z2643="только сц",0,IF(SUM($V$685:$V$6357)&gt;=57000,(W2643-T2643)/W2643,0)))</f>
        <v>-      %</v>
      </c>
      <c r="Z2643" s="83" t="s">
        <v>5582</v>
      </c>
      <c r="AA2643" s="51">
        <v>6</v>
      </c>
      <c r="AB2643" s="51">
        <v>0</v>
      </c>
      <c r="AC2643" s="63" t="s">
        <v>375</v>
      </c>
      <c r="AD2643" s="94" t="str">
        <f>IF(OR(Q2643="",'1'!$H$10="-"),"",IF(Q2643&gt;R2643+S2643,"заказано больше наличия",""))</f>
        <v/>
      </c>
    </row>
    <row r="2644" spans="1:30" s="48" customFormat="1">
      <c r="A2644" s="2"/>
      <c r="B2644" s="57" t="s">
        <v>2262</v>
      </c>
      <c r="C2644" s="49" t="s">
        <v>321</v>
      </c>
      <c r="D2644" s="49" t="s">
        <v>3932</v>
      </c>
      <c r="E2644" s="49">
        <v>6</v>
      </c>
      <c r="F2644" s="49">
        <v>15</v>
      </c>
      <c r="G2644" s="49" t="s">
        <v>3614</v>
      </c>
      <c r="H2644" s="52" t="s">
        <v>57</v>
      </c>
      <c r="I2644" s="50"/>
      <c r="J2644" s="50"/>
      <c r="K2644" s="90"/>
      <c r="L2644" s="51">
        <v>579</v>
      </c>
      <c r="M2644" s="51">
        <v>511</v>
      </c>
      <c r="N2644" s="82">
        <f>IF('1'!$H$10="-",L2644,L2644)</f>
        <v>579</v>
      </c>
      <c r="O2644" s="82">
        <f>IF(Z2644="только сц",0,IF('1'!$H$10="-",M2644,IF('1'!$H$10="в кассу предприятия",M2644,IF('1'!$H$10="ИП Водакова Т.Ю.",M2644*1.075,"-"))))</f>
        <v>511</v>
      </c>
      <c r="P2644" s="86">
        <v>1</v>
      </c>
      <c r="Q2644" s="47"/>
      <c r="R2644" s="91">
        <f t="shared" si="41"/>
        <v>0</v>
      </c>
      <c r="S2644" s="91" t="str">
        <f>IF('1'!$H$10="-","-      ₽",IF(Z2644="только сц",IF(Q2644&lt;=AA2644,Q2644,AA2644),IF(Q2644&lt;=AB2644,0,IF(Q2644-R2644&lt;=AA2644,Q2644-R2644,AA2644))))</f>
        <v>-      ₽</v>
      </c>
      <c r="T2644" s="92" t="str">
        <f>IF('1'!$H$10="-","-      ₽",IF(AND(SUM($W$10:$W$6357)&gt;=200000,AC2644&lt;&gt;"без скидки"),IF(R2644&gt;=100,O2644*0.95*0.95*R2644,O2644*R2644*0.95),IF(SUM($V$10:$V$6357)&gt;=57000,IF(AND(R2644&gt;=100,AC2644&lt;&gt;"без скидки"),O2644*0.95*R2644,O2644*R2644),N2644*R2644)))</f>
        <v>-      ₽</v>
      </c>
      <c r="U2644" s="92" t="str">
        <f>IF('1'!$H$10="-","-      ₽",S2644*N2644)</f>
        <v>-      ₽</v>
      </c>
      <c r="V2644" s="93" t="str">
        <f>IF('1'!$H$10="-","-      ₽",R2644*N2644)</f>
        <v>-      ₽</v>
      </c>
      <c r="W2644" s="93" t="str">
        <f>IF('1'!$H$10="-","-      ₽",R2644*O2644)</f>
        <v>-      ₽</v>
      </c>
      <c r="X2644" s="65" t="s">
        <v>4548</v>
      </c>
      <c r="Y2644" s="66" t="str">
        <f>IF(OR(Q2644="",'1'!$H$10="-"),"-      %",IF(Z2644="только сц",0,IF(SUM($V$685:$V$6357)&gt;=57000,(W2644-T2644)/W2644,0)))</f>
        <v>-      %</v>
      </c>
      <c r="Z2644" s="83" t="s">
        <v>375</v>
      </c>
      <c r="AA2644" s="51">
        <v>0</v>
      </c>
      <c r="AB2644" s="51">
        <v>1</v>
      </c>
      <c r="AC2644" s="63" t="s">
        <v>375</v>
      </c>
      <c r="AD2644" s="94" t="str">
        <f>IF(OR(Q2644="",'1'!$H$10="-"),"",IF(Q2644&gt;R2644+S2644,"заказано больше наличия",""))</f>
        <v/>
      </c>
    </row>
    <row r="2645" spans="1:30" s="48" customFormat="1">
      <c r="A2645" s="2"/>
      <c r="B2645" s="57" t="s">
        <v>345</v>
      </c>
      <c r="C2645" s="49" t="s">
        <v>331</v>
      </c>
      <c r="D2645" s="49" t="s">
        <v>322</v>
      </c>
      <c r="E2645" s="49">
        <v>6</v>
      </c>
      <c r="F2645" s="49">
        <v>15</v>
      </c>
      <c r="G2645" s="49" t="s">
        <v>346</v>
      </c>
      <c r="H2645" s="52" t="s">
        <v>57</v>
      </c>
      <c r="I2645" s="50"/>
      <c r="J2645" s="50"/>
      <c r="K2645" s="90"/>
      <c r="L2645" s="51">
        <v>579</v>
      </c>
      <c r="M2645" s="51">
        <v>511</v>
      </c>
      <c r="N2645" s="82">
        <f>IF('1'!$H$10="-",L2645,L2645)</f>
        <v>579</v>
      </c>
      <c r="O2645" s="82">
        <f>IF(Z2645="только сц",0,IF('1'!$H$10="-",M2645,IF('1'!$H$10="в кассу предприятия",M2645,IF('1'!$H$10="ИП Водакова Т.Ю.",M2645*1.075,"-"))))</f>
        <v>0</v>
      </c>
      <c r="P2645" s="86">
        <v>4</v>
      </c>
      <c r="Q2645" s="47"/>
      <c r="R2645" s="91">
        <f t="shared" si="41"/>
        <v>0</v>
      </c>
      <c r="S2645" s="91" t="str">
        <f>IF('1'!$H$10="-","-      ₽",IF(Z2645="только сц",IF(Q2645&lt;=AA2645,Q2645,AA2645),IF(Q2645&lt;=AB2645,0,IF(Q2645-R2645&lt;=AA2645,Q2645-R2645,AA2645))))</f>
        <v>-      ₽</v>
      </c>
      <c r="T2645" s="92" t="str">
        <f>IF('1'!$H$10="-","-      ₽",IF(AND(SUM($W$10:$W$6357)&gt;=200000,AC2645&lt;&gt;"без скидки"),IF(R2645&gt;=100,O2645*0.95*0.95*R2645,O2645*R2645*0.95),IF(SUM($V$10:$V$6357)&gt;=57000,IF(AND(R2645&gt;=100,AC2645&lt;&gt;"без скидки"),O2645*0.95*R2645,O2645*R2645),N2645*R2645)))</f>
        <v>-      ₽</v>
      </c>
      <c r="U2645" s="92" t="str">
        <f>IF('1'!$H$10="-","-      ₽",S2645*N2645)</f>
        <v>-      ₽</v>
      </c>
      <c r="V2645" s="93" t="str">
        <f>IF('1'!$H$10="-","-      ₽",R2645*N2645)</f>
        <v>-      ₽</v>
      </c>
      <c r="W2645" s="93" t="str">
        <f>IF('1'!$H$10="-","-      ₽",R2645*O2645)</f>
        <v>-      ₽</v>
      </c>
      <c r="X2645" s="65" t="s">
        <v>4548</v>
      </c>
      <c r="Y2645" s="66" t="str">
        <f>IF(OR(Q2645="",'1'!$H$10="-"),"-      %",IF(Z2645="только сц",0,IF(SUM($V$685:$V$6357)&gt;=57000,(W2645-T2645)/W2645,0)))</f>
        <v>-      %</v>
      </c>
      <c r="Z2645" s="83" t="s">
        <v>5582</v>
      </c>
      <c r="AA2645" s="51">
        <v>4</v>
      </c>
      <c r="AB2645" s="51">
        <v>0</v>
      </c>
      <c r="AC2645" s="63" t="s">
        <v>375</v>
      </c>
      <c r="AD2645" s="94" t="str">
        <f>IF(OR(Q2645="",'1'!$H$10="-"),"",IF(Q2645&gt;R2645+S2645,"заказано больше наличия",""))</f>
        <v/>
      </c>
    </row>
    <row r="2646" spans="1:30" s="48" customFormat="1">
      <c r="A2646" s="2"/>
      <c r="B2646" s="57" t="s">
        <v>2263</v>
      </c>
      <c r="C2646" s="49" t="s">
        <v>321</v>
      </c>
      <c r="D2646" s="49" t="s">
        <v>3932</v>
      </c>
      <c r="E2646" s="49">
        <v>6</v>
      </c>
      <c r="F2646" s="49">
        <v>15</v>
      </c>
      <c r="G2646" s="49" t="s">
        <v>3615</v>
      </c>
      <c r="H2646" s="52" t="s">
        <v>57</v>
      </c>
      <c r="I2646" s="50"/>
      <c r="J2646" s="50"/>
      <c r="K2646" s="90"/>
      <c r="L2646" s="51">
        <v>579</v>
      </c>
      <c r="M2646" s="51">
        <v>511</v>
      </c>
      <c r="N2646" s="82">
        <f>IF('1'!$H$10="-",L2646,L2646)</f>
        <v>579</v>
      </c>
      <c r="O2646" s="82">
        <f>IF(Z2646="только сц",0,IF('1'!$H$10="-",M2646,IF('1'!$H$10="в кассу предприятия",M2646,IF('1'!$H$10="ИП Водакова Т.Ю.",M2646*1.075,"-"))))</f>
        <v>0</v>
      </c>
      <c r="P2646" s="86">
        <v>2</v>
      </c>
      <c r="Q2646" s="47"/>
      <c r="R2646" s="91">
        <f t="shared" si="41"/>
        <v>0</v>
      </c>
      <c r="S2646" s="91" t="str">
        <f>IF('1'!$H$10="-","-      ₽",IF(Z2646="только сц",IF(Q2646&lt;=AA2646,Q2646,AA2646),IF(Q2646&lt;=AB2646,0,IF(Q2646-R2646&lt;=AA2646,Q2646-R2646,AA2646))))</f>
        <v>-      ₽</v>
      </c>
      <c r="T2646" s="92" t="str">
        <f>IF('1'!$H$10="-","-      ₽",IF(AND(SUM($W$10:$W$6357)&gt;=200000,AC2646&lt;&gt;"без скидки"),IF(R2646&gt;=100,O2646*0.95*0.95*R2646,O2646*R2646*0.95),IF(SUM($V$10:$V$6357)&gt;=57000,IF(AND(R2646&gt;=100,AC2646&lt;&gt;"без скидки"),O2646*0.95*R2646,O2646*R2646),N2646*R2646)))</f>
        <v>-      ₽</v>
      </c>
      <c r="U2646" s="92" t="str">
        <f>IF('1'!$H$10="-","-      ₽",S2646*N2646)</f>
        <v>-      ₽</v>
      </c>
      <c r="V2646" s="93" t="str">
        <f>IF('1'!$H$10="-","-      ₽",R2646*N2646)</f>
        <v>-      ₽</v>
      </c>
      <c r="W2646" s="93" t="str">
        <f>IF('1'!$H$10="-","-      ₽",R2646*O2646)</f>
        <v>-      ₽</v>
      </c>
      <c r="X2646" s="65" t="s">
        <v>4548</v>
      </c>
      <c r="Y2646" s="66" t="str">
        <f>IF(OR(Q2646="",'1'!$H$10="-"),"-      %",IF(Z2646="только сц",0,IF(SUM($V$685:$V$6357)&gt;=57000,(W2646-T2646)/W2646,0)))</f>
        <v>-      %</v>
      </c>
      <c r="Z2646" s="83" t="s">
        <v>5582</v>
      </c>
      <c r="AA2646" s="51">
        <v>2</v>
      </c>
      <c r="AB2646" s="51">
        <v>0</v>
      </c>
      <c r="AC2646" s="63" t="s">
        <v>375</v>
      </c>
      <c r="AD2646" s="94" t="str">
        <f>IF(OR(Q2646="",'1'!$H$10="-"),"",IF(Q2646&gt;R2646+S2646,"заказано больше наличия",""))</f>
        <v/>
      </c>
    </row>
    <row r="2647" spans="1:30" s="48" customFormat="1">
      <c r="A2647" s="2"/>
      <c r="B2647" s="57" t="s">
        <v>2264</v>
      </c>
      <c r="C2647" s="49" t="s">
        <v>331</v>
      </c>
      <c r="D2647" s="49" t="s">
        <v>322</v>
      </c>
      <c r="E2647" s="49">
        <v>6</v>
      </c>
      <c r="F2647" s="49">
        <v>22</v>
      </c>
      <c r="G2647" s="49" t="s">
        <v>3615</v>
      </c>
      <c r="H2647" s="52" t="s">
        <v>45</v>
      </c>
      <c r="I2647" s="50"/>
      <c r="J2647" s="50"/>
      <c r="K2647" s="90"/>
      <c r="L2647" s="51">
        <v>592</v>
      </c>
      <c r="M2647" s="51">
        <v>522</v>
      </c>
      <c r="N2647" s="82">
        <f>IF('1'!$H$10="-",L2647,L2647)</f>
        <v>592</v>
      </c>
      <c r="O2647" s="82">
        <f>IF(Z2647="только сц",0,IF('1'!$H$10="-",M2647,IF('1'!$H$10="в кассу предприятия",M2647,IF('1'!$H$10="ИП Водакова Т.Ю.",M2647*1.075,"-"))))</f>
        <v>0</v>
      </c>
      <c r="P2647" s="86">
        <v>5</v>
      </c>
      <c r="Q2647" s="47"/>
      <c r="R2647" s="91">
        <f t="shared" si="41"/>
        <v>0</v>
      </c>
      <c r="S2647" s="91" t="str">
        <f>IF('1'!$H$10="-","-      ₽",IF(Z2647="только сц",IF(Q2647&lt;=AA2647,Q2647,AA2647),IF(Q2647&lt;=AB2647,0,IF(Q2647-R2647&lt;=AA2647,Q2647-R2647,AA2647))))</f>
        <v>-      ₽</v>
      </c>
      <c r="T2647" s="92" t="str">
        <f>IF('1'!$H$10="-","-      ₽",IF(AND(SUM($W$10:$W$6357)&gt;=200000,AC2647&lt;&gt;"без скидки"),IF(R2647&gt;=100,O2647*0.95*0.95*R2647,O2647*R2647*0.95),IF(SUM($V$10:$V$6357)&gt;=57000,IF(AND(R2647&gt;=100,AC2647&lt;&gt;"без скидки"),O2647*0.95*R2647,O2647*R2647),N2647*R2647)))</f>
        <v>-      ₽</v>
      </c>
      <c r="U2647" s="92" t="str">
        <f>IF('1'!$H$10="-","-      ₽",S2647*N2647)</f>
        <v>-      ₽</v>
      </c>
      <c r="V2647" s="93" t="str">
        <f>IF('1'!$H$10="-","-      ₽",R2647*N2647)</f>
        <v>-      ₽</v>
      </c>
      <c r="W2647" s="93" t="str">
        <f>IF('1'!$H$10="-","-      ₽",R2647*O2647)</f>
        <v>-      ₽</v>
      </c>
      <c r="X2647" s="65" t="s">
        <v>4548</v>
      </c>
      <c r="Y2647" s="66" t="str">
        <f>IF(OR(Q2647="",'1'!$H$10="-"),"-      %",IF(Z2647="только сц",0,IF(SUM($V$685:$V$6357)&gt;=57000,(W2647-T2647)/W2647,0)))</f>
        <v>-      %</v>
      </c>
      <c r="Z2647" s="83" t="s">
        <v>5582</v>
      </c>
      <c r="AA2647" s="51">
        <v>5</v>
      </c>
      <c r="AB2647" s="51">
        <v>0</v>
      </c>
      <c r="AC2647" s="63" t="s">
        <v>375</v>
      </c>
      <c r="AD2647" s="94" t="str">
        <f>IF(OR(Q2647="",'1'!$H$10="-"),"",IF(Q2647&gt;R2647+S2647,"заказано больше наличия",""))</f>
        <v/>
      </c>
    </row>
    <row r="2648" spans="1:30" s="48" customFormat="1">
      <c r="A2648" s="2"/>
      <c r="B2648" s="57" t="s">
        <v>347</v>
      </c>
      <c r="C2648" s="49" t="s">
        <v>321</v>
      </c>
      <c r="D2648" s="49" t="s">
        <v>322</v>
      </c>
      <c r="E2648" s="49">
        <v>6</v>
      </c>
      <c r="F2648" s="49">
        <v>22</v>
      </c>
      <c r="G2648" s="49" t="s">
        <v>348</v>
      </c>
      <c r="H2648" s="52" t="s">
        <v>45</v>
      </c>
      <c r="I2648" s="50"/>
      <c r="J2648" s="50"/>
      <c r="K2648" s="90"/>
      <c r="L2648" s="51">
        <v>592</v>
      </c>
      <c r="M2648" s="51">
        <v>522</v>
      </c>
      <c r="N2648" s="82">
        <f>IF('1'!$H$10="-",L2648,L2648)</f>
        <v>592</v>
      </c>
      <c r="O2648" s="82">
        <f>IF(Z2648="только сц",0,IF('1'!$H$10="-",M2648,IF('1'!$H$10="в кассу предприятия",M2648,IF('1'!$H$10="ИП Водакова Т.Ю.",M2648*1.075,"-"))))</f>
        <v>522</v>
      </c>
      <c r="P2648" s="86">
        <v>72</v>
      </c>
      <c r="Q2648" s="47"/>
      <c r="R2648" s="91">
        <f t="shared" si="41"/>
        <v>0</v>
      </c>
      <c r="S2648" s="91" t="str">
        <f>IF('1'!$H$10="-","-      ₽",IF(Z2648="только сц",IF(Q2648&lt;=AA2648,Q2648,AA2648),IF(Q2648&lt;=AB2648,0,IF(Q2648-R2648&lt;=AA2648,Q2648-R2648,AA2648))))</f>
        <v>-      ₽</v>
      </c>
      <c r="T2648" s="92" t="str">
        <f>IF('1'!$H$10="-","-      ₽",IF(AND(SUM($W$10:$W$6357)&gt;=200000,AC2648&lt;&gt;"без скидки"),IF(R2648&gt;=100,O2648*0.95*0.95*R2648,O2648*R2648*0.95),IF(SUM($V$10:$V$6357)&gt;=57000,IF(AND(R2648&gt;=100,AC2648&lt;&gt;"без скидки"),O2648*0.95*R2648,O2648*R2648),N2648*R2648)))</f>
        <v>-      ₽</v>
      </c>
      <c r="U2648" s="92" t="str">
        <f>IF('1'!$H$10="-","-      ₽",S2648*N2648)</f>
        <v>-      ₽</v>
      </c>
      <c r="V2648" s="93" t="str">
        <f>IF('1'!$H$10="-","-      ₽",R2648*N2648)</f>
        <v>-      ₽</v>
      </c>
      <c r="W2648" s="93" t="str">
        <f>IF('1'!$H$10="-","-      ₽",R2648*O2648)</f>
        <v>-      ₽</v>
      </c>
      <c r="X2648" s="65" t="s">
        <v>4548</v>
      </c>
      <c r="Y2648" s="66" t="str">
        <f>IF(OR(Q2648="",'1'!$H$10="-"),"-      %",IF(Z2648="только сц",0,IF(SUM($V$685:$V$6357)&gt;=57000,(W2648-T2648)/W2648,0)))</f>
        <v>-      %</v>
      </c>
      <c r="Z2648" s="83" t="s">
        <v>375</v>
      </c>
      <c r="AA2648" s="51">
        <v>22</v>
      </c>
      <c r="AB2648" s="51">
        <v>50</v>
      </c>
      <c r="AC2648" s="63" t="s">
        <v>375</v>
      </c>
      <c r="AD2648" s="94" t="str">
        <f>IF(OR(Q2648="",'1'!$H$10="-"),"",IF(Q2648&gt;R2648+S2648,"заказано больше наличия",""))</f>
        <v/>
      </c>
    </row>
    <row r="2649" spans="1:30" s="48" customFormat="1">
      <c r="A2649" s="2"/>
      <c r="B2649" s="57" t="s">
        <v>2265</v>
      </c>
      <c r="C2649" s="49" t="s">
        <v>321</v>
      </c>
      <c r="D2649" s="49" t="s">
        <v>3932</v>
      </c>
      <c r="E2649" s="49">
        <v>6</v>
      </c>
      <c r="F2649" s="49">
        <v>15</v>
      </c>
      <c r="G2649" s="49" t="s">
        <v>3616</v>
      </c>
      <c r="H2649" s="52" t="s">
        <v>57</v>
      </c>
      <c r="I2649" s="50"/>
      <c r="J2649" s="50"/>
      <c r="K2649" s="90"/>
      <c r="L2649" s="51">
        <v>579</v>
      </c>
      <c r="M2649" s="51">
        <v>511</v>
      </c>
      <c r="N2649" s="82">
        <f>IF('1'!$H$10="-",L2649,L2649)</f>
        <v>579</v>
      </c>
      <c r="O2649" s="82">
        <f>IF(Z2649="только сц",0,IF('1'!$H$10="-",M2649,IF('1'!$H$10="в кассу предприятия",M2649,IF('1'!$H$10="ИП Водакова Т.Ю.",M2649*1.075,"-"))))</f>
        <v>0</v>
      </c>
      <c r="P2649" s="86">
        <v>2</v>
      </c>
      <c r="Q2649" s="47"/>
      <c r="R2649" s="91">
        <f t="shared" si="41"/>
        <v>0</v>
      </c>
      <c r="S2649" s="91" t="str">
        <f>IF('1'!$H$10="-","-      ₽",IF(Z2649="только сц",IF(Q2649&lt;=AA2649,Q2649,AA2649),IF(Q2649&lt;=AB2649,0,IF(Q2649-R2649&lt;=AA2649,Q2649-R2649,AA2649))))</f>
        <v>-      ₽</v>
      </c>
      <c r="T2649" s="92" t="str">
        <f>IF('1'!$H$10="-","-      ₽",IF(AND(SUM($W$10:$W$6357)&gt;=200000,AC2649&lt;&gt;"без скидки"),IF(R2649&gt;=100,O2649*0.95*0.95*R2649,O2649*R2649*0.95),IF(SUM($V$10:$V$6357)&gt;=57000,IF(AND(R2649&gt;=100,AC2649&lt;&gt;"без скидки"),O2649*0.95*R2649,O2649*R2649),N2649*R2649)))</f>
        <v>-      ₽</v>
      </c>
      <c r="U2649" s="92" t="str">
        <f>IF('1'!$H$10="-","-      ₽",S2649*N2649)</f>
        <v>-      ₽</v>
      </c>
      <c r="V2649" s="93" t="str">
        <f>IF('1'!$H$10="-","-      ₽",R2649*N2649)</f>
        <v>-      ₽</v>
      </c>
      <c r="W2649" s="93" t="str">
        <f>IF('1'!$H$10="-","-      ₽",R2649*O2649)</f>
        <v>-      ₽</v>
      </c>
      <c r="X2649" s="65" t="s">
        <v>4548</v>
      </c>
      <c r="Y2649" s="66" t="str">
        <f>IF(OR(Q2649="",'1'!$H$10="-"),"-      %",IF(Z2649="только сц",0,IF(SUM($V$685:$V$6357)&gt;=57000,(W2649-T2649)/W2649,0)))</f>
        <v>-      %</v>
      </c>
      <c r="Z2649" s="83" t="s">
        <v>5582</v>
      </c>
      <c r="AA2649" s="51">
        <v>2</v>
      </c>
      <c r="AB2649" s="51">
        <v>0</v>
      </c>
      <c r="AC2649" s="63" t="s">
        <v>375</v>
      </c>
      <c r="AD2649" s="94" t="str">
        <f>IF(OR(Q2649="",'1'!$H$10="-"),"",IF(Q2649&gt;R2649+S2649,"заказано больше наличия",""))</f>
        <v/>
      </c>
    </row>
    <row r="2650" spans="1:30" s="48" customFormat="1">
      <c r="A2650" s="2"/>
      <c r="B2650" s="57" t="s">
        <v>2266</v>
      </c>
      <c r="C2650" s="49" t="s">
        <v>331</v>
      </c>
      <c r="D2650" s="49" t="s">
        <v>322</v>
      </c>
      <c r="E2650" s="49">
        <v>6</v>
      </c>
      <c r="F2650" s="49">
        <v>15</v>
      </c>
      <c r="G2650" s="49" t="s">
        <v>3617</v>
      </c>
      <c r="H2650" s="52" t="s">
        <v>57</v>
      </c>
      <c r="I2650" s="50"/>
      <c r="J2650" s="50"/>
      <c r="K2650" s="90"/>
      <c r="L2650" s="51">
        <v>579</v>
      </c>
      <c r="M2650" s="51">
        <v>511</v>
      </c>
      <c r="N2650" s="82">
        <f>IF('1'!$H$10="-",L2650,L2650)</f>
        <v>579</v>
      </c>
      <c r="O2650" s="82">
        <f>IF(Z2650="только сц",0,IF('1'!$H$10="-",M2650,IF('1'!$H$10="в кассу предприятия",M2650,IF('1'!$H$10="ИП Водакова Т.Ю.",M2650*1.075,"-"))))</f>
        <v>511</v>
      </c>
      <c r="P2650" s="86">
        <v>3</v>
      </c>
      <c r="Q2650" s="47"/>
      <c r="R2650" s="91">
        <f t="shared" si="41"/>
        <v>0</v>
      </c>
      <c r="S2650" s="91" t="str">
        <f>IF('1'!$H$10="-","-      ₽",IF(Z2650="только сц",IF(Q2650&lt;=AA2650,Q2650,AA2650),IF(Q2650&lt;=AB2650,0,IF(Q2650-R2650&lt;=AA2650,Q2650-R2650,AA2650))))</f>
        <v>-      ₽</v>
      </c>
      <c r="T2650" s="92" t="str">
        <f>IF('1'!$H$10="-","-      ₽",IF(AND(SUM($W$10:$W$6357)&gt;=200000,AC2650&lt;&gt;"без скидки"),IF(R2650&gt;=100,O2650*0.95*0.95*R2650,O2650*R2650*0.95),IF(SUM($V$10:$V$6357)&gt;=57000,IF(AND(R2650&gt;=100,AC2650&lt;&gt;"без скидки"),O2650*0.95*R2650,O2650*R2650),N2650*R2650)))</f>
        <v>-      ₽</v>
      </c>
      <c r="U2650" s="92" t="str">
        <f>IF('1'!$H$10="-","-      ₽",S2650*N2650)</f>
        <v>-      ₽</v>
      </c>
      <c r="V2650" s="93" t="str">
        <f>IF('1'!$H$10="-","-      ₽",R2650*N2650)</f>
        <v>-      ₽</v>
      </c>
      <c r="W2650" s="93" t="str">
        <f>IF('1'!$H$10="-","-      ₽",R2650*O2650)</f>
        <v>-      ₽</v>
      </c>
      <c r="X2650" s="65" t="s">
        <v>4548</v>
      </c>
      <c r="Y2650" s="66" t="str">
        <f>IF(OR(Q2650="",'1'!$H$10="-"),"-      %",IF(Z2650="только сц",0,IF(SUM($V$685:$V$6357)&gt;=57000,(W2650-T2650)/W2650,0)))</f>
        <v>-      %</v>
      </c>
      <c r="Z2650" s="83" t="s">
        <v>375</v>
      </c>
      <c r="AA2650" s="51">
        <v>0</v>
      </c>
      <c r="AB2650" s="51">
        <v>3</v>
      </c>
      <c r="AC2650" s="63" t="s">
        <v>375</v>
      </c>
      <c r="AD2650" s="94" t="str">
        <f>IF(OR(Q2650="",'1'!$H$10="-"),"",IF(Q2650&gt;R2650+S2650,"заказано больше наличия",""))</f>
        <v/>
      </c>
    </row>
    <row r="2651" spans="1:30" s="48" customFormat="1">
      <c r="A2651" s="2"/>
      <c r="B2651" s="57" t="s">
        <v>5347</v>
      </c>
      <c r="C2651" s="49" t="s">
        <v>321</v>
      </c>
      <c r="D2651" s="49" t="s">
        <v>322</v>
      </c>
      <c r="E2651" s="49">
        <v>6</v>
      </c>
      <c r="F2651" s="49">
        <v>19</v>
      </c>
      <c r="G2651" s="49" t="s">
        <v>3617</v>
      </c>
      <c r="H2651" s="52" t="s">
        <v>3507</v>
      </c>
      <c r="I2651" s="50"/>
      <c r="J2651" s="50"/>
      <c r="K2651" s="90"/>
      <c r="L2651" s="51">
        <v>592</v>
      </c>
      <c r="M2651" s="51">
        <v>522</v>
      </c>
      <c r="N2651" s="82">
        <f>IF('1'!$H$10="-",L2651,L2651)</f>
        <v>592</v>
      </c>
      <c r="O2651" s="82">
        <f>IF(Z2651="только сц",0,IF('1'!$H$10="-",M2651,IF('1'!$H$10="в кассу предприятия",M2651,IF('1'!$H$10="ИП Водакова Т.Ю.",M2651*1.075,"-"))))</f>
        <v>0</v>
      </c>
      <c r="P2651" s="86">
        <v>7</v>
      </c>
      <c r="Q2651" s="47"/>
      <c r="R2651" s="91">
        <f t="shared" si="41"/>
        <v>0</v>
      </c>
      <c r="S2651" s="91" t="str">
        <f>IF('1'!$H$10="-","-      ₽",IF(Z2651="только сц",IF(Q2651&lt;=AA2651,Q2651,AA2651),IF(Q2651&lt;=AB2651,0,IF(Q2651-R2651&lt;=AA2651,Q2651-R2651,AA2651))))</f>
        <v>-      ₽</v>
      </c>
      <c r="T2651" s="92" t="str">
        <f>IF('1'!$H$10="-","-      ₽",IF(AND(SUM($W$10:$W$6357)&gt;=200000,AC2651&lt;&gt;"без скидки"),IF(R2651&gt;=100,O2651*0.95*0.95*R2651,O2651*R2651*0.95),IF(SUM($V$10:$V$6357)&gt;=57000,IF(AND(R2651&gt;=100,AC2651&lt;&gt;"без скидки"),O2651*0.95*R2651,O2651*R2651),N2651*R2651)))</f>
        <v>-      ₽</v>
      </c>
      <c r="U2651" s="92" t="str">
        <f>IF('1'!$H$10="-","-      ₽",S2651*N2651)</f>
        <v>-      ₽</v>
      </c>
      <c r="V2651" s="93" t="str">
        <f>IF('1'!$H$10="-","-      ₽",R2651*N2651)</f>
        <v>-      ₽</v>
      </c>
      <c r="W2651" s="93" t="str">
        <f>IF('1'!$H$10="-","-      ₽",R2651*O2651)</f>
        <v>-      ₽</v>
      </c>
      <c r="X2651" s="65" t="s">
        <v>4548</v>
      </c>
      <c r="Y2651" s="66" t="str">
        <f>IF(OR(Q2651="",'1'!$H$10="-"),"-      %",IF(Z2651="только сц",0,IF(SUM($V$685:$V$6357)&gt;=57000,(W2651-T2651)/W2651,0)))</f>
        <v>-      %</v>
      </c>
      <c r="Z2651" s="83" t="s">
        <v>5582</v>
      </c>
      <c r="AA2651" s="51">
        <v>7</v>
      </c>
      <c r="AB2651" s="51">
        <v>0</v>
      </c>
      <c r="AC2651" s="63" t="s">
        <v>375</v>
      </c>
      <c r="AD2651" s="94" t="str">
        <f>IF(OR(Q2651="",'1'!$H$10="-"),"",IF(Q2651&gt;R2651+S2651,"заказано больше наличия",""))</f>
        <v/>
      </c>
    </row>
    <row r="2652" spans="1:30" s="48" customFormat="1">
      <c r="A2652" s="2"/>
      <c r="B2652" s="57" t="s">
        <v>2267</v>
      </c>
      <c r="C2652" s="49" t="s">
        <v>321</v>
      </c>
      <c r="D2652" s="49" t="s">
        <v>3932</v>
      </c>
      <c r="E2652" s="49">
        <v>6</v>
      </c>
      <c r="F2652" s="49">
        <v>22</v>
      </c>
      <c r="G2652" s="49" t="s">
        <v>3617</v>
      </c>
      <c r="H2652" s="52" t="s">
        <v>45</v>
      </c>
      <c r="I2652" s="50"/>
      <c r="J2652" s="50"/>
      <c r="K2652" s="90"/>
      <c r="L2652" s="51">
        <v>592</v>
      </c>
      <c r="M2652" s="51">
        <v>522</v>
      </c>
      <c r="N2652" s="82">
        <f>IF('1'!$H$10="-",L2652,L2652)</f>
        <v>592</v>
      </c>
      <c r="O2652" s="82">
        <f>IF(Z2652="только сц",0,IF('1'!$H$10="-",M2652,IF('1'!$H$10="в кассу предприятия",M2652,IF('1'!$H$10="ИП Водакова Т.Ю.",M2652*1.075,"-"))))</f>
        <v>0</v>
      </c>
      <c r="P2652" s="86">
        <v>1</v>
      </c>
      <c r="Q2652" s="47"/>
      <c r="R2652" s="91">
        <f t="shared" si="41"/>
        <v>0</v>
      </c>
      <c r="S2652" s="91" t="str">
        <f>IF('1'!$H$10="-","-      ₽",IF(Z2652="только сц",IF(Q2652&lt;=AA2652,Q2652,AA2652),IF(Q2652&lt;=AB2652,0,IF(Q2652-R2652&lt;=AA2652,Q2652-R2652,AA2652))))</f>
        <v>-      ₽</v>
      </c>
      <c r="T2652" s="92" t="str">
        <f>IF('1'!$H$10="-","-      ₽",IF(AND(SUM($W$10:$W$6357)&gt;=200000,AC2652&lt;&gt;"без скидки"),IF(R2652&gt;=100,O2652*0.95*0.95*R2652,O2652*R2652*0.95),IF(SUM($V$10:$V$6357)&gt;=57000,IF(AND(R2652&gt;=100,AC2652&lt;&gt;"без скидки"),O2652*0.95*R2652,O2652*R2652),N2652*R2652)))</f>
        <v>-      ₽</v>
      </c>
      <c r="U2652" s="92" t="str">
        <f>IF('1'!$H$10="-","-      ₽",S2652*N2652)</f>
        <v>-      ₽</v>
      </c>
      <c r="V2652" s="93" t="str">
        <f>IF('1'!$H$10="-","-      ₽",R2652*N2652)</f>
        <v>-      ₽</v>
      </c>
      <c r="W2652" s="93" t="str">
        <f>IF('1'!$H$10="-","-      ₽",R2652*O2652)</f>
        <v>-      ₽</v>
      </c>
      <c r="X2652" s="65" t="s">
        <v>4548</v>
      </c>
      <c r="Y2652" s="66" t="str">
        <f>IF(OR(Q2652="",'1'!$H$10="-"),"-      %",IF(Z2652="только сц",0,IF(SUM($V$685:$V$6357)&gt;=57000,(W2652-T2652)/W2652,0)))</f>
        <v>-      %</v>
      </c>
      <c r="Z2652" s="83" t="s">
        <v>5582</v>
      </c>
      <c r="AA2652" s="51">
        <v>1</v>
      </c>
      <c r="AB2652" s="51">
        <v>0</v>
      </c>
      <c r="AC2652" s="63" t="s">
        <v>375</v>
      </c>
      <c r="AD2652" s="94" t="str">
        <f>IF(OR(Q2652="",'1'!$H$10="-"),"",IF(Q2652&gt;R2652+S2652,"заказано больше наличия",""))</f>
        <v/>
      </c>
    </row>
    <row r="2653" spans="1:30" s="48" customFormat="1">
      <c r="A2653" s="2"/>
      <c r="B2653" s="57" t="s">
        <v>2268</v>
      </c>
      <c r="C2653" s="49" t="s">
        <v>321</v>
      </c>
      <c r="D2653" s="49" t="s">
        <v>3932</v>
      </c>
      <c r="E2653" s="49">
        <v>6</v>
      </c>
      <c r="F2653" s="49">
        <v>23</v>
      </c>
      <c r="G2653" s="49" t="s">
        <v>3618</v>
      </c>
      <c r="H2653" s="52" t="s">
        <v>29</v>
      </c>
      <c r="I2653" s="50"/>
      <c r="J2653" s="50"/>
      <c r="K2653" s="90"/>
      <c r="L2653" s="51">
        <v>592</v>
      </c>
      <c r="M2653" s="51">
        <v>522</v>
      </c>
      <c r="N2653" s="82">
        <f>IF('1'!$H$10="-",L2653,L2653)</f>
        <v>592</v>
      </c>
      <c r="O2653" s="82">
        <f>IF(Z2653="только сц",0,IF('1'!$H$10="-",M2653,IF('1'!$H$10="в кассу предприятия",M2653,IF('1'!$H$10="ИП Водакова Т.Ю.",M2653*1.075,"-"))))</f>
        <v>0</v>
      </c>
      <c r="P2653" s="86">
        <v>1</v>
      </c>
      <c r="Q2653" s="47"/>
      <c r="R2653" s="91">
        <f t="shared" si="41"/>
        <v>0</v>
      </c>
      <c r="S2653" s="91" t="str">
        <f>IF('1'!$H$10="-","-      ₽",IF(Z2653="только сц",IF(Q2653&lt;=AA2653,Q2653,AA2653),IF(Q2653&lt;=AB2653,0,IF(Q2653-R2653&lt;=AA2653,Q2653-R2653,AA2653))))</f>
        <v>-      ₽</v>
      </c>
      <c r="T2653" s="92" t="str">
        <f>IF('1'!$H$10="-","-      ₽",IF(AND(SUM($W$10:$W$6357)&gt;=200000,AC2653&lt;&gt;"без скидки"),IF(R2653&gt;=100,O2653*0.95*0.95*R2653,O2653*R2653*0.95),IF(SUM($V$10:$V$6357)&gt;=57000,IF(AND(R2653&gt;=100,AC2653&lt;&gt;"без скидки"),O2653*0.95*R2653,O2653*R2653),N2653*R2653)))</f>
        <v>-      ₽</v>
      </c>
      <c r="U2653" s="92" t="str">
        <f>IF('1'!$H$10="-","-      ₽",S2653*N2653)</f>
        <v>-      ₽</v>
      </c>
      <c r="V2653" s="93" t="str">
        <f>IF('1'!$H$10="-","-      ₽",R2653*N2653)</f>
        <v>-      ₽</v>
      </c>
      <c r="W2653" s="93" t="str">
        <f>IF('1'!$H$10="-","-      ₽",R2653*O2653)</f>
        <v>-      ₽</v>
      </c>
      <c r="X2653" s="65" t="s">
        <v>4548</v>
      </c>
      <c r="Y2653" s="66" t="str">
        <f>IF(OR(Q2653="",'1'!$H$10="-"),"-      %",IF(Z2653="только сц",0,IF(SUM($V$685:$V$6357)&gt;=57000,(W2653-T2653)/W2653,0)))</f>
        <v>-      %</v>
      </c>
      <c r="Z2653" s="83" t="s">
        <v>5582</v>
      </c>
      <c r="AA2653" s="51">
        <v>1</v>
      </c>
      <c r="AB2653" s="51">
        <v>0</v>
      </c>
      <c r="AC2653" s="63" t="s">
        <v>375</v>
      </c>
      <c r="AD2653" s="94" t="str">
        <f>IF(OR(Q2653="",'1'!$H$10="-"),"",IF(Q2653&gt;R2653+S2653,"заказано больше наличия",""))</f>
        <v/>
      </c>
    </row>
    <row r="2654" spans="1:30" s="48" customFormat="1">
      <c r="A2654" s="2"/>
      <c r="B2654" s="57" t="s">
        <v>349</v>
      </c>
      <c r="C2654" s="49" t="s">
        <v>331</v>
      </c>
      <c r="D2654" s="49" t="s">
        <v>322</v>
      </c>
      <c r="E2654" s="49">
        <v>6</v>
      </c>
      <c r="F2654" s="49">
        <v>15</v>
      </c>
      <c r="G2654" s="49" t="s">
        <v>350</v>
      </c>
      <c r="H2654" s="52" t="s">
        <v>57</v>
      </c>
      <c r="I2654" s="50"/>
      <c r="J2654" s="50"/>
      <c r="K2654" s="90"/>
      <c r="L2654" s="51">
        <v>579</v>
      </c>
      <c r="M2654" s="51">
        <v>511</v>
      </c>
      <c r="N2654" s="82">
        <f>IF('1'!$H$10="-",L2654,L2654)</f>
        <v>579</v>
      </c>
      <c r="O2654" s="82">
        <f>IF(Z2654="только сц",0,IF('1'!$H$10="-",M2654,IF('1'!$H$10="в кассу предприятия",M2654,IF('1'!$H$10="ИП Водакова Т.Ю.",M2654*1.075,"-"))))</f>
        <v>511</v>
      </c>
      <c r="P2654" s="86">
        <v>69</v>
      </c>
      <c r="Q2654" s="47"/>
      <c r="R2654" s="91">
        <f t="shared" si="41"/>
        <v>0</v>
      </c>
      <c r="S2654" s="91" t="str">
        <f>IF('1'!$H$10="-","-      ₽",IF(Z2654="только сц",IF(Q2654&lt;=AA2654,Q2654,AA2654),IF(Q2654&lt;=AB2654,0,IF(Q2654-R2654&lt;=AA2654,Q2654-R2654,AA2654))))</f>
        <v>-      ₽</v>
      </c>
      <c r="T2654" s="92" t="str">
        <f>IF('1'!$H$10="-","-      ₽",IF(AND(SUM($W$10:$W$6357)&gt;=200000,AC2654&lt;&gt;"без скидки"),IF(R2654&gt;=100,O2654*0.95*0.95*R2654,O2654*R2654*0.95),IF(SUM($V$10:$V$6357)&gt;=57000,IF(AND(R2654&gt;=100,AC2654&lt;&gt;"без скидки"),O2654*0.95*R2654,O2654*R2654),N2654*R2654)))</f>
        <v>-      ₽</v>
      </c>
      <c r="U2654" s="92" t="str">
        <f>IF('1'!$H$10="-","-      ₽",S2654*N2654)</f>
        <v>-      ₽</v>
      </c>
      <c r="V2654" s="93" t="str">
        <f>IF('1'!$H$10="-","-      ₽",R2654*N2654)</f>
        <v>-      ₽</v>
      </c>
      <c r="W2654" s="93" t="str">
        <f>IF('1'!$H$10="-","-      ₽",R2654*O2654)</f>
        <v>-      ₽</v>
      </c>
      <c r="X2654" s="65" t="s">
        <v>4548</v>
      </c>
      <c r="Y2654" s="66" t="str">
        <f>IF(OR(Q2654="",'1'!$H$10="-"),"-      %",IF(Z2654="только сц",0,IF(SUM($V$685:$V$6357)&gt;=57000,(W2654-T2654)/W2654,0)))</f>
        <v>-      %</v>
      </c>
      <c r="Z2654" s="83" t="s">
        <v>375</v>
      </c>
      <c r="AA2654" s="51">
        <v>28</v>
      </c>
      <c r="AB2654" s="51">
        <v>41</v>
      </c>
      <c r="AC2654" s="63" t="s">
        <v>375</v>
      </c>
      <c r="AD2654" s="94" t="str">
        <f>IF(OR(Q2654="",'1'!$H$10="-"),"",IF(Q2654&gt;R2654+S2654,"заказано больше наличия",""))</f>
        <v/>
      </c>
    </row>
    <row r="2655" spans="1:30" s="48" customFormat="1">
      <c r="A2655" s="2"/>
      <c r="B2655" s="57" t="s">
        <v>2269</v>
      </c>
      <c r="C2655" s="49" t="s">
        <v>321</v>
      </c>
      <c r="D2655" s="49" t="s">
        <v>3932</v>
      </c>
      <c r="E2655" s="49">
        <v>6</v>
      </c>
      <c r="F2655" s="49">
        <v>23</v>
      </c>
      <c r="G2655" s="49" t="s">
        <v>3619</v>
      </c>
      <c r="H2655" s="52" t="s">
        <v>29</v>
      </c>
      <c r="I2655" s="50"/>
      <c r="J2655" s="50"/>
      <c r="K2655" s="90"/>
      <c r="L2655" s="51">
        <v>592</v>
      </c>
      <c r="M2655" s="51">
        <v>522</v>
      </c>
      <c r="N2655" s="82">
        <f>IF('1'!$H$10="-",L2655,L2655)</f>
        <v>592</v>
      </c>
      <c r="O2655" s="82">
        <f>IF(Z2655="только сц",0,IF('1'!$H$10="-",M2655,IF('1'!$H$10="в кассу предприятия",M2655,IF('1'!$H$10="ИП Водакова Т.Ю.",M2655*1.075,"-"))))</f>
        <v>0</v>
      </c>
      <c r="P2655" s="86">
        <v>2</v>
      </c>
      <c r="Q2655" s="47"/>
      <c r="R2655" s="91">
        <f t="shared" si="41"/>
        <v>0</v>
      </c>
      <c r="S2655" s="91" t="str">
        <f>IF('1'!$H$10="-","-      ₽",IF(Z2655="только сц",IF(Q2655&lt;=AA2655,Q2655,AA2655),IF(Q2655&lt;=AB2655,0,IF(Q2655-R2655&lt;=AA2655,Q2655-R2655,AA2655))))</f>
        <v>-      ₽</v>
      </c>
      <c r="T2655" s="92" t="str">
        <f>IF('1'!$H$10="-","-      ₽",IF(AND(SUM($W$10:$W$6357)&gt;=200000,AC2655&lt;&gt;"без скидки"),IF(R2655&gt;=100,O2655*0.95*0.95*R2655,O2655*R2655*0.95),IF(SUM($V$10:$V$6357)&gt;=57000,IF(AND(R2655&gt;=100,AC2655&lt;&gt;"без скидки"),O2655*0.95*R2655,O2655*R2655),N2655*R2655)))</f>
        <v>-      ₽</v>
      </c>
      <c r="U2655" s="92" t="str">
        <f>IF('1'!$H$10="-","-      ₽",S2655*N2655)</f>
        <v>-      ₽</v>
      </c>
      <c r="V2655" s="93" t="str">
        <f>IF('1'!$H$10="-","-      ₽",R2655*N2655)</f>
        <v>-      ₽</v>
      </c>
      <c r="W2655" s="93" t="str">
        <f>IF('1'!$H$10="-","-      ₽",R2655*O2655)</f>
        <v>-      ₽</v>
      </c>
      <c r="X2655" s="65" t="s">
        <v>4548</v>
      </c>
      <c r="Y2655" s="66" t="str">
        <f>IF(OR(Q2655="",'1'!$H$10="-"),"-      %",IF(Z2655="только сц",0,IF(SUM($V$685:$V$6357)&gt;=57000,(W2655-T2655)/W2655,0)))</f>
        <v>-      %</v>
      </c>
      <c r="Z2655" s="83" t="s">
        <v>5582</v>
      </c>
      <c r="AA2655" s="51">
        <v>2</v>
      </c>
      <c r="AB2655" s="51">
        <v>0</v>
      </c>
      <c r="AC2655" s="63" t="s">
        <v>375</v>
      </c>
      <c r="AD2655" s="94" t="str">
        <f>IF(OR(Q2655="",'1'!$H$10="-"),"",IF(Q2655&gt;R2655+S2655,"заказано больше наличия",""))</f>
        <v/>
      </c>
    </row>
    <row r="2656" spans="1:30" s="48" customFormat="1">
      <c r="A2656" s="2"/>
      <c r="B2656" s="57" t="s">
        <v>2270</v>
      </c>
      <c r="C2656" s="49" t="s">
        <v>331</v>
      </c>
      <c r="D2656" s="49" t="s">
        <v>322</v>
      </c>
      <c r="E2656" s="49">
        <v>6</v>
      </c>
      <c r="F2656" s="49">
        <v>22</v>
      </c>
      <c r="G2656" s="49" t="s">
        <v>3620</v>
      </c>
      <c r="H2656" s="52" t="s">
        <v>45</v>
      </c>
      <c r="I2656" s="50"/>
      <c r="J2656" s="50"/>
      <c r="K2656" s="90"/>
      <c r="L2656" s="51">
        <v>592</v>
      </c>
      <c r="M2656" s="51">
        <v>522</v>
      </c>
      <c r="N2656" s="82">
        <f>IF('1'!$H$10="-",L2656,L2656)</f>
        <v>592</v>
      </c>
      <c r="O2656" s="82">
        <f>IF(Z2656="только сц",0,IF('1'!$H$10="-",M2656,IF('1'!$H$10="в кассу предприятия",M2656,IF('1'!$H$10="ИП Водакова Т.Ю.",M2656*1.075,"-"))))</f>
        <v>0</v>
      </c>
      <c r="P2656" s="86">
        <v>2</v>
      </c>
      <c r="Q2656" s="47"/>
      <c r="R2656" s="91">
        <f t="shared" si="41"/>
        <v>0</v>
      </c>
      <c r="S2656" s="91" t="str">
        <f>IF('1'!$H$10="-","-      ₽",IF(Z2656="только сц",IF(Q2656&lt;=AA2656,Q2656,AA2656),IF(Q2656&lt;=AB2656,0,IF(Q2656-R2656&lt;=AA2656,Q2656-R2656,AA2656))))</f>
        <v>-      ₽</v>
      </c>
      <c r="T2656" s="92" t="str">
        <f>IF('1'!$H$10="-","-      ₽",IF(AND(SUM($W$10:$W$6357)&gt;=200000,AC2656&lt;&gt;"без скидки"),IF(R2656&gt;=100,O2656*0.95*0.95*R2656,O2656*R2656*0.95),IF(SUM($V$10:$V$6357)&gt;=57000,IF(AND(R2656&gt;=100,AC2656&lt;&gt;"без скидки"),O2656*0.95*R2656,O2656*R2656),N2656*R2656)))</f>
        <v>-      ₽</v>
      </c>
      <c r="U2656" s="92" t="str">
        <f>IF('1'!$H$10="-","-      ₽",S2656*N2656)</f>
        <v>-      ₽</v>
      </c>
      <c r="V2656" s="93" t="str">
        <f>IF('1'!$H$10="-","-      ₽",R2656*N2656)</f>
        <v>-      ₽</v>
      </c>
      <c r="W2656" s="93" t="str">
        <f>IF('1'!$H$10="-","-      ₽",R2656*O2656)</f>
        <v>-      ₽</v>
      </c>
      <c r="X2656" s="65" t="s">
        <v>4548</v>
      </c>
      <c r="Y2656" s="66" t="str">
        <f>IF(OR(Q2656="",'1'!$H$10="-"),"-      %",IF(Z2656="только сц",0,IF(SUM($V$685:$V$6357)&gt;=57000,(W2656-T2656)/W2656,0)))</f>
        <v>-      %</v>
      </c>
      <c r="Z2656" s="83" t="s">
        <v>5582</v>
      </c>
      <c r="AA2656" s="51">
        <v>2</v>
      </c>
      <c r="AB2656" s="51">
        <v>0</v>
      </c>
      <c r="AC2656" s="63" t="s">
        <v>375</v>
      </c>
      <c r="AD2656" s="94" t="str">
        <f>IF(OR(Q2656="",'1'!$H$10="-"),"",IF(Q2656&gt;R2656+S2656,"заказано больше наличия",""))</f>
        <v/>
      </c>
    </row>
    <row r="2657" spans="1:30" s="48" customFormat="1">
      <c r="A2657" s="2"/>
      <c r="B2657" s="57" t="s">
        <v>2271</v>
      </c>
      <c r="C2657" s="49" t="s">
        <v>321</v>
      </c>
      <c r="D2657" s="49" t="s">
        <v>3932</v>
      </c>
      <c r="E2657" s="49">
        <v>6</v>
      </c>
      <c r="F2657" s="49">
        <v>15</v>
      </c>
      <c r="G2657" s="49" t="s">
        <v>352</v>
      </c>
      <c r="H2657" s="52" t="s">
        <v>57</v>
      </c>
      <c r="I2657" s="50"/>
      <c r="J2657" s="50"/>
      <c r="K2657" s="90"/>
      <c r="L2657" s="51">
        <v>579</v>
      </c>
      <c r="M2657" s="51">
        <v>511</v>
      </c>
      <c r="N2657" s="82">
        <f>IF('1'!$H$10="-",L2657,L2657)</f>
        <v>579</v>
      </c>
      <c r="O2657" s="82">
        <f>IF(Z2657="только сц",0,IF('1'!$H$10="-",M2657,IF('1'!$H$10="в кассу предприятия",M2657,IF('1'!$H$10="ИП Водакова Т.Ю.",M2657*1.075,"-"))))</f>
        <v>0</v>
      </c>
      <c r="P2657" s="86">
        <v>1</v>
      </c>
      <c r="Q2657" s="47"/>
      <c r="R2657" s="91">
        <f t="shared" si="41"/>
        <v>0</v>
      </c>
      <c r="S2657" s="91" t="str">
        <f>IF('1'!$H$10="-","-      ₽",IF(Z2657="только сц",IF(Q2657&lt;=AA2657,Q2657,AA2657),IF(Q2657&lt;=AB2657,0,IF(Q2657-R2657&lt;=AA2657,Q2657-R2657,AA2657))))</f>
        <v>-      ₽</v>
      </c>
      <c r="T2657" s="92" t="str">
        <f>IF('1'!$H$10="-","-      ₽",IF(AND(SUM($W$10:$W$6357)&gt;=200000,AC2657&lt;&gt;"без скидки"),IF(R2657&gt;=100,O2657*0.95*0.95*R2657,O2657*R2657*0.95),IF(SUM($V$10:$V$6357)&gt;=57000,IF(AND(R2657&gt;=100,AC2657&lt;&gt;"без скидки"),O2657*0.95*R2657,O2657*R2657),N2657*R2657)))</f>
        <v>-      ₽</v>
      </c>
      <c r="U2657" s="92" t="str">
        <f>IF('1'!$H$10="-","-      ₽",S2657*N2657)</f>
        <v>-      ₽</v>
      </c>
      <c r="V2657" s="93" t="str">
        <f>IF('1'!$H$10="-","-      ₽",R2657*N2657)</f>
        <v>-      ₽</v>
      </c>
      <c r="W2657" s="93" t="str">
        <f>IF('1'!$H$10="-","-      ₽",R2657*O2657)</f>
        <v>-      ₽</v>
      </c>
      <c r="X2657" s="65" t="s">
        <v>4548</v>
      </c>
      <c r="Y2657" s="66" t="str">
        <f>IF(OR(Q2657="",'1'!$H$10="-"),"-      %",IF(Z2657="только сц",0,IF(SUM($V$685:$V$6357)&gt;=57000,(W2657-T2657)/W2657,0)))</f>
        <v>-      %</v>
      </c>
      <c r="Z2657" s="83" t="s">
        <v>5582</v>
      </c>
      <c r="AA2657" s="51">
        <v>1</v>
      </c>
      <c r="AB2657" s="51">
        <v>0</v>
      </c>
      <c r="AC2657" s="63" t="s">
        <v>375</v>
      </c>
      <c r="AD2657" s="94" t="str">
        <f>IF(OR(Q2657="",'1'!$H$10="-"),"",IF(Q2657&gt;R2657+S2657,"заказано больше наличия",""))</f>
        <v/>
      </c>
    </row>
    <row r="2658" spans="1:30" s="48" customFormat="1">
      <c r="A2658" s="2"/>
      <c r="B2658" s="57" t="s">
        <v>351</v>
      </c>
      <c r="C2658" s="49" t="s">
        <v>331</v>
      </c>
      <c r="D2658" s="49" t="s">
        <v>322</v>
      </c>
      <c r="E2658" s="49">
        <v>6</v>
      </c>
      <c r="F2658" s="49">
        <v>22</v>
      </c>
      <c r="G2658" s="49" t="s">
        <v>352</v>
      </c>
      <c r="H2658" s="52" t="s">
        <v>45</v>
      </c>
      <c r="I2658" s="50"/>
      <c r="J2658" s="50"/>
      <c r="K2658" s="90"/>
      <c r="L2658" s="51">
        <v>592</v>
      </c>
      <c r="M2658" s="51">
        <v>522</v>
      </c>
      <c r="N2658" s="82">
        <f>IF('1'!$H$10="-",L2658,L2658)</f>
        <v>592</v>
      </c>
      <c r="O2658" s="82">
        <f>IF(Z2658="только сц",0,IF('1'!$H$10="-",M2658,IF('1'!$H$10="в кассу предприятия",M2658,IF('1'!$H$10="ИП Водакова Т.Ю.",M2658*1.075,"-"))))</f>
        <v>522</v>
      </c>
      <c r="P2658" s="86">
        <v>1</v>
      </c>
      <c r="Q2658" s="47"/>
      <c r="R2658" s="91">
        <f t="shared" si="41"/>
        <v>0</v>
      </c>
      <c r="S2658" s="91" t="str">
        <f>IF('1'!$H$10="-","-      ₽",IF(Z2658="только сц",IF(Q2658&lt;=AA2658,Q2658,AA2658),IF(Q2658&lt;=AB2658,0,IF(Q2658-R2658&lt;=AA2658,Q2658-R2658,AA2658))))</f>
        <v>-      ₽</v>
      </c>
      <c r="T2658" s="92" t="str">
        <f>IF('1'!$H$10="-","-      ₽",IF(AND(SUM($W$10:$W$6357)&gt;=200000,AC2658&lt;&gt;"без скидки"),IF(R2658&gt;=100,O2658*0.95*0.95*R2658,O2658*R2658*0.95),IF(SUM($V$10:$V$6357)&gt;=57000,IF(AND(R2658&gt;=100,AC2658&lt;&gt;"без скидки"),O2658*0.95*R2658,O2658*R2658),N2658*R2658)))</f>
        <v>-      ₽</v>
      </c>
      <c r="U2658" s="92" t="str">
        <f>IF('1'!$H$10="-","-      ₽",S2658*N2658)</f>
        <v>-      ₽</v>
      </c>
      <c r="V2658" s="93" t="str">
        <f>IF('1'!$H$10="-","-      ₽",R2658*N2658)</f>
        <v>-      ₽</v>
      </c>
      <c r="W2658" s="93" t="str">
        <f>IF('1'!$H$10="-","-      ₽",R2658*O2658)</f>
        <v>-      ₽</v>
      </c>
      <c r="X2658" s="65" t="s">
        <v>4548</v>
      </c>
      <c r="Y2658" s="66" t="str">
        <f>IF(OR(Q2658="",'1'!$H$10="-"),"-      %",IF(Z2658="только сц",0,IF(SUM($V$685:$V$6357)&gt;=57000,(W2658-T2658)/W2658,0)))</f>
        <v>-      %</v>
      </c>
      <c r="Z2658" s="83" t="s">
        <v>375</v>
      </c>
      <c r="AA2658" s="51">
        <v>0</v>
      </c>
      <c r="AB2658" s="51">
        <v>1</v>
      </c>
      <c r="AC2658" s="63" t="s">
        <v>375</v>
      </c>
      <c r="AD2658" s="94" t="str">
        <f>IF(OR(Q2658="",'1'!$H$10="-"),"",IF(Q2658&gt;R2658+S2658,"заказано больше наличия",""))</f>
        <v/>
      </c>
    </row>
    <row r="2659" spans="1:30" s="48" customFormat="1">
      <c r="A2659" s="2"/>
      <c r="B2659" s="57" t="s">
        <v>4624</v>
      </c>
      <c r="C2659" s="49" t="s">
        <v>321</v>
      </c>
      <c r="D2659" s="49" t="s">
        <v>322</v>
      </c>
      <c r="E2659" s="49">
        <v>6</v>
      </c>
      <c r="F2659" s="49">
        <v>23</v>
      </c>
      <c r="G2659" s="49" t="s">
        <v>352</v>
      </c>
      <c r="H2659" s="52" t="s">
        <v>29</v>
      </c>
      <c r="I2659" s="50"/>
      <c r="J2659" s="50"/>
      <c r="K2659" s="90"/>
      <c r="L2659" s="51">
        <v>592</v>
      </c>
      <c r="M2659" s="51">
        <v>522</v>
      </c>
      <c r="N2659" s="82">
        <f>IF('1'!$H$10="-",L2659,L2659)</f>
        <v>592</v>
      </c>
      <c r="O2659" s="82">
        <f>IF(Z2659="только сц",0,IF('1'!$H$10="-",M2659,IF('1'!$H$10="в кассу предприятия",M2659,IF('1'!$H$10="ИП Водакова Т.Ю.",M2659*1.075,"-"))))</f>
        <v>0</v>
      </c>
      <c r="P2659" s="86">
        <v>5</v>
      </c>
      <c r="Q2659" s="47"/>
      <c r="R2659" s="91">
        <f t="shared" si="41"/>
        <v>0</v>
      </c>
      <c r="S2659" s="91" t="str">
        <f>IF('1'!$H$10="-","-      ₽",IF(Z2659="только сц",IF(Q2659&lt;=AA2659,Q2659,AA2659),IF(Q2659&lt;=AB2659,0,IF(Q2659-R2659&lt;=AA2659,Q2659-R2659,AA2659))))</f>
        <v>-      ₽</v>
      </c>
      <c r="T2659" s="92" t="str">
        <f>IF('1'!$H$10="-","-      ₽",IF(AND(SUM($W$10:$W$6357)&gt;=200000,AC2659&lt;&gt;"без скидки"),IF(R2659&gt;=100,O2659*0.95*0.95*R2659,O2659*R2659*0.95),IF(SUM($V$10:$V$6357)&gt;=57000,IF(AND(R2659&gt;=100,AC2659&lt;&gt;"без скидки"),O2659*0.95*R2659,O2659*R2659),N2659*R2659)))</f>
        <v>-      ₽</v>
      </c>
      <c r="U2659" s="92" t="str">
        <f>IF('1'!$H$10="-","-      ₽",S2659*N2659)</f>
        <v>-      ₽</v>
      </c>
      <c r="V2659" s="93" t="str">
        <f>IF('1'!$H$10="-","-      ₽",R2659*N2659)</f>
        <v>-      ₽</v>
      </c>
      <c r="W2659" s="93" t="str">
        <f>IF('1'!$H$10="-","-      ₽",R2659*O2659)</f>
        <v>-      ₽</v>
      </c>
      <c r="X2659" s="65" t="s">
        <v>4548</v>
      </c>
      <c r="Y2659" s="66" t="str">
        <f>IF(OR(Q2659="",'1'!$H$10="-"),"-      %",IF(Z2659="только сц",0,IF(SUM($V$685:$V$6357)&gt;=57000,(W2659-T2659)/W2659,0)))</f>
        <v>-      %</v>
      </c>
      <c r="Z2659" s="83" t="s">
        <v>5582</v>
      </c>
      <c r="AA2659" s="51">
        <v>5</v>
      </c>
      <c r="AB2659" s="51">
        <v>0</v>
      </c>
      <c r="AC2659" s="63" t="s">
        <v>375</v>
      </c>
      <c r="AD2659" s="94" t="str">
        <f>IF(OR(Q2659="",'1'!$H$10="-"),"",IF(Q2659&gt;R2659+S2659,"заказано больше наличия",""))</f>
        <v/>
      </c>
    </row>
    <row r="2660" spans="1:30" s="48" customFormat="1">
      <c r="A2660" s="2"/>
      <c r="B2660" s="57" t="s">
        <v>353</v>
      </c>
      <c r="C2660" s="49" t="s">
        <v>321</v>
      </c>
      <c r="D2660" s="49" t="s">
        <v>322</v>
      </c>
      <c r="E2660" s="49">
        <v>6</v>
      </c>
      <c r="F2660" s="49">
        <v>15</v>
      </c>
      <c r="G2660" s="49" t="s">
        <v>354</v>
      </c>
      <c r="H2660" s="52" t="s">
        <v>57</v>
      </c>
      <c r="I2660" s="50"/>
      <c r="J2660" s="50"/>
      <c r="K2660" s="90"/>
      <c r="L2660" s="51">
        <v>579</v>
      </c>
      <c r="M2660" s="51">
        <v>511</v>
      </c>
      <c r="N2660" s="82">
        <f>IF('1'!$H$10="-",L2660,L2660)</f>
        <v>579</v>
      </c>
      <c r="O2660" s="82">
        <f>IF(Z2660="только сц",0,IF('1'!$H$10="-",M2660,IF('1'!$H$10="в кассу предприятия",M2660,IF('1'!$H$10="ИП Водакова Т.Ю.",M2660*1.075,"-"))))</f>
        <v>511</v>
      </c>
      <c r="P2660" s="86">
        <v>54</v>
      </c>
      <c r="Q2660" s="47"/>
      <c r="R2660" s="91">
        <f t="shared" si="41"/>
        <v>0</v>
      </c>
      <c r="S2660" s="91" t="str">
        <f>IF('1'!$H$10="-","-      ₽",IF(Z2660="только сц",IF(Q2660&lt;=AA2660,Q2660,AA2660),IF(Q2660&lt;=AB2660,0,IF(Q2660-R2660&lt;=AA2660,Q2660-R2660,AA2660))))</f>
        <v>-      ₽</v>
      </c>
      <c r="T2660" s="92" t="str">
        <f>IF('1'!$H$10="-","-      ₽",IF(AND(SUM($W$10:$W$6357)&gt;=200000,AC2660&lt;&gt;"без скидки"),IF(R2660&gt;=100,O2660*0.95*0.95*R2660,O2660*R2660*0.95),IF(SUM($V$10:$V$6357)&gt;=57000,IF(AND(R2660&gt;=100,AC2660&lt;&gt;"без скидки"),O2660*0.95*R2660,O2660*R2660),N2660*R2660)))</f>
        <v>-      ₽</v>
      </c>
      <c r="U2660" s="92" t="str">
        <f>IF('1'!$H$10="-","-      ₽",S2660*N2660)</f>
        <v>-      ₽</v>
      </c>
      <c r="V2660" s="93" t="str">
        <f>IF('1'!$H$10="-","-      ₽",R2660*N2660)</f>
        <v>-      ₽</v>
      </c>
      <c r="W2660" s="93" t="str">
        <f>IF('1'!$H$10="-","-      ₽",R2660*O2660)</f>
        <v>-      ₽</v>
      </c>
      <c r="X2660" s="65" t="s">
        <v>4548</v>
      </c>
      <c r="Y2660" s="66" t="str">
        <f>IF(OR(Q2660="",'1'!$H$10="-"),"-      %",IF(Z2660="только сц",0,IF(SUM($V$685:$V$6357)&gt;=57000,(W2660-T2660)/W2660,0)))</f>
        <v>-      %</v>
      </c>
      <c r="Z2660" s="83" t="s">
        <v>375</v>
      </c>
      <c r="AA2660" s="51">
        <v>27</v>
      </c>
      <c r="AB2660" s="51">
        <v>27</v>
      </c>
      <c r="AC2660" s="63" t="s">
        <v>375</v>
      </c>
      <c r="AD2660" s="94" t="str">
        <f>IF(OR(Q2660="",'1'!$H$10="-"),"",IF(Q2660&gt;R2660+S2660,"заказано больше наличия",""))</f>
        <v/>
      </c>
    </row>
    <row r="2661" spans="1:30" s="48" customFormat="1">
      <c r="A2661" s="2"/>
      <c r="B2661" s="57" t="s">
        <v>355</v>
      </c>
      <c r="C2661" s="49" t="s">
        <v>321</v>
      </c>
      <c r="D2661" s="49" t="s">
        <v>322</v>
      </c>
      <c r="E2661" s="49">
        <v>6</v>
      </c>
      <c r="F2661" s="49">
        <v>15</v>
      </c>
      <c r="G2661" s="49" t="s">
        <v>356</v>
      </c>
      <c r="H2661" s="52" t="s">
        <v>57</v>
      </c>
      <c r="I2661" s="50"/>
      <c r="J2661" s="50"/>
      <c r="K2661" s="90"/>
      <c r="L2661" s="51">
        <v>579</v>
      </c>
      <c r="M2661" s="51">
        <v>511</v>
      </c>
      <c r="N2661" s="82">
        <f>IF('1'!$H$10="-",L2661,L2661)</f>
        <v>579</v>
      </c>
      <c r="O2661" s="82">
        <f>IF(Z2661="только сц",0,IF('1'!$H$10="-",M2661,IF('1'!$H$10="в кассу предприятия",M2661,IF('1'!$H$10="ИП Водакова Т.Ю.",M2661*1.075,"-"))))</f>
        <v>511</v>
      </c>
      <c r="P2661" s="86" t="s">
        <v>5583</v>
      </c>
      <c r="Q2661" s="47"/>
      <c r="R2661" s="91">
        <f t="shared" si="41"/>
        <v>0</v>
      </c>
      <c r="S2661" s="91" t="str">
        <f>IF('1'!$H$10="-","-      ₽",IF(Z2661="только сц",IF(Q2661&lt;=AA2661,Q2661,AA2661),IF(Q2661&lt;=AB2661,0,IF(Q2661-R2661&lt;=AA2661,Q2661-R2661,AA2661))))</f>
        <v>-      ₽</v>
      </c>
      <c r="T2661" s="92" t="str">
        <f>IF('1'!$H$10="-","-      ₽",IF(AND(SUM($W$10:$W$6357)&gt;=200000,AC2661&lt;&gt;"без скидки"),IF(R2661&gt;=100,O2661*0.95*0.95*R2661,O2661*R2661*0.95),IF(SUM($V$10:$V$6357)&gt;=57000,IF(AND(R2661&gt;=100,AC2661&lt;&gt;"без скидки"),O2661*0.95*R2661,O2661*R2661),N2661*R2661)))</f>
        <v>-      ₽</v>
      </c>
      <c r="U2661" s="92" t="str">
        <f>IF('1'!$H$10="-","-      ₽",S2661*N2661)</f>
        <v>-      ₽</v>
      </c>
      <c r="V2661" s="93" t="str">
        <f>IF('1'!$H$10="-","-      ₽",R2661*N2661)</f>
        <v>-      ₽</v>
      </c>
      <c r="W2661" s="93" t="str">
        <f>IF('1'!$H$10="-","-      ₽",R2661*O2661)</f>
        <v>-      ₽</v>
      </c>
      <c r="X2661" s="65" t="s">
        <v>4548</v>
      </c>
      <c r="Y2661" s="66" t="str">
        <f>IF(OR(Q2661="",'1'!$H$10="-"),"-      %",IF(Z2661="только сц",0,IF(SUM($V$685:$V$6357)&gt;=57000,(W2661-T2661)/W2661,0)))</f>
        <v>-      %</v>
      </c>
      <c r="Z2661" s="83" t="s">
        <v>375</v>
      </c>
      <c r="AA2661" s="51">
        <v>45</v>
      </c>
      <c r="AB2661" s="51">
        <v>81</v>
      </c>
      <c r="AC2661" s="63" t="s">
        <v>375</v>
      </c>
      <c r="AD2661" s="94" t="str">
        <f>IF(OR(Q2661="",'1'!$H$10="-"),"",IF(Q2661&gt;R2661+S2661,"заказано больше наличия",""))</f>
        <v/>
      </c>
    </row>
    <row r="2662" spans="1:30" s="48" customFormat="1">
      <c r="A2662" s="2"/>
      <c r="B2662" s="57" t="s">
        <v>357</v>
      </c>
      <c r="C2662" s="49" t="s">
        <v>331</v>
      </c>
      <c r="D2662" s="49" t="s">
        <v>322</v>
      </c>
      <c r="E2662" s="49">
        <v>6</v>
      </c>
      <c r="F2662" s="49">
        <v>15</v>
      </c>
      <c r="G2662" s="49" t="s">
        <v>358</v>
      </c>
      <c r="H2662" s="52" t="s">
        <v>57</v>
      </c>
      <c r="I2662" s="50"/>
      <c r="J2662" s="50"/>
      <c r="K2662" s="90"/>
      <c r="L2662" s="51">
        <v>579</v>
      </c>
      <c r="M2662" s="51">
        <v>511</v>
      </c>
      <c r="N2662" s="82">
        <f>IF('1'!$H$10="-",L2662,L2662)</f>
        <v>579</v>
      </c>
      <c r="O2662" s="82">
        <f>IF(Z2662="только сц",0,IF('1'!$H$10="-",M2662,IF('1'!$H$10="в кассу предприятия",M2662,IF('1'!$H$10="ИП Водакова Т.Ю.",M2662*1.075,"-"))))</f>
        <v>511</v>
      </c>
      <c r="P2662" s="86">
        <v>49</v>
      </c>
      <c r="Q2662" s="47"/>
      <c r="R2662" s="91">
        <f t="shared" si="41"/>
        <v>0</v>
      </c>
      <c r="S2662" s="91" t="str">
        <f>IF('1'!$H$10="-","-      ₽",IF(Z2662="только сц",IF(Q2662&lt;=AA2662,Q2662,AA2662),IF(Q2662&lt;=AB2662,0,IF(Q2662-R2662&lt;=AA2662,Q2662-R2662,AA2662))))</f>
        <v>-      ₽</v>
      </c>
      <c r="T2662" s="92" t="str">
        <f>IF('1'!$H$10="-","-      ₽",IF(AND(SUM($W$10:$W$6357)&gt;=200000,AC2662&lt;&gt;"без скидки"),IF(R2662&gt;=100,O2662*0.95*0.95*R2662,O2662*R2662*0.95),IF(SUM($V$10:$V$6357)&gt;=57000,IF(AND(R2662&gt;=100,AC2662&lt;&gt;"без скидки"),O2662*0.95*R2662,O2662*R2662),N2662*R2662)))</f>
        <v>-      ₽</v>
      </c>
      <c r="U2662" s="92" t="str">
        <f>IF('1'!$H$10="-","-      ₽",S2662*N2662)</f>
        <v>-      ₽</v>
      </c>
      <c r="V2662" s="93" t="str">
        <f>IF('1'!$H$10="-","-      ₽",R2662*N2662)</f>
        <v>-      ₽</v>
      </c>
      <c r="W2662" s="93" t="str">
        <f>IF('1'!$H$10="-","-      ₽",R2662*O2662)</f>
        <v>-      ₽</v>
      </c>
      <c r="X2662" s="65" t="s">
        <v>4548</v>
      </c>
      <c r="Y2662" s="66" t="str">
        <f>IF(OR(Q2662="",'1'!$H$10="-"),"-      %",IF(Z2662="только сц",0,IF(SUM($V$685:$V$6357)&gt;=57000,(W2662-T2662)/W2662,0)))</f>
        <v>-      %</v>
      </c>
      <c r="Z2662" s="83" t="s">
        <v>375</v>
      </c>
      <c r="AA2662" s="51">
        <v>23</v>
      </c>
      <c r="AB2662" s="51">
        <v>26</v>
      </c>
      <c r="AC2662" s="63" t="s">
        <v>375</v>
      </c>
      <c r="AD2662" s="94" t="str">
        <f>IF(OR(Q2662="",'1'!$H$10="-"),"",IF(Q2662&gt;R2662+S2662,"заказано больше наличия",""))</f>
        <v/>
      </c>
    </row>
    <row r="2663" spans="1:30" s="48" customFormat="1">
      <c r="A2663" s="2"/>
      <c r="B2663" s="57" t="s">
        <v>4625</v>
      </c>
      <c r="C2663" s="49" t="s">
        <v>321</v>
      </c>
      <c r="D2663" s="49" t="s">
        <v>322</v>
      </c>
      <c r="E2663" s="49">
        <v>6</v>
      </c>
      <c r="F2663" s="49">
        <v>23</v>
      </c>
      <c r="G2663" s="49" t="s">
        <v>358</v>
      </c>
      <c r="H2663" s="52" t="s">
        <v>29</v>
      </c>
      <c r="I2663" s="50"/>
      <c r="J2663" s="50"/>
      <c r="K2663" s="90"/>
      <c r="L2663" s="51">
        <v>592</v>
      </c>
      <c r="M2663" s="51">
        <v>522</v>
      </c>
      <c r="N2663" s="82">
        <f>IF('1'!$H$10="-",L2663,L2663)</f>
        <v>592</v>
      </c>
      <c r="O2663" s="82">
        <f>IF(Z2663="только сц",0,IF('1'!$H$10="-",M2663,IF('1'!$H$10="в кассу предприятия",M2663,IF('1'!$H$10="ИП Водакова Т.Ю.",M2663*1.075,"-"))))</f>
        <v>0</v>
      </c>
      <c r="P2663" s="86">
        <v>23</v>
      </c>
      <c r="Q2663" s="47"/>
      <c r="R2663" s="91">
        <f t="shared" si="41"/>
        <v>0</v>
      </c>
      <c r="S2663" s="91" t="str">
        <f>IF('1'!$H$10="-","-      ₽",IF(Z2663="только сц",IF(Q2663&lt;=AA2663,Q2663,AA2663),IF(Q2663&lt;=AB2663,0,IF(Q2663-R2663&lt;=AA2663,Q2663-R2663,AA2663))))</f>
        <v>-      ₽</v>
      </c>
      <c r="T2663" s="92" t="str">
        <f>IF('1'!$H$10="-","-      ₽",IF(AND(SUM($W$10:$W$6357)&gt;=200000,AC2663&lt;&gt;"без скидки"),IF(R2663&gt;=100,O2663*0.95*0.95*R2663,O2663*R2663*0.95),IF(SUM($V$10:$V$6357)&gt;=57000,IF(AND(R2663&gt;=100,AC2663&lt;&gt;"без скидки"),O2663*0.95*R2663,O2663*R2663),N2663*R2663)))</f>
        <v>-      ₽</v>
      </c>
      <c r="U2663" s="92" t="str">
        <f>IF('1'!$H$10="-","-      ₽",S2663*N2663)</f>
        <v>-      ₽</v>
      </c>
      <c r="V2663" s="93" t="str">
        <f>IF('1'!$H$10="-","-      ₽",R2663*N2663)</f>
        <v>-      ₽</v>
      </c>
      <c r="W2663" s="93" t="str">
        <f>IF('1'!$H$10="-","-      ₽",R2663*O2663)</f>
        <v>-      ₽</v>
      </c>
      <c r="X2663" s="65" t="s">
        <v>4548</v>
      </c>
      <c r="Y2663" s="66" t="str">
        <f>IF(OR(Q2663="",'1'!$H$10="-"),"-      %",IF(Z2663="только сц",0,IF(SUM($V$685:$V$6357)&gt;=57000,(W2663-T2663)/W2663,0)))</f>
        <v>-      %</v>
      </c>
      <c r="Z2663" s="83" t="s">
        <v>5582</v>
      </c>
      <c r="AA2663" s="51">
        <v>23</v>
      </c>
      <c r="AB2663" s="51">
        <v>0</v>
      </c>
      <c r="AC2663" s="63" t="s">
        <v>375</v>
      </c>
      <c r="AD2663" s="94" t="str">
        <f>IF(OR(Q2663="",'1'!$H$10="-"),"",IF(Q2663&gt;R2663+S2663,"заказано больше наличия",""))</f>
        <v/>
      </c>
    </row>
    <row r="2664" spans="1:30" s="48" customFormat="1">
      <c r="A2664" s="2"/>
      <c r="B2664" s="57" t="s">
        <v>2272</v>
      </c>
      <c r="C2664" s="49" t="s">
        <v>331</v>
      </c>
      <c r="D2664" s="49" t="s">
        <v>322</v>
      </c>
      <c r="E2664" s="49">
        <v>6</v>
      </c>
      <c r="F2664" s="49">
        <v>15</v>
      </c>
      <c r="G2664" s="49" t="s">
        <v>3621</v>
      </c>
      <c r="H2664" s="52" t="s">
        <v>57</v>
      </c>
      <c r="I2664" s="50"/>
      <c r="J2664" s="50"/>
      <c r="K2664" s="90"/>
      <c r="L2664" s="51">
        <v>579</v>
      </c>
      <c r="M2664" s="51">
        <v>511</v>
      </c>
      <c r="N2664" s="82">
        <f>IF('1'!$H$10="-",L2664,L2664)</f>
        <v>579</v>
      </c>
      <c r="O2664" s="82">
        <f>IF(Z2664="только сц",0,IF('1'!$H$10="-",M2664,IF('1'!$H$10="в кассу предприятия",M2664,IF('1'!$H$10="ИП Водакова Т.Ю.",M2664*1.075,"-"))))</f>
        <v>0</v>
      </c>
      <c r="P2664" s="86">
        <v>2</v>
      </c>
      <c r="Q2664" s="47"/>
      <c r="R2664" s="91">
        <f t="shared" si="41"/>
        <v>0</v>
      </c>
      <c r="S2664" s="91" t="str">
        <f>IF('1'!$H$10="-","-      ₽",IF(Z2664="только сц",IF(Q2664&lt;=AA2664,Q2664,AA2664),IF(Q2664&lt;=AB2664,0,IF(Q2664-R2664&lt;=AA2664,Q2664-R2664,AA2664))))</f>
        <v>-      ₽</v>
      </c>
      <c r="T2664" s="92" t="str">
        <f>IF('1'!$H$10="-","-      ₽",IF(AND(SUM($W$10:$W$6357)&gt;=200000,AC2664&lt;&gt;"без скидки"),IF(R2664&gt;=100,O2664*0.95*0.95*R2664,O2664*R2664*0.95),IF(SUM($V$10:$V$6357)&gt;=57000,IF(AND(R2664&gt;=100,AC2664&lt;&gt;"без скидки"),O2664*0.95*R2664,O2664*R2664),N2664*R2664)))</f>
        <v>-      ₽</v>
      </c>
      <c r="U2664" s="92" t="str">
        <f>IF('1'!$H$10="-","-      ₽",S2664*N2664)</f>
        <v>-      ₽</v>
      </c>
      <c r="V2664" s="93" t="str">
        <f>IF('1'!$H$10="-","-      ₽",R2664*N2664)</f>
        <v>-      ₽</v>
      </c>
      <c r="W2664" s="93" t="str">
        <f>IF('1'!$H$10="-","-      ₽",R2664*O2664)</f>
        <v>-      ₽</v>
      </c>
      <c r="X2664" s="65" t="s">
        <v>4548</v>
      </c>
      <c r="Y2664" s="66" t="str">
        <f>IF(OR(Q2664="",'1'!$H$10="-"),"-      %",IF(Z2664="только сц",0,IF(SUM($V$685:$V$6357)&gt;=57000,(W2664-T2664)/W2664,0)))</f>
        <v>-      %</v>
      </c>
      <c r="Z2664" s="83" t="s">
        <v>5582</v>
      </c>
      <c r="AA2664" s="51">
        <v>2</v>
      </c>
      <c r="AB2664" s="51">
        <v>0</v>
      </c>
      <c r="AC2664" s="63" t="s">
        <v>375</v>
      </c>
      <c r="AD2664" s="94" t="str">
        <f>IF(OR(Q2664="",'1'!$H$10="-"),"",IF(Q2664&gt;R2664+S2664,"заказано больше наличия",""))</f>
        <v/>
      </c>
    </row>
    <row r="2665" spans="1:30" s="48" customFormat="1">
      <c r="A2665" s="2"/>
      <c r="B2665" s="57" t="s">
        <v>2273</v>
      </c>
      <c r="C2665" s="49" t="s">
        <v>331</v>
      </c>
      <c r="D2665" s="49" t="s">
        <v>322</v>
      </c>
      <c r="E2665" s="49">
        <v>6</v>
      </c>
      <c r="F2665" s="49">
        <v>22</v>
      </c>
      <c r="G2665" s="49" t="s">
        <v>3622</v>
      </c>
      <c r="H2665" s="52" t="s">
        <v>45</v>
      </c>
      <c r="I2665" s="50"/>
      <c r="J2665" s="50"/>
      <c r="K2665" s="90"/>
      <c r="L2665" s="51">
        <v>592</v>
      </c>
      <c r="M2665" s="51">
        <v>522</v>
      </c>
      <c r="N2665" s="82">
        <f>IF('1'!$H$10="-",L2665,L2665)</f>
        <v>592</v>
      </c>
      <c r="O2665" s="82">
        <f>IF(Z2665="только сц",0,IF('1'!$H$10="-",M2665,IF('1'!$H$10="в кассу предприятия",M2665,IF('1'!$H$10="ИП Водакова Т.Ю.",M2665*1.075,"-"))))</f>
        <v>522</v>
      </c>
      <c r="P2665" s="86">
        <v>1</v>
      </c>
      <c r="Q2665" s="47"/>
      <c r="R2665" s="91">
        <f t="shared" si="41"/>
        <v>0</v>
      </c>
      <c r="S2665" s="91" t="str">
        <f>IF('1'!$H$10="-","-      ₽",IF(Z2665="только сц",IF(Q2665&lt;=AA2665,Q2665,AA2665),IF(Q2665&lt;=AB2665,0,IF(Q2665-R2665&lt;=AA2665,Q2665-R2665,AA2665))))</f>
        <v>-      ₽</v>
      </c>
      <c r="T2665" s="92" t="str">
        <f>IF('1'!$H$10="-","-      ₽",IF(AND(SUM($W$10:$W$6357)&gt;=200000,AC2665&lt;&gt;"без скидки"),IF(R2665&gt;=100,O2665*0.95*0.95*R2665,O2665*R2665*0.95),IF(SUM($V$10:$V$6357)&gt;=57000,IF(AND(R2665&gt;=100,AC2665&lt;&gt;"без скидки"),O2665*0.95*R2665,O2665*R2665),N2665*R2665)))</f>
        <v>-      ₽</v>
      </c>
      <c r="U2665" s="92" t="str">
        <f>IF('1'!$H$10="-","-      ₽",S2665*N2665)</f>
        <v>-      ₽</v>
      </c>
      <c r="V2665" s="93" t="str">
        <f>IF('1'!$H$10="-","-      ₽",R2665*N2665)</f>
        <v>-      ₽</v>
      </c>
      <c r="W2665" s="93" t="str">
        <f>IF('1'!$H$10="-","-      ₽",R2665*O2665)</f>
        <v>-      ₽</v>
      </c>
      <c r="X2665" s="65" t="s">
        <v>4548</v>
      </c>
      <c r="Y2665" s="66" t="str">
        <f>IF(OR(Q2665="",'1'!$H$10="-"),"-      %",IF(Z2665="только сц",0,IF(SUM($V$685:$V$6357)&gt;=57000,(W2665-T2665)/W2665,0)))</f>
        <v>-      %</v>
      </c>
      <c r="Z2665" s="83" t="s">
        <v>375</v>
      </c>
      <c r="AA2665" s="51">
        <v>0</v>
      </c>
      <c r="AB2665" s="51">
        <v>1</v>
      </c>
      <c r="AC2665" s="63" t="s">
        <v>375</v>
      </c>
      <c r="AD2665" s="94" t="str">
        <f>IF(OR(Q2665="",'1'!$H$10="-"),"",IF(Q2665&gt;R2665+S2665,"заказано больше наличия",""))</f>
        <v/>
      </c>
    </row>
    <row r="2666" spans="1:30" s="48" customFormat="1">
      <c r="A2666" s="2"/>
      <c r="B2666" s="57" t="s">
        <v>2274</v>
      </c>
      <c r="C2666" s="49" t="s">
        <v>331</v>
      </c>
      <c r="D2666" s="49" t="s">
        <v>322</v>
      </c>
      <c r="E2666" s="49">
        <v>6</v>
      </c>
      <c r="F2666" s="49">
        <v>15</v>
      </c>
      <c r="G2666" s="49" t="s">
        <v>3623</v>
      </c>
      <c r="H2666" s="52" t="s">
        <v>57</v>
      </c>
      <c r="I2666" s="50"/>
      <c r="J2666" s="50"/>
      <c r="K2666" s="90"/>
      <c r="L2666" s="51">
        <v>579</v>
      </c>
      <c r="M2666" s="51">
        <v>511</v>
      </c>
      <c r="N2666" s="82">
        <f>IF('1'!$H$10="-",L2666,L2666)</f>
        <v>579</v>
      </c>
      <c r="O2666" s="82">
        <f>IF(Z2666="только сц",0,IF('1'!$H$10="-",M2666,IF('1'!$H$10="в кассу предприятия",M2666,IF('1'!$H$10="ИП Водакова Т.Ю.",M2666*1.075,"-"))))</f>
        <v>0</v>
      </c>
      <c r="P2666" s="86">
        <v>6</v>
      </c>
      <c r="Q2666" s="47"/>
      <c r="R2666" s="91">
        <f t="shared" si="41"/>
        <v>0</v>
      </c>
      <c r="S2666" s="91" t="str">
        <f>IF('1'!$H$10="-","-      ₽",IF(Z2666="только сц",IF(Q2666&lt;=AA2666,Q2666,AA2666),IF(Q2666&lt;=AB2666,0,IF(Q2666-R2666&lt;=AA2666,Q2666-R2666,AA2666))))</f>
        <v>-      ₽</v>
      </c>
      <c r="T2666" s="92" t="str">
        <f>IF('1'!$H$10="-","-      ₽",IF(AND(SUM($W$10:$W$6357)&gt;=200000,AC2666&lt;&gt;"без скидки"),IF(R2666&gt;=100,O2666*0.95*0.95*R2666,O2666*R2666*0.95),IF(SUM($V$10:$V$6357)&gt;=57000,IF(AND(R2666&gt;=100,AC2666&lt;&gt;"без скидки"),O2666*0.95*R2666,O2666*R2666),N2666*R2666)))</f>
        <v>-      ₽</v>
      </c>
      <c r="U2666" s="92" t="str">
        <f>IF('1'!$H$10="-","-      ₽",S2666*N2666)</f>
        <v>-      ₽</v>
      </c>
      <c r="V2666" s="93" t="str">
        <f>IF('1'!$H$10="-","-      ₽",R2666*N2666)</f>
        <v>-      ₽</v>
      </c>
      <c r="W2666" s="93" t="str">
        <f>IF('1'!$H$10="-","-      ₽",R2666*O2666)</f>
        <v>-      ₽</v>
      </c>
      <c r="X2666" s="65" t="s">
        <v>4548</v>
      </c>
      <c r="Y2666" s="66" t="str">
        <f>IF(OR(Q2666="",'1'!$H$10="-"),"-      %",IF(Z2666="только сц",0,IF(SUM($V$685:$V$6357)&gt;=57000,(W2666-T2666)/W2666,0)))</f>
        <v>-      %</v>
      </c>
      <c r="Z2666" s="83" t="s">
        <v>5582</v>
      </c>
      <c r="AA2666" s="51">
        <v>6</v>
      </c>
      <c r="AB2666" s="51">
        <v>0</v>
      </c>
      <c r="AC2666" s="63" t="s">
        <v>375</v>
      </c>
      <c r="AD2666" s="94" t="str">
        <f>IF(OR(Q2666="",'1'!$H$10="-"),"",IF(Q2666&gt;R2666+S2666,"заказано больше наличия",""))</f>
        <v/>
      </c>
    </row>
    <row r="2667" spans="1:30" s="48" customFormat="1">
      <c r="A2667" s="2"/>
      <c r="B2667" s="57" t="s">
        <v>4394</v>
      </c>
      <c r="C2667" s="49" t="s">
        <v>321</v>
      </c>
      <c r="D2667" s="49" t="s">
        <v>3932</v>
      </c>
      <c r="E2667" s="49">
        <v>6</v>
      </c>
      <c r="F2667" s="49">
        <v>22</v>
      </c>
      <c r="G2667" s="49" t="s">
        <v>3623</v>
      </c>
      <c r="H2667" s="52" t="s">
        <v>45</v>
      </c>
      <c r="I2667" s="50"/>
      <c r="J2667" s="50"/>
      <c r="K2667" s="90"/>
      <c r="L2667" s="51">
        <v>592</v>
      </c>
      <c r="M2667" s="51">
        <v>522</v>
      </c>
      <c r="N2667" s="82">
        <f>IF('1'!$H$10="-",L2667,L2667)</f>
        <v>592</v>
      </c>
      <c r="O2667" s="82">
        <f>IF(Z2667="только сц",0,IF('1'!$H$10="-",M2667,IF('1'!$H$10="в кассу предприятия",M2667,IF('1'!$H$10="ИП Водакова Т.Ю.",M2667*1.075,"-"))))</f>
        <v>0</v>
      </c>
      <c r="P2667" s="86">
        <v>1</v>
      </c>
      <c r="Q2667" s="47"/>
      <c r="R2667" s="91">
        <f t="shared" si="41"/>
        <v>0</v>
      </c>
      <c r="S2667" s="91" t="str">
        <f>IF('1'!$H$10="-","-      ₽",IF(Z2667="только сц",IF(Q2667&lt;=AA2667,Q2667,AA2667),IF(Q2667&lt;=AB2667,0,IF(Q2667-R2667&lt;=AA2667,Q2667-R2667,AA2667))))</f>
        <v>-      ₽</v>
      </c>
      <c r="T2667" s="92" t="str">
        <f>IF('1'!$H$10="-","-      ₽",IF(AND(SUM($W$10:$W$6357)&gt;=200000,AC2667&lt;&gt;"без скидки"),IF(R2667&gt;=100,O2667*0.95*0.95*R2667,O2667*R2667*0.95),IF(SUM($V$10:$V$6357)&gt;=57000,IF(AND(R2667&gt;=100,AC2667&lt;&gt;"без скидки"),O2667*0.95*R2667,O2667*R2667),N2667*R2667)))</f>
        <v>-      ₽</v>
      </c>
      <c r="U2667" s="92" t="str">
        <f>IF('1'!$H$10="-","-      ₽",S2667*N2667)</f>
        <v>-      ₽</v>
      </c>
      <c r="V2667" s="93" t="str">
        <f>IF('1'!$H$10="-","-      ₽",R2667*N2667)</f>
        <v>-      ₽</v>
      </c>
      <c r="W2667" s="93" t="str">
        <f>IF('1'!$H$10="-","-      ₽",R2667*O2667)</f>
        <v>-      ₽</v>
      </c>
      <c r="X2667" s="65" t="s">
        <v>4548</v>
      </c>
      <c r="Y2667" s="66" t="str">
        <f>IF(OR(Q2667="",'1'!$H$10="-"),"-      %",IF(Z2667="только сц",0,IF(SUM($V$685:$V$6357)&gt;=57000,(W2667-T2667)/W2667,0)))</f>
        <v>-      %</v>
      </c>
      <c r="Z2667" s="83" t="s">
        <v>5582</v>
      </c>
      <c r="AA2667" s="51">
        <v>1</v>
      </c>
      <c r="AB2667" s="51">
        <v>0</v>
      </c>
      <c r="AC2667" s="63" t="s">
        <v>375</v>
      </c>
      <c r="AD2667" s="94" t="str">
        <f>IF(OR(Q2667="",'1'!$H$10="-"),"",IF(Q2667&gt;R2667+S2667,"заказано больше наличия",""))</f>
        <v/>
      </c>
    </row>
    <row r="2668" spans="1:30" s="48" customFormat="1">
      <c r="A2668" s="2"/>
      <c r="B2668" s="57" t="s">
        <v>2275</v>
      </c>
      <c r="C2668" s="49" t="s">
        <v>331</v>
      </c>
      <c r="D2668" s="49" t="s">
        <v>322</v>
      </c>
      <c r="E2668" s="49">
        <v>6</v>
      </c>
      <c r="F2668" s="49">
        <v>22</v>
      </c>
      <c r="G2668" s="49" t="s">
        <v>3624</v>
      </c>
      <c r="H2668" s="52" t="s">
        <v>45</v>
      </c>
      <c r="I2668" s="50"/>
      <c r="J2668" s="50"/>
      <c r="K2668" s="90"/>
      <c r="L2668" s="51">
        <v>592</v>
      </c>
      <c r="M2668" s="51">
        <v>522</v>
      </c>
      <c r="N2668" s="82">
        <f>IF('1'!$H$10="-",L2668,L2668)</f>
        <v>592</v>
      </c>
      <c r="O2668" s="82">
        <f>IF(Z2668="только сц",0,IF('1'!$H$10="-",M2668,IF('1'!$H$10="в кассу предприятия",M2668,IF('1'!$H$10="ИП Водакова Т.Ю.",M2668*1.075,"-"))))</f>
        <v>522</v>
      </c>
      <c r="P2668" s="86">
        <v>9</v>
      </c>
      <c r="Q2668" s="47"/>
      <c r="R2668" s="91">
        <f t="shared" si="41"/>
        <v>0</v>
      </c>
      <c r="S2668" s="91" t="str">
        <f>IF('1'!$H$10="-","-      ₽",IF(Z2668="только сц",IF(Q2668&lt;=AA2668,Q2668,AA2668),IF(Q2668&lt;=AB2668,0,IF(Q2668-R2668&lt;=AA2668,Q2668-R2668,AA2668))))</f>
        <v>-      ₽</v>
      </c>
      <c r="T2668" s="92" t="str">
        <f>IF('1'!$H$10="-","-      ₽",IF(AND(SUM($W$10:$W$6357)&gt;=200000,AC2668&lt;&gt;"без скидки"),IF(R2668&gt;=100,O2668*0.95*0.95*R2668,O2668*R2668*0.95),IF(SUM($V$10:$V$6357)&gt;=57000,IF(AND(R2668&gt;=100,AC2668&lt;&gt;"без скидки"),O2668*0.95*R2668,O2668*R2668),N2668*R2668)))</f>
        <v>-      ₽</v>
      </c>
      <c r="U2668" s="92" t="str">
        <f>IF('1'!$H$10="-","-      ₽",S2668*N2668)</f>
        <v>-      ₽</v>
      </c>
      <c r="V2668" s="93" t="str">
        <f>IF('1'!$H$10="-","-      ₽",R2668*N2668)</f>
        <v>-      ₽</v>
      </c>
      <c r="W2668" s="93" t="str">
        <f>IF('1'!$H$10="-","-      ₽",R2668*O2668)</f>
        <v>-      ₽</v>
      </c>
      <c r="X2668" s="65" t="s">
        <v>4548</v>
      </c>
      <c r="Y2668" s="66" t="str">
        <f>IF(OR(Q2668="",'1'!$H$10="-"),"-      %",IF(Z2668="только сц",0,IF(SUM($V$685:$V$6357)&gt;=57000,(W2668-T2668)/W2668,0)))</f>
        <v>-      %</v>
      </c>
      <c r="Z2668" s="83" t="s">
        <v>375</v>
      </c>
      <c r="AA2668" s="51">
        <v>5</v>
      </c>
      <c r="AB2668" s="51">
        <v>4</v>
      </c>
      <c r="AC2668" s="63" t="s">
        <v>375</v>
      </c>
      <c r="AD2668" s="94" t="str">
        <f>IF(OR(Q2668="",'1'!$H$10="-"),"",IF(Q2668&gt;R2668+S2668,"заказано больше наличия",""))</f>
        <v/>
      </c>
    </row>
    <row r="2669" spans="1:30" s="48" customFormat="1">
      <c r="A2669" s="2"/>
      <c r="B2669" s="57" t="s">
        <v>2276</v>
      </c>
      <c r="C2669" s="49" t="s">
        <v>321</v>
      </c>
      <c r="D2669" s="49" t="s">
        <v>3932</v>
      </c>
      <c r="E2669" s="49">
        <v>6</v>
      </c>
      <c r="F2669" s="49">
        <v>15</v>
      </c>
      <c r="G2669" s="49" t="s">
        <v>3625</v>
      </c>
      <c r="H2669" s="52" t="s">
        <v>57</v>
      </c>
      <c r="I2669" s="50"/>
      <c r="J2669" s="50"/>
      <c r="K2669" s="90"/>
      <c r="L2669" s="51">
        <v>579</v>
      </c>
      <c r="M2669" s="51">
        <v>511</v>
      </c>
      <c r="N2669" s="82">
        <f>IF('1'!$H$10="-",L2669,L2669)</f>
        <v>579</v>
      </c>
      <c r="O2669" s="82">
        <f>IF(Z2669="только сц",0,IF('1'!$H$10="-",M2669,IF('1'!$H$10="в кассу предприятия",M2669,IF('1'!$H$10="ИП Водакова Т.Ю.",M2669*1.075,"-"))))</f>
        <v>0</v>
      </c>
      <c r="P2669" s="86">
        <v>2</v>
      </c>
      <c r="Q2669" s="47"/>
      <c r="R2669" s="91">
        <f t="shared" si="41"/>
        <v>0</v>
      </c>
      <c r="S2669" s="91" t="str">
        <f>IF('1'!$H$10="-","-      ₽",IF(Z2669="только сц",IF(Q2669&lt;=AA2669,Q2669,AA2669),IF(Q2669&lt;=AB2669,0,IF(Q2669-R2669&lt;=AA2669,Q2669-R2669,AA2669))))</f>
        <v>-      ₽</v>
      </c>
      <c r="T2669" s="92" t="str">
        <f>IF('1'!$H$10="-","-      ₽",IF(AND(SUM($W$10:$W$6357)&gt;=200000,AC2669&lt;&gt;"без скидки"),IF(R2669&gt;=100,O2669*0.95*0.95*R2669,O2669*R2669*0.95),IF(SUM($V$10:$V$6357)&gt;=57000,IF(AND(R2669&gt;=100,AC2669&lt;&gt;"без скидки"),O2669*0.95*R2669,O2669*R2669),N2669*R2669)))</f>
        <v>-      ₽</v>
      </c>
      <c r="U2669" s="92" t="str">
        <f>IF('1'!$H$10="-","-      ₽",S2669*N2669)</f>
        <v>-      ₽</v>
      </c>
      <c r="V2669" s="93" t="str">
        <f>IF('1'!$H$10="-","-      ₽",R2669*N2669)</f>
        <v>-      ₽</v>
      </c>
      <c r="W2669" s="93" t="str">
        <f>IF('1'!$H$10="-","-      ₽",R2669*O2669)</f>
        <v>-      ₽</v>
      </c>
      <c r="X2669" s="65" t="s">
        <v>4548</v>
      </c>
      <c r="Y2669" s="66" t="str">
        <f>IF(OR(Q2669="",'1'!$H$10="-"),"-      %",IF(Z2669="только сц",0,IF(SUM($V$685:$V$6357)&gt;=57000,(W2669-T2669)/W2669,0)))</f>
        <v>-      %</v>
      </c>
      <c r="Z2669" s="83" t="s">
        <v>5582</v>
      </c>
      <c r="AA2669" s="51">
        <v>2</v>
      </c>
      <c r="AB2669" s="51">
        <v>0</v>
      </c>
      <c r="AC2669" s="63" t="s">
        <v>375</v>
      </c>
      <c r="AD2669" s="94" t="str">
        <f>IF(OR(Q2669="",'1'!$H$10="-"),"",IF(Q2669&gt;R2669+S2669,"заказано больше наличия",""))</f>
        <v/>
      </c>
    </row>
    <row r="2670" spans="1:30" s="48" customFormat="1">
      <c r="A2670" s="2"/>
      <c r="B2670" s="57" t="s">
        <v>2277</v>
      </c>
      <c r="C2670" s="49" t="s">
        <v>331</v>
      </c>
      <c r="D2670" s="49" t="s">
        <v>322</v>
      </c>
      <c r="E2670" s="49">
        <v>6</v>
      </c>
      <c r="F2670" s="49">
        <v>15</v>
      </c>
      <c r="G2670" s="49" t="s">
        <v>3626</v>
      </c>
      <c r="H2670" s="52" t="s">
        <v>57</v>
      </c>
      <c r="I2670" s="50"/>
      <c r="J2670" s="50"/>
      <c r="K2670" s="90"/>
      <c r="L2670" s="51">
        <v>579</v>
      </c>
      <c r="M2670" s="51">
        <v>511</v>
      </c>
      <c r="N2670" s="82">
        <f>IF('1'!$H$10="-",L2670,L2670)</f>
        <v>579</v>
      </c>
      <c r="O2670" s="82">
        <f>IF(Z2670="только сц",0,IF('1'!$H$10="-",M2670,IF('1'!$H$10="в кассу предприятия",M2670,IF('1'!$H$10="ИП Водакова Т.Ю.",M2670*1.075,"-"))))</f>
        <v>511</v>
      </c>
      <c r="P2670" s="86">
        <v>7</v>
      </c>
      <c r="Q2670" s="47"/>
      <c r="R2670" s="91">
        <f t="shared" si="41"/>
        <v>0</v>
      </c>
      <c r="S2670" s="91" t="str">
        <f>IF('1'!$H$10="-","-      ₽",IF(Z2670="только сц",IF(Q2670&lt;=AA2670,Q2670,AA2670),IF(Q2670&lt;=AB2670,0,IF(Q2670-R2670&lt;=AA2670,Q2670-R2670,AA2670))))</f>
        <v>-      ₽</v>
      </c>
      <c r="T2670" s="92" t="str">
        <f>IF('1'!$H$10="-","-      ₽",IF(AND(SUM($W$10:$W$6357)&gt;=200000,AC2670&lt;&gt;"без скидки"),IF(R2670&gt;=100,O2670*0.95*0.95*R2670,O2670*R2670*0.95),IF(SUM($V$10:$V$6357)&gt;=57000,IF(AND(R2670&gt;=100,AC2670&lt;&gt;"без скидки"),O2670*0.95*R2670,O2670*R2670),N2670*R2670)))</f>
        <v>-      ₽</v>
      </c>
      <c r="U2670" s="92" t="str">
        <f>IF('1'!$H$10="-","-      ₽",S2670*N2670)</f>
        <v>-      ₽</v>
      </c>
      <c r="V2670" s="93" t="str">
        <f>IF('1'!$H$10="-","-      ₽",R2670*N2670)</f>
        <v>-      ₽</v>
      </c>
      <c r="W2670" s="93" t="str">
        <f>IF('1'!$H$10="-","-      ₽",R2670*O2670)</f>
        <v>-      ₽</v>
      </c>
      <c r="X2670" s="65" t="s">
        <v>4548</v>
      </c>
      <c r="Y2670" s="66" t="str">
        <f>IF(OR(Q2670="",'1'!$H$10="-"),"-      %",IF(Z2670="только сц",0,IF(SUM($V$685:$V$6357)&gt;=57000,(W2670-T2670)/W2670,0)))</f>
        <v>-      %</v>
      </c>
      <c r="Z2670" s="83" t="s">
        <v>375</v>
      </c>
      <c r="AA2670" s="51">
        <v>5</v>
      </c>
      <c r="AB2670" s="51">
        <v>2</v>
      </c>
      <c r="AC2670" s="63" t="s">
        <v>375</v>
      </c>
      <c r="AD2670" s="94" t="str">
        <f>IF(OR(Q2670="",'1'!$H$10="-"),"",IF(Q2670&gt;R2670+S2670,"заказано больше наличия",""))</f>
        <v/>
      </c>
    </row>
    <row r="2671" spans="1:30" s="48" customFormat="1">
      <c r="A2671" s="2"/>
      <c r="B2671" s="57" t="s">
        <v>4626</v>
      </c>
      <c r="C2671" s="49" t="s">
        <v>321</v>
      </c>
      <c r="D2671" s="49" t="s">
        <v>322</v>
      </c>
      <c r="E2671" s="49">
        <v>6</v>
      </c>
      <c r="F2671" s="49">
        <v>22</v>
      </c>
      <c r="G2671" s="49" t="s">
        <v>3626</v>
      </c>
      <c r="H2671" s="52" t="s">
        <v>45</v>
      </c>
      <c r="I2671" s="50"/>
      <c r="J2671" s="50"/>
      <c r="K2671" s="90"/>
      <c r="L2671" s="51">
        <v>592</v>
      </c>
      <c r="M2671" s="51">
        <v>522</v>
      </c>
      <c r="N2671" s="82">
        <f>IF('1'!$H$10="-",L2671,L2671)</f>
        <v>592</v>
      </c>
      <c r="O2671" s="82">
        <f>IF(Z2671="только сц",0,IF('1'!$H$10="-",M2671,IF('1'!$H$10="в кассу предприятия",M2671,IF('1'!$H$10="ИП Водакова Т.Ю.",M2671*1.075,"-"))))</f>
        <v>0</v>
      </c>
      <c r="P2671" s="86">
        <v>27</v>
      </c>
      <c r="Q2671" s="47"/>
      <c r="R2671" s="91">
        <f t="shared" si="41"/>
        <v>0</v>
      </c>
      <c r="S2671" s="91" t="str">
        <f>IF('1'!$H$10="-","-      ₽",IF(Z2671="только сц",IF(Q2671&lt;=AA2671,Q2671,AA2671),IF(Q2671&lt;=AB2671,0,IF(Q2671-R2671&lt;=AA2671,Q2671-R2671,AA2671))))</f>
        <v>-      ₽</v>
      </c>
      <c r="T2671" s="92" t="str">
        <f>IF('1'!$H$10="-","-      ₽",IF(AND(SUM($W$10:$W$6357)&gt;=200000,AC2671&lt;&gt;"без скидки"),IF(R2671&gt;=100,O2671*0.95*0.95*R2671,O2671*R2671*0.95),IF(SUM($V$10:$V$6357)&gt;=57000,IF(AND(R2671&gt;=100,AC2671&lt;&gt;"без скидки"),O2671*0.95*R2671,O2671*R2671),N2671*R2671)))</f>
        <v>-      ₽</v>
      </c>
      <c r="U2671" s="92" t="str">
        <f>IF('1'!$H$10="-","-      ₽",S2671*N2671)</f>
        <v>-      ₽</v>
      </c>
      <c r="V2671" s="93" t="str">
        <f>IF('1'!$H$10="-","-      ₽",R2671*N2671)</f>
        <v>-      ₽</v>
      </c>
      <c r="W2671" s="93" t="str">
        <f>IF('1'!$H$10="-","-      ₽",R2671*O2671)</f>
        <v>-      ₽</v>
      </c>
      <c r="X2671" s="65" t="s">
        <v>4548</v>
      </c>
      <c r="Y2671" s="66" t="str">
        <f>IF(OR(Q2671="",'1'!$H$10="-"),"-      %",IF(Z2671="только сц",0,IF(SUM($V$685:$V$6357)&gt;=57000,(W2671-T2671)/W2671,0)))</f>
        <v>-      %</v>
      </c>
      <c r="Z2671" s="83" t="s">
        <v>5582</v>
      </c>
      <c r="AA2671" s="51">
        <v>27</v>
      </c>
      <c r="AB2671" s="51">
        <v>0</v>
      </c>
      <c r="AC2671" s="63" t="s">
        <v>375</v>
      </c>
      <c r="AD2671" s="94" t="str">
        <f>IF(OR(Q2671="",'1'!$H$10="-"),"",IF(Q2671&gt;R2671+S2671,"заказано больше наличия",""))</f>
        <v/>
      </c>
    </row>
    <row r="2672" spans="1:30" s="48" customFormat="1">
      <c r="A2672" s="2"/>
      <c r="B2672" s="57" t="s">
        <v>2278</v>
      </c>
      <c r="C2672" s="49" t="s">
        <v>331</v>
      </c>
      <c r="D2672" s="49" t="s">
        <v>322</v>
      </c>
      <c r="E2672" s="49">
        <v>6</v>
      </c>
      <c r="F2672" s="49">
        <v>17</v>
      </c>
      <c r="G2672" s="49" t="s">
        <v>3627</v>
      </c>
      <c r="H2672" s="52" t="s">
        <v>563</v>
      </c>
      <c r="I2672" s="50"/>
      <c r="J2672" s="50"/>
      <c r="K2672" s="90"/>
      <c r="L2672" s="51">
        <v>579</v>
      </c>
      <c r="M2672" s="51">
        <v>511</v>
      </c>
      <c r="N2672" s="82">
        <f>IF('1'!$H$10="-",L2672,L2672)</f>
        <v>579</v>
      </c>
      <c r="O2672" s="82">
        <f>IF(Z2672="только сц",0,IF('1'!$H$10="-",M2672,IF('1'!$H$10="в кассу предприятия",M2672,IF('1'!$H$10="ИП Водакова Т.Ю.",M2672*1.075,"-"))))</f>
        <v>511</v>
      </c>
      <c r="P2672" s="86">
        <v>6</v>
      </c>
      <c r="Q2672" s="47"/>
      <c r="R2672" s="91">
        <f t="shared" ref="R2672:R2703" si="42">IF(Q2672&lt;=AB2672,Q2672,AB2672)</f>
        <v>0</v>
      </c>
      <c r="S2672" s="91" t="str">
        <f>IF('1'!$H$10="-","-      ₽",IF(Z2672="только сц",IF(Q2672&lt;=AA2672,Q2672,AA2672),IF(Q2672&lt;=AB2672,0,IF(Q2672-R2672&lt;=AA2672,Q2672-R2672,AA2672))))</f>
        <v>-      ₽</v>
      </c>
      <c r="T2672" s="92" t="str">
        <f>IF('1'!$H$10="-","-      ₽",IF(AND(SUM($W$10:$W$6357)&gt;=200000,AC2672&lt;&gt;"без скидки"),IF(R2672&gt;=100,O2672*0.95*0.95*R2672,O2672*R2672*0.95),IF(SUM($V$10:$V$6357)&gt;=57000,IF(AND(R2672&gt;=100,AC2672&lt;&gt;"без скидки"),O2672*0.95*R2672,O2672*R2672),N2672*R2672)))</f>
        <v>-      ₽</v>
      </c>
      <c r="U2672" s="92" t="str">
        <f>IF('1'!$H$10="-","-      ₽",S2672*N2672)</f>
        <v>-      ₽</v>
      </c>
      <c r="V2672" s="93" t="str">
        <f>IF('1'!$H$10="-","-      ₽",R2672*N2672)</f>
        <v>-      ₽</v>
      </c>
      <c r="W2672" s="93" t="str">
        <f>IF('1'!$H$10="-","-      ₽",R2672*O2672)</f>
        <v>-      ₽</v>
      </c>
      <c r="X2672" s="65" t="s">
        <v>4548</v>
      </c>
      <c r="Y2672" s="66" t="str">
        <f>IF(OR(Q2672="",'1'!$H$10="-"),"-      %",IF(Z2672="только сц",0,IF(SUM($V$685:$V$6357)&gt;=57000,(W2672-T2672)/W2672,0)))</f>
        <v>-      %</v>
      </c>
      <c r="Z2672" s="83" t="s">
        <v>375</v>
      </c>
      <c r="AA2672" s="51">
        <v>4</v>
      </c>
      <c r="AB2672" s="51">
        <v>2</v>
      </c>
      <c r="AC2672" s="63" t="s">
        <v>375</v>
      </c>
      <c r="AD2672" s="94" t="str">
        <f>IF(OR(Q2672="",'1'!$H$10="-"),"",IF(Q2672&gt;R2672+S2672,"заказано больше наличия",""))</f>
        <v/>
      </c>
    </row>
    <row r="2673" spans="1:30" s="48" customFormat="1">
      <c r="A2673" s="2"/>
      <c r="B2673" s="57" t="s">
        <v>2279</v>
      </c>
      <c r="C2673" s="49" t="s">
        <v>331</v>
      </c>
      <c r="D2673" s="49" t="s">
        <v>322</v>
      </c>
      <c r="E2673" s="49">
        <v>6</v>
      </c>
      <c r="F2673" s="49">
        <v>15</v>
      </c>
      <c r="G2673" s="49" t="s">
        <v>3628</v>
      </c>
      <c r="H2673" s="52" t="s">
        <v>57</v>
      </c>
      <c r="I2673" s="50"/>
      <c r="J2673" s="50"/>
      <c r="K2673" s="90"/>
      <c r="L2673" s="51">
        <v>579</v>
      </c>
      <c r="M2673" s="51">
        <v>511</v>
      </c>
      <c r="N2673" s="82">
        <f>IF('1'!$H$10="-",L2673,L2673)</f>
        <v>579</v>
      </c>
      <c r="O2673" s="82">
        <f>IF(Z2673="только сц",0,IF('1'!$H$10="-",M2673,IF('1'!$H$10="в кассу предприятия",M2673,IF('1'!$H$10="ИП Водакова Т.Ю.",M2673*1.075,"-"))))</f>
        <v>0</v>
      </c>
      <c r="P2673" s="86">
        <v>9</v>
      </c>
      <c r="Q2673" s="47"/>
      <c r="R2673" s="91">
        <f t="shared" si="42"/>
        <v>0</v>
      </c>
      <c r="S2673" s="91" t="str">
        <f>IF('1'!$H$10="-","-      ₽",IF(Z2673="только сц",IF(Q2673&lt;=AA2673,Q2673,AA2673),IF(Q2673&lt;=AB2673,0,IF(Q2673-R2673&lt;=AA2673,Q2673-R2673,AA2673))))</f>
        <v>-      ₽</v>
      </c>
      <c r="T2673" s="92" t="str">
        <f>IF('1'!$H$10="-","-      ₽",IF(AND(SUM($W$10:$W$6357)&gt;=200000,AC2673&lt;&gt;"без скидки"),IF(R2673&gt;=100,O2673*0.95*0.95*R2673,O2673*R2673*0.95),IF(SUM($V$10:$V$6357)&gt;=57000,IF(AND(R2673&gt;=100,AC2673&lt;&gt;"без скидки"),O2673*0.95*R2673,O2673*R2673),N2673*R2673)))</f>
        <v>-      ₽</v>
      </c>
      <c r="U2673" s="92" t="str">
        <f>IF('1'!$H$10="-","-      ₽",S2673*N2673)</f>
        <v>-      ₽</v>
      </c>
      <c r="V2673" s="93" t="str">
        <f>IF('1'!$H$10="-","-      ₽",R2673*N2673)</f>
        <v>-      ₽</v>
      </c>
      <c r="W2673" s="93" t="str">
        <f>IF('1'!$H$10="-","-      ₽",R2673*O2673)</f>
        <v>-      ₽</v>
      </c>
      <c r="X2673" s="65" t="s">
        <v>4548</v>
      </c>
      <c r="Y2673" s="66" t="str">
        <f>IF(OR(Q2673="",'1'!$H$10="-"),"-      %",IF(Z2673="только сц",0,IF(SUM($V$685:$V$6357)&gt;=57000,(W2673-T2673)/W2673,0)))</f>
        <v>-      %</v>
      </c>
      <c r="Z2673" s="83" t="s">
        <v>5582</v>
      </c>
      <c r="AA2673" s="51">
        <v>9</v>
      </c>
      <c r="AB2673" s="51">
        <v>0</v>
      </c>
      <c r="AC2673" s="63" t="s">
        <v>375</v>
      </c>
      <c r="AD2673" s="94" t="str">
        <f>IF(OR(Q2673="",'1'!$H$10="-"),"",IF(Q2673&gt;R2673+S2673,"заказано больше наличия",""))</f>
        <v/>
      </c>
    </row>
    <row r="2674" spans="1:30" s="48" customFormat="1">
      <c r="A2674" s="2"/>
      <c r="B2674" s="57" t="s">
        <v>2280</v>
      </c>
      <c r="C2674" s="49" t="s">
        <v>321</v>
      </c>
      <c r="D2674" s="49" t="s">
        <v>3932</v>
      </c>
      <c r="E2674" s="49">
        <v>6</v>
      </c>
      <c r="F2674" s="49">
        <v>15</v>
      </c>
      <c r="G2674" s="49" t="s">
        <v>3629</v>
      </c>
      <c r="H2674" s="52" t="s">
        <v>57</v>
      </c>
      <c r="I2674" s="50"/>
      <c r="J2674" s="50"/>
      <c r="K2674" s="90"/>
      <c r="L2674" s="51">
        <v>579</v>
      </c>
      <c r="M2674" s="51">
        <v>511</v>
      </c>
      <c r="N2674" s="82">
        <f>IF('1'!$H$10="-",L2674,L2674)</f>
        <v>579</v>
      </c>
      <c r="O2674" s="82">
        <f>IF(Z2674="только сц",0,IF('1'!$H$10="-",M2674,IF('1'!$H$10="в кассу предприятия",M2674,IF('1'!$H$10="ИП Водакова Т.Ю.",M2674*1.075,"-"))))</f>
        <v>0</v>
      </c>
      <c r="P2674" s="86">
        <v>5</v>
      </c>
      <c r="Q2674" s="47"/>
      <c r="R2674" s="91">
        <f t="shared" si="42"/>
        <v>0</v>
      </c>
      <c r="S2674" s="91" t="str">
        <f>IF('1'!$H$10="-","-      ₽",IF(Z2674="только сц",IF(Q2674&lt;=AA2674,Q2674,AA2674),IF(Q2674&lt;=AB2674,0,IF(Q2674-R2674&lt;=AA2674,Q2674-R2674,AA2674))))</f>
        <v>-      ₽</v>
      </c>
      <c r="T2674" s="92" t="str">
        <f>IF('1'!$H$10="-","-      ₽",IF(AND(SUM($W$10:$W$6357)&gt;=200000,AC2674&lt;&gt;"без скидки"),IF(R2674&gt;=100,O2674*0.95*0.95*R2674,O2674*R2674*0.95),IF(SUM($V$10:$V$6357)&gt;=57000,IF(AND(R2674&gt;=100,AC2674&lt;&gt;"без скидки"),O2674*0.95*R2674,O2674*R2674),N2674*R2674)))</f>
        <v>-      ₽</v>
      </c>
      <c r="U2674" s="92" t="str">
        <f>IF('1'!$H$10="-","-      ₽",S2674*N2674)</f>
        <v>-      ₽</v>
      </c>
      <c r="V2674" s="93" t="str">
        <f>IF('1'!$H$10="-","-      ₽",R2674*N2674)</f>
        <v>-      ₽</v>
      </c>
      <c r="W2674" s="93" t="str">
        <f>IF('1'!$H$10="-","-      ₽",R2674*O2674)</f>
        <v>-      ₽</v>
      </c>
      <c r="X2674" s="65" t="s">
        <v>4548</v>
      </c>
      <c r="Y2674" s="66" t="str">
        <f>IF(OR(Q2674="",'1'!$H$10="-"),"-      %",IF(Z2674="только сц",0,IF(SUM($V$685:$V$6357)&gt;=57000,(W2674-T2674)/W2674,0)))</f>
        <v>-      %</v>
      </c>
      <c r="Z2674" s="83" t="s">
        <v>5582</v>
      </c>
      <c r="AA2674" s="51">
        <v>5</v>
      </c>
      <c r="AB2674" s="51">
        <v>0</v>
      </c>
      <c r="AC2674" s="63" t="s">
        <v>375</v>
      </c>
      <c r="AD2674" s="94" t="str">
        <f>IF(OR(Q2674="",'1'!$H$10="-"),"",IF(Q2674&gt;R2674+S2674,"заказано больше наличия",""))</f>
        <v/>
      </c>
    </row>
    <row r="2675" spans="1:30" s="48" customFormat="1">
      <c r="A2675" s="2"/>
      <c r="B2675" s="57" t="s">
        <v>2281</v>
      </c>
      <c r="C2675" s="49" t="s">
        <v>321</v>
      </c>
      <c r="D2675" s="49" t="s">
        <v>3932</v>
      </c>
      <c r="E2675" s="49">
        <v>6</v>
      </c>
      <c r="F2675" s="49">
        <v>15</v>
      </c>
      <c r="G2675" s="49" t="s">
        <v>3630</v>
      </c>
      <c r="H2675" s="52" t="s">
        <v>57</v>
      </c>
      <c r="I2675" s="50"/>
      <c r="J2675" s="50"/>
      <c r="K2675" s="90"/>
      <c r="L2675" s="51">
        <v>579</v>
      </c>
      <c r="M2675" s="51">
        <v>511</v>
      </c>
      <c r="N2675" s="82">
        <f>IF('1'!$H$10="-",L2675,L2675)</f>
        <v>579</v>
      </c>
      <c r="O2675" s="82">
        <f>IF(Z2675="только сц",0,IF('1'!$H$10="-",M2675,IF('1'!$H$10="в кассу предприятия",M2675,IF('1'!$H$10="ИП Водакова Т.Ю.",M2675*1.075,"-"))))</f>
        <v>0</v>
      </c>
      <c r="P2675" s="86">
        <v>10</v>
      </c>
      <c r="Q2675" s="47"/>
      <c r="R2675" s="91">
        <f t="shared" si="42"/>
        <v>0</v>
      </c>
      <c r="S2675" s="91" t="str">
        <f>IF('1'!$H$10="-","-      ₽",IF(Z2675="только сц",IF(Q2675&lt;=AA2675,Q2675,AA2675),IF(Q2675&lt;=AB2675,0,IF(Q2675-R2675&lt;=AA2675,Q2675-R2675,AA2675))))</f>
        <v>-      ₽</v>
      </c>
      <c r="T2675" s="92" t="str">
        <f>IF('1'!$H$10="-","-      ₽",IF(AND(SUM($W$10:$W$6357)&gt;=200000,AC2675&lt;&gt;"без скидки"),IF(R2675&gt;=100,O2675*0.95*0.95*R2675,O2675*R2675*0.95),IF(SUM($V$10:$V$6357)&gt;=57000,IF(AND(R2675&gt;=100,AC2675&lt;&gt;"без скидки"),O2675*0.95*R2675,O2675*R2675),N2675*R2675)))</f>
        <v>-      ₽</v>
      </c>
      <c r="U2675" s="92" t="str">
        <f>IF('1'!$H$10="-","-      ₽",S2675*N2675)</f>
        <v>-      ₽</v>
      </c>
      <c r="V2675" s="93" t="str">
        <f>IF('1'!$H$10="-","-      ₽",R2675*N2675)</f>
        <v>-      ₽</v>
      </c>
      <c r="W2675" s="93" t="str">
        <f>IF('1'!$H$10="-","-      ₽",R2675*O2675)</f>
        <v>-      ₽</v>
      </c>
      <c r="X2675" s="65" t="s">
        <v>4548</v>
      </c>
      <c r="Y2675" s="66" t="str">
        <f>IF(OR(Q2675="",'1'!$H$10="-"),"-      %",IF(Z2675="только сц",0,IF(SUM($V$685:$V$6357)&gt;=57000,(W2675-T2675)/W2675,0)))</f>
        <v>-      %</v>
      </c>
      <c r="Z2675" s="83" t="s">
        <v>5582</v>
      </c>
      <c r="AA2675" s="51">
        <v>10</v>
      </c>
      <c r="AB2675" s="51">
        <v>0</v>
      </c>
      <c r="AC2675" s="63" t="s">
        <v>375</v>
      </c>
      <c r="AD2675" s="94" t="str">
        <f>IF(OR(Q2675="",'1'!$H$10="-"),"",IF(Q2675&gt;R2675+S2675,"заказано больше наличия",""))</f>
        <v/>
      </c>
    </row>
    <row r="2676" spans="1:30" s="48" customFormat="1">
      <c r="A2676" s="2"/>
      <c r="B2676" s="57" t="s">
        <v>359</v>
      </c>
      <c r="C2676" s="49" t="s">
        <v>331</v>
      </c>
      <c r="D2676" s="49" t="s">
        <v>322</v>
      </c>
      <c r="E2676" s="49">
        <v>6</v>
      </c>
      <c r="F2676" s="49">
        <v>15</v>
      </c>
      <c r="G2676" s="49" t="s">
        <v>360</v>
      </c>
      <c r="H2676" s="52" t="s">
        <v>57</v>
      </c>
      <c r="I2676" s="50"/>
      <c r="J2676" s="50"/>
      <c r="K2676" s="90"/>
      <c r="L2676" s="51">
        <v>579</v>
      </c>
      <c r="M2676" s="51">
        <v>511</v>
      </c>
      <c r="N2676" s="82">
        <f>IF('1'!$H$10="-",L2676,L2676)</f>
        <v>579</v>
      </c>
      <c r="O2676" s="82">
        <f>IF(Z2676="только сц",0,IF('1'!$H$10="-",M2676,IF('1'!$H$10="в кассу предприятия",M2676,IF('1'!$H$10="ИП Водакова Т.Ю.",M2676*1.075,"-"))))</f>
        <v>0</v>
      </c>
      <c r="P2676" s="86">
        <v>3</v>
      </c>
      <c r="Q2676" s="47"/>
      <c r="R2676" s="91">
        <f t="shared" si="42"/>
        <v>0</v>
      </c>
      <c r="S2676" s="91" t="str">
        <f>IF('1'!$H$10="-","-      ₽",IF(Z2676="только сц",IF(Q2676&lt;=AA2676,Q2676,AA2676),IF(Q2676&lt;=AB2676,0,IF(Q2676-R2676&lt;=AA2676,Q2676-R2676,AA2676))))</f>
        <v>-      ₽</v>
      </c>
      <c r="T2676" s="92" t="str">
        <f>IF('1'!$H$10="-","-      ₽",IF(AND(SUM($W$10:$W$6357)&gt;=200000,AC2676&lt;&gt;"без скидки"),IF(R2676&gt;=100,O2676*0.95*0.95*R2676,O2676*R2676*0.95),IF(SUM($V$10:$V$6357)&gt;=57000,IF(AND(R2676&gt;=100,AC2676&lt;&gt;"без скидки"),O2676*0.95*R2676,O2676*R2676),N2676*R2676)))</f>
        <v>-      ₽</v>
      </c>
      <c r="U2676" s="92" t="str">
        <f>IF('1'!$H$10="-","-      ₽",S2676*N2676)</f>
        <v>-      ₽</v>
      </c>
      <c r="V2676" s="93" t="str">
        <f>IF('1'!$H$10="-","-      ₽",R2676*N2676)</f>
        <v>-      ₽</v>
      </c>
      <c r="W2676" s="93" t="str">
        <f>IF('1'!$H$10="-","-      ₽",R2676*O2676)</f>
        <v>-      ₽</v>
      </c>
      <c r="X2676" s="65" t="s">
        <v>4548</v>
      </c>
      <c r="Y2676" s="66" t="str">
        <f>IF(OR(Q2676="",'1'!$H$10="-"),"-      %",IF(Z2676="только сц",0,IF(SUM($V$685:$V$6357)&gt;=57000,(W2676-T2676)/W2676,0)))</f>
        <v>-      %</v>
      </c>
      <c r="Z2676" s="83" t="s">
        <v>5582</v>
      </c>
      <c r="AA2676" s="51">
        <v>3</v>
      </c>
      <c r="AB2676" s="51">
        <v>0</v>
      </c>
      <c r="AC2676" s="63" t="s">
        <v>375</v>
      </c>
      <c r="AD2676" s="94" t="str">
        <f>IF(OR(Q2676="",'1'!$H$10="-"),"",IF(Q2676&gt;R2676+S2676,"заказано больше наличия",""))</f>
        <v/>
      </c>
    </row>
    <row r="2677" spans="1:30" s="48" customFormat="1">
      <c r="A2677" s="2"/>
      <c r="B2677" s="57" t="s">
        <v>361</v>
      </c>
      <c r="C2677" s="49" t="s">
        <v>331</v>
      </c>
      <c r="D2677" s="49" t="s">
        <v>322</v>
      </c>
      <c r="E2677" s="49">
        <v>6</v>
      </c>
      <c r="F2677" s="49">
        <v>15</v>
      </c>
      <c r="G2677" s="49" t="s">
        <v>229</v>
      </c>
      <c r="H2677" s="52" t="s">
        <v>57</v>
      </c>
      <c r="I2677" s="50"/>
      <c r="J2677" s="50"/>
      <c r="K2677" s="90"/>
      <c r="L2677" s="51">
        <v>579</v>
      </c>
      <c r="M2677" s="51">
        <v>511</v>
      </c>
      <c r="N2677" s="82">
        <f>IF('1'!$H$10="-",L2677,L2677)</f>
        <v>579</v>
      </c>
      <c r="O2677" s="82">
        <f>IF(Z2677="только сц",0,IF('1'!$H$10="-",M2677,IF('1'!$H$10="в кассу предприятия",M2677,IF('1'!$H$10="ИП Водакова Т.Ю.",M2677*1.075,"-"))))</f>
        <v>511</v>
      </c>
      <c r="P2677" s="86" t="s">
        <v>5583</v>
      </c>
      <c r="Q2677" s="47"/>
      <c r="R2677" s="91">
        <f t="shared" si="42"/>
        <v>0</v>
      </c>
      <c r="S2677" s="91" t="str">
        <f>IF('1'!$H$10="-","-      ₽",IF(Z2677="только сц",IF(Q2677&lt;=AA2677,Q2677,AA2677),IF(Q2677&lt;=AB2677,0,IF(Q2677-R2677&lt;=AA2677,Q2677-R2677,AA2677))))</f>
        <v>-      ₽</v>
      </c>
      <c r="T2677" s="92" t="str">
        <f>IF('1'!$H$10="-","-      ₽",IF(AND(SUM($W$10:$W$6357)&gt;=200000,AC2677&lt;&gt;"без скидки"),IF(R2677&gt;=100,O2677*0.95*0.95*R2677,O2677*R2677*0.95),IF(SUM($V$10:$V$6357)&gt;=57000,IF(AND(R2677&gt;=100,AC2677&lt;&gt;"без скидки"),O2677*0.95*R2677,O2677*R2677),N2677*R2677)))</f>
        <v>-      ₽</v>
      </c>
      <c r="U2677" s="92" t="str">
        <f>IF('1'!$H$10="-","-      ₽",S2677*N2677)</f>
        <v>-      ₽</v>
      </c>
      <c r="V2677" s="93" t="str">
        <f>IF('1'!$H$10="-","-      ₽",R2677*N2677)</f>
        <v>-      ₽</v>
      </c>
      <c r="W2677" s="93" t="str">
        <f>IF('1'!$H$10="-","-      ₽",R2677*O2677)</f>
        <v>-      ₽</v>
      </c>
      <c r="X2677" s="65" t="s">
        <v>4548</v>
      </c>
      <c r="Y2677" s="66" t="str">
        <f>IF(OR(Q2677="",'1'!$H$10="-"),"-      %",IF(Z2677="только сц",0,IF(SUM($V$685:$V$6357)&gt;=57000,(W2677-T2677)/W2677,0)))</f>
        <v>-      %</v>
      </c>
      <c r="Z2677" s="83" t="s">
        <v>375</v>
      </c>
      <c r="AA2677" s="51">
        <v>15</v>
      </c>
      <c r="AB2677" s="51">
        <v>88</v>
      </c>
      <c r="AC2677" s="63" t="s">
        <v>375</v>
      </c>
      <c r="AD2677" s="94" t="str">
        <f>IF(OR(Q2677="",'1'!$H$10="-"),"",IF(Q2677&gt;R2677+S2677,"заказано больше наличия",""))</f>
        <v/>
      </c>
    </row>
    <row r="2678" spans="1:30" s="48" customFormat="1">
      <c r="A2678" s="2"/>
      <c r="B2678" s="57" t="s">
        <v>2282</v>
      </c>
      <c r="C2678" s="49" t="s">
        <v>331</v>
      </c>
      <c r="D2678" s="49" t="s">
        <v>322</v>
      </c>
      <c r="E2678" s="49">
        <v>6</v>
      </c>
      <c r="F2678" s="49">
        <v>15</v>
      </c>
      <c r="G2678" s="49" t="s">
        <v>3631</v>
      </c>
      <c r="H2678" s="52" t="s">
        <v>57</v>
      </c>
      <c r="I2678" s="50"/>
      <c r="J2678" s="50"/>
      <c r="K2678" s="90"/>
      <c r="L2678" s="51">
        <v>579</v>
      </c>
      <c r="M2678" s="51">
        <v>511</v>
      </c>
      <c r="N2678" s="82">
        <f>IF('1'!$H$10="-",L2678,L2678)</f>
        <v>579</v>
      </c>
      <c r="O2678" s="82">
        <f>IF(Z2678="только сц",0,IF('1'!$H$10="-",M2678,IF('1'!$H$10="в кассу предприятия",M2678,IF('1'!$H$10="ИП Водакова Т.Ю.",M2678*1.075,"-"))))</f>
        <v>0</v>
      </c>
      <c r="P2678" s="86">
        <v>1</v>
      </c>
      <c r="Q2678" s="47"/>
      <c r="R2678" s="91">
        <f t="shared" si="42"/>
        <v>0</v>
      </c>
      <c r="S2678" s="91" t="str">
        <f>IF('1'!$H$10="-","-      ₽",IF(Z2678="только сц",IF(Q2678&lt;=AA2678,Q2678,AA2678),IF(Q2678&lt;=AB2678,0,IF(Q2678-R2678&lt;=AA2678,Q2678-R2678,AA2678))))</f>
        <v>-      ₽</v>
      </c>
      <c r="T2678" s="92" t="str">
        <f>IF('1'!$H$10="-","-      ₽",IF(AND(SUM($W$10:$W$6357)&gt;=200000,AC2678&lt;&gt;"без скидки"),IF(R2678&gt;=100,O2678*0.95*0.95*R2678,O2678*R2678*0.95),IF(SUM($V$10:$V$6357)&gt;=57000,IF(AND(R2678&gt;=100,AC2678&lt;&gt;"без скидки"),O2678*0.95*R2678,O2678*R2678),N2678*R2678)))</f>
        <v>-      ₽</v>
      </c>
      <c r="U2678" s="92" t="str">
        <f>IF('1'!$H$10="-","-      ₽",S2678*N2678)</f>
        <v>-      ₽</v>
      </c>
      <c r="V2678" s="93" t="str">
        <f>IF('1'!$H$10="-","-      ₽",R2678*N2678)</f>
        <v>-      ₽</v>
      </c>
      <c r="W2678" s="93" t="str">
        <f>IF('1'!$H$10="-","-      ₽",R2678*O2678)</f>
        <v>-      ₽</v>
      </c>
      <c r="X2678" s="65" t="s">
        <v>4548</v>
      </c>
      <c r="Y2678" s="66" t="str">
        <f>IF(OR(Q2678="",'1'!$H$10="-"),"-      %",IF(Z2678="только сц",0,IF(SUM($V$685:$V$6357)&gt;=57000,(W2678-T2678)/W2678,0)))</f>
        <v>-      %</v>
      </c>
      <c r="Z2678" s="83" t="s">
        <v>5582</v>
      </c>
      <c r="AA2678" s="51">
        <v>1</v>
      </c>
      <c r="AB2678" s="51">
        <v>0</v>
      </c>
      <c r="AC2678" s="63" t="s">
        <v>375</v>
      </c>
      <c r="AD2678" s="94" t="str">
        <f>IF(OR(Q2678="",'1'!$H$10="-"),"",IF(Q2678&gt;R2678+S2678,"заказано больше наличия",""))</f>
        <v/>
      </c>
    </row>
    <row r="2679" spans="1:30" s="48" customFormat="1">
      <c r="A2679" s="2"/>
      <c r="B2679" s="57" t="s">
        <v>4627</v>
      </c>
      <c r="C2679" s="49" t="s">
        <v>321</v>
      </c>
      <c r="D2679" s="49" t="s">
        <v>322</v>
      </c>
      <c r="E2679" s="49">
        <v>6</v>
      </c>
      <c r="F2679" s="49">
        <v>23</v>
      </c>
      <c r="G2679" s="49" t="s">
        <v>3631</v>
      </c>
      <c r="H2679" s="52" t="s">
        <v>29</v>
      </c>
      <c r="I2679" s="50"/>
      <c r="J2679" s="50"/>
      <c r="K2679" s="90"/>
      <c r="L2679" s="51">
        <v>592</v>
      </c>
      <c r="M2679" s="51">
        <v>522</v>
      </c>
      <c r="N2679" s="82">
        <f>IF('1'!$H$10="-",L2679,L2679)</f>
        <v>592</v>
      </c>
      <c r="O2679" s="82">
        <f>IF(Z2679="только сц",0,IF('1'!$H$10="-",M2679,IF('1'!$H$10="в кассу предприятия",M2679,IF('1'!$H$10="ИП Водакова Т.Ю.",M2679*1.075,"-"))))</f>
        <v>0</v>
      </c>
      <c r="P2679" s="86">
        <v>13</v>
      </c>
      <c r="Q2679" s="47"/>
      <c r="R2679" s="91">
        <f t="shared" si="42"/>
        <v>0</v>
      </c>
      <c r="S2679" s="91" t="str">
        <f>IF('1'!$H$10="-","-      ₽",IF(Z2679="только сц",IF(Q2679&lt;=AA2679,Q2679,AA2679),IF(Q2679&lt;=AB2679,0,IF(Q2679-R2679&lt;=AA2679,Q2679-R2679,AA2679))))</f>
        <v>-      ₽</v>
      </c>
      <c r="T2679" s="92" t="str">
        <f>IF('1'!$H$10="-","-      ₽",IF(AND(SUM($W$10:$W$6357)&gt;=200000,AC2679&lt;&gt;"без скидки"),IF(R2679&gt;=100,O2679*0.95*0.95*R2679,O2679*R2679*0.95),IF(SUM($V$10:$V$6357)&gt;=57000,IF(AND(R2679&gt;=100,AC2679&lt;&gt;"без скидки"),O2679*0.95*R2679,O2679*R2679),N2679*R2679)))</f>
        <v>-      ₽</v>
      </c>
      <c r="U2679" s="92" t="str">
        <f>IF('1'!$H$10="-","-      ₽",S2679*N2679)</f>
        <v>-      ₽</v>
      </c>
      <c r="V2679" s="93" t="str">
        <f>IF('1'!$H$10="-","-      ₽",R2679*N2679)</f>
        <v>-      ₽</v>
      </c>
      <c r="W2679" s="93" t="str">
        <f>IF('1'!$H$10="-","-      ₽",R2679*O2679)</f>
        <v>-      ₽</v>
      </c>
      <c r="X2679" s="65" t="s">
        <v>4548</v>
      </c>
      <c r="Y2679" s="66" t="str">
        <f>IF(OR(Q2679="",'1'!$H$10="-"),"-      %",IF(Z2679="только сц",0,IF(SUM($V$685:$V$6357)&gt;=57000,(W2679-T2679)/W2679,0)))</f>
        <v>-      %</v>
      </c>
      <c r="Z2679" s="83" t="s">
        <v>5582</v>
      </c>
      <c r="AA2679" s="51">
        <v>13</v>
      </c>
      <c r="AB2679" s="51">
        <v>0</v>
      </c>
      <c r="AC2679" s="63" t="s">
        <v>3975</v>
      </c>
      <c r="AD2679" s="94" t="str">
        <f>IF(OR(Q2679="",'1'!$H$10="-"),"",IF(Q2679&gt;R2679+S2679,"заказано больше наличия",""))</f>
        <v/>
      </c>
    </row>
    <row r="2680" spans="1:30" s="48" customFormat="1" ht="20.6">
      <c r="A2680" s="2"/>
      <c r="B2680" s="46" t="s">
        <v>26</v>
      </c>
      <c r="C2680" s="79" t="s">
        <v>3943</v>
      </c>
      <c r="D2680" s="71"/>
      <c r="E2680" s="71"/>
      <c r="F2680" s="71"/>
      <c r="G2680" s="71"/>
      <c r="H2680" s="72"/>
      <c r="I2680" s="73"/>
      <c r="J2680" s="73"/>
      <c r="K2680" s="71"/>
      <c r="L2680" s="75"/>
      <c r="M2680" s="74"/>
      <c r="N2680" s="74"/>
      <c r="O2680" s="76"/>
      <c r="P2680" s="85"/>
      <c r="Q2680" s="77"/>
      <c r="R2680" s="85"/>
      <c r="S2680" s="85"/>
      <c r="T2680" s="77"/>
      <c r="U2680" s="77"/>
      <c r="V2680" s="77"/>
      <c r="W2680" s="77"/>
      <c r="X2680" s="77"/>
      <c r="Y2680" s="77"/>
      <c r="Z2680" s="77"/>
      <c r="AA2680" s="77"/>
      <c r="AB2680" s="77"/>
      <c r="AC2680" s="78"/>
      <c r="AD2680" s="78"/>
    </row>
    <row r="2681" spans="1:30" s="48" customFormat="1">
      <c r="A2681" s="2"/>
      <c r="B2681" s="57" t="s">
        <v>4628</v>
      </c>
      <c r="C2681" s="49" t="s">
        <v>4656</v>
      </c>
      <c r="D2681" s="49" t="s">
        <v>630</v>
      </c>
      <c r="E2681" s="49">
        <v>7</v>
      </c>
      <c r="F2681" s="49">
        <v>11</v>
      </c>
      <c r="G2681" s="49"/>
      <c r="H2681" s="52" t="s">
        <v>52</v>
      </c>
      <c r="I2681" s="50" t="s">
        <v>392</v>
      </c>
      <c r="J2681" s="50"/>
      <c r="K2681" s="90"/>
      <c r="L2681" s="51">
        <v>271</v>
      </c>
      <c r="M2681" s="51">
        <v>239</v>
      </c>
      <c r="N2681" s="82">
        <f>IF('1'!$H$10="-",L2681,L2681)</f>
        <v>271</v>
      </c>
      <c r="O2681" s="82">
        <f>IF(Z2681="только сц",0,IF('1'!$H$10="-",M2681,IF('1'!$H$10="в кассу предприятия",M2681,IF('1'!$H$10="ИП Водакова Т.Ю.",M2681*1.075,"-"))))</f>
        <v>0</v>
      </c>
      <c r="P2681" s="86">
        <v>12</v>
      </c>
      <c r="Q2681" s="47"/>
      <c r="R2681" s="91">
        <f t="shared" si="42"/>
        <v>0</v>
      </c>
      <c r="S2681" s="91" t="str">
        <f>IF('1'!$H$10="-","-      ₽",IF(Z2681="только сц",IF(Q2681&lt;=AA2681,Q2681,AA2681),IF(Q2681&lt;=AB2681,0,IF(Q2681-R2681&lt;=AA2681,Q2681-R2681,AA2681))))</f>
        <v>-      ₽</v>
      </c>
      <c r="T2681" s="92" t="str">
        <f>IF('1'!$H$10="-","-      ₽",IF(AND(SUM($W$10:$W$6357)&gt;=200000,AC2681&lt;&gt;"без скидки"),IF(R2681&gt;=100,O2681*0.95*0.95*R2681,O2681*R2681*0.95),IF(SUM($V$10:$V$6357)&gt;=57000,IF(AND(R2681&gt;=100,AC2681&lt;&gt;"без скидки"),O2681*0.95*R2681,O2681*R2681),N2681*R2681)))</f>
        <v>-      ₽</v>
      </c>
      <c r="U2681" s="92" t="str">
        <f>IF('1'!$H$10="-","-      ₽",S2681*N2681)</f>
        <v>-      ₽</v>
      </c>
      <c r="V2681" s="93" t="str">
        <f>IF('1'!$H$10="-","-      ₽",R2681*N2681)</f>
        <v>-      ₽</v>
      </c>
      <c r="W2681" s="93" t="str">
        <f>IF('1'!$H$10="-","-      ₽",R2681*O2681)</f>
        <v>-      ₽</v>
      </c>
      <c r="X2681" s="65" t="s">
        <v>4548</v>
      </c>
      <c r="Y2681" s="66" t="str">
        <f>IF(OR(Q2681="",'1'!$H$10="-"),"-      %",IF(Z2681="только сц",0,IF(SUM($V$685:$V$6357)&gt;=57000,(W2681-T2681)/W2681,0)))</f>
        <v>-      %</v>
      </c>
      <c r="Z2681" s="83" t="s">
        <v>5582</v>
      </c>
      <c r="AA2681" s="51">
        <v>12</v>
      </c>
      <c r="AB2681" s="51">
        <v>0</v>
      </c>
      <c r="AC2681" s="63" t="s">
        <v>375</v>
      </c>
      <c r="AD2681" s="94" t="str">
        <f>IF(OR(Q2681="",'1'!$H$10="-"),"",IF(Q2681&gt;R2681+S2681,"заказано больше наличия",""))</f>
        <v/>
      </c>
    </row>
    <row r="2682" spans="1:30" s="48" customFormat="1">
      <c r="A2682" s="2"/>
      <c r="B2682" s="57" t="s">
        <v>628</v>
      </c>
      <c r="C2682" s="49" t="s">
        <v>629</v>
      </c>
      <c r="D2682" s="49" t="s">
        <v>630</v>
      </c>
      <c r="E2682" s="49">
        <v>7</v>
      </c>
      <c r="F2682" s="49">
        <v>11</v>
      </c>
      <c r="G2682" s="49"/>
      <c r="H2682" s="52" t="s">
        <v>52</v>
      </c>
      <c r="I2682" s="50" t="s">
        <v>298</v>
      </c>
      <c r="J2682" s="50"/>
      <c r="K2682" s="90"/>
      <c r="L2682" s="51">
        <v>271</v>
      </c>
      <c r="M2682" s="51">
        <v>239</v>
      </c>
      <c r="N2682" s="82">
        <f>IF('1'!$H$10="-",L2682,L2682)</f>
        <v>271</v>
      </c>
      <c r="O2682" s="82">
        <f>IF(Z2682="только сц",0,IF('1'!$H$10="-",M2682,IF('1'!$H$10="в кассу предприятия",M2682,IF('1'!$H$10="ИП Водакова Т.Ю.",M2682*1.075,"-"))))</f>
        <v>239</v>
      </c>
      <c r="P2682" s="86" t="s">
        <v>5583</v>
      </c>
      <c r="Q2682" s="47"/>
      <c r="R2682" s="91">
        <f t="shared" si="42"/>
        <v>0</v>
      </c>
      <c r="S2682" s="91" t="str">
        <f>IF('1'!$H$10="-","-      ₽",IF(Z2682="только сц",IF(Q2682&lt;=AA2682,Q2682,AA2682),IF(Q2682&lt;=AB2682,0,IF(Q2682-R2682&lt;=AA2682,Q2682-R2682,AA2682))))</f>
        <v>-      ₽</v>
      </c>
      <c r="T2682" s="92" t="str">
        <f>IF('1'!$H$10="-","-      ₽",IF(AND(SUM($W$10:$W$6357)&gt;=200000,AC2682&lt;&gt;"без скидки"),IF(R2682&gt;=100,O2682*0.95*0.95*R2682,O2682*R2682*0.95),IF(SUM($V$10:$V$6357)&gt;=57000,IF(AND(R2682&gt;=100,AC2682&lt;&gt;"без скидки"),O2682*0.95*R2682,O2682*R2682),N2682*R2682)))</f>
        <v>-      ₽</v>
      </c>
      <c r="U2682" s="92" t="str">
        <f>IF('1'!$H$10="-","-      ₽",S2682*N2682)</f>
        <v>-      ₽</v>
      </c>
      <c r="V2682" s="93" t="str">
        <f>IF('1'!$H$10="-","-      ₽",R2682*N2682)</f>
        <v>-      ₽</v>
      </c>
      <c r="W2682" s="93" t="str">
        <f>IF('1'!$H$10="-","-      ₽",R2682*O2682)</f>
        <v>-      ₽</v>
      </c>
      <c r="X2682" s="65" t="s">
        <v>4992</v>
      </c>
      <c r="Y2682" s="66" t="str">
        <f>IF(OR(Q2682="",'1'!$H$10="-"),"-      %",IF(Z2682="только сц",0,IF(SUM($V$685:$V$6357)&gt;=57000,(W2682-T2682)/W2682,0)))</f>
        <v>-      %</v>
      </c>
      <c r="Z2682" s="83" t="s">
        <v>375</v>
      </c>
      <c r="AA2682" s="51">
        <v>0</v>
      </c>
      <c r="AB2682" s="51">
        <v>177</v>
      </c>
      <c r="AC2682" s="63" t="s">
        <v>375</v>
      </c>
      <c r="AD2682" s="94" t="str">
        <f>IF(OR(Q2682="",'1'!$H$10="-"),"",IF(Q2682&gt;R2682+S2682,"заказано больше наличия",""))</f>
        <v/>
      </c>
    </row>
    <row r="2683" spans="1:30" s="48" customFormat="1">
      <c r="A2683" s="2"/>
      <c r="B2683" s="57" t="s">
        <v>5348</v>
      </c>
      <c r="C2683" s="49" t="s">
        <v>5451</v>
      </c>
      <c r="D2683" s="49" t="s">
        <v>630</v>
      </c>
      <c r="E2683" s="49">
        <v>7</v>
      </c>
      <c r="F2683" s="49">
        <v>8</v>
      </c>
      <c r="G2683" s="49" t="s">
        <v>5581</v>
      </c>
      <c r="H2683" s="52" t="s">
        <v>288</v>
      </c>
      <c r="I2683" s="50"/>
      <c r="J2683" s="50"/>
      <c r="K2683" s="90"/>
      <c r="L2683" s="51">
        <v>413</v>
      </c>
      <c r="M2683" s="51">
        <v>364</v>
      </c>
      <c r="N2683" s="82">
        <f>IF('1'!$H$10="-",L2683,L2683)</f>
        <v>413</v>
      </c>
      <c r="O2683" s="82">
        <f>IF(Z2683="только сц",0,IF('1'!$H$10="-",M2683,IF('1'!$H$10="в кассу предприятия",M2683,IF('1'!$H$10="ИП Водакова Т.Ю.",M2683*1.075,"-"))))</f>
        <v>364</v>
      </c>
      <c r="P2683" s="86">
        <v>99</v>
      </c>
      <c r="Q2683" s="47"/>
      <c r="R2683" s="91">
        <f t="shared" si="42"/>
        <v>0</v>
      </c>
      <c r="S2683" s="91" t="str">
        <f>IF('1'!$H$10="-","-      ₽",IF(Z2683="только сц",IF(Q2683&lt;=AA2683,Q2683,AA2683),IF(Q2683&lt;=AB2683,0,IF(Q2683-R2683&lt;=AA2683,Q2683-R2683,AA2683))))</f>
        <v>-      ₽</v>
      </c>
      <c r="T2683" s="92" t="str">
        <f>IF('1'!$H$10="-","-      ₽",IF(AND(SUM($W$10:$W$6357)&gt;=200000,AC2683&lt;&gt;"без скидки"),IF(R2683&gt;=100,O2683*0.95*0.95*R2683,O2683*R2683*0.95),IF(SUM($V$10:$V$6357)&gt;=57000,IF(AND(R2683&gt;=100,AC2683&lt;&gt;"без скидки"),O2683*0.95*R2683,O2683*R2683),N2683*R2683)))</f>
        <v>-      ₽</v>
      </c>
      <c r="U2683" s="92" t="str">
        <f>IF('1'!$H$10="-","-      ₽",S2683*N2683)</f>
        <v>-      ₽</v>
      </c>
      <c r="V2683" s="93" t="str">
        <f>IF('1'!$H$10="-","-      ₽",R2683*N2683)</f>
        <v>-      ₽</v>
      </c>
      <c r="W2683" s="93" t="str">
        <f>IF('1'!$H$10="-","-      ₽",R2683*O2683)</f>
        <v>-      ₽</v>
      </c>
      <c r="X2683" s="65" t="s">
        <v>4992</v>
      </c>
      <c r="Y2683" s="66" t="str">
        <f>IF(OR(Q2683="",'1'!$H$10="-"),"-      %",IF(Z2683="только сц",0,IF(SUM($V$685:$V$6357)&gt;=57000,(W2683-T2683)/W2683,0)))</f>
        <v>-      %</v>
      </c>
      <c r="Z2683" s="83" t="s">
        <v>375</v>
      </c>
      <c r="AA2683" s="51">
        <v>0</v>
      </c>
      <c r="AB2683" s="51">
        <v>99</v>
      </c>
      <c r="AC2683" s="63" t="s">
        <v>3975</v>
      </c>
      <c r="AD2683" s="94" t="str">
        <f>IF(OR(Q2683="",'1'!$H$10="-"),"",IF(Q2683&gt;R2683+S2683,"заказано больше наличия",""))</f>
        <v/>
      </c>
    </row>
    <row r="2684" spans="1:30" s="48" customFormat="1">
      <c r="A2684" s="2"/>
      <c r="B2684" s="57" t="s">
        <v>2283</v>
      </c>
      <c r="C2684" s="49" t="s">
        <v>3933</v>
      </c>
      <c r="D2684" s="49" t="s">
        <v>3934</v>
      </c>
      <c r="E2684" s="49">
        <v>7</v>
      </c>
      <c r="F2684" s="49">
        <v>8</v>
      </c>
      <c r="G2684" s="49" t="s">
        <v>3632</v>
      </c>
      <c r="H2684" s="52" t="s">
        <v>288</v>
      </c>
      <c r="I2684" s="50"/>
      <c r="J2684" s="50"/>
      <c r="K2684" s="90"/>
      <c r="L2684" s="51">
        <v>736</v>
      </c>
      <c r="M2684" s="51">
        <v>649</v>
      </c>
      <c r="N2684" s="82">
        <f>IF('1'!$H$10="-",L2684,L2684)</f>
        <v>736</v>
      </c>
      <c r="O2684" s="82">
        <f>IF(Z2684="только сц",0,IF('1'!$H$10="-",M2684,IF('1'!$H$10="в кассу предприятия",M2684,IF('1'!$H$10="ИП Водакова Т.Ю.",M2684*1.075,"-"))))</f>
        <v>649</v>
      </c>
      <c r="P2684" s="86">
        <v>26</v>
      </c>
      <c r="Q2684" s="47"/>
      <c r="R2684" s="91">
        <f t="shared" si="42"/>
        <v>0</v>
      </c>
      <c r="S2684" s="91" t="str">
        <f>IF('1'!$H$10="-","-      ₽",IF(Z2684="только сц",IF(Q2684&lt;=AA2684,Q2684,AA2684),IF(Q2684&lt;=AB2684,0,IF(Q2684-R2684&lt;=AA2684,Q2684-R2684,AA2684))))</f>
        <v>-      ₽</v>
      </c>
      <c r="T2684" s="92" t="str">
        <f>IF('1'!$H$10="-","-      ₽",IF(AND(SUM($W$10:$W$6357)&gt;=200000,AC2684&lt;&gt;"без скидки"),IF(R2684&gt;=100,O2684*0.95*0.95*R2684,O2684*R2684*0.95),IF(SUM($V$10:$V$6357)&gt;=57000,IF(AND(R2684&gt;=100,AC2684&lt;&gt;"без скидки"),O2684*0.95*R2684,O2684*R2684),N2684*R2684)))</f>
        <v>-      ₽</v>
      </c>
      <c r="U2684" s="92" t="str">
        <f>IF('1'!$H$10="-","-      ₽",S2684*N2684)</f>
        <v>-      ₽</v>
      </c>
      <c r="V2684" s="93" t="str">
        <f>IF('1'!$H$10="-","-      ₽",R2684*N2684)</f>
        <v>-      ₽</v>
      </c>
      <c r="W2684" s="93" t="str">
        <f>IF('1'!$H$10="-","-      ₽",R2684*O2684)</f>
        <v>-      ₽</v>
      </c>
      <c r="X2684" s="65" t="s">
        <v>4548</v>
      </c>
      <c r="Y2684" s="66" t="str">
        <f>IF(OR(Q2684="",'1'!$H$10="-"),"-      %",IF(Z2684="только сц",0,IF(SUM($V$685:$V$6357)&gt;=57000,(W2684-T2684)/W2684,0)))</f>
        <v>-      %</v>
      </c>
      <c r="Z2684" s="83" t="s">
        <v>375</v>
      </c>
      <c r="AA2684" s="51">
        <v>0</v>
      </c>
      <c r="AB2684" s="51">
        <v>26</v>
      </c>
      <c r="AC2684" s="63" t="s">
        <v>375</v>
      </c>
      <c r="AD2684" s="94" t="str">
        <f>IF(OR(Q2684="",'1'!$H$10="-"),"",IF(Q2684&gt;R2684+S2684,"заказано больше наличия",""))</f>
        <v/>
      </c>
    </row>
    <row r="2685" spans="1:30" s="48" customFormat="1">
      <c r="A2685" s="2"/>
      <c r="B2685" s="57" t="s">
        <v>4395</v>
      </c>
      <c r="C2685" s="49" t="s">
        <v>2749</v>
      </c>
      <c r="D2685" s="49" t="s">
        <v>2750</v>
      </c>
      <c r="E2685" s="49">
        <v>7</v>
      </c>
      <c r="F2685" s="49">
        <v>8</v>
      </c>
      <c r="G2685" s="49" t="s">
        <v>4526</v>
      </c>
      <c r="H2685" s="52" t="s">
        <v>288</v>
      </c>
      <c r="I2685" s="50"/>
      <c r="J2685" s="50"/>
      <c r="K2685" s="90"/>
      <c r="L2685" s="51">
        <v>697</v>
      </c>
      <c r="M2685" s="51">
        <v>615</v>
      </c>
      <c r="N2685" s="82">
        <f>IF('1'!$H$10="-",L2685,L2685)</f>
        <v>697</v>
      </c>
      <c r="O2685" s="82">
        <f>IF(Z2685="только сц",0,IF('1'!$H$10="-",M2685,IF('1'!$H$10="в кассу предприятия",M2685,IF('1'!$H$10="ИП Водакова Т.Ю.",M2685*1.075,"-"))))</f>
        <v>615</v>
      </c>
      <c r="P2685" s="86">
        <v>27</v>
      </c>
      <c r="Q2685" s="47"/>
      <c r="R2685" s="91">
        <f t="shared" si="42"/>
        <v>0</v>
      </c>
      <c r="S2685" s="91" t="str">
        <f>IF('1'!$H$10="-","-      ₽",IF(Z2685="только сц",IF(Q2685&lt;=AA2685,Q2685,AA2685),IF(Q2685&lt;=AB2685,0,IF(Q2685-R2685&lt;=AA2685,Q2685-R2685,AA2685))))</f>
        <v>-      ₽</v>
      </c>
      <c r="T2685" s="92" t="str">
        <f>IF('1'!$H$10="-","-      ₽",IF(AND(SUM($W$10:$W$6357)&gt;=200000,AC2685&lt;&gt;"без скидки"),IF(R2685&gt;=100,O2685*0.95*0.95*R2685,O2685*R2685*0.95),IF(SUM($V$10:$V$6357)&gt;=57000,IF(AND(R2685&gt;=100,AC2685&lt;&gt;"без скидки"),O2685*0.95*R2685,O2685*R2685),N2685*R2685)))</f>
        <v>-      ₽</v>
      </c>
      <c r="U2685" s="92" t="str">
        <f>IF('1'!$H$10="-","-      ₽",S2685*N2685)</f>
        <v>-      ₽</v>
      </c>
      <c r="V2685" s="93" t="str">
        <f>IF('1'!$H$10="-","-      ₽",R2685*N2685)</f>
        <v>-      ₽</v>
      </c>
      <c r="W2685" s="93" t="str">
        <f>IF('1'!$H$10="-","-      ₽",R2685*O2685)</f>
        <v>-      ₽</v>
      </c>
      <c r="X2685" s="65" t="s">
        <v>4548</v>
      </c>
      <c r="Y2685" s="66" t="str">
        <f>IF(OR(Q2685="",'1'!$H$10="-"),"-      %",IF(Z2685="только сц",0,IF(SUM($V$685:$V$6357)&gt;=57000,(W2685-T2685)/W2685,0)))</f>
        <v>-      %</v>
      </c>
      <c r="Z2685" s="83" t="s">
        <v>375</v>
      </c>
      <c r="AA2685" s="51">
        <v>0</v>
      </c>
      <c r="AB2685" s="51">
        <v>27</v>
      </c>
      <c r="AC2685" s="63" t="s">
        <v>375</v>
      </c>
      <c r="AD2685" s="94" t="str">
        <f>IF(OR(Q2685="",'1'!$H$10="-"),"",IF(Q2685&gt;R2685+S2685,"заказано больше наличия",""))</f>
        <v/>
      </c>
    </row>
    <row r="2686" spans="1:30" s="48" customFormat="1">
      <c r="A2686" s="2"/>
      <c r="B2686" s="57" t="s">
        <v>2284</v>
      </c>
      <c r="C2686" s="49" t="s">
        <v>2749</v>
      </c>
      <c r="D2686" s="49" t="s">
        <v>2750</v>
      </c>
      <c r="E2686" s="49">
        <v>7</v>
      </c>
      <c r="F2686" s="49">
        <v>8</v>
      </c>
      <c r="G2686" s="49" t="s">
        <v>3633</v>
      </c>
      <c r="H2686" s="52" t="s">
        <v>288</v>
      </c>
      <c r="I2686" s="50"/>
      <c r="J2686" s="50"/>
      <c r="K2686" s="90"/>
      <c r="L2686" s="51">
        <v>901</v>
      </c>
      <c r="M2686" s="51">
        <v>795</v>
      </c>
      <c r="N2686" s="82">
        <f>IF('1'!$H$10="-",L2686,L2686)</f>
        <v>901</v>
      </c>
      <c r="O2686" s="82">
        <f>IF(Z2686="только сц",0,IF('1'!$H$10="-",M2686,IF('1'!$H$10="в кассу предприятия",M2686,IF('1'!$H$10="ИП Водакова Т.Ю.",M2686*1.075,"-"))))</f>
        <v>0</v>
      </c>
      <c r="P2686" s="86">
        <v>1</v>
      </c>
      <c r="Q2686" s="47"/>
      <c r="R2686" s="91">
        <f t="shared" si="42"/>
        <v>0</v>
      </c>
      <c r="S2686" s="91" t="str">
        <f>IF('1'!$H$10="-","-      ₽",IF(Z2686="только сц",IF(Q2686&lt;=AA2686,Q2686,AA2686),IF(Q2686&lt;=AB2686,0,IF(Q2686-R2686&lt;=AA2686,Q2686-R2686,AA2686))))</f>
        <v>-      ₽</v>
      </c>
      <c r="T2686" s="92" t="str">
        <f>IF('1'!$H$10="-","-      ₽",IF(AND(SUM($W$10:$W$6357)&gt;=200000,AC2686&lt;&gt;"без скидки"),IF(R2686&gt;=100,O2686*0.95*0.95*R2686,O2686*R2686*0.95),IF(SUM($V$10:$V$6357)&gt;=57000,IF(AND(R2686&gt;=100,AC2686&lt;&gt;"без скидки"),O2686*0.95*R2686,O2686*R2686),N2686*R2686)))</f>
        <v>-      ₽</v>
      </c>
      <c r="U2686" s="92" t="str">
        <f>IF('1'!$H$10="-","-      ₽",S2686*N2686)</f>
        <v>-      ₽</v>
      </c>
      <c r="V2686" s="93" t="str">
        <f>IF('1'!$H$10="-","-      ₽",R2686*N2686)</f>
        <v>-      ₽</v>
      </c>
      <c r="W2686" s="93" t="str">
        <f>IF('1'!$H$10="-","-      ₽",R2686*O2686)</f>
        <v>-      ₽</v>
      </c>
      <c r="X2686" s="65" t="s">
        <v>4548</v>
      </c>
      <c r="Y2686" s="66" t="str">
        <f>IF(OR(Q2686="",'1'!$H$10="-"),"-      %",IF(Z2686="только сц",0,IF(SUM($V$685:$V$6357)&gt;=57000,(W2686-T2686)/W2686,0)))</f>
        <v>-      %</v>
      </c>
      <c r="Z2686" s="83" t="s">
        <v>5582</v>
      </c>
      <c r="AA2686" s="51">
        <v>1</v>
      </c>
      <c r="AB2686" s="51">
        <v>0</v>
      </c>
      <c r="AC2686" s="63" t="s">
        <v>3975</v>
      </c>
      <c r="AD2686" s="94" t="str">
        <f>IF(OR(Q2686="",'1'!$H$10="-"),"",IF(Q2686&gt;R2686+S2686,"заказано больше наличия",""))</f>
        <v/>
      </c>
    </row>
    <row r="2687" spans="1:30" s="48" customFormat="1">
      <c r="A2687" s="2"/>
      <c r="B2687" s="57" t="s">
        <v>4233</v>
      </c>
      <c r="C2687" s="49" t="s">
        <v>2749</v>
      </c>
      <c r="D2687" s="49" t="s">
        <v>2750</v>
      </c>
      <c r="E2687" s="49">
        <v>7</v>
      </c>
      <c r="F2687" s="49">
        <v>8</v>
      </c>
      <c r="G2687" s="49" t="s">
        <v>4271</v>
      </c>
      <c r="H2687" s="52" t="s">
        <v>288</v>
      </c>
      <c r="I2687" s="50"/>
      <c r="J2687" s="50"/>
      <c r="K2687" s="90"/>
      <c r="L2687" s="51">
        <v>674</v>
      </c>
      <c r="M2687" s="51">
        <v>595</v>
      </c>
      <c r="N2687" s="82">
        <f>IF('1'!$H$10="-",L2687,L2687)</f>
        <v>674</v>
      </c>
      <c r="O2687" s="82">
        <f>IF(Z2687="только сц",0,IF('1'!$H$10="-",M2687,IF('1'!$H$10="в кассу предприятия",M2687,IF('1'!$H$10="ИП Водакова Т.Ю.",M2687*1.075,"-"))))</f>
        <v>595</v>
      </c>
      <c r="P2687" s="86">
        <v>28</v>
      </c>
      <c r="Q2687" s="47"/>
      <c r="R2687" s="91">
        <f t="shared" si="42"/>
        <v>0</v>
      </c>
      <c r="S2687" s="91" t="str">
        <f>IF('1'!$H$10="-","-      ₽",IF(Z2687="только сц",IF(Q2687&lt;=AA2687,Q2687,AA2687),IF(Q2687&lt;=AB2687,0,IF(Q2687-R2687&lt;=AA2687,Q2687-R2687,AA2687))))</f>
        <v>-      ₽</v>
      </c>
      <c r="T2687" s="92" t="str">
        <f>IF('1'!$H$10="-","-      ₽",IF(AND(SUM($W$10:$W$6357)&gt;=200000,AC2687&lt;&gt;"без скидки"),IF(R2687&gt;=100,O2687*0.95*0.95*R2687,O2687*R2687*0.95),IF(SUM($V$10:$V$6357)&gt;=57000,IF(AND(R2687&gt;=100,AC2687&lt;&gt;"без скидки"),O2687*0.95*R2687,O2687*R2687),N2687*R2687)))</f>
        <v>-      ₽</v>
      </c>
      <c r="U2687" s="92" t="str">
        <f>IF('1'!$H$10="-","-      ₽",S2687*N2687)</f>
        <v>-      ₽</v>
      </c>
      <c r="V2687" s="93" t="str">
        <f>IF('1'!$H$10="-","-      ₽",R2687*N2687)</f>
        <v>-      ₽</v>
      </c>
      <c r="W2687" s="93" t="str">
        <f>IF('1'!$H$10="-","-      ₽",R2687*O2687)</f>
        <v>-      ₽</v>
      </c>
      <c r="X2687" s="65" t="s">
        <v>4548</v>
      </c>
      <c r="Y2687" s="66" t="str">
        <f>IF(OR(Q2687="",'1'!$H$10="-"),"-      %",IF(Z2687="только сц",0,IF(SUM($V$685:$V$6357)&gt;=57000,(W2687-T2687)/W2687,0)))</f>
        <v>-      %</v>
      </c>
      <c r="Z2687" s="83" t="s">
        <v>375</v>
      </c>
      <c r="AA2687" s="51">
        <v>0</v>
      </c>
      <c r="AB2687" s="51">
        <v>28</v>
      </c>
      <c r="AC2687" s="63" t="s">
        <v>375</v>
      </c>
      <c r="AD2687" s="94" t="str">
        <f>IF(OR(Q2687="",'1'!$H$10="-"),"",IF(Q2687&gt;R2687+S2687,"заказано больше наличия",""))</f>
        <v/>
      </c>
    </row>
    <row r="2688" spans="1:30" s="48" customFormat="1">
      <c r="A2688" s="2"/>
      <c r="B2688" s="57" t="s">
        <v>2285</v>
      </c>
      <c r="C2688" s="49" t="s">
        <v>2749</v>
      </c>
      <c r="D2688" s="49" t="s">
        <v>2750</v>
      </c>
      <c r="E2688" s="49">
        <v>7</v>
      </c>
      <c r="F2688" s="49">
        <v>8</v>
      </c>
      <c r="G2688" s="49" t="s">
        <v>3634</v>
      </c>
      <c r="H2688" s="52" t="s">
        <v>288</v>
      </c>
      <c r="I2688" s="50"/>
      <c r="J2688" s="50"/>
      <c r="K2688" s="90"/>
      <c r="L2688" s="51">
        <v>901</v>
      </c>
      <c r="M2688" s="51">
        <v>795</v>
      </c>
      <c r="N2688" s="82">
        <f>IF('1'!$H$10="-",L2688,L2688)</f>
        <v>901</v>
      </c>
      <c r="O2688" s="82">
        <f>IF(Z2688="только сц",0,IF('1'!$H$10="-",M2688,IF('1'!$H$10="в кассу предприятия",M2688,IF('1'!$H$10="ИП Водакова Т.Ю.",M2688*1.075,"-"))))</f>
        <v>795</v>
      </c>
      <c r="P2688" s="86">
        <v>2</v>
      </c>
      <c r="Q2688" s="47"/>
      <c r="R2688" s="91">
        <f t="shared" si="42"/>
        <v>0</v>
      </c>
      <c r="S2688" s="91" t="str">
        <f>IF('1'!$H$10="-","-      ₽",IF(Z2688="только сц",IF(Q2688&lt;=AA2688,Q2688,AA2688),IF(Q2688&lt;=AB2688,0,IF(Q2688-R2688&lt;=AA2688,Q2688-R2688,AA2688))))</f>
        <v>-      ₽</v>
      </c>
      <c r="T2688" s="92" t="str">
        <f>IF('1'!$H$10="-","-      ₽",IF(AND(SUM($W$10:$W$6357)&gt;=200000,AC2688&lt;&gt;"без скидки"),IF(R2688&gt;=100,O2688*0.95*0.95*R2688,O2688*R2688*0.95),IF(SUM($V$10:$V$6357)&gt;=57000,IF(AND(R2688&gt;=100,AC2688&lt;&gt;"без скидки"),O2688*0.95*R2688,O2688*R2688),N2688*R2688)))</f>
        <v>-      ₽</v>
      </c>
      <c r="U2688" s="92" t="str">
        <f>IF('1'!$H$10="-","-      ₽",S2688*N2688)</f>
        <v>-      ₽</v>
      </c>
      <c r="V2688" s="93" t="str">
        <f>IF('1'!$H$10="-","-      ₽",R2688*N2688)</f>
        <v>-      ₽</v>
      </c>
      <c r="W2688" s="93" t="str">
        <f>IF('1'!$H$10="-","-      ₽",R2688*O2688)</f>
        <v>-      ₽</v>
      </c>
      <c r="X2688" s="65" t="s">
        <v>4548</v>
      </c>
      <c r="Y2688" s="66" t="str">
        <f>IF(OR(Q2688="",'1'!$H$10="-"),"-      %",IF(Z2688="только сц",0,IF(SUM($V$685:$V$6357)&gt;=57000,(W2688-T2688)/W2688,0)))</f>
        <v>-      %</v>
      </c>
      <c r="Z2688" s="83" t="s">
        <v>375</v>
      </c>
      <c r="AA2688" s="51">
        <v>0</v>
      </c>
      <c r="AB2688" s="51">
        <v>2</v>
      </c>
      <c r="AC2688" s="63" t="s">
        <v>375</v>
      </c>
      <c r="AD2688" s="94" t="str">
        <f>IF(OR(Q2688="",'1'!$H$10="-"),"",IF(Q2688&gt;R2688+S2688,"заказано больше наличия",""))</f>
        <v/>
      </c>
    </row>
    <row r="2689" spans="1:30" s="48" customFormat="1">
      <c r="A2689" s="2"/>
      <c r="B2689" s="57" t="s">
        <v>4396</v>
      </c>
      <c r="C2689" s="49" t="s">
        <v>2749</v>
      </c>
      <c r="D2689" s="49" t="s">
        <v>2750</v>
      </c>
      <c r="E2689" s="49">
        <v>7</v>
      </c>
      <c r="F2689" s="49">
        <v>8</v>
      </c>
      <c r="G2689" s="49" t="s">
        <v>4527</v>
      </c>
      <c r="H2689" s="52" t="s">
        <v>288</v>
      </c>
      <c r="I2689" s="50"/>
      <c r="J2689" s="50"/>
      <c r="K2689" s="90"/>
      <c r="L2689" s="51">
        <v>697</v>
      </c>
      <c r="M2689" s="51">
        <v>615</v>
      </c>
      <c r="N2689" s="82">
        <f>IF('1'!$H$10="-",L2689,L2689)</f>
        <v>697</v>
      </c>
      <c r="O2689" s="82">
        <f>IF(Z2689="только сц",0,IF('1'!$H$10="-",M2689,IF('1'!$H$10="в кассу предприятия",M2689,IF('1'!$H$10="ИП Водакова Т.Ю.",M2689*1.075,"-"))))</f>
        <v>615</v>
      </c>
      <c r="P2689" s="86">
        <v>38</v>
      </c>
      <c r="Q2689" s="47"/>
      <c r="R2689" s="91">
        <f t="shared" si="42"/>
        <v>0</v>
      </c>
      <c r="S2689" s="91" t="str">
        <f>IF('1'!$H$10="-","-      ₽",IF(Z2689="только сц",IF(Q2689&lt;=AA2689,Q2689,AA2689),IF(Q2689&lt;=AB2689,0,IF(Q2689-R2689&lt;=AA2689,Q2689-R2689,AA2689))))</f>
        <v>-      ₽</v>
      </c>
      <c r="T2689" s="92" t="str">
        <f>IF('1'!$H$10="-","-      ₽",IF(AND(SUM($W$10:$W$6357)&gt;=200000,AC2689&lt;&gt;"без скидки"),IF(R2689&gt;=100,O2689*0.95*0.95*R2689,O2689*R2689*0.95),IF(SUM($V$10:$V$6357)&gt;=57000,IF(AND(R2689&gt;=100,AC2689&lt;&gt;"без скидки"),O2689*0.95*R2689,O2689*R2689),N2689*R2689)))</f>
        <v>-      ₽</v>
      </c>
      <c r="U2689" s="92" t="str">
        <f>IF('1'!$H$10="-","-      ₽",S2689*N2689)</f>
        <v>-      ₽</v>
      </c>
      <c r="V2689" s="93" t="str">
        <f>IF('1'!$H$10="-","-      ₽",R2689*N2689)</f>
        <v>-      ₽</v>
      </c>
      <c r="W2689" s="93" t="str">
        <f>IF('1'!$H$10="-","-      ₽",R2689*O2689)</f>
        <v>-      ₽</v>
      </c>
      <c r="X2689" s="65" t="s">
        <v>4548</v>
      </c>
      <c r="Y2689" s="66" t="str">
        <f>IF(OR(Q2689="",'1'!$H$10="-"),"-      %",IF(Z2689="только сц",0,IF(SUM($V$685:$V$6357)&gt;=57000,(W2689-T2689)/W2689,0)))</f>
        <v>-      %</v>
      </c>
      <c r="Z2689" s="83" t="s">
        <v>375</v>
      </c>
      <c r="AA2689" s="51">
        <v>0</v>
      </c>
      <c r="AB2689" s="51">
        <v>38</v>
      </c>
      <c r="AC2689" s="63" t="s">
        <v>3975</v>
      </c>
      <c r="AD2689" s="94" t="str">
        <f>IF(OR(Q2689="",'1'!$H$10="-"),"",IF(Q2689&gt;R2689+S2689,"заказано больше наличия",""))</f>
        <v/>
      </c>
    </row>
    <row r="2690" spans="1:30" s="48" customFormat="1">
      <c r="A2690" s="2"/>
      <c r="B2690" s="57" t="s">
        <v>4111</v>
      </c>
      <c r="C2690" s="49" t="s">
        <v>2749</v>
      </c>
      <c r="D2690" s="49" t="s">
        <v>2750</v>
      </c>
      <c r="E2690" s="49">
        <v>7</v>
      </c>
      <c r="F2690" s="49">
        <v>8</v>
      </c>
      <c r="G2690" s="49" t="s">
        <v>4151</v>
      </c>
      <c r="H2690" s="52" t="s">
        <v>288</v>
      </c>
      <c r="I2690" s="50"/>
      <c r="J2690" s="50"/>
      <c r="K2690" s="90"/>
      <c r="L2690" s="51">
        <v>622</v>
      </c>
      <c r="M2690" s="51">
        <v>549</v>
      </c>
      <c r="N2690" s="82">
        <f>IF('1'!$H$10="-",L2690,L2690)</f>
        <v>622</v>
      </c>
      <c r="O2690" s="82">
        <f>IF(Z2690="только сц",0,IF('1'!$H$10="-",M2690,IF('1'!$H$10="в кассу предприятия",M2690,IF('1'!$H$10="ИП Водакова Т.Ю.",M2690*1.075,"-"))))</f>
        <v>549</v>
      </c>
      <c r="P2690" s="86">
        <v>15</v>
      </c>
      <c r="Q2690" s="47"/>
      <c r="R2690" s="91">
        <f t="shared" si="42"/>
        <v>0</v>
      </c>
      <c r="S2690" s="91" t="str">
        <f>IF('1'!$H$10="-","-      ₽",IF(Z2690="только сц",IF(Q2690&lt;=AA2690,Q2690,AA2690),IF(Q2690&lt;=AB2690,0,IF(Q2690-R2690&lt;=AA2690,Q2690-R2690,AA2690))))</f>
        <v>-      ₽</v>
      </c>
      <c r="T2690" s="92" t="str">
        <f>IF('1'!$H$10="-","-      ₽",IF(AND(SUM($W$10:$W$6357)&gt;=200000,AC2690&lt;&gt;"без скидки"),IF(R2690&gt;=100,O2690*0.95*0.95*R2690,O2690*R2690*0.95),IF(SUM($V$10:$V$6357)&gt;=57000,IF(AND(R2690&gt;=100,AC2690&lt;&gt;"без скидки"),O2690*0.95*R2690,O2690*R2690),N2690*R2690)))</f>
        <v>-      ₽</v>
      </c>
      <c r="U2690" s="92" t="str">
        <f>IF('1'!$H$10="-","-      ₽",S2690*N2690)</f>
        <v>-      ₽</v>
      </c>
      <c r="V2690" s="93" t="str">
        <f>IF('1'!$H$10="-","-      ₽",R2690*N2690)</f>
        <v>-      ₽</v>
      </c>
      <c r="W2690" s="93" t="str">
        <f>IF('1'!$H$10="-","-      ₽",R2690*O2690)</f>
        <v>-      ₽</v>
      </c>
      <c r="X2690" s="65" t="s">
        <v>4548</v>
      </c>
      <c r="Y2690" s="66" t="str">
        <f>IF(OR(Q2690="",'1'!$H$10="-"),"-      %",IF(Z2690="только сц",0,IF(SUM($V$685:$V$6357)&gt;=57000,(W2690-T2690)/W2690,0)))</f>
        <v>-      %</v>
      </c>
      <c r="Z2690" s="83" t="s">
        <v>375</v>
      </c>
      <c r="AA2690" s="51">
        <v>0</v>
      </c>
      <c r="AB2690" s="51">
        <v>15</v>
      </c>
      <c r="AC2690" s="63" t="s">
        <v>375</v>
      </c>
      <c r="AD2690" s="94" t="str">
        <f>IF(OR(Q2690="",'1'!$H$10="-"),"",IF(Q2690&gt;R2690+S2690,"заказано больше наличия",""))</f>
        <v/>
      </c>
    </row>
    <row r="2691" spans="1:30" s="48" customFormat="1">
      <c r="A2691" s="2"/>
      <c r="B2691" s="57" t="s">
        <v>4234</v>
      </c>
      <c r="C2691" s="49" t="s">
        <v>2749</v>
      </c>
      <c r="D2691" s="49" t="s">
        <v>2750</v>
      </c>
      <c r="E2691" s="49">
        <v>7</v>
      </c>
      <c r="F2691" s="49">
        <v>8</v>
      </c>
      <c r="G2691" s="49" t="s">
        <v>4272</v>
      </c>
      <c r="H2691" s="52" t="s">
        <v>288</v>
      </c>
      <c r="I2691" s="50"/>
      <c r="J2691" s="50"/>
      <c r="K2691" s="90"/>
      <c r="L2691" s="51">
        <v>736</v>
      </c>
      <c r="M2691" s="51">
        <v>649</v>
      </c>
      <c r="N2691" s="82">
        <f>IF('1'!$H$10="-",L2691,L2691)</f>
        <v>736</v>
      </c>
      <c r="O2691" s="82">
        <f>IF(Z2691="только сц",0,IF('1'!$H$10="-",M2691,IF('1'!$H$10="в кассу предприятия",M2691,IF('1'!$H$10="ИП Водакова Т.Ю.",M2691*1.075,"-"))))</f>
        <v>649</v>
      </c>
      <c r="P2691" s="86">
        <v>17</v>
      </c>
      <c r="Q2691" s="47"/>
      <c r="R2691" s="91">
        <f t="shared" si="42"/>
        <v>0</v>
      </c>
      <c r="S2691" s="91" t="str">
        <f>IF('1'!$H$10="-","-      ₽",IF(Z2691="только сц",IF(Q2691&lt;=AA2691,Q2691,AA2691),IF(Q2691&lt;=AB2691,0,IF(Q2691-R2691&lt;=AA2691,Q2691-R2691,AA2691))))</f>
        <v>-      ₽</v>
      </c>
      <c r="T2691" s="92" t="str">
        <f>IF('1'!$H$10="-","-      ₽",IF(AND(SUM($W$10:$W$6357)&gt;=200000,AC2691&lt;&gt;"без скидки"),IF(R2691&gt;=100,O2691*0.95*0.95*R2691,O2691*R2691*0.95),IF(SUM($V$10:$V$6357)&gt;=57000,IF(AND(R2691&gt;=100,AC2691&lt;&gt;"без скидки"),O2691*0.95*R2691,O2691*R2691),N2691*R2691)))</f>
        <v>-      ₽</v>
      </c>
      <c r="U2691" s="92" t="str">
        <f>IF('1'!$H$10="-","-      ₽",S2691*N2691)</f>
        <v>-      ₽</v>
      </c>
      <c r="V2691" s="93" t="str">
        <f>IF('1'!$H$10="-","-      ₽",R2691*N2691)</f>
        <v>-      ₽</v>
      </c>
      <c r="W2691" s="93" t="str">
        <f>IF('1'!$H$10="-","-      ₽",R2691*O2691)</f>
        <v>-      ₽</v>
      </c>
      <c r="X2691" s="65" t="s">
        <v>4548</v>
      </c>
      <c r="Y2691" s="66" t="str">
        <f>IF(OR(Q2691="",'1'!$H$10="-"),"-      %",IF(Z2691="только сц",0,IF(SUM($V$685:$V$6357)&gt;=57000,(W2691-T2691)/W2691,0)))</f>
        <v>-      %</v>
      </c>
      <c r="Z2691" s="83" t="s">
        <v>375</v>
      </c>
      <c r="AA2691" s="51">
        <v>0</v>
      </c>
      <c r="AB2691" s="51">
        <v>17</v>
      </c>
      <c r="AC2691" s="63" t="s">
        <v>375</v>
      </c>
      <c r="AD2691" s="94" t="str">
        <f>IF(OR(Q2691="",'1'!$H$10="-"),"",IF(Q2691&gt;R2691+S2691,"заказано больше наличия",""))</f>
        <v/>
      </c>
    </row>
    <row r="2692" spans="1:30" s="48" customFormat="1">
      <c r="A2692" s="2"/>
      <c r="B2692" s="57" t="s">
        <v>4397</v>
      </c>
      <c r="C2692" s="49" t="s">
        <v>3935</v>
      </c>
      <c r="D2692" s="49" t="s">
        <v>3936</v>
      </c>
      <c r="E2692" s="49">
        <v>7</v>
      </c>
      <c r="F2692" s="49">
        <v>8</v>
      </c>
      <c r="G2692" s="49" t="s">
        <v>4528</v>
      </c>
      <c r="H2692" s="52" t="s">
        <v>288</v>
      </c>
      <c r="I2692" s="50"/>
      <c r="J2692" s="50"/>
      <c r="K2692" s="90"/>
      <c r="L2692" s="51">
        <v>584</v>
      </c>
      <c r="M2692" s="51">
        <v>515</v>
      </c>
      <c r="N2692" s="82">
        <f>IF('1'!$H$10="-",L2692,L2692)</f>
        <v>584</v>
      </c>
      <c r="O2692" s="82">
        <f>IF(Z2692="только сц",0,IF('1'!$H$10="-",M2692,IF('1'!$H$10="в кассу предприятия",M2692,IF('1'!$H$10="ИП Водакова Т.Ю.",M2692*1.075,"-"))))</f>
        <v>515</v>
      </c>
      <c r="P2692" s="86">
        <v>38</v>
      </c>
      <c r="Q2692" s="47"/>
      <c r="R2692" s="91">
        <f t="shared" si="42"/>
        <v>0</v>
      </c>
      <c r="S2692" s="91" t="str">
        <f>IF('1'!$H$10="-","-      ₽",IF(Z2692="только сц",IF(Q2692&lt;=AA2692,Q2692,AA2692),IF(Q2692&lt;=AB2692,0,IF(Q2692-R2692&lt;=AA2692,Q2692-R2692,AA2692))))</f>
        <v>-      ₽</v>
      </c>
      <c r="T2692" s="92" t="str">
        <f>IF('1'!$H$10="-","-      ₽",IF(AND(SUM($W$10:$W$6357)&gt;=200000,AC2692&lt;&gt;"без скидки"),IF(R2692&gt;=100,O2692*0.95*0.95*R2692,O2692*R2692*0.95),IF(SUM($V$10:$V$6357)&gt;=57000,IF(AND(R2692&gt;=100,AC2692&lt;&gt;"без скидки"),O2692*0.95*R2692,O2692*R2692),N2692*R2692)))</f>
        <v>-      ₽</v>
      </c>
      <c r="U2692" s="92" t="str">
        <f>IF('1'!$H$10="-","-      ₽",S2692*N2692)</f>
        <v>-      ₽</v>
      </c>
      <c r="V2692" s="93" t="str">
        <f>IF('1'!$H$10="-","-      ₽",R2692*N2692)</f>
        <v>-      ₽</v>
      </c>
      <c r="W2692" s="93" t="str">
        <f>IF('1'!$H$10="-","-      ₽",R2692*O2692)</f>
        <v>-      ₽</v>
      </c>
      <c r="X2692" s="65" t="s">
        <v>4548</v>
      </c>
      <c r="Y2692" s="66" t="str">
        <f>IF(OR(Q2692="",'1'!$H$10="-"),"-      %",IF(Z2692="только сц",0,IF(SUM($V$685:$V$6357)&gt;=57000,(W2692-T2692)/W2692,0)))</f>
        <v>-      %</v>
      </c>
      <c r="Z2692" s="83" t="s">
        <v>375</v>
      </c>
      <c r="AA2692" s="51">
        <v>0</v>
      </c>
      <c r="AB2692" s="51">
        <v>38</v>
      </c>
      <c r="AC2692" s="63" t="s">
        <v>375</v>
      </c>
      <c r="AD2692" s="94" t="str">
        <f>IF(OR(Q2692="",'1'!$H$10="-"),"",IF(Q2692&gt;R2692+S2692,"заказано больше наличия",""))</f>
        <v/>
      </c>
    </row>
    <row r="2693" spans="1:30" s="48" customFormat="1">
      <c r="A2693" s="2"/>
      <c r="B2693" s="57" t="s">
        <v>4398</v>
      </c>
      <c r="C2693" s="49" t="s">
        <v>3935</v>
      </c>
      <c r="D2693" s="49" t="s">
        <v>3936</v>
      </c>
      <c r="E2693" s="49">
        <v>7</v>
      </c>
      <c r="F2693" s="49">
        <v>8</v>
      </c>
      <c r="G2693" s="49" t="s">
        <v>4529</v>
      </c>
      <c r="H2693" s="52" t="s">
        <v>288</v>
      </c>
      <c r="I2693" s="50"/>
      <c r="J2693" s="50"/>
      <c r="K2693" s="90"/>
      <c r="L2693" s="51">
        <v>584</v>
      </c>
      <c r="M2693" s="51">
        <v>515</v>
      </c>
      <c r="N2693" s="82">
        <f>IF('1'!$H$10="-",L2693,L2693)</f>
        <v>584</v>
      </c>
      <c r="O2693" s="82">
        <f>IF(Z2693="только сц",0,IF('1'!$H$10="-",M2693,IF('1'!$H$10="в кассу предприятия",M2693,IF('1'!$H$10="ИП Водакова Т.Ю.",M2693*1.075,"-"))))</f>
        <v>515</v>
      </c>
      <c r="P2693" s="86">
        <v>29</v>
      </c>
      <c r="Q2693" s="47"/>
      <c r="R2693" s="91">
        <f t="shared" si="42"/>
        <v>0</v>
      </c>
      <c r="S2693" s="91" t="str">
        <f>IF('1'!$H$10="-","-      ₽",IF(Z2693="только сц",IF(Q2693&lt;=AA2693,Q2693,AA2693),IF(Q2693&lt;=AB2693,0,IF(Q2693-R2693&lt;=AA2693,Q2693-R2693,AA2693))))</f>
        <v>-      ₽</v>
      </c>
      <c r="T2693" s="92" t="str">
        <f>IF('1'!$H$10="-","-      ₽",IF(AND(SUM($W$10:$W$6357)&gt;=200000,AC2693&lt;&gt;"без скидки"),IF(R2693&gt;=100,O2693*0.95*0.95*R2693,O2693*R2693*0.95),IF(SUM($V$10:$V$6357)&gt;=57000,IF(AND(R2693&gt;=100,AC2693&lt;&gt;"без скидки"),O2693*0.95*R2693,O2693*R2693),N2693*R2693)))</f>
        <v>-      ₽</v>
      </c>
      <c r="U2693" s="92" t="str">
        <f>IF('1'!$H$10="-","-      ₽",S2693*N2693)</f>
        <v>-      ₽</v>
      </c>
      <c r="V2693" s="93" t="str">
        <f>IF('1'!$H$10="-","-      ₽",R2693*N2693)</f>
        <v>-      ₽</v>
      </c>
      <c r="W2693" s="93" t="str">
        <f>IF('1'!$H$10="-","-      ₽",R2693*O2693)</f>
        <v>-      ₽</v>
      </c>
      <c r="X2693" s="65" t="s">
        <v>4548</v>
      </c>
      <c r="Y2693" s="66" t="str">
        <f>IF(OR(Q2693="",'1'!$H$10="-"),"-      %",IF(Z2693="только сц",0,IF(SUM($V$685:$V$6357)&gt;=57000,(W2693-T2693)/W2693,0)))</f>
        <v>-      %</v>
      </c>
      <c r="Z2693" s="83" t="s">
        <v>375</v>
      </c>
      <c r="AA2693" s="51">
        <v>0</v>
      </c>
      <c r="AB2693" s="51">
        <v>29</v>
      </c>
      <c r="AC2693" s="63" t="s">
        <v>375</v>
      </c>
      <c r="AD2693" s="94" t="str">
        <f>IF(OR(Q2693="",'1'!$H$10="-"),"",IF(Q2693&gt;R2693+S2693,"заказано больше наличия",""))</f>
        <v/>
      </c>
    </row>
    <row r="2694" spans="1:30" s="48" customFormat="1">
      <c r="A2694" s="2"/>
      <c r="B2694" s="57" t="s">
        <v>4399</v>
      </c>
      <c r="C2694" s="49" t="s">
        <v>3935</v>
      </c>
      <c r="D2694" s="49" t="s">
        <v>3936</v>
      </c>
      <c r="E2694" s="49">
        <v>7</v>
      </c>
      <c r="F2694" s="49">
        <v>8</v>
      </c>
      <c r="G2694" s="49" t="s">
        <v>4530</v>
      </c>
      <c r="H2694" s="52" t="s">
        <v>288</v>
      </c>
      <c r="I2694" s="50"/>
      <c r="J2694" s="50"/>
      <c r="K2694" s="90"/>
      <c r="L2694" s="51">
        <v>584</v>
      </c>
      <c r="M2694" s="51">
        <v>515</v>
      </c>
      <c r="N2694" s="82">
        <f>IF('1'!$H$10="-",L2694,L2694)</f>
        <v>584</v>
      </c>
      <c r="O2694" s="82">
        <f>IF(Z2694="только сц",0,IF('1'!$H$10="-",M2694,IF('1'!$H$10="в кассу предприятия",M2694,IF('1'!$H$10="ИП Водакова Т.Ю.",M2694*1.075,"-"))))</f>
        <v>515</v>
      </c>
      <c r="P2694" s="86">
        <v>14</v>
      </c>
      <c r="Q2694" s="47"/>
      <c r="R2694" s="91">
        <f t="shared" si="42"/>
        <v>0</v>
      </c>
      <c r="S2694" s="91" t="str">
        <f>IF('1'!$H$10="-","-      ₽",IF(Z2694="только сц",IF(Q2694&lt;=AA2694,Q2694,AA2694),IF(Q2694&lt;=AB2694,0,IF(Q2694-R2694&lt;=AA2694,Q2694-R2694,AA2694))))</f>
        <v>-      ₽</v>
      </c>
      <c r="T2694" s="92" t="str">
        <f>IF('1'!$H$10="-","-      ₽",IF(AND(SUM($W$10:$W$6357)&gt;=200000,AC2694&lt;&gt;"без скидки"),IF(R2694&gt;=100,O2694*0.95*0.95*R2694,O2694*R2694*0.95),IF(SUM($V$10:$V$6357)&gt;=57000,IF(AND(R2694&gt;=100,AC2694&lt;&gt;"без скидки"),O2694*0.95*R2694,O2694*R2694),N2694*R2694)))</f>
        <v>-      ₽</v>
      </c>
      <c r="U2694" s="92" t="str">
        <f>IF('1'!$H$10="-","-      ₽",S2694*N2694)</f>
        <v>-      ₽</v>
      </c>
      <c r="V2694" s="93" t="str">
        <f>IF('1'!$H$10="-","-      ₽",R2694*N2694)</f>
        <v>-      ₽</v>
      </c>
      <c r="W2694" s="93" t="str">
        <f>IF('1'!$H$10="-","-      ₽",R2694*O2694)</f>
        <v>-      ₽</v>
      </c>
      <c r="X2694" s="65" t="s">
        <v>4548</v>
      </c>
      <c r="Y2694" s="66" t="str">
        <f>IF(OR(Q2694="",'1'!$H$10="-"),"-      %",IF(Z2694="только сц",0,IF(SUM($V$685:$V$6357)&gt;=57000,(W2694-T2694)/W2694,0)))</f>
        <v>-      %</v>
      </c>
      <c r="Z2694" s="83" t="s">
        <v>375</v>
      </c>
      <c r="AA2694" s="51">
        <v>0</v>
      </c>
      <c r="AB2694" s="51">
        <v>14</v>
      </c>
      <c r="AC2694" s="63" t="s">
        <v>375</v>
      </c>
      <c r="AD2694" s="94" t="str">
        <f>IF(OR(Q2694="",'1'!$H$10="-"),"",IF(Q2694&gt;R2694+S2694,"заказано больше наличия",""))</f>
        <v/>
      </c>
    </row>
    <row r="2695" spans="1:30" s="48" customFormat="1">
      <c r="A2695" s="2"/>
      <c r="B2695" s="57" t="s">
        <v>4400</v>
      </c>
      <c r="C2695" s="49" t="s">
        <v>3935</v>
      </c>
      <c r="D2695" s="49" t="s">
        <v>3936</v>
      </c>
      <c r="E2695" s="49">
        <v>7</v>
      </c>
      <c r="F2695" s="49">
        <v>8</v>
      </c>
      <c r="G2695" s="49" t="s">
        <v>4531</v>
      </c>
      <c r="H2695" s="52" t="s">
        <v>288</v>
      </c>
      <c r="I2695" s="50"/>
      <c r="J2695" s="50"/>
      <c r="K2695" s="90"/>
      <c r="L2695" s="51">
        <v>584</v>
      </c>
      <c r="M2695" s="51">
        <v>515</v>
      </c>
      <c r="N2695" s="82">
        <f>IF('1'!$H$10="-",L2695,L2695)</f>
        <v>584</v>
      </c>
      <c r="O2695" s="82">
        <f>IF(Z2695="только сц",0,IF('1'!$H$10="-",M2695,IF('1'!$H$10="в кассу предприятия",M2695,IF('1'!$H$10="ИП Водакова Т.Ю.",M2695*1.075,"-"))))</f>
        <v>515</v>
      </c>
      <c r="P2695" s="86">
        <v>9</v>
      </c>
      <c r="Q2695" s="47"/>
      <c r="R2695" s="91">
        <f t="shared" si="42"/>
        <v>0</v>
      </c>
      <c r="S2695" s="91" t="str">
        <f>IF('1'!$H$10="-","-      ₽",IF(Z2695="только сц",IF(Q2695&lt;=AA2695,Q2695,AA2695),IF(Q2695&lt;=AB2695,0,IF(Q2695-R2695&lt;=AA2695,Q2695-R2695,AA2695))))</f>
        <v>-      ₽</v>
      </c>
      <c r="T2695" s="92" t="str">
        <f>IF('1'!$H$10="-","-      ₽",IF(AND(SUM($W$10:$W$6357)&gt;=200000,AC2695&lt;&gt;"без скидки"),IF(R2695&gt;=100,O2695*0.95*0.95*R2695,O2695*R2695*0.95),IF(SUM($V$10:$V$6357)&gt;=57000,IF(AND(R2695&gt;=100,AC2695&lt;&gt;"без скидки"),O2695*0.95*R2695,O2695*R2695),N2695*R2695)))</f>
        <v>-      ₽</v>
      </c>
      <c r="U2695" s="92" t="str">
        <f>IF('1'!$H$10="-","-      ₽",S2695*N2695)</f>
        <v>-      ₽</v>
      </c>
      <c r="V2695" s="93" t="str">
        <f>IF('1'!$H$10="-","-      ₽",R2695*N2695)</f>
        <v>-      ₽</v>
      </c>
      <c r="W2695" s="93" t="str">
        <f>IF('1'!$H$10="-","-      ₽",R2695*O2695)</f>
        <v>-      ₽</v>
      </c>
      <c r="X2695" s="65" t="s">
        <v>4548</v>
      </c>
      <c r="Y2695" s="66" t="str">
        <f>IF(OR(Q2695="",'1'!$H$10="-"),"-      %",IF(Z2695="только сц",0,IF(SUM($V$685:$V$6357)&gt;=57000,(W2695-T2695)/W2695,0)))</f>
        <v>-      %</v>
      </c>
      <c r="Z2695" s="83" t="s">
        <v>375</v>
      </c>
      <c r="AA2695" s="51">
        <v>5</v>
      </c>
      <c r="AB2695" s="51">
        <v>4</v>
      </c>
      <c r="AC2695" s="63" t="s">
        <v>375</v>
      </c>
      <c r="AD2695" s="94" t="str">
        <f>IF(OR(Q2695="",'1'!$H$10="-"),"",IF(Q2695&gt;R2695+S2695,"заказано больше наличия",""))</f>
        <v/>
      </c>
    </row>
    <row r="2696" spans="1:30" s="48" customFormat="1">
      <c r="A2696" s="2"/>
      <c r="B2696" s="57" t="s">
        <v>4401</v>
      </c>
      <c r="C2696" s="49" t="s">
        <v>3935</v>
      </c>
      <c r="D2696" s="49" t="s">
        <v>3936</v>
      </c>
      <c r="E2696" s="49">
        <v>7</v>
      </c>
      <c r="F2696" s="49">
        <v>8</v>
      </c>
      <c r="G2696" s="49" t="s">
        <v>4532</v>
      </c>
      <c r="H2696" s="52" t="s">
        <v>288</v>
      </c>
      <c r="I2696" s="50"/>
      <c r="J2696" s="50"/>
      <c r="K2696" s="90"/>
      <c r="L2696" s="51">
        <v>736</v>
      </c>
      <c r="M2696" s="51">
        <v>649</v>
      </c>
      <c r="N2696" s="82">
        <f>IF('1'!$H$10="-",L2696,L2696)</f>
        <v>736</v>
      </c>
      <c r="O2696" s="82">
        <f>IF(Z2696="только сц",0,IF('1'!$H$10="-",M2696,IF('1'!$H$10="в кассу предприятия",M2696,IF('1'!$H$10="ИП Водакова Т.Ю.",M2696*1.075,"-"))))</f>
        <v>649</v>
      </c>
      <c r="P2696" s="86">
        <v>24</v>
      </c>
      <c r="Q2696" s="47"/>
      <c r="R2696" s="91">
        <f t="shared" si="42"/>
        <v>0</v>
      </c>
      <c r="S2696" s="91" t="str">
        <f>IF('1'!$H$10="-","-      ₽",IF(Z2696="только сц",IF(Q2696&lt;=AA2696,Q2696,AA2696),IF(Q2696&lt;=AB2696,0,IF(Q2696-R2696&lt;=AA2696,Q2696-R2696,AA2696))))</f>
        <v>-      ₽</v>
      </c>
      <c r="T2696" s="92" t="str">
        <f>IF('1'!$H$10="-","-      ₽",IF(AND(SUM($W$10:$W$6357)&gt;=200000,AC2696&lt;&gt;"без скидки"),IF(R2696&gt;=100,O2696*0.95*0.95*R2696,O2696*R2696*0.95),IF(SUM($V$10:$V$6357)&gt;=57000,IF(AND(R2696&gt;=100,AC2696&lt;&gt;"без скидки"),O2696*0.95*R2696,O2696*R2696),N2696*R2696)))</f>
        <v>-      ₽</v>
      </c>
      <c r="U2696" s="92" t="str">
        <f>IF('1'!$H$10="-","-      ₽",S2696*N2696)</f>
        <v>-      ₽</v>
      </c>
      <c r="V2696" s="93" t="str">
        <f>IF('1'!$H$10="-","-      ₽",R2696*N2696)</f>
        <v>-      ₽</v>
      </c>
      <c r="W2696" s="93" t="str">
        <f>IF('1'!$H$10="-","-      ₽",R2696*O2696)</f>
        <v>-      ₽</v>
      </c>
      <c r="X2696" s="65" t="s">
        <v>4548</v>
      </c>
      <c r="Y2696" s="66" t="str">
        <f>IF(OR(Q2696="",'1'!$H$10="-"),"-      %",IF(Z2696="только сц",0,IF(SUM($V$685:$V$6357)&gt;=57000,(W2696-T2696)/W2696,0)))</f>
        <v>-      %</v>
      </c>
      <c r="Z2696" s="83" t="s">
        <v>375</v>
      </c>
      <c r="AA2696" s="51">
        <v>0</v>
      </c>
      <c r="AB2696" s="51">
        <v>24</v>
      </c>
      <c r="AC2696" s="63" t="s">
        <v>375</v>
      </c>
      <c r="AD2696" s="94" t="str">
        <f>IF(OR(Q2696="",'1'!$H$10="-"),"",IF(Q2696&gt;R2696+S2696,"заказано больше наличия",""))</f>
        <v/>
      </c>
    </row>
    <row r="2697" spans="1:30" s="48" customFormat="1">
      <c r="A2697" s="2"/>
      <c r="B2697" s="57" t="s">
        <v>4402</v>
      </c>
      <c r="C2697" s="49" t="s">
        <v>3935</v>
      </c>
      <c r="D2697" s="49" t="s">
        <v>3936</v>
      </c>
      <c r="E2697" s="49">
        <v>7</v>
      </c>
      <c r="F2697" s="49">
        <v>8</v>
      </c>
      <c r="G2697" s="49" t="s">
        <v>4533</v>
      </c>
      <c r="H2697" s="52" t="s">
        <v>288</v>
      </c>
      <c r="I2697" s="50"/>
      <c r="J2697" s="50"/>
      <c r="K2697" s="90"/>
      <c r="L2697" s="51">
        <v>584</v>
      </c>
      <c r="M2697" s="51">
        <v>515</v>
      </c>
      <c r="N2697" s="82">
        <f>IF('1'!$H$10="-",L2697,L2697)</f>
        <v>584</v>
      </c>
      <c r="O2697" s="82">
        <f>IF(Z2697="только сц",0,IF('1'!$H$10="-",M2697,IF('1'!$H$10="в кассу предприятия",M2697,IF('1'!$H$10="ИП Водакова Т.Ю.",M2697*1.075,"-"))))</f>
        <v>515</v>
      </c>
      <c r="P2697" s="86">
        <v>66</v>
      </c>
      <c r="Q2697" s="47"/>
      <c r="R2697" s="91">
        <f t="shared" si="42"/>
        <v>0</v>
      </c>
      <c r="S2697" s="91" t="str">
        <f>IF('1'!$H$10="-","-      ₽",IF(Z2697="только сц",IF(Q2697&lt;=AA2697,Q2697,AA2697),IF(Q2697&lt;=AB2697,0,IF(Q2697-R2697&lt;=AA2697,Q2697-R2697,AA2697))))</f>
        <v>-      ₽</v>
      </c>
      <c r="T2697" s="92" t="str">
        <f>IF('1'!$H$10="-","-      ₽",IF(AND(SUM($W$10:$W$6357)&gt;=200000,AC2697&lt;&gt;"без скидки"),IF(R2697&gt;=100,O2697*0.95*0.95*R2697,O2697*R2697*0.95),IF(SUM($V$10:$V$6357)&gt;=57000,IF(AND(R2697&gt;=100,AC2697&lt;&gt;"без скидки"),O2697*0.95*R2697,O2697*R2697),N2697*R2697)))</f>
        <v>-      ₽</v>
      </c>
      <c r="U2697" s="92" t="str">
        <f>IF('1'!$H$10="-","-      ₽",S2697*N2697)</f>
        <v>-      ₽</v>
      </c>
      <c r="V2697" s="93" t="str">
        <f>IF('1'!$H$10="-","-      ₽",R2697*N2697)</f>
        <v>-      ₽</v>
      </c>
      <c r="W2697" s="93" t="str">
        <f>IF('1'!$H$10="-","-      ₽",R2697*O2697)</f>
        <v>-      ₽</v>
      </c>
      <c r="X2697" s="65" t="s">
        <v>4548</v>
      </c>
      <c r="Y2697" s="66" t="str">
        <f>IF(OR(Q2697="",'1'!$H$10="-"),"-      %",IF(Z2697="только сц",0,IF(SUM($V$685:$V$6357)&gt;=57000,(W2697-T2697)/W2697,0)))</f>
        <v>-      %</v>
      </c>
      <c r="Z2697" s="83" t="s">
        <v>375</v>
      </c>
      <c r="AA2697" s="51">
        <v>1</v>
      </c>
      <c r="AB2697" s="51">
        <v>65</v>
      </c>
      <c r="AC2697" s="63" t="s">
        <v>375</v>
      </c>
      <c r="AD2697" s="94" t="str">
        <f>IF(OR(Q2697="",'1'!$H$10="-"),"",IF(Q2697&gt;R2697+S2697,"заказано больше наличия",""))</f>
        <v/>
      </c>
    </row>
    <row r="2698" spans="1:30" s="48" customFormat="1">
      <c r="A2698" s="2"/>
      <c r="B2698" s="57" t="s">
        <v>4403</v>
      </c>
      <c r="C2698" s="49" t="s">
        <v>3935</v>
      </c>
      <c r="D2698" s="49" t="s">
        <v>3936</v>
      </c>
      <c r="E2698" s="49">
        <v>7</v>
      </c>
      <c r="F2698" s="49">
        <v>8</v>
      </c>
      <c r="G2698" s="49" t="s">
        <v>4534</v>
      </c>
      <c r="H2698" s="52" t="s">
        <v>288</v>
      </c>
      <c r="I2698" s="50"/>
      <c r="J2698" s="50"/>
      <c r="K2698" s="90"/>
      <c r="L2698" s="51">
        <v>736</v>
      </c>
      <c r="M2698" s="51">
        <v>649</v>
      </c>
      <c r="N2698" s="82">
        <f>IF('1'!$H$10="-",L2698,L2698)</f>
        <v>736</v>
      </c>
      <c r="O2698" s="82">
        <f>IF(Z2698="только сц",0,IF('1'!$H$10="-",M2698,IF('1'!$H$10="в кассу предприятия",M2698,IF('1'!$H$10="ИП Водакова Т.Ю.",M2698*1.075,"-"))))</f>
        <v>649</v>
      </c>
      <c r="P2698" s="86">
        <v>22</v>
      </c>
      <c r="Q2698" s="47"/>
      <c r="R2698" s="91">
        <f t="shared" si="42"/>
        <v>0</v>
      </c>
      <c r="S2698" s="91" t="str">
        <f>IF('1'!$H$10="-","-      ₽",IF(Z2698="только сц",IF(Q2698&lt;=AA2698,Q2698,AA2698),IF(Q2698&lt;=AB2698,0,IF(Q2698-R2698&lt;=AA2698,Q2698-R2698,AA2698))))</f>
        <v>-      ₽</v>
      </c>
      <c r="T2698" s="92" t="str">
        <f>IF('1'!$H$10="-","-      ₽",IF(AND(SUM($W$10:$W$6357)&gt;=200000,AC2698&lt;&gt;"без скидки"),IF(R2698&gt;=100,O2698*0.95*0.95*R2698,O2698*R2698*0.95),IF(SUM($V$10:$V$6357)&gt;=57000,IF(AND(R2698&gt;=100,AC2698&lt;&gt;"без скидки"),O2698*0.95*R2698,O2698*R2698),N2698*R2698)))</f>
        <v>-      ₽</v>
      </c>
      <c r="U2698" s="92" t="str">
        <f>IF('1'!$H$10="-","-      ₽",S2698*N2698)</f>
        <v>-      ₽</v>
      </c>
      <c r="V2698" s="93" t="str">
        <f>IF('1'!$H$10="-","-      ₽",R2698*N2698)</f>
        <v>-      ₽</v>
      </c>
      <c r="W2698" s="93" t="str">
        <f>IF('1'!$H$10="-","-      ₽",R2698*O2698)</f>
        <v>-      ₽</v>
      </c>
      <c r="X2698" s="65" t="s">
        <v>4548</v>
      </c>
      <c r="Y2698" s="66" t="str">
        <f>IF(OR(Q2698="",'1'!$H$10="-"),"-      %",IF(Z2698="только сц",0,IF(SUM($V$685:$V$6357)&gt;=57000,(W2698-T2698)/W2698,0)))</f>
        <v>-      %</v>
      </c>
      <c r="Z2698" s="83" t="s">
        <v>375</v>
      </c>
      <c r="AA2698" s="51">
        <v>1</v>
      </c>
      <c r="AB2698" s="51">
        <v>21</v>
      </c>
      <c r="AC2698" s="63" t="s">
        <v>375</v>
      </c>
      <c r="AD2698" s="94" t="str">
        <f>IF(OR(Q2698="",'1'!$H$10="-"),"",IF(Q2698&gt;R2698+S2698,"заказано больше наличия",""))</f>
        <v/>
      </c>
    </row>
    <row r="2699" spans="1:30" s="48" customFormat="1">
      <c r="A2699" s="2"/>
      <c r="B2699" s="57" t="s">
        <v>4404</v>
      </c>
      <c r="C2699" s="49" t="s">
        <v>3935</v>
      </c>
      <c r="D2699" s="49" t="s">
        <v>3936</v>
      </c>
      <c r="E2699" s="49">
        <v>7</v>
      </c>
      <c r="F2699" s="49">
        <v>8</v>
      </c>
      <c r="G2699" s="49" t="s">
        <v>4535</v>
      </c>
      <c r="H2699" s="52" t="s">
        <v>288</v>
      </c>
      <c r="I2699" s="50"/>
      <c r="J2699" s="50"/>
      <c r="K2699" s="90"/>
      <c r="L2699" s="51">
        <v>584</v>
      </c>
      <c r="M2699" s="51">
        <v>515</v>
      </c>
      <c r="N2699" s="82">
        <f>IF('1'!$H$10="-",L2699,L2699)</f>
        <v>584</v>
      </c>
      <c r="O2699" s="82">
        <f>IF(Z2699="только сц",0,IF('1'!$H$10="-",M2699,IF('1'!$H$10="в кассу предприятия",M2699,IF('1'!$H$10="ИП Водакова Т.Ю.",M2699*1.075,"-"))))</f>
        <v>515</v>
      </c>
      <c r="P2699" s="86">
        <v>18</v>
      </c>
      <c r="Q2699" s="47"/>
      <c r="R2699" s="91">
        <f t="shared" si="42"/>
        <v>0</v>
      </c>
      <c r="S2699" s="91" t="str">
        <f>IF('1'!$H$10="-","-      ₽",IF(Z2699="только сц",IF(Q2699&lt;=AA2699,Q2699,AA2699),IF(Q2699&lt;=AB2699,0,IF(Q2699-R2699&lt;=AA2699,Q2699-R2699,AA2699))))</f>
        <v>-      ₽</v>
      </c>
      <c r="T2699" s="92" t="str">
        <f>IF('1'!$H$10="-","-      ₽",IF(AND(SUM($W$10:$W$6357)&gt;=200000,AC2699&lt;&gt;"без скидки"),IF(R2699&gt;=100,O2699*0.95*0.95*R2699,O2699*R2699*0.95),IF(SUM($V$10:$V$6357)&gt;=57000,IF(AND(R2699&gt;=100,AC2699&lt;&gt;"без скидки"),O2699*0.95*R2699,O2699*R2699),N2699*R2699)))</f>
        <v>-      ₽</v>
      </c>
      <c r="U2699" s="92" t="str">
        <f>IF('1'!$H$10="-","-      ₽",S2699*N2699)</f>
        <v>-      ₽</v>
      </c>
      <c r="V2699" s="93" t="str">
        <f>IF('1'!$H$10="-","-      ₽",R2699*N2699)</f>
        <v>-      ₽</v>
      </c>
      <c r="W2699" s="93" t="str">
        <f>IF('1'!$H$10="-","-      ₽",R2699*O2699)</f>
        <v>-      ₽</v>
      </c>
      <c r="X2699" s="65" t="s">
        <v>4548</v>
      </c>
      <c r="Y2699" s="66" t="str">
        <f>IF(OR(Q2699="",'1'!$H$10="-"),"-      %",IF(Z2699="только сц",0,IF(SUM($V$685:$V$6357)&gt;=57000,(W2699-T2699)/W2699,0)))</f>
        <v>-      %</v>
      </c>
      <c r="Z2699" s="83" t="s">
        <v>375</v>
      </c>
      <c r="AA2699" s="51">
        <v>0</v>
      </c>
      <c r="AB2699" s="51">
        <v>18</v>
      </c>
      <c r="AC2699" s="63" t="s">
        <v>375</v>
      </c>
      <c r="AD2699" s="94" t="str">
        <f>IF(OR(Q2699="",'1'!$H$10="-"),"",IF(Q2699&gt;R2699+S2699,"заказано больше наличия",""))</f>
        <v/>
      </c>
    </row>
    <row r="2700" spans="1:30" s="48" customFormat="1">
      <c r="A2700" s="2"/>
      <c r="B2700" s="57" t="s">
        <v>4405</v>
      </c>
      <c r="C2700" s="49" t="s">
        <v>3935</v>
      </c>
      <c r="D2700" s="49" t="s">
        <v>3936</v>
      </c>
      <c r="E2700" s="49">
        <v>7</v>
      </c>
      <c r="F2700" s="49">
        <v>8</v>
      </c>
      <c r="G2700" s="49" t="s">
        <v>4536</v>
      </c>
      <c r="H2700" s="52" t="s">
        <v>288</v>
      </c>
      <c r="I2700" s="50"/>
      <c r="J2700" s="50"/>
      <c r="K2700" s="90"/>
      <c r="L2700" s="51">
        <v>584</v>
      </c>
      <c r="M2700" s="51">
        <v>515</v>
      </c>
      <c r="N2700" s="82">
        <f>IF('1'!$H$10="-",L2700,L2700)</f>
        <v>584</v>
      </c>
      <c r="O2700" s="82">
        <f>IF(Z2700="только сц",0,IF('1'!$H$10="-",M2700,IF('1'!$H$10="в кассу предприятия",M2700,IF('1'!$H$10="ИП Водакова Т.Ю.",M2700*1.075,"-"))))</f>
        <v>515</v>
      </c>
      <c r="P2700" s="86">
        <v>46</v>
      </c>
      <c r="Q2700" s="47"/>
      <c r="R2700" s="91">
        <f t="shared" si="42"/>
        <v>0</v>
      </c>
      <c r="S2700" s="91" t="str">
        <f>IF('1'!$H$10="-","-      ₽",IF(Z2700="только сц",IF(Q2700&lt;=AA2700,Q2700,AA2700),IF(Q2700&lt;=AB2700,0,IF(Q2700-R2700&lt;=AA2700,Q2700-R2700,AA2700))))</f>
        <v>-      ₽</v>
      </c>
      <c r="T2700" s="92" t="str">
        <f>IF('1'!$H$10="-","-      ₽",IF(AND(SUM($W$10:$W$6357)&gt;=200000,AC2700&lt;&gt;"без скидки"),IF(R2700&gt;=100,O2700*0.95*0.95*R2700,O2700*R2700*0.95),IF(SUM($V$10:$V$6357)&gt;=57000,IF(AND(R2700&gt;=100,AC2700&lt;&gt;"без скидки"),O2700*0.95*R2700,O2700*R2700),N2700*R2700)))</f>
        <v>-      ₽</v>
      </c>
      <c r="U2700" s="92" t="str">
        <f>IF('1'!$H$10="-","-      ₽",S2700*N2700)</f>
        <v>-      ₽</v>
      </c>
      <c r="V2700" s="93" t="str">
        <f>IF('1'!$H$10="-","-      ₽",R2700*N2700)</f>
        <v>-      ₽</v>
      </c>
      <c r="W2700" s="93" t="str">
        <f>IF('1'!$H$10="-","-      ₽",R2700*O2700)</f>
        <v>-      ₽</v>
      </c>
      <c r="X2700" s="65" t="s">
        <v>4548</v>
      </c>
      <c r="Y2700" s="66" t="str">
        <f>IF(OR(Q2700="",'1'!$H$10="-"),"-      %",IF(Z2700="только сц",0,IF(SUM($V$685:$V$6357)&gt;=57000,(W2700-T2700)/W2700,0)))</f>
        <v>-      %</v>
      </c>
      <c r="Z2700" s="83" t="s">
        <v>375</v>
      </c>
      <c r="AA2700" s="51">
        <v>0</v>
      </c>
      <c r="AB2700" s="51">
        <v>46</v>
      </c>
      <c r="AC2700" s="63" t="s">
        <v>375</v>
      </c>
      <c r="AD2700" s="94" t="str">
        <f>IF(OR(Q2700="",'1'!$H$10="-"),"",IF(Q2700&gt;R2700+S2700,"заказано больше наличия",""))</f>
        <v/>
      </c>
    </row>
    <row r="2701" spans="1:30" s="48" customFormat="1">
      <c r="A2701" s="2"/>
      <c r="B2701" s="57" t="s">
        <v>4406</v>
      </c>
      <c r="C2701" s="49" t="s">
        <v>3935</v>
      </c>
      <c r="D2701" s="49" t="s">
        <v>3936</v>
      </c>
      <c r="E2701" s="49">
        <v>7</v>
      </c>
      <c r="F2701" s="49">
        <v>8</v>
      </c>
      <c r="G2701" s="49" t="s">
        <v>4537</v>
      </c>
      <c r="H2701" s="52" t="s">
        <v>288</v>
      </c>
      <c r="I2701" s="50"/>
      <c r="J2701" s="50"/>
      <c r="K2701" s="90"/>
      <c r="L2701" s="51">
        <v>736</v>
      </c>
      <c r="M2701" s="51">
        <v>649</v>
      </c>
      <c r="N2701" s="82">
        <f>IF('1'!$H$10="-",L2701,L2701)</f>
        <v>736</v>
      </c>
      <c r="O2701" s="82">
        <f>IF(Z2701="только сц",0,IF('1'!$H$10="-",M2701,IF('1'!$H$10="в кассу предприятия",M2701,IF('1'!$H$10="ИП Водакова Т.Ю.",M2701*1.075,"-"))))</f>
        <v>649</v>
      </c>
      <c r="P2701" s="86">
        <v>33</v>
      </c>
      <c r="Q2701" s="47"/>
      <c r="R2701" s="91">
        <f t="shared" si="42"/>
        <v>0</v>
      </c>
      <c r="S2701" s="91" t="str">
        <f>IF('1'!$H$10="-","-      ₽",IF(Z2701="только сц",IF(Q2701&lt;=AA2701,Q2701,AA2701),IF(Q2701&lt;=AB2701,0,IF(Q2701-R2701&lt;=AA2701,Q2701-R2701,AA2701))))</f>
        <v>-      ₽</v>
      </c>
      <c r="T2701" s="92" t="str">
        <f>IF('1'!$H$10="-","-      ₽",IF(AND(SUM($W$10:$W$6357)&gt;=200000,AC2701&lt;&gt;"без скидки"),IF(R2701&gt;=100,O2701*0.95*0.95*R2701,O2701*R2701*0.95),IF(SUM($V$10:$V$6357)&gt;=57000,IF(AND(R2701&gt;=100,AC2701&lt;&gt;"без скидки"),O2701*0.95*R2701,O2701*R2701),N2701*R2701)))</f>
        <v>-      ₽</v>
      </c>
      <c r="U2701" s="92" t="str">
        <f>IF('1'!$H$10="-","-      ₽",S2701*N2701)</f>
        <v>-      ₽</v>
      </c>
      <c r="V2701" s="93" t="str">
        <f>IF('1'!$H$10="-","-      ₽",R2701*N2701)</f>
        <v>-      ₽</v>
      </c>
      <c r="W2701" s="93" t="str">
        <f>IF('1'!$H$10="-","-      ₽",R2701*O2701)</f>
        <v>-      ₽</v>
      </c>
      <c r="X2701" s="65" t="s">
        <v>4548</v>
      </c>
      <c r="Y2701" s="66" t="str">
        <f>IF(OR(Q2701="",'1'!$H$10="-"),"-      %",IF(Z2701="только сц",0,IF(SUM($V$685:$V$6357)&gt;=57000,(W2701-T2701)/W2701,0)))</f>
        <v>-      %</v>
      </c>
      <c r="Z2701" s="83" t="s">
        <v>375</v>
      </c>
      <c r="AA2701" s="51">
        <v>0</v>
      </c>
      <c r="AB2701" s="51">
        <v>33</v>
      </c>
      <c r="AC2701" s="63" t="s">
        <v>375</v>
      </c>
      <c r="AD2701" s="94" t="str">
        <f>IF(OR(Q2701="",'1'!$H$10="-"),"",IF(Q2701&gt;R2701+S2701,"заказано больше наличия",""))</f>
        <v/>
      </c>
    </row>
    <row r="2702" spans="1:30" s="48" customFormat="1">
      <c r="A2702" s="2"/>
      <c r="B2702" s="57" t="s">
        <v>4407</v>
      </c>
      <c r="C2702" s="49" t="s">
        <v>3935</v>
      </c>
      <c r="D2702" s="49" t="s">
        <v>3936</v>
      </c>
      <c r="E2702" s="49">
        <v>7</v>
      </c>
      <c r="F2702" s="49">
        <v>8</v>
      </c>
      <c r="G2702" s="49" t="s">
        <v>4538</v>
      </c>
      <c r="H2702" s="52" t="s">
        <v>288</v>
      </c>
      <c r="I2702" s="50"/>
      <c r="J2702" s="50"/>
      <c r="K2702" s="90"/>
      <c r="L2702" s="51">
        <v>584</v>
      </c>
      <c r="M2702" s="51">
        <v>515</v>
      </c>
      <c r="N2702" s="82">
        <f>IF('1'!$H$10="-",L2702,L2702)</f>
        <v>584</v>
      </c>
      <c r="O2702" s="82">
        <f>IF(Z2702="только сц",0,IF('1'!$H$10="-",M2702,IF('1'!$H$10="в кассу предприятия",M2702,IF('1'!$H$10="ИП Водакова Т.Ю.",M2702*1.075,"-"))))</f>
        <v>515</v>
      </c>
      <c r="P2702" s="86">
        <v>39</v>
      </c>
      <c r="Q2702" s="47"/>
      <c r="R2702" s="91">
        <f t="shared" si="42"/>
        <v>0</v>
      </c>
      <c r="S2702" s="91" t="str">
        <f>IF('1'!$H$10="-","-      ₽",IF(Z2702="только сц",IF(Q2702&lt;=AA2702,Q2702,AA2702),IF(Q2702&lt;=AB2702,0,IF(Q2702-R2702&lt;=AA2702,Q2702-R2702,AA2702))))</f>
        <v>-      ₽</v>
      </c>
      <c r="T2702" s="92" t="str">
        <f>IF('1'!$H$10="-","-      ₽",IF(AND(SUM($W$10:$W$6357)&gt;=200000,AC2702&lt;&gt;"без скидки"),IF(R2702&gt;=100,O2702*0.95*0.95*R2702,O2702*R2702*0.95),IF(SUM($V$10:$V$6357)&gt;=57000,IF(AND(R2702&gt;=100,AC2702&lt;&gt;"без скидки"),O2702*0.95*R2702,O2702*R2702),N2702*R2702)))</f>
        <v>-      ₽</v>
      </c>
      <c r="U2702" s="92" t="str">
        <f>IF('1'!$H$10="-","-      ₽",S2702*N2702)</f>
        <v>-      ₽</v>
      </c>
      <c r="V2702" s="93" t="str">
        <f>IF('1'!$H$10="-","-      ₽",R2702*N2702)</f>
        <v>-      ₽</v>
      </c>
      <c r="W2702" s="93" t="str">
        <f>IF('1'!$H$10="-","-      ₽",R2702*O2702)</f>
        <v>-      ₽</v>
      </c>
      <c r="X2702" s="65" t="s">
        <v>4548</v>
      </c>
      <c r="Y2702" s="66" t="str">
        <f>IF(OR(Q2702="",'1'!$H$10="-"),"-      %",IF(Z2702="только сц",0,IF(SUM($V$685:$V$6357)&gt;=57000,(W2702-T2702)/W2702,0)))</f>
        <v>-      %</v>
      </c>
      <c r="Z2702" s="83" t="s">
        <v>375</v>
      </c>
      <c r="AA2702" s="51">
        <v>1</v>
      </c>
      <c r="AB2702" s="51">
        <v>38</v>
      </c>
      <c r="AC2702" s="63" t="s">
        <v>375</v>
      </c>
      <c r="AD2702" s="94" t="str">
        <f>IF(OR(Q2702="",'1'!$H$10="-"),"",IF(Q2702&gt;R2702+S2702,"заказано больше наличия",""))</f>
        <v/>
      </c>
    </row>
    <row r="2703" spans="1:30" s="48" customFormat="1">
      <c r="A2703" s="2"/>
      <c r="B2703" s="57" t="s">
        <v>4408</v>
      </c>
      <c r="C2703" s="49" t="s">
        <v>3935</v>
      </c>
      <c r="D2703" s="49" t="s">
        <v>3936</v>
      </c>
      <c r="E2703" s="49">
        <v>7</v>
      </c>
      <c r="F2703" s="49">
        <v>8</v>
      </c>
      <c r="G2703" s="49" t="s">
        <v>4539</v>
      </c>
      <c r="H2703" s="52" t="s">
        <v>288</v>
      </c>
      <c r="I2703" s="50"/>
      <c r="J2703" s="50"/>
      <c r="K2703" s="90"/>
      <c r="L2703" s="51">
        <v>584</v>
      </c>
      <c r="M2703" s="51">
        <v>515</v>
      </c>
      <c r="N2703" s="82">
        <f>IF('1'!$H$10="-",L2703,L2703)</f>
        <v>584</v>
      </c>
      <c r="O2703" s="82">
        <f>IF(Z2703="только сц",0,IF('1'!$H$10="-",M2703,IF('1'!$H$10="в кассу предприятия",M2703,IF('1'!$H$10="ИП Водакова Т.Ю.",M2703*1.075,"-"))))</f>
        <v>515</v>
      </c>
      <c r="P2703" s="86">
        <v>35</v>
      </c>
      <c r="Q2703" s="47"/>
      <c r="R2703" s="91">
        <f t="shared" si="42"/>
        <v>0</v>
      </c>
      <c r="S2703" s="91" t="str">
        <f>IF('1'!$H$10="-","-      ₽",IF(Z2703="только сц",IF(Q2703&lt;=AA2703,Q2703,AA2703),IF(Q2703&lt;=AB2703,0,IF(Q2703-R2703&lt;=AA2703,Q2703-R2703,AA2703))))</f>
        <v>-      ₽</v>
      </c>
      <c r="T2703" s="92" t="str">
        <f>IF('1'!$H$10="-","-      ₽",IF(AND(SUM($W$10:$W$6357)&gt;=200000,AC2703&lt;&gt;"без скидки"),IF(R2703&gt;=100,O2703*0.95*0.95*R2703,O2703*R2703*0.95),IF(SUM($V$10:$V$6357)&gt;=57000,IF(AND(R2703&gt;=100,AC2703&lt;&gt;"без скидки"),O2703*0.95*R2703,O2703*R2703),N2703*R2703)))</f>
        <v>-      ₽</v>
      </c>
      <c r="U2703" s="92" t="str">
        <f>IF('1'!$H$10="-","-      ₽",S2703*N2703)</f>
        <v>-      ₽</v>
      </c>
      <c r="V2703" s="93" t="str">
        <f>IF('1'!$H$10="-","-      ₽",R2703*N2703)</f>
        <v>-      ₽</v>
      </c>
      <c r="W2703" s="93" t="str">
        <f>IF('1'!$H$10="-","-      ₽",R2703*O2703)</f>
        <v>-      ₽</v>
      </c>
      <c r="X2703" s="65" t="s">
        <v>4548</v>
      </c>
      <c r="Y2703" s="66" t="str">
        <f>IF(OR(Q2703="",'1'!$H$10="-"),"-      %",IF(Z2703="только сц",0,IF(SUM($V$685:$V$6357)&gt;=57000,(W2703-T2703)/W2703,0)))</f>
        <v>-      %</v>
      </c>
      <c r="Z2703" s="83" t="s">
        <v>375</v>
      </c>
      <c r="AA2703" s="51">
        <v>0</v>
      </c>
      <c r="AB2703" s="51">
        <v>35</v>
      </c>
      <c r="AC2703" s="63"/>
      <c r="AD2703" s="94" t="str">
        <f>IF(OR(Q2703="",'1'!$H$10="-"),"",IF(Q2703&gt;R2703+S2703,"заказано больше наличия",""))</f>
        <v/>
      </c>
    </row>
  </sheetData>
  <sheetProtection algorithmName="SHA-512" hashValue="oQC4ld0He4x1gOYFgtZZPGTGUK3otsRH/QVEuHITdkkWWjuq9qPukwl5JXw33Rt80Xp1jZ6UiNh0Zl680Wtb5Q==" saltValue="Rue3ATVE9WB+v2Q9/NW0tg==" spinCount="100000" sheet="1" formatCells="0" formatColumns="0" formatRows="0" insertColumns="0" insertRows="0" autoFilter="0"/>
  <autoFilter ref="B9:AD2703" xr:uid="{00000000-0009-0000-0000-000001000000}"/>
  <mergeCells count="4">
    <mergeCell ref="R3:T3"/>
    <mergeCell ref="R4:T4"/>
    <mergeCell ref="R5:T5"/>
    <mergeCell ref="R6:T6"/>
  </mergeCells>
  <conditionalFormatting sqref="Q92:Q107 Q52:Q90 Q112:Q683 Q11:Q50 Q685:Q982 Q984:Q1533 Q1535:Q1616 Q1618:Q2196 Q2198:Q2679 Q2681:Q2703">
    <cfRule type="expression" dxfId="38" priority="157">
      <formula>Q11&gt;R11+S11</formula>
    </cfRule>
  </conditionalFormatting>
  <conditionalFormatting sqref="AE2704:AE1048576 AE684 AE1:AE9">
    <cfRule type="duplicateValues" dxfId="37" priority="136"/>
    <cfRule type="duplicateValues" dxfId="36" priority="137"/>
  </conditionalFormatting>
  <conditionalFormatting sqref="AE10">
    <cfRule type="duplicateValues" dxfId="35" priority="535"/>
    <cfRule type="duplicateValues" dxfId="34" priority="536"/>
  </conditionalFormatting>
  <conditionalFormatting sqref="A2704:A1048576 A52:A90 A92:A107 A1:A50 A112:A684">
    <cfRule type="duplicateValues" dxfId="33" priority="75"/>
  </conditionalFormatting>
  <conditionalFormatting sqref="Q51">
    <cfRule type="expression" dxfId="32" priority="66">
      <formula>Q51&gt;R51+S51</formula>
    </cfRule>
  </conditionalFormatting>
  <conditionalFormatting sqref="AE51">
    <cfRule type="duplicateValues" dxfId="31" priority="68"/>
    <cfRule type="duplicateValues" dxfId="30" priority="69"/>
  </conditionalFormatting>
  <conditionalFormatting sqref="A51">
    <cfRule type="duplicateValues" dxfId="29" priority="65"/>
  </conditionalFormatting>
  <conditionalFormatting sqref="Q91">
    <cfRule type="expression" dxfId="28" priority="61">
      <formula>Q91&gt;R91+S91</formula>
    </cfRule>
  </conditionalFormatting>
  <conditionalFormatting sqref="AE91">
    <cfRule type="duplicateValues" dxfId="27" priority="63"/>
    <cfRule type="duplicateValues" dxfId="26" priority="64"/>
  </conditionalFormatting>
  <conditionalFormatting sqref="A91">
    <cfRule type="duplicateValues" dxfId="25" priority="60"/>
  </conditionalFormatting>
  <conditionalFormatting sqref="Q108:Q111">
    <cfRule type="expression" dxfId="24" priority="56">
      <formula>Q108&gt;R108+S108</formula>
    </cfRule>
  </conditionalFormatting>
  <conditionalFormatting sqref="AE108:AE111">
    <cfRule type="duplicateValues" dxfId="23" priority="58"/>
    <cfRule type="duplicateValues" dxfId="22" priority="59"/>
  </conditionalFormatting>
  <conditionalFormatting sqref="A108:A111">
    <cfRule type="duplicateValues" dxfId="21" priority="55"/>
  </conditionalFormatting>
  <conditionalFormatting sqref="A1:A1048576">
    <cfRule type="duplicateValues" dxfId="20" priority="17"/>
  </conditionalFormatting>
  <conditionalFormatting sqref="AE52:AE90 AE11:AE50 AE92:AE107 AE112:AE683">
    <cfRule type="duplicateValues" dxfId="19" priority="707"/>
    <cfRule type="duplicateValues" dxfId="18" priority="708"/>
  </conditionalFormatting>
  <conditionalFormatting sqref="AE685:AE982 AE984:AE1533 AE1535:AE1616 AE1618:AE2196 AE2198:AE2679 AE2681:AE2703">
    <cfRule type="duplicateValues" dxfId="17" priority="736"/>
    <cfRule type="duplicateValues" dxfId="16" priority="737"/>
  </conditionalFormatting>
  <conditionalFormatting sqref="A685:A982 A984:A1533 A1535:A1616 A1618:A2196 A2198:A2679 A2681:A2703">
    <cfRule type="duplicateValues" dxfId="15" priority="738"/>
  </conditionalFormatting>
  <conditionalFormatting sqref="AE983">
    <cfRule type="duplicateValues" dxfId="14" priority="14"/>
    <cfRule type="duplicateValues" dxfId="13" priority="15"/>
  </conditionalFormatting>
  <conditionalFormatting sqref="A983">
    <cfRule type="duplicateValues" dxfId="12" priority="13"/>
  </conditionalFormatting>
  <conditionalFormatting sqref="AE1534">
    <cfRule type="duplicateValues" dxfId="11" priority="11"/>
    <cfRule type="duplicateValues" dxfId="10" priority="12"/>
  </conditionalFormatting>
  <conditionalFormatting sqref="A1534">
    <cfRule type="duplicateValues" dxfId="9" priority="10"/>
  </conditionalFormatting>
  <conditionalFormatting sqref="AE1617">
    <cfRule type="duplicateValues" dxfId="8" priority="8"/>
    <cfRule type="duplicateValues" dxfId="7" priority="9"/>
  </conditionalFormatting>
  <conditionalFormatting sqref="A1617">
    <cfRule type="duplicateValues" dxfId="6" priority="7"/>
  </conditionalFormatting>
  <conditionalFormatting sqref="AE2197">
    <cfRule type="duplicateValues" dxfId="5" priority="5"/>
    <cfRule type="duplicateValues" dxfId="4" priority="6"/>
  </conditionalFormatting>
  <conditionalFormatting sqref="A2197">
    <cfRule type="duplicateValues" dxfId="3" priority="4"/>
  </conditionalFormatting>
  <conditionalFormatting sqref="AE2680">
    <cfRule type="duplicateValues" dxfId="2" priority="2"/>
    <cfRule type="duplicateValues" dxfId="1" priority="3"/>
  </conditionalFormatting>
  <conditionalFormatting sqref="A2680">
    <cfRule type="duplicateValues" dxfId="0" priority="1"/>
  </conditionalFormatting>
  <hyperlinks>
    <hyperlink ref="G3" location="'прайс-лист'!C684" display="Хвойные растения" xr:uid="{00000000-0004-0000-0100-000000000000}"/>
    <hyperlink ref="G4" location="'прайс-лист'!C983" display="Лиственные кустарники" xr:uid="{00000000-0004-0000-0100-000001000000}"/>
    <hyperlink ref="G5" location="'прайс-лист'!C1534" display="Лиственные деревья" xr:uid="{00000000-0004-0000-0100-000002000000}"/>
    <hyperlink ref="J5" location="'прайс-лист'!C2197" display="Плодово-ягодные" xr:uid="{00000000-0004-0000-0100-000003000000}"/>
    <hyperlink ref="G6" location="'прайс-лист'!C397" display="Розы" xr:uid="{00000000-0004-0000-0100-000004000000}"/>
    <hyperlink ref="J6" location="'прайс-лист'!C2680" display="Клематисы и другие вьющиеся" xr:uid="{00000000-0004-0000-0100-000005000000}"/>
    <hyperlink ref="J3" location="'прайс-лист'!C1617" display="Многолетние растения, травы, луковичные" xr:uid="{00000000-0004-0000-0100-000006000000}"/>
    <hyperlink ref="J4" location="'прайс-лист'!C288" display="Азалии и рододендроны" xr:uid="{00000000-0004-0000-0100-000007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PlantMarket Cash&amp;Carry" error="Пожалуйста, выберите способ оплаты на странице 1!" xr:uid="{00000000-0002-0000-0100-000000000000}">
          <x14:formula1>
            <xm:f>'1'!$H$10&lt;&gt;"-"</xm:f>
          </x14:formula1>
          <xm:sqref>Q1088:Q1519 Q984:Q1086 Q1535:Q1577 Q2198:Q2209 Q2695:Q2703 Q11:Q683 Q685:Q982 Q1521:Q1533 Q1579:Q1616 Q1618:Q2196 Q2211:Q2679 Q2681:Q2693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прайс-лист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 Cash&amp;Carry;8-495-280-08-97</dc:creator>
  <dcterms:created xsi:type="dcterms:W3CDTF">2022-05-06T07:09:06Z</dcterms:created>
  <dcterms:modified xsi:type="dcterms:W3CDTF">2022-09-14T05:46:28Z</dcterms:modified>
</cp:coreProperties>
</file>