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ртем\Downloads\"/>
    </mc:Choice>
  </mc:AlternateContent>
  <xr:revisionPtr revIDLastSave="0" documentId="13_ncr:1_{541C6AD7-CB2E-4141-8F22-023AEAA04800}" xr6:coauthVersionLast="47" xr6:coauthVersionMax="47" xr10:uidLastSave="{00000000-0000-0000-0000-000000000000}"/>
  <bookViews>
    <workbookView xWindow="-110" yWindow="-110" windowWidth="25420" windowHeight="16300" xr2:uid="{22C1067C-D4AF-45CA-A5D1-4C957C389127}"/>
  </bookViews>
  <sheets>
    <sheet name="NEW hydrangea 2023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'NEW hydrangea 2023'!$B$23:$U$431</definedName>
    <definedName name="ALVPRX" localSheetId="0">#REF!</definedName>
    <definedName name="ALVPRX" localSheetId="1">#REF!</definedName>
    <definedName name="ALVPRX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an">#REF!</definedName>
    <definedName name="canada">'[1]канадские рабочий 1'!$A$10:$O$107</definedName>
    <definedName name="cher">#REF!</definedName>
    <definedName name="cheras">#REF!</definedName>
    <definedName name="cherp">#REF!</definedName>
    <definedName name="chertab">#REF!</definedName>
    <definedName name="CHUR">#REF!</definedName>
    <definedName name="clem">#REF!</definedName>
    <definedName name="clemat">#REF!</definedName>
    <definedName name="clemlem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>#REF!</definedName>
    <definedName name="ffive">#REF!</definedName>
    <definedName name="fin">[2]Лист2!$A$1:$C$339</definedName>
    <definedName name="final">[2]Лист2!$A$2:$B$339</definedName>
    <definedName name="five">#REF!</definedName>
    <definedName name="form">#REF!</definedName>
    <definedName name="ger">#REF!</definedName>
    <definedName name="ggrt">#REF!</definedName>
    <definedName name="gid">#REF!</definedName>
    <definedName name="gidd">#REF!</definedName>
    <definedName name="gir">#REF!</definedName>
    <definedName name="girt">#REF!</definedName>
    <definedName name="girthug">#REF!</definedName>
    <definedName name="gorr">#REF!</definedName>
    <definedName name="gort">#REF!</definedName>
    <definedName name="gort1">#REF!</definedName>
    <definedName name="gorten">#REF!</definedName>
    <definedName name="gortg">#REF!</definedName>
    <definedName name="gorth">#REF!</definedName>
    <definedName name="gortk">#REF!</definedName>
    <definedName name="gortp">#REF!</definedName>
    <definedName name="gorts">#REF!</definedName>
    <definedName name="gortt">#REF!</definedName>
    <definedName name="gorttt">#REF!</definedName>
    <definedName name="grot">#REF!</definedName>
    <definedName name="grt">#REF!</definedName>
    <definedName name="grtt">#REF!</definedName>
    <definedName name="gurt" localSheetId="0">'NEW hydrangea 2023'!$B$23:$D$187</definedName>
    <definedName name="gurtt">#REF!</definedName>
    <definedName name="hostjan">#REF!</definedName>
    <definedName name="hugenfeb">#REF!</definedName>
    <definedName name="hugenjan">#REF!</definedName>
    <definedName name="HYDNUM" localSheetId="0">#REF!</definedName>
    <definedName name="HYDNUM" localSheetId="1">#REF!</definedName>
    <definedName name="HYDNUM">#REF!</definedName>
    <definedName name="itog">#REF!</definedName>
    <definedName name="kl">#REF!</definedName>
    <definedName name="klast">#REF!</definedName>
    <definedName name="klematisjan">#REF!</definedName>
    <definedName name="klient">#REF!</definedName>
    <definedName name="liljan">#REF!</definedName>
    <definedName name="neg">#REF!</definedName>
    <definedName name="negot">#REF!</definedName>
    <definedName name="nid">#REF!</definedName>
    <definedName name="nl">#REF!</definedName>
    <definedName name="nlkl">#REF!</definedName>
    <definedName name="notready">#REF!</definedName>
    <definedName name="now">#REF!</definedName>
    <definedName name="oks">#REF!</definedName>
    <definedName name="oldart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[3]PDX!#REF!</definedName>
    <definedName name="PDXSPR" localSheetId="1">[3]PDX!#REF!</definedName>
    <definedName name="PDXSPR">[3]PDX!#REF!</definedName>
    <definedName name="peon">#REF!</definedName>
    <definedName name="peon2">#REF!</definedName>
    <definedName name="peonn">[4]Лист2!$A$1:$IV$65536</definedName>
    <definedName name="pion">#REF!</definedName>
    <definedName name="pionn">#REF!</definedName>
    <definedName name="pionprice">#REF!</definedName>
    <definedName name="pips">#REF!</definedName>
    <definedName name="piu">#REF!</definedName>
    <definedName name="poinjan">#REF!</definedName>
    <definedName name="ppp">#REF!</definedName>
    <definedName name="pr" localSheetId="0">'NEW hydrangea 2023'!$B$23:$F$187</definedName>
    <definedName name="prov">#REF!</definedName>
    <definedName name="ros">#REF!</definedName>
    <definedName name="rose">#REF!</definedName>
    <definedName name="roses">#REF!</definedName>
    <definedName name="ross">#REF!</definedName>
    <definedName name="ROYAL" localSheetId="0">#REF!</definedName>
    <definedName name="ROYAL" localSheetId="1">#REF!</definedName>
    <definedName name="ROYAL">#REF!</definedName>
    <definedName name="rrr">#REF!</definedName>
    <definedName name="rs">#REF!</definedName>
    <definedName name="rus">#REF!</definedName>
    <definedName name="saj">#REF!</definedName>
    <definedName name="sajjan">#REF!</definedName>
    <definedName name="serbro">#REF!</definedName>
    <definedName name="serbros">#REF!</definedName>
    <definedName name="sk">#REF!</definedName>
    <definedName name="sklad">#REF!</definedName>
    <definedName name="st">#REF!</definedName>
    <definedName name="stk">#REF!</definedName>
    <definedName name="stock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>#REF!</definedName>
    <definedName name="tab" localSheetId="0">'NEW hydrangea 2023'!$B$23:$D$23</definedName>
    <definedName name="tab">#REF!</definedName>
    <definedName name="table" localSheetId="0">#REF!</definedName>
    <definedName name="table" localSheetId="1">#REF!</definedName>
    <definedName name="table">#REF!</definedName>
    <definedName name="table1">#REF!</definedName>
    <definedName name="table101">#REF!</definedName>
    <definedName name="table11">#REF!</definedName>
    <definedName name="tabt">#REF!</definedName>
    <definedName name="tabtab">#REF!</definedName>
    <definedName name="tabtabt">#REF!</definedName>
    <definedName name="threefive">#REF!</definedName>
    <definedName name="twothree">#REF!</definedName>
    <definedName name="зкщмм">#REF!</definedName>
    <definedName name="пщкезш">#REF!</definedName>
    <definedName name="Склады" localSheetId="0">#REF!</definedName>
    <definedName name="Склады" localSheetId="1">#REF!</definedName>
    <definedName name="Склады">#REF!</definedName>
    <definedName name="тд">#REF!</definedName>
    <definedName name="ыещл" localSheetId="0">#REF!</definedName>
    <definedName name="ыещл" localSheetId="1">#REF!</definedName>
    <definedName name="ыещл">#REF!</definedName>
    <definedName name="ылдф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3" i="1" l="1"/>
  <c r="V12" i="1"/>
  <c r="V11" i="1"/>
  <c r="R15" i="1" s="1"/>
  <c r="V10" i="1"/>
  <c r="R18" i="1"/>
  <c r="R14" i="1"/>
  <c r="R13" i="1"/>
  <c r="R12" i="1"/>
  <c r="R11" i="1"/>
  <c r="R10" i="1"/>
  <c r="Q414" i="1"/>
  <c r="P414" i="1"/>
  <c r="L414" i="1"/>
  <c r="Q413" i="1"/>
  <c r="P413" i="1"/>
  <c r="R413" i="1" s="1"/>
  <c r="L413" i="1"/>
  <c r="Q400" i="1"/>
  <c r="P400" i="1"/>
  <c r="L400" i="1"/>
  <c r="Q399" i="1"/>
  <c r="P399" i="1"/>
  <c r="L399" i="1"/>
  <c r="Q398" i="1"/>
  <c r="P398" i="1"/>
  <c r="L398" i="1"/>
  <c r="Q397" i="1"/>
  <c r="P397" i="1"/>
  <c r="R397" i="1" s="1"/>
  <c r="L397" i="1"/>
  <c r="Q390" i="1"/>
  <c r="P390" i="1"/>
  <c r="L390" i="1"/>
  <c r="Q389" i="1"/>
  <c r="P389" i="1"/>
  <c r="R389" i="1" s="1"/>
  <c r="L389" i="1"/>
  <c r="Q386" i="1"/>
  <c r="P386" i="1"/>
  <c r="L386" i="1"/>
  <c r="Q385" i="1"/>
  <c r="P385" i="1"/>
  <c r="L385" i="1"/>
  <c r="Q384" i="1"/>
  <c r="P384" i="1"/>
  <c r="L384" i="1"/>
  <c r="Q383" i="1"/>
  <c r="P383" i="1"/>
  <c r="L383" i="1"/>
  <c r="Q382" i="1"/>
  <c r="P382" i="1"/>
  <c r="L382" i="1"/>
  <c r="Q374" i="1"/>
  <c r="P374" i="1"/>
  <c r="L374" i="1"/>
  <c r="Q371" i="1"/>
  <c r="P371" i="1"/>
  <c r="L371" i="1"/>
  <c r="Q369" i="1"/>
  <c r="P369" i="1"/>
  <c r="R369" i="1" s="1"/>
  <c r="L369" i="1"/>
  <c r="Q361" i="1"/>
  <c r="P361" i="1"/>
  <c r="R361" i="1" s="1"/>
  <c r="L361" i="1"/>
  <c r="Q358" i="1"/>
  <c r="P358" i="1"/>
  <c r="R358" i="1" s="1"/>
  <c r="L358" i="1"/>
  <c r="Q356" i="1"/>
  <c r="P356" i="1"/>
  <c r="L356" i="1"/>
  <c r="Q355" i="1"/>
  <c r="P355" i="1"/>
  <c r="L355" i="1"/>
  <c r="Q354" i="1"/>
  <c r="P354" i="1"/>
  <c r="L354" i="1"/>
  <c r="Q352" i="1"/>
  <c r="P352" i="1"/>
  <c r="R352" i="1" s="1"/>
  <c r="L352" i="1"/>
  <c r="Q346" i="1"/>
  <c r="P346" i="1"/>
  <c r="L346" i="1"/>
  <c r="Q343" i="1"/>
  <c r="P343" i="1"/>
  <c r="R343" i="1" s="1"/>
  <c r="L343" i="1"/>
  <c r="Q341" i="1"/>
  <c r="P341" i="1"/>
  <c r="L341" i="1"/>
  <c r="Q340" i="1"/>
  <c r="P340" i="1"/>
  <c r="L340" i="1"/>
  <c r="Q339" i="1"/>
  <c r="P339" i="1"/>
  <c r="L339" i="1"/>
  <c r="Q338" i="1"/>
  <c r="P338" i="1"/>
  <c r="R338" i="1" s="1"/>
  <c r="L338" i="1"/>
  <c r="Q322" i="1"/>
  <c r="P322" i="1"/>
  <c r="R322" i="1" s="1"/>
  <c r="L322" i="1"/>
  <c r="Q321" i="1"/>
  <c r="P321" i="1"/>
  <c r="L321" i="1"/>
  <c r="Q320" i="1"/>
  <c r="P320" i="1"/>
  <c r="L320" i="1"/>
  <c r="Q319" i="1"/>
  <c r="P319" i="1"/>
  <c r="L319" i="1"/>
  <c r="Q316" i="1"/>
  <c r="P316" i="1"/>
  <c r="L316" i="1"/>
  <c r="Q315" i="1"/>
  <c r="P315" i="1"/>
  <c r="L315" i="1"/>
  <c r="Q312" i="1"/>
  <c r="P312" i="1"/>
  <c r="L312" i="1"/>
  <c r="Q311" i="1"/>
  <c r="P311" i="1"/>
  <c r="R311" i="1" s="1"/>
  <c r="L311" i="1"/>
  <c r="Q308" i="1"/>
  <c r="P308" i="1"/>
  <c r="L308" i="1"/>
  <c r="Q304" i="1"/>
  <c r="P304" i="1"/>
  <c r="L304" i="1"/>
  <c r="Q302" i="1"/>
  <c r="P302" i="1"/>
  <c r="R302" i="1" s="1"/>
  <c r="L302" i="1"/>
  <c r="Q293" i="1"/>
  <c r="P293" i="1"/>
  <c r="R293" i="1" s="1"/>
  <c r="L293" i="1"/>
  <c r="Q292" i="1"/>
  <c r="P292" i="1"/>
  <c r="L292" i="1"/>
  <c r="Q291" i="1"/>
  <c r="P291" i="1"/>
  <c r="R291" i="1" s="1"/>
  <c r="L291" i="1"/>
  <c r="Q290" i="1"/>
  <c r="P290" i="1"/>
  <c r="L290" i="1"/>
  <c r="Q288" i="1"/>
  <c r="P288" i="1"/>
  <c r="R288" i="1" s="1"/>
  <c r="L288" i="1"/>
  <c r="Q287" i="1"/>
  <c r="P287" i="1"/>
  <c r="L287" i="1"/>
  <c r="Q282" i="1"/>
  <c r="P282" i="1"/>
  <c r="L282" i="1"/>
  <c r="Q281" i="1"/>
  <c r="P281" i="1"/>
  <c r="L281" i="1"/>
  <c r="Q279" i="1"/>
  <c r="P279" i="1"/>
  <c r="R279" i="1" s="1"/>
  <c r="L279" i="1"/>
  <c r="Q278" i="1"/>
  <c r="P278" i="1"/>
  <c r="R278" i="1" s="1"/>
  <c r="L278" i="1"/>
  <c r="Q276" i="1"/>
  <c r="P276" i="1"/>
  <c r="L276" i="1"/>
  <c r="Q271" i="1"/>
  <c r="P271" i="1"/>
  <c r="L271" i="1"/>
  <c r="Q270" i="1"/>
  <c r="P270" i="1"/>
  <c r="R270" i="1" s="1"/>
  <c r="L270" i="1"/>
  <c r="Q269" i="1"/>
  <c r="P269" i="1"/>
  <c r="L269" i="1"/>
  <c r="Q265" i="1"/>
  <c r="P265" i="1"/>
  <c r="L265" i="1"/>
  <c r="Q251" i="1"/>
  <c r="P251" i="1"/>
  <c r="L251" i="1"/>
  <c r="Q250" i="1"/>
  <c r="P250" i="1"/>
  <c r="R250" i="1" s="1"/>
  <c r="L250" i="1"/>
  <c r="Q247" i="1"/>
  <c r="P247" i="1"/>
  <c r="L247" i="1"/>
  <c r="Q246" i="1"/>
  <c r="P246" i="1"/>
  <c r="R246" i="1" s="1"/>
  <c r="L246" i="1"/>
  <c r="Q244" i="1"/>
  <c r="P244" i="1"/>
  <c r="R244" i="1" s="1"/>
  <c r="L244" i="1"/>
  <c r="Q232" i="1"/>
  <c r="P232" i="1"/>
  <c r="L232" i="1"/>
  <c r="Q230" i="1"/>
  <c r="P230" i="1"/>
  <c r="R230" i="1" s="1"/>
  <c r="L230" i="1"/>
  <c r="Q229" i="1"/>
  <c r="P229" i="1"/>
  <c r="L229" i="1"/>
  <c r="Q227" i="1"/>
  <c r="P227" i="1"/>
  <c r="L227" i="1"/>
  <c r="Q226" i="1"/>
  <c r="P226" i="1"/>
  <c r="L226" i="1"/>
  <c r="Q224" i="1"/>
  <c r="P224" i="1"/>
  <c r="L224" i="1"/>
  <c r="Q223" i="1"/>
  <c r="P223" i="1"/>
  <c r="L223" i="1"/>
  <c r="Q221" i="1"/>
  <c r="P221" i="1"/>
  <c r="L221" i="1"/>
  <c r="Q218" i="1"/>
  <c r="P218" i="1"/>
  <c r="R218" i="1" s="1"/>
  <c r="L218" i="1"/>
  <c r="Q215" i="1"/>
  <c r="P215" i="1"/>
  <c r="R215" i="1" s="1"/>
  <c r="L215" i="1"/>
  <c r="Q214" i="1"/>
  <c r="P214" i="1"/>
  <c r="L214" i="1"/>
  <c r="Q211" i="1"/>
  <c r="P211" i="1"/>
  <c r="L211" i="1"/>
  <c r="Q210" i="1"/>
  <c r="P210" i="1"/>
  <c r="L210" i="1"/>
  <c r="Q206" i="1"/>
  <c r="P206" i="1"/>
  <c r="L206" i="1"/>
  <c r="Q205" i="1"/>
  <c r="P205" i="1"/>
  <c r="L205" i="1"/>
  <c r="Q190" i="1"/>
  <c r="P190" i="1"/>
  <c r="L190" i="1"/>
  <c r="Q183" i="1"/>
  <c r="P183" i="1"/>
  <c r="R183" i="1" s="1"/>
  <c r="L183" i="1"/>
  <c r="Q181" i="1"/>
  <c r="P181" i="1"/>
  <c r="R181" i="1" s="1"/>
  <c r="L181" i="1"/>
  <c r="Q179" i="1"/>
  <c r="P179" i="1"/>
  <c r="L179" i="1"/>
  <c r="Q178" i="1"/>
  <c r="P178" i="1"/>
  <c r="L178" i="1"/>
  <c r="Q177" i="1"/>
  <c r="P177" i="1"/>
  <c r="L177" i="1"/>
  <c r="Q176" i="1"/>
  <c r="P176" i="1"/>
  <c r="L176" i="1"/>
  <c r="Q175" i="1"/>
  <c r="P175" i="1"/>
  <c r="R175" i="1" s="1"/>
  <c r="L175" i="1"/>
  <c r="Q174" i="1"/>
  <c r="P174" i="1"/>
  <c r="L174" i="1"/>
  <c r="Q164" i="1"/>
  <c r="P164" i="1"/>
  <c r="L164" i="1"/>
  <c r="Q157" i="1"/>
  <c r="P157" i="1"/>
  <c r="L157" i="1"/>
  <c r="Q156" i="1"/>
  <c r="P156" i="1"/>
  <c r="L156" i="1"/>
  <c r="Q155" i="1"/>
  <c r="P155" i="1"/>
  <c r="L155" i="1"/>
  <c r="Q153" i="1"/>
  <c r="P153" i="1"/>
  <c r="R153" i="1" s="1"/>
  <c r="L153" i="1"/>
  <c r="Q151" i="1"/>
  <c r="P151" i="1"/>
  <c r="R151" i="1" s="1"/>
  <c r="L151" i="1"/>
  <c r="Q150" i="1"/>
  <c r="P150" i="1"/>
  <c r="L150" i="1"/>
  <c r="Q149" i="1"/>
  <c r="P149" i="1"/>
  <c r="L149" i="1"/>
  <c r="Q148" i="1"/>
  <c r="P148" i="1"/>
  <c r="L148" i="1"/>
  <c r="Q144" i="1"/>
  <c r="P144" i="1"/>
  <c r="L144" i="1"/>
  <c r="Q141" i="1"/>
  <c r="P141" i="1"/>
  <c r="L141" i="1"/>
  <c r="Q138" i="1"/>
  <c r="P138" i="1"/>
  <c r="L138" i="1"/>
  <c r="Q137" i="1"/>
  <c r="P137" i="1"/>
  <c r="R137" i="1" s="1"/>
  <c r="L137" i="1"/>
  <c r="Q136" i="1"/>
  <c r="P136" i="1"/>
  <c r="R136" i="1" s="1"/>
  <c r="L136" i="1"/>
  <c r="Q135" i="1"/>
  <c r="P135" i="1"/>
  <c r="R135" i="1" s="1"/>
  <c r="L135" i="1"/>
  <c r="Q130" i="1"/>
  <c r="P130" i="1"/>
  <c r="L130" i="1"/>
  <c r="Q129" i="1"/>
  <c r="P129" i="1"/>
  <c r="R129" i="1" s="1"/>
  <c r="L129" i="1"/>
  <c r="Q127" i="1"/>
  <c r="P127" i="1"/>
  <c r="L127" i="1"/>
  <c r="Q126" i="1"/>
  <c r="P126" i="1"/>
  <c r="L126" i="1"/>
  <c r="Q123" i="1"/>
  <c r="P123" i="1"/>
  <c r="L123" i="1"/>
  <c r="Q121" i="1"/>
  <c r="P121" i="1"/>
  <c r="R121" i="1" s="1"/>
  <c r="L121" i="1"/>
  <c r="Q120" i="1"/>
  <c r="P120" i="1"/>
  <c r="L120" i="1"/>
  <c r="Q118" i="1"/>
  <c r="P118" i="1"/>
  <c r="L118" i="1"/>
  <c r="Q116" i="1"/>
  <c r="P116" i="1"/>
  <c r="L116" i="1"/>
  <c r="Q115" i="1"/>
  <c r="P115" i="1"/>
  <c r="R115" i="1" s="1"/>
  <c r="L115" i="1"/>
  <c r="Q113" i="1"/>
  <c r="P113" i="1"/>
  <c r="L113" i="1"/>
  <c r="Q110" i="1"/>
  <c r="P110" i="1"/>
  <c r="L110" i="1"/>
  <c r="Q109" i="1"/>
  <c r="P109" i="1"/>
  <c r="L109" i="1"/>
  <c r="Q106" i="1"/>
  <c r="P106" i="1"/>
  <c r="L106" i="1"/>
  <c r="Q105" i="1"/>
  <c r="P105" i="1"/>
  <c r="L105" i="1"/>
  <c r="Q104" i="1"/>
  <c r="P104" i="1"/>
  <c r="L104" i="1"/>
  <c r="Q99" i="1"/>
  <c r="P99" i="1"/>
  <c r="L99" i="1"/>
  <c r="Q97" i="1"/>
  <c r="P97" i="1"/>
  <c r="L97" i="1"/>
  <c r="Q96" i="1"/>
  <c r="P96" i="1"/>
  <c r="R96" i="1" s="1"/>
  <c r="L96" i="1"/>
  <c r="Q95" i="1"/>
  <c r="P95" i="1"/>
  <c r="L95" i="1"/>
  <c r="Q91" i="1"/>
  <c r="P91" i="1"/>
  <c r="L91" i="1"/>
  <c r="Q80" i="1"/>
  <c r="P80" i="1"/>
  <c r="L80" i="1"/>
  <c r="Q37" i="1"/>
  <c r="P37" i="1"/>
  <c r="L37" i="1"/>
  <c r="Q27" i="1"/>
  <c r="P27" i="1"/>
  <c r="R27" i="1" s="1"/>
  <c r="L27" i="1"/>
  <c r="Q25" i="1"/>
  <c r="P25" i="1"/>
  <c r="R25" i="1" s="1"/>
  <c r="L25" i="1"/>
  <c r="H398" i="1"/>
  <c r="N398" i="1" s="1"/>
  <c r="H390" i="1"/>
  <c r="N390" i="1" s="1"/>
  <c r="H386" i="1"/>
  <c r="N386" i="1" s="1"/>
  <c r="H384" i="1"/>
  <c r="N384" i="1" s="1"/>
  <c r="H385" i="1"/>
  <c r="N385" i="1" s="1"/>
  <c r="H382" i="1"/>
  <c r="N382" i="1" s="1"/>
  <c r="H358" i="1"/>
  <c r="N358" i="1" s="1"/>
  <c r="H356" i="1"/>
  <c r="M356" i="1" s="1"/>
  <c r="H354" i="1"/>
  <c r="N354" i="1" s="1"/>
  <c r="H343" i="1"/>
  <c r="N343" i="1" s="1"/>
  <c r="H341" i="1"/>
  <c r="N341" i="1" s="1"/>
  <c r="H339" i="1"/>
  <c r="N339" i="1" s="1"/>
  <c r="H316" i="1"/>
  <c r="N316" i="1" s="1"/>
  <c r="H302" i="1"/>
  <c r="M302" i="1" s="1"/>
  <c r="H292" i="1"/>
  <c r="M292" i="1" s="1"/>
  <c r="H288" i="1"/>
  <c r="H279" i="1"/>
  <c r="H271" i="1"/>
  <c r="H269" i="1"/>
  <c r="H247" i="1"/>
  <c r="N247" i="1" s="1"/>
  <c r="H246" i="1"/>
  <c r="N246" i="1" s="1"/>
  <c r="H232" i="1"/>
  <c r="N232" i="1" s="1"/>
  <c r="H229" i="1"/>
  <c r="N229" i="1" s="1"/>
  <c r="H227" i="1"/>
  <c r="N227" i="1" s="1"/>
  <c r="H224" i="1"/>
  <c r="N224" i="1" s="1"/>
  <c r="H221" i="1"/>
  <c r="N221" i="1" s="1"/>
  <c r="H215" i="1"/>
  <c r="N215" i="1" s="1"/>
  <c r="H211" i="1"/>
  <c r="N211" i="1" s="1"/>
  <c r="H205" i="1"/>
  <c r="N205" i="1" s="1"/>
  <c r="H183" i="1"/>
  <c r="N183" i="1" s="1"/>
  <c r="H181" i="1"/>
  <c r="N181" i="1" s="1"/>
  <c r="H178" i="1"/>
  <c r="M178" i="1" s="1"/>
  <c r="H176" i="1"/>
  <c r="N176" i="1" s="1"/>
  <c r="H177" i="1"/>
  <c r="M177" i="1" s="1"/>
  <c r="H153" i="1"/>
  <c r="N153" i="1" s="1"/>
  <c r="H148" i="1"/>
  <c r="H138" i="1"/>
  <c r="L134" i="1"/>
  <c r="M134" i="1"/>
  <c r="N134" i="1"/>
  <c r="H137" i="1"/>
  <c r="M137" i="1" s="1"/>
  <c r="H136" i="1"/>
  <c r="M136" i="1" s="1"/>
  <c r="H135" i="1"/>
  <c r="N135" i="1" s="1"/>
  <c r="H130" i="1"/>
  <c r="N130" i="1" s="1"/>
  <c r="H129" i="1"/>
  <c r="N129" i="1" s="1"/>
  <c r="H123" i="1"/>
  <c r="N123" i="1" s="1"/>
  <c r="H121" i="1"/>
  <c r="M121" i="1" s="1"/>
  <c r="H118" i="1"/>
  <c r="N118" i="1" s="1"/>
  <c r="H110" i="1"/>
  <c r="M110" i="1" s="1"/>
  <c r="H106" i="1"/>
  <c r="N106" i="1" s="1"/>
  <c r="H104" i="1"/>
  <c r="N104" i="1" s="1"/>
  <c r="H97" i="1"/>
  <c r="N97" i="1" s="1"/>
  <c r="H96" i="1"/>
  <c r="N96" i="1" s="1"/>
  <c r="H25" i="1"/>
  <c r="N25" i="1" s="1"/>
  <c r="I410" i="1"/>
  <c r="P410" i="1" s="1"/>
  <c r="R410" i="1" s="1"/>
  <c r="M410" i="1"/>
  <c r="O410" i="1" s="1"/>
  <c r="L410" i="1"/>
  <c r="I408" i="1"/>
  <c r="P408" i="1" s="1"/>
  <c r="N408" i="1"/>
  <c r="M408" i="1"/>
  <c r="L408" i="1"/>
  <c r="I405" i="1"/>
  <c r="P405" i="1" s="1"/>
  <c r="R405" i="1" s="1"/>
  <c r="M405" i="1"/>
  <c r="O405" i="1" s="1"/>
  <c r="L405" i="1"/>
  <c r="I376" i="1"/>
  <c r="P376" i="1" s="1"/>
  <c r="R376" i="1" s="1"/>
  <c r="M376" i="1"/>
  <c r="O376" i="1" s="1"/>
  <c r="L376" i="1"/>
  <c r="L349" i="1"/>
  <c r="M349" i="1"/>
  <c r="O349" i="1" s="1"/>
  <c r="I349" i="1"/>
  <c r="P349" i="1" s="1"/>
  <c r="R349" i="1" s="1"/>
  <c r="I306" i="1"/>
  <c r="P306" i="1" s="1"/>
  <c r="R306" i="1" s="1"/>
  <c r="M306" i="1"/>
  <c r="O306" i="1" s="1"/>
  <c r="L306" i="1"/>
  <c r="M193" i="1"/>
  <c r="O193" i="1" s="1"/>
  <c r="L193" i="1"/>
  <c r="I193" i="1"/>
  <c r="P193" i="1" s="1"/>
  <c r="R193" i="1" s="1"/>
  <c r="M360" i="1"/>
  <c r="O360" i="1" s="1"/>
  <c r="M359" i="1"/>
  <c r="O359" i="1" s="1"/>
  <c r="L360" i="1"/>
  <c r="L359" i="1"/>
  <c r="I360" i="1"/>
  <c r="P360" i="1" s="1"/>
  <c r="R360" i="1" s="1"/>
  <c r="R17" i="1" l="1"/>
  <c r="R16" i="1"/>
  <c r="R109" i="1"/>
  <c r="R149" i="1"/>
  <c r="R211" i="1"/>
  <c r="R384" i="1"/>
  <c r="R110" i="1"/>
  <c r="R214" i="1"/>
  <c r="R176" i="1"/>
  <c r="R104" i="1"/>
  <c r="R141" i="1"/>
  <c r="R205" i="1"/>
  <c r="N110" i="1"/>
  <c r="O110" i="1" s="1"/>
  <c r="R321" i="1"/>
  <c r="R97" i="1"/>
  <c r="R174" i="1"/>
  <c r="R400" i="1"/>
  <c r="N356" i="1"/>
  <c r="O356" i="1" s="1"/>
  <c r="N121" i="1"/>
  <c r="O121" i="1" s="1"/>
  <c r="R315" i="1"/>
  <c r="M224" i="1"/>
  <c r="O224" i="1" s="1"/>
  <c r="R130" i="1"/>
  <c r="R223" i="1"/>
  <c r="R269" i="1"/>
  <c r="R316" i="1"/>
  <c r="N137" i="1"/>
  <c r="O137" i="1" s="1"/>
  <c r="R95" i="1"/>
  <c r="R382" i="1"/>
  <c r="R339" i="1"/>
  <c r="M181" i="1"/>
  <c r="O181" i="1" s="1"/>
  <c r="M341" i="1"/>
  <c r="O341" i="1" s="1"/>
  <c r="R304" i="1"/>
  <c r="M358" i="1"/>
  <c r="O358" i="1" s="1"/>
  <c r="R127" i="1"/>
  <c r="M215" i="1"/>
  <c r="O215" i="1" s="1"/>
  <c r="M129" i="1"/>
  <c r="O129" i="1" s="1"/>
  <c r="M176" i="1"/>
  <c r="O176" i="1" s="1"/>
  <c r="M25" i="1"/>
  <c r="O25" i="1" s="1"/>
  <c r="N292" i="1"/>
  <c r="O292" i="1" s="1"/>
  <c r="R265" i="1"/>
  <c r="R292" i="1"/>
  <c r="M390" i="1"/>
  <c r="O390" i="1" s="1"/>
  <c r="R190" i="1"/>
  <c r="R226" i="1"/>
  <c r="M384" i="1"/>
  <c r="O384" i="1" s="1"/>
  <c r="M354" i="1"/>
  <c r="O354" i="1" s="1"/>
  <c r="M130" i="1"/>
  <c r="O130" i="1" s="1"/>
  <c r="M123" i="1"/>
  <c r="O123" i="1" s="1"/>
  <c r="M135" i="1"/>
  <c r="O135" i="1" s="1"/>
  <c r="R144" i="1"/>
  <c r="M205" i="1"/>
  <c r="O205" i="1" s="1"/>
  <c r="M246" i="1"/>
  <c r="O246" i="1" s="1"/>
  <c r="R282" i="1"/>
  <c r="M316" i="1"/>
  <c r="O316" i="1" s="1"/>
  <c r="R123" i="1"/>
  <c r="R156" i="1"/>
  <c r="R177" i="1"/>
  <c r="M227" i="1"/>
  <c r="O227" i="1" s="1"/>
  <c r="R354" i="1"/>
  <c r="M385" i="1"/>
  <c r="O385" i="1" s="1"/>
  <c r="M398" i="1"/>
  <c r="O398" i="1" s="1"/>
  <c r="R148" i="1"/>
  <c r="R227" i="1"/>
  <c r="R340" i="1"/>
  <c r="R385" i="1"/>
  <c r="R120" i="1"/>
  <c r="R80" i="1"/>
  <c r="R126" i="1"/>
  <c r="R178" i="1"/>
  <c r="R355" i="1"/>
  <c r="R105" i="1"/>
  <c r="N136" i="1"/>
  <c r="O136" i="1" s="1"/>
  <c r="R206" i="1"/>
  <c r="M221" i="1"/>
  <c r="O221" i="1" s="1"/>
  <c r="M247" i="1"/>
  <c r="O247" i="1" s="1"/>
  <c r="R271" i="1"/>
  <c r="R319" i="1"/>
  <c r="R374" i="1"/>
  <c r="M229" i="1"/>
  <c r="O229" i="1" s="1"/>
  <c r="M386" i="1"/>
  <c r="O386" i="1" s="1"/>
  <c r="R91" i="1"/>
  <c r="R164" i="1"/>
  <c r="R179" i="1"/>
  <c r="R247" i="1"/>
  <c r="R399" i="1"/>
  <c r="R106" i="1"/>
  <c r="R118" i="1"/>
  <c r="R210" i="1"/>
  <c r="R229" i="1"/>
  <c r="R276" i="1"/>
  <c r="R308" i="1"/>
  <c r="R320" i="1"/>
  <c r="R356" i="1"/>
  <c r="M382" i="1"/>
  <c r="O382" i="1" s="1"/>
  <c r="R386" i="1"/>
  <c r="R150" i="1"/>
  <c r="R290" i="1"/>
  <c r="M269" i="1"/>
  <c r="N269" i="1"/>
  <c r="N279" i="1"/>
  <c r="M279" i="1"/>
  <c r="O279" i="1" s="1"/>
  <c r="M148" i="1"/>
  <c r="N148" i="1"/>
  <c r="M138" i="1"/>
  <c r="N138" i="1"/>
  <c r="M271" i="1"/>
  <c r="N271" i="1"/>
  <c r="N288" i="1"/>
  <c r="M288" i="1"/>
  <c r="R287" i="1"/>
  <c r="R232" i="1"/>
  <c r="R371" i="1"/>
  <c r="R99" i="1"/>
  <c r="R281" i="1"/>
  <c r="N302" i="1"/>
  <c r="O302" i="1" s="1"/>
  <c r="N178" i="1"/>
  <c r="O178" i="1" s="1"/>
  <c r="R113" i="1"/>
  <c r="M339" i="1"/>
  <c r="O339" i="1" s="1"/>
  <c r="R221" i="1"/>
  <c r="R157" i="1"/>
  <c r="R251" i="1"/>
  <c r="R390" i="1"/>
  <c r="R341" i="1"/>
  <c r="M118" i="1"/>
  <c r="O118" i="1" s="1"/>
  <c r="N177" i="1"/>
  <c r="O177" i="1" s="1"/>
  <c r="R138" i="1"/>
  <c r="M183" i="1"/>
  <c r="O183" i="1" s="1"/>
  <c r="M96" i="1"/>
  <c r="O96" i="1" s="1"/>
  <c r="M97" i="1"/>
  <c r="O97" i="1" s="1"/>
  <c r="M106" i="1"/>
  <c r="O106" i="1" s="1"/>
  <c r="M211" i="1"/>
  <c r="O211" i="1" s="1"/>
  <c r="M232" i="1"/>
  <c r="O232" i="1" s="1"/>
  <c r="R398" i="1"/>
  <c r="M153" i="1"/>
  <c r="O153" i="1" s="1"/>
  <c r="M104" i="1"/>
  <c r="O104" i="1" s="1"/>
  <c r="R116" i="1"/>
  <c r="M343" i="1"/>
  <c r="O343" i="1" s="1"/>
  <c r="R37" i="1"/>
  <c r="R224" i="1"/>
  <c r="R155" i="1"/>
  <c r="R312" i="1"/>
  <c r="R346" i="1"/>
  <c r="R383" i="1"/>
  <c r="R414" i="1"/>
  <c r="O134" i="1"/>
  <c r="O408" i="1"/>
  <c r="Q408" i="1"/>
  <c r="R408" i="1" s="1"/>
  <c r="N231" i="1"/>
  <c r="M231" i="1"/>
  <c r="L231" i="1"/>
  <c r="I231" i="1"/>
  <c r="P231" i="1" s="1"/>
  <c r="N213" i="1"/>
  <c r="M213" i="1"/>
  <c r="L213" i="1"/>
  <c r="I213" i="1"/>
  <c r="Q213" i="1" s="1"/>
  <c r="N209" i="1"/>
  <c r="M209" i="1"/>
  <c r="L209" i="1"/>
  <c r="I209" i="1"/>
  <c r="Q209" i="1" s="1"/>
  <c r="O288" i="1" l="1"/>
  <c r="O269" i="1"/>
  <c r="O148" i="1"/>
  <c r="O271" i="1"/>
  <c r="O138" i="1"/>
  <c r="O209" i="1"/>
  <c r="O231" i="1"/>
  <c r="O213" i="1"/>
  <c r="Q231" i="1"/>
  <c r="R231" i="1" s="1"/>
  <c r="P213" i="1"/>
  <c r="R213" i="1" s="1"/>
  <c r="P209" i="1"/>
  <c r="R209" i="1" s="1"/>
  <c r="L35" i="1" l="1"/>
  <c r="M35" i="1"/>
  <c r="O35" i="1" s="1"/>
  <c r="I35" i="1"/>
  <c r="P35" i="1" s="1"/>
  <c r="R35" i="1" s="1"/>
  <c r="L351" i="1"/>
  <c r="M351" i="1"/>
  <c r="O351" i="1" s="1"/>
  <c r="L147" i="1"/>
  <c r="M147" i="1"/>
  <c r="O147" i="1" s="1"/>
  <c r="I351" i="1"/>
  <c r="P351" i="1" s="1"/>
  <c r="R351" i="1" s="1"/>
  <c r="I147" i="1"/>
  <c r="P147" i="1" s="1"/>
  <c r="R147" i="1" s="1"/>
  <c r="M418" i="1"/>
  <c r="O418" i="1" s="1"/>
  <c r="L418" i="1"/>
  <c r="I418" i="1"/>
  <c r="P418" i="1" l="1"/>
  <c r="R418" i="1" s="1"/>
  <c r="L409" i="1"/>
  <c r="L404" i="1"/>
  <c r="L393" i="1"/>
  <c r="L392" i="1"/>
  <c r="L375" i="1"/>
  <c r="L348" i="1"/>
  <c r="L305" i="1"/>
  <c r="L280" i="1"/>
  <c r="L185" i="1"/>
  <c r="L184" i="1"/>
  <c r="N407" i="1"/>
  <c r="M407" i="1"/>
  <c r="L407" i="1"/>
  <c r="I407" i="1"/>
  <c r="N406" i="1"/>
  <c r="M406" i="1"/>
  <c r="L406" i="1"/>
  <c r="I406" i="1"/>
  <c r="M409" i="1"/>
  <c r="O409" i="1" s="1"/>
  <c r="I409" i="1"/>
  <c r="M404" i="1"/>
  <c r="O404" i="1" s="1"/>
  <c r="I404" i="1"/>
  <c r="M393" i="1"/>
  <c r="O393" i="1" s="1"/>
  <c r="I393" i="1"/>
  <c r="M392" i="1"/>
  <c r="O392" i="1" s="1"/>
  <c r="I392" i="1"/>
  <c r="M375" i="1"/>
  <c r="O375" i="1" s="1"/>
  <c r="I375" i="1"/>
  <c r="M348" i="1"/>
  <c r="O348" i="1" s="1"/>
  <c r="I348" i="1"/>
  <c r="N309" i="1"/>
  <c r="M309" i="1"/>
  <c r="L309" i="1"/>
  <c r="I309" i="1"/>
  <c r="M305" i="1"/>
  <c r="O305" i="1" s="1"/>
  <c r="I305" i="1"/>
  <c r="M280" i="1"/>
  <c r="O280" i="1" s="1"/>
  <c r="I280" i="1"/>
  <c r="N207" i="1"/>
  <c r="M207" i="1"/>
  <c r="L207" i="1"/>
  <c r="I207" i="1"/>
  <c r="M184" i="1"/>
  <c r="O184" i="1" s="1"/>
  <c r="I184" i="1"/>
  <c r="M185" i="1"/>
  <c r="O185" i="1" s="1"/>
  <c r="I185" i="1"/>
  <c r="N163" i="1"/>
  <c r="M163" i="1"/>
  <c r="L163" i="1"/>
  <c r="I163" i="1"/>
  <c r="N124" i="1"/>
  <c r="M124" i="1"/>
  <c r="L124" i="1"/>
  <c r="I124" i="1"/>
  <c r="N33" i="1"/>
  <c r="M33" i="1"/>
  <c r="L33" i="1"/>
  <c r="I33" i="1"/>
  <c r="P185" i="1" l="1"/>
  <c r="R185" i="1" s="1"/>
  <c r="P348" i="1"/>
  <c r="R348" i="1" s="1"/>
  <c r="Q407" i="1"/>
  <c r="P184" i="1"/>
  <c r="R184" i="1" s="1"/>
  <c r="P305" i="1"/>
  <c r="R305" i="1" s="1"/>
  <c r="P375" i="1"/>
  <c r="R375" i="1" s="1"/>
  <c r="P409" i="1"/>
  <c r="R409" i="1" s="1"/>
  <c r="Q124" i="1"/>
  <c r="P280" i="1"/>
  <c r="R280" i="1" s="1"/>
  <c r="Q33" i="1"/>
  <c r="Q163" i="1"/>
  <c r="Q207" i="1"/>
  <c r="Q309" i="1"/>
  <c r="P392" i="1"/>
  <c r="R392" i="1" s="1"/>
  <c r="Q406" i="1"/>
  <c r="P393" i="1"/>
  <c r="R393" i="1" s="1"/>
  <c r="P404" i="1"/>
  <c r="R404" i="1" s="1"/>
  <c r="O309" i="1"/>
  <c r="O406" i="1"/>
  <c r="O407" i="1"/>
  <c r="P407" i="1"/>
  <c r="P406" i="1"/>
  <c r="O163" i="1"/>
  <c r="O33" i="1"/>
  <c r="P309" i="1"/>
  <c r="O207" i="1"/>
  <c r="P207" i="1"/>
  <c r="O124" i="1"/>
  <c r="P163" i="1"/>
  <c r="P124" i="1"/>
  <c r="P33" i="1"/>
  <c r="R407" i="1" l="1"/>
  <c r="R163" i="1"/>
  <c r="R33" i="1"/>
  <c r="R124" i="1"/>
  <c r="R309" i="1"/>
  <c r="R207" i="1"/>
  <c r="R406" i="1"/>
  <c r="H414" i="1"/>
  <c r="H413" i="1"/>
  <c r="H400" i="1"/>
  <c r="H399" i="1"/>
  <c r="H397" i="1"/>
  <c r="H389" i="1"/>
  <c r="H383" i="1"/>
  <c r="H374" i="1"/>
  <c r="H371" i="1"/>
  <c r="H369" i="1"/>
  <c r="H361" i="1"/>
  <c r="H355" i="1"/>
  <c r="H352" i="1"/>
  <c r="H346" i="1"/>
  <c r="H340" i="1"/>
  <c r="H338" i="1"/>
  <c r="H322" i="1"/>
  <c r="H321" i="1"/>
  <c r="H320" i="1"/>
  <c r="H319" i="1"/>
  <c r="H315" i="1"/>
  <c r="H312" i="1"/>
  <c r="H311" i="1"/>
  <c r="H308" i="1"/>
  <c r="H304" i="1"/>
  <c r="H293" i="1"/>
  <c r="H291" i="1"/>
  <c r="H290" i="1"/>
  <c r="H287" i="1"/>
  <c r="H282" i="1"/>
  <c r="H281" i="1"/>
  <c r="H278" i="1"/>
  <c r="H276" i="1"/>
  <c r="H270" i="1"/>
  <c r="H265" i="1"/>
  <c r="H251" i="1"/>
  <c r="H250" i="1"/>
  <c r="H244" i="1"/>
  <c r="H230" i="1"/>
  <c r="H226" i="1"/>
  <c r="H223" i="1"/>
  <c r="H218" i="1"/>
  <c r="H214" i="1"/>
  <c r="H210" i="1"/>
  <c r="H206" i="1"/>
  <c r="H190" i="1"/>
  <c r="H179" i="1"/>
  <c r="H175" i="1"/>
  <c r="H174" i="1"/>
  <c r="H164" i="1"/>
  <c r="H157" i="1"/>
  <c r="H156" i="1"/>
  <c r="H155" i="1"/>
  <c r="H151" i="1"/>
  <c r="H150" i="1"/>
  <c r="H149" i="1"/>
  <c r="H144" i="1"/>
  <c r="H141" i="1"/>
  <c r="H127" i="1"/>
  <c r="H126" i="1"/>
  <c r="H120" i="1"/>
  <c r="H116" i="1"/>
  <c r="H115" i="1"/>
  <c r="H113" i="1"/>
  <c r="H109" i="1"/>
  <c r="H105" i="1"/>
  <c r="H99" i="1"/>
  <c r="H95" i="1"/>
  <c r="H91" i="1"/>
  <c r="H80" i="1"/>
  <c r="H37" i="1"/>
  <c r="H27" i="1"/>
  <c r="H24" i="1"/>
  <c r="I426" i="1"/>
  <c r="I425" i="1"/>
  <c r="I424" i="1"/>
  <c r="I423" i="1"/>
  <c r="I422" i="1"/>
  <c r="I421" i="1"/>
  <c r="I420" i="1"/>
  <c r="I419" i="1"/>
  <c r="I417" i="1"/>
  <c r="I416" i="1"/>
  <c r="I415" i="1"/>
  <c r="I412" i="1"/>
  <c r="I411" i="1"/>
  <c r="I403" i="1"/>
  <c r="I402" i="1"/>
  <c r="I401" i="1"/>
  <c r="I396" i="1"/>
  <c r="I395" i="1"/>
  <c r="I394" i="1"/>
  <c r="I391" i="1"/>
  <c r="I388" i="1"/>
  <c r="I387" i="1"/>
  <c r="I381" i="1"/>
  <c r="I380" i="1"/>
  <c r="I379" i="1"/>
  <c r="I378" i="1"/>
  <c r="I377" i="1"/>
  <c r="I373" i="1"/>
  <c r="I372" i="1"/>
  <c r="I370" i="1"/>
  <c r="I368" i="1"/>
  <c r="I367" i="1"/>
  <c r="I366" i="1"/>
  <c r="I365" i="1"/>
  <c r="I364" i="1"/>
  <c r="I363" i="1"/>
  <c r="I362" i="1"/>
  <c r="I359" i="1"/>
  <c r="I357" i="1"/>
  <c r="I353" i="1"/>
  <c r="I350" i="1"/>
  <c r="I347" i="1"/>
  <c r="I345" i="1"/>
  <c r="I344" i="1"/>
  <c r="I342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18" i="1"/>
  <c r="I317" i="1"/>
  <c r="I314" i="1"/>
  <c r="I313" i="1"/>
  <c r="I310" i="1"/>
  <c r="I307" i="1"/>
  <c r="I303" i="1"/>
  <c r="I301" i="1"/>
  <c r="I300" i="1"/>
  <c r="I299" i="1"/>
  <c r="I298" i="1"/>
  <c r="I297" i="1"/>
  <c r="I296" i="1"/>
  <c r="I295" i="1"/>
  <c r="I294" i="1"/>
  <c r="I289" i="1"/>
  <c r="I286" i="1"/>
  <c r="I285" i="1"/>
  <c r="I284" i="1"/>
  <c r="I283" i="1"/>
  <c r="I277" i="1"/>
  <c r="I275" i="1"/>
  <c r="I274" i="1"/>
  <c r="I273" i="1"/>
  <c r="I272" i="1"/>
  <c r="I268" i="1"/>
  <c r="I267" i="1"/>
  <c r="I266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49" i="1"/>
  <c r="I248" i="1"/>
  <c r="I245" i="1"/>
  <c r="I243" i="1"/>
  <c r="I242" i="1"/>
  <c r="I241" i="1"/>
  <c r="I240" i="1"/>
  <c r="I239" i="1"/>
  <c r="I238" i="1"/>
  <c r="I236" i="1"/>
  <c r="I235" i="1"/>
  <c r="I234" i="1"/>
  <c r="I233" i="1"/>
  <c r="I228" i="1"/>
  <c r="I225" i="1"/>
  <c r="I222" i="1"/>
  <c r="I220" i="1"/>
  <c r="I219" i="1"/>
  <c r="I217" i="1"/>
  <c r="I216" i="1"/>
  <c r="I212" i="1"/>
  <c r="I208" i="1"/>
  <c r="I204" i="1"/>
  <c r="I203" i="1"/>
  <c r="I202" i="1"/>
  <c r="I201" i="1"/>
  <c r="I200" i="1"/>
  <c r="I199" i="1"/>
  <c r="I198" i="1"/>
  <c r="I197" i="1"/>
  <c r="I196" i="1"/>
  <c r="I195" i="1"/>
  <c r="I194" i="1"/>
  <c r="I192" i="1"/>
  <c r="I191" i="1"/>
  <c r="I189" i="1"/>
  <c r="I188" i="1"/>
  <c r="I187" i="1"/>
  <c r="I186" i="1"/>
  <c r="I182" i="1"/>
  <c r="I180" i="1"/>
  <c r="I173" i="1"/>
  <c r="I172" i="1"/>
  <c r="I171" i="1"/>
  <c r="I170" i="1"/>
  <c r="I169" i="1"/>
  <c r="I168" i="1"/>
  <c r="I167" i="1"/>
  <c r="I166" i="1"/>
  <c r="I165" i="1"/>
  <c r="I162" i="1"/>
  <c r="I161" i="1"/>
  <c r="I160" i="1"/>
  <c r="I159" i="1"/>
  <c r="I158" i="1"/>
  <c r="I154" i="1"/>
  <c r="I152" i="1"/>
  <c r="I146" i="1"/>
  <c r="I145" i="1"/>
  <c r="I143" i="1"/>
  <c r="I142" i="1"/>
  <c r="I140" i="1"/>
  <c r="I139" i="1"/>
  <c r="I134" i="1"/>
  <c r="I133" i="1"/>
  <c r="I132" i="1"/>
  <c r="I131" i="1"/>
  <c r="I128" i="1"/>
  <c r="I125" i="1"/>
  <c r="I122" i="1"/>
  <c r="I119" i="1"/>
  <c r="I117" i="1"/>
  <c r="I114" i="1"/>
  <c r="I112" i="1"/>
  <c r="I111" i="1"/>
  <c r="I108" i="1"/>
  <c r="I107" i="1"/>
  <c r="I103" i="1"/>
  <c r="I102" i="1"/>
  <c r="I101" i="1"/>
  <c r="I100" i="1"/>
  <c r="I98" i="1"/>
  <c r="I94" i="1"/>
  <c r="I93" i="1"/>
  <c r="I92" i="1"/>
  <c r="I90" i="1"/>
  <c r="I89" i="1"/>
  <c r="I88" i="1"/>
  <c r="I87" i="1"/>
  <c r="I86" i="1"/>
  <c r="I85" i="1"/>
  <c r="I84" i="1"/>
  <c r="I83" i="1"/>
  <c r="I82" i="1"/>
  <c r="I81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6" i="1"/>
  <c r="I34" i="1"/>
  <c r="I32" i="1"/>
  <c r="I31" i="1"/>
  <c r="I30" i="1"/>
  <c r="I29" i="1"/>
  <c r="I28" i="1"/>
  <c r="I26" i="1"/>
  <c r="N352" i="1" l="1"/>
  <c r="M352" i="1"/>
  <c r="M27" i="1"/>
  <c r="N27" i="1"/>
  <c r="N156" i="1"/>
  <c r="M156" i="1"/>
  <c r="N281" i="1"/>
  <c r="M281" i="1"/>
  <c r="O281" i="1" s="1"/>
  <c r="N164" i="1"/>
  <c r="M164" i="1"/>
  <c r="M91" i="1"/>
  <c r="N91" i="1"/>
  <c r="N174" i="1"/>
  <c r="M174" i="1"/>
  <c r="O174" i="1" s="1"/>
  <c r="M290" i="1"/>
  <c r="N290" i="1"/>
  <c r="M179" i="1"/>
  <c r="N179" i="1"/>
  <c r="O179" i="1" s="1"/>
  <c r="N190" i="1"/>
  <c r="M190" i="1"/>
  <c r="O190" i="1" s="1"/>
  <c r="N206" i="1"/>
  <c r="M206" i="1"/>
  <c r="N210" i="1"/>
  <c r="M210" i="1"/>
  <c r="O210" i="1" s="1"/>
  <c r="M311" i="1"/>
  <c r="N311" i="1"/>
  <c r="O311" i="1" s="1"/>
  <c r="M218" i="1"/>
  <c r="N218" i="1"/>
  <c r="N223" i="1"/>
  <c r="M223" i="1"/>
  <c r="M226" i="1"/>
  <c r="N226" i="1"/>
  <c r="M127" i="1"/>
  <c r="N127" i="1"/>
  <c r="M230" i="1"/>
  <c r="N230" i="1"/>
  <c r="M149" i="1"/>
  <c r="N149" i="1"/>
  <c r="N251" i="1"/>
  <c r="M251" i="1"/>
  <c r="O251" i="1" s="1"/>
  <c r="N338" i="1"/>
  <c r="M338" i="1"/>
  <c r="M155" i="1"/>
  <c r="N155" i="1"/>
  <c r="N278" i="1"/>
  <c r="M278" i="1"/>
  <c r="O278" i="1" s="1"/>
  <c r="M361" i="1"/>
  <c r="N361" i="1"/>
  <c r="N80" i="1"/>
  <c r="M80" i="1"/>
  <c r="M282" i="1"/>
  <c r="N282" i="1"/>
  <c r="M287" i="1"/>
  <c r="N287" i="1"/>
  <c r="M95" i="1"/>
  <c r="N95" i="1"/>
  <c r="O95" i="1" s="1"/>
  <c r="M374" i="1"/>
  <c r="N374" i="1"/>
  <c r="N383" i="1"/>
  <c r="M383" i="1"/>
  <c r="O383" i="1" s="1"/>
  <c r="N105" i="1"/>
  <c r="M105" i="1"/>
  <c r="M293" i="1"/>
  <c r="N293" i="1"/>
  <c r="N397" i="1"/>
  <c r="M397" i="1"/>
  <c r="N399" i="1"/>
  <c r="M399" i="1"/>
  <c r="O399" i="1" s="1"/>
  <c r="N214" i="1"/>
  <c r="M214" i="1"/>
  <c r="N116" i="1"/>
  <c r="M116" i="1"/>
  <c r="N312" i="1"/>
  <c r="M312" i="1"/>
  <c r="O312" i="1" s="1"/>
  <c r="N414" i="1"/>
  <c r="M414" i="1"/>
  <c r="O414" i="1" s="1"/>
  <c r="N126" i="1"/>
  <c r="M126" i="1"/>
  <c r="O126" i="1" s="1"/>
  <c r="N319" i="1"/>
  <c r="M319" i="1"/>
  <c r="O319" i="1" s="1"/>
  <c r="M144" i="1"/>
  <c r="N144" i="1"/>
  <c r="N250" i="1"/>
  <c r="M250" i="1"/>
  <c r="M150" i="1"/>
  <c r="N150" i="1"/>
  <c r="M265" i="1"/>
  <c r="N265" i="1"/>
  <c r="N340" i="1"/>
  <c r="M340" i="1"/>
  <c r="N276" i="1"/>
  <c r="M276" i="1"/>
  <c r="M355" i="1"/>
  <c r="N355" i="1"/>
  <c r="N37" i="1"/>
  <c r="M37" i="1"/>
  <c r="O37" i="1" s="1"/>
  <c r="N157" i="1"/>
  <c r="M157" i="1"/>
  <c r="O157" i="1" s="1"/>
  <c r="N369" i="1"/>
  <c r="M369" i="1"/>
  <c r="M371" i="1"/>
  <c r="N371" i="1"/>
  <c r="N175" i="1"/>
  <c r="M175" i="1"/>
  <c r="O175" i="1" s="1"/>
  <c r="N99" i="1"/>
  <c r="M99" i="1"/>
  <c r="O99" i="1" s="1"/>
  <c r="N291" i="1"/>
  <c r="M291" i="1"/>
  <c r="O291" i="1" s="1"/>
  <c r="M389" i="1"/>
  <c r="N389" i="1"/>
  <c r="N109" i="1"/>
  <c r="M109" i="1"/>
  <c r="N304" i="1"/>
  <c r="M304" i="1"/>
  <c r="N113" i="1"/>
  <c r="M113" i="1"/>
  <c r="O113" i="1" s="1"/>
  <c r="N308" i="1"/>
  <c r="M308" i="1"/>
  <c r="O308" i="1" s="1"/>
  <c r="N115" i="1"/>
  <c r="M115" i="1"/>
  <c r="O115" i="1" s="1"/>
  <c r="N400" i="1"/>
  <c r="M400" i="1"/>
  <c r="N413" i="1"/>
  <c r="M413" i="1"/>
  <c r="O413" i="1" s="1"/>
  <c r="N120" i="1"/>
  <c r="M120" i="1"/>
  <c r="O120" i="1" s="1"/>
  <c r="N315" i="1"/>
  <c r="M315" i="1"/>
  <c r="O315" i="1" s="1"/>
  <c r="M320" i="1"/>
  <c r="N320" i="1"/>
  <c r="N141" i="1"/>
  <c r="M141" i="1"/>
  <c r="M244" i="1"/>
  <c r="N244" i="1"/>
  <c r="M321" i="1"/>
  <c r="N321" i="1"/>
  <c r="N322" i="1"/>
  <c r="M322" i="1"/>
  <c r="O322" i="1" s="1"/>
  <c r="M151" i="1"/>
  <c r="N151" i="1"/>
  <c r="N270" i="1"/>
  <c r="M270" i="1"/>
  <c r="N346" i="1"/>
  <c r="M346" i="1"/>
  <c r="O346" i="1" s="1"/>
  <c r="P134" i="1"/>
  <c r="Q134" i="1"/>
  <c r="K431" i="1"/>
  <c r="O270" i="1" l="1"/>
  <c r="O400" i="1"/>
  <c r="O141" i="1"/>
  <c r="O109" i="1"/>
  <c r="O276" i="1"/>
  <c r="O116" i="1"/>
  <c r="O282" i="1"/>
  <c r="O105" i="1"/>
  <c r="O338" i="1"/>
  <c r="O206" i="1"/>
  <c r="O352" i="1"/>
  <c r="O214" i="1"/>
  <c r="O80" i="1"/>
  <c r="O164" i="1"/>
  <c r="O151" i="1"/>
  <c r="O369" i="1"/>
  <c r="O374" i="1"/>
  <c r="O149" i="1"/>
  <c r="O321" i="1"/>
  <c r="O230" i="1"/>
  <c r="O290" i="1"/>
  <c r="O244" i="1"/>
  <c r="O304" i="1"/>
  <c r="O355" i="1"/>
  <c r="O287" i="1"/>
  <c r="O127" i="1"/>
  <c r="O226" i="1"/>
  <c r="O91" i="1"/>
  <c r="O361" i="1"/>
  <c r="O397" i="1"/>
  <c r="O156" i="1"/>
  <c r="O250" i="1"/>
  <c r="O320" i="1"/>
  <c r="O389" i="1"/>
  <c r="O340" i="1"/>
  <c r="O223" i="1"/>
  <c r="O265" i="1"/>
  <c r="O218" i="1"/>
  <c r="O150" i="1"/>
  <c r="O293" i="1"/>
  <c r="O155" i="1"/>
  <c r="O27" i="1"/>
  <c r="O371" i="1"/>
  <c r="O144" i="1"/>
  <c r="R134" i="1"/>
  <c r="L402" i="1"/>
  <c r="M402" i="1"/>
  <c r="O402" i="1" s="1"/>
  <c r="L411" i="1"/>
  <c r="M411" i="1"/>
  <c r="O411" i="1" s="1"/>
  <c r="L415" i="1"/>
  <c r="M415" i="1"/>
  <c r="O415" i="1" s="1"/>
  <c r="L417" i="1"/>
  <c r="M417" i="1"/>
  <c r="O417" i="1" s="1"/>
  <c r="L419" i="1"/>
  <c r="M419" i="1"/>
  <c r="O419" i="1" s="1"/>
  <c r="L420" i="1"/>
  <c r="M420" i="1"/>
  <c r="O420" i="1" s="1"/>
  <c r="L421" i="1"/>
  <c r="M421" i="1"/>
  <c r="O421" i="1" s="1"/>
  <c r="L426" i="1"/>
  <c r="M426" i="1"/>
  <c r="O426" i="1" s="1"/>
  <c r="L142" i="1"/>
  <c r="M142" i="1"/>
  <c r="O142" i="1" s="1"/>
  <c r="M394" i="1"/>
  <c r="O394" i="1" s="1"/>
  <c r="L394" i="1"/>
  <c r="M377" i="1"/>
  <c r="O377" i="1" s="1"/>
  <c r="L377" i="1"/>
  <c r="L328" i="1"/>
  <c r="M328" i="1"/>
  <c r="O328" i="1" s="1"/>
  <c r="L331" i="1"/>
  <c r="M331" i="1"/>
  <c r="O331" i="1" s="1"/>
  <c r="L332" i="1"/>
  <c r="M332" i="1"/>
  <c r="O332" i="1" s="1"/>
  <c r="L365" i="1"/>
  <c r="M365" i="1"/>
  <c r="O365" i="1" s="1"/>
  <c r="L366" i="1"/>
  <c r="M366" i="1"/>
  <c r="O366" i="1" s="1"/>
  <c r="M323" i="1"/>
  <c r="O323" i="1" s="1"/>
  <c r="L323" i="1"/>
  <c r="M318" i="1"/>
  <c r="O318" i="1" s="1"/>
  <c r="L318" i="1"/>
  <c r="L253" i="1"/>
  <c r="M253" i="1"/>
  <c r="O253" i="1" s="1"/>
  <c r="L254" i="1"/>
  <c r="M254" i="1"/>
  <c r="O254" i="1" s="1"/>
  <c r="L255" i="1"/>
  <c r="M255" i="1"/>
  <c r="O255" i="1" s="1"/>
  <c r="L256" i="1"/>
  <c r="M256" i="1"/>
  <c r="O256" i="1" s="1"/>
  <c r="L257" i="1"/>
  <c r="M257" i="1"/>
  <c r="O257" i="1" s="1"/>
  <c r="L258" i="1"/>
  <c r="M258" i="1"/>
  <c r="O258" i="1" s="1"/>
  <c r="L259" i="1"/>
  <c r="M259" i="1"/>
  <c r="O259" i="1" s="1"/>
  <c r="L260" i="1"/>
  <c r="M260" i="1"/>
  <c r="O260" i="1" s="1"/>
  <c r="L268" i="1"/>
  <c r="M268" i="1"/>
  <c r="O268" i="1" s="1"/>
  <c r="L273" i="1"/>
  <c r="M273" i="1"/>
  <c r="O273" i="1" s="1"/>
  <c r="L283" i="1"/>
  <c r="M283" i="1"/>
  <c r="O283" i="1" s="1"/>
  <c r="L286" i="1"/>
  <c r="M286" i="1"/>
  <c r="O286" i="1" s="1"/>
  <c r="L294" i="1"/>
  <c r="M294" i="1"/>
  <c r="O294" i="1" s="1"/>
  <c r="L296" i="1"/>
  <c r="M296" i="1"/>
  <c r="O296" i="1" s="1"/>
  <c r="L298" i="1"/>
  <c r="M298" i="1"/>
  <c r="O298" i="1" s="1"/>
  <c r="L300" i="1"/>
  <c r="M300" i="1"/>
  <c r="O300" i="1" s="1"/>
  <c r="L301" i="1"/>
  <c r="M301" i="1"/>
  <c r="O301" i="1" s="1"/>
  <c r="L307" i="1"/>
  <c r="M307" i="1"/>
  <c r="O307" i="1" s="1"/>
  <c r="L310" i="1"/>
  <c r="M310" i="1"/>
  <c r="O310" i="1" s="1"/>
  <c r="L314" i="1"/>
  <c r="M314" i="1"/>
  <c r="O314" i="1" s="1"/>
  <c r="M252" i="1"/>
  <c r="O252" i="1" s="1"/>
  <c r="L252" i="1"/>
  <c r="M249" i="1"/>
  <c r="O249" i="1" s="1"/>
  <c r="L249" i="1"/>
  <c r="M200" i="1"/>
  <c r="O200" i="1" s="1"/>
  <c r="L200" i="1"/>
  <c r="M197" i="1"/>
  <c r="O197" i="1" s="1"/>
  <c r="L197" i="1"/>
  <c r="M192" i="1"/>
  <c r="O192" i="1" s="1"/>
  <c r="L192" i="1"/>
  <c r="M191" i="1"/>
  <c r="O191" i="1" s="1"/>
  <c r="L191" i="1"/>
  <c r="M173" i="1"/>
  <c r="O173" i="1" s="1"/>
  <c r="L173" i="1"/>
  <c r="M172" i="1"/>
  <c r="O172" i="1" s="1"/>
  <c r="L172" i="1"/>
  <c r="M171" i="1"/>
  <c r="O171" i="1" s="1"/>
  <c r="L171" i="1"/>
  <c r="M168" i="1"/>
  <c r="O168" i="1" s="1"/>
  <c r="L168" i="1"/>
  <c r="M161" i="1"/>
  <c r="O161" i="1" s="1"/>
  <c r="L161" i="1"/>
  <c r="M160" i="1"/>
  <c r="O160" i="1" s="1"/>
  <c r="L160" i="1"/>
  <c r="M89" i="1"/>
  <c r="L89" i="1"/>
  <c r="M86" i="1"/>
  <c r="O86" i="1" s="1"/>
  <c r="L86" i="1"/>
  <c r="M82" i="1"/>
  <c r="O82" i="1" s="1"/>
  <c r="L82" i="1"/>
  <c r="L51" i="1"/>
  <c r="M51" i="1"/>
  <c r="O51" i="1" s="1"/>
  <c r="L55" i="1"/>
  <c r="M55" i="1"/>
  <c r="O55" i="1" s="1"/>
  <c r="L56" i="1"/>
  <c r="M56" i="1"/>
  <c r="O56" i="1" s="1"/>
  <c r="L57" i="1"/>
  <c r="M57" i="1"/>
  <c r="O57" i="1" s="1"/>
  <c r="L64" i="1"/>
  <c r="M64" i="1"/>
  <c r="O64" i="1" s="1"/>
  <c r="L68" i="1"/>
  <c r="M68" i="1"/>
  <c r="O68" i="1" s="1"/>
  <c r="L69" i="1"/>
  <c r="M69" i="1"/>
  <c r="O69" i="1" s="1"/>
  <c r="L71" i="1"/>
  <c r="M71" i="1"/>
  <c r="O71" i="1" s="1"/>
  <c r="L72" i="1"/>
  <c r="M72" i="1"/>
  <c r="O72" i="1" s="1"/>
  <c r="L73" i="1"/>
  <c r="M73" i="1"/>
  <c r="O73" i="1" s="1"/>
  <c r="L74" i="1"/>
  <c r="M74" i="1"/>
  <c r="O74" i="1" s="1"/>
  <c r="L75" i="1"/>
  <c r="M75" i="1"/>
  <c r="O75" i="1" s="1"/>
  <c r="L76" i="1"/>
  <c r="M76" i="1"/>
  <c r="O76" i="1" s="1"/>
  <c r="L77" i="1"/>
  <c r="M77" i="1"/>
  <c r="O77" i="1" s="1"/>
  <c r="L78" i="1"/>
  <c r="M78" i="1"/>
  <c r="O78" i="1" s="1"/>
  <c r="M47" i="1"/>
  <c r="O47" i="1" s="1"/>
  <c r="L47" i="1"/>
  <c r="L41" i="1"/>
  <c r="M41" i="1"/>
  <c r="O41" i="1" s="1"/>
  <c r="N370" i="1"/>
  <c r="M370" i="1"/>
  <c r="L370" i="1"/>
  <c r="N235" i="1"/>
  <c r="M235" i="1"/>
  <c r="L235" i="1"/>
  <c r="N234" i="1"/>
  <c r="M234" i="1"/>
  <c r="L234" i="1"/>
  <c r="N198" i="1"/>
  <c r="M198" i="1"/>
  <c r="L198" i="1"/>
  <c r="N180" i="1"/>
  <c r="M180" i="1"/>
  <c r="L180" i="1"/>
  <c r="N170" i="1"/>
  <c r="M170" i="1"/>
  <c r="L170" i="1"/>
  <c r="N128" i="1"/>
  <c r="M128" i="1"/>
  <c r="L128" i="1"/>
  <c r="N107" i="1"/>
  <c r="M107" i="1"/>
  <c r="L107" i="1"/>
  <c r="N90" i="1"/>
  <c r="M90" i="1"/>
  <c r="L90" i="1"/>
  <c r="N88" i="1"/>
  <c r="M88" i="1"/>
  <c r="L88" i="1"/>
  <c r="N84" i="1"/>
  <c r="M84" i="1"/>
  <c r="L84" i="1"/>
  <c r="O89" i="1" l="1"/>
  <c r="O234" i="1"/>
  <c r="O107" i="1"/>
  <c r="O90" i="1"/>
  <c r="O235" i="1"/>
  <c r="O180" i="1"/>
  <c r="O128" i="1"/>
  <c r="O170" i="1"/>
  <c r="O370" i="1"/>
  <c r="O84" i="1"/>
  <c r="O198" i="1"/>
  <c r="O88" i="1"/>
  <c r="P142" i="1"/>
  <c r="R142" i="1" s="1"/>
  <c r="P394" i="1"/>
  <c r="R394" i="1" s="1"/>
  <c r="P402" i="1"/>
  <c r="R402" i="1" s="1"/>
  <c r="P411" i="1"/>
  <c r="R411" i="1" s="1"/>
  <c r="P415" i="1"/>
  <c r="R415" i="1" s="1"/>
  <c r="P417" i="1"/>
  <c r="R417" i="1" s="1"/>
  <c r="P419" i="1"/>
  <c r="R419" i="1" s="1"/>
  <c r="P420" i="1"/>
  <c r="R420" i="1" s="1"/>
  <c r="P421" i="1"/>
  <c r="R421" i="1" s="1"/>
  <c r="P426" i="1"/>
  <c r="R426" i="1" s="1"/>
  <c r="P377" i="1"/>
  <c r="R377" i="1" s="1"/>
  <c r="P323" i="1"/>
  <c r="R323" i="1" s="1"/>
  <c r="P328" i="1"/>
  <c r="R328" i="1" s="1"/>
  <c r="P331" i="1"/>
  <c r="R331" i="1" s="1"/>
  <c r="P332" i="1"/>
  <c r="R332" i="1" s="1"/>
  <c r="P365" i="1"/>
  <c r="R365" i="1" s="1"/>
  <c r="P366" i="1"/>
  <c r="R366" i="1" s="1"/>
  <c r="P318" i="1"/>
  <c r="R318" i="1" s="1"/>
  <c r="P249" i="1"/>
  <c r="R249" i="1" s="1"/>
  <c r="P252" i="1"/>
  <c r="R252" i="1" s="1"/>
  <c r="P253" i="1"/>
  <c r="R253" i="1" s="1"/>
  <c r="P254" i="1"/>
  <c r="R254" i="1" s="1"/>
  <c r="P255" i="1"/>
  <c r="R255" i="1" s="1"/>
  <c r="P256" i="1"/>
  <c r="R256" i="1" s="1"/>
  <c r="P257" i="1"/>
  <c r="R257" i="1" s="1"/>
  <c r="P258" i="1"/>
  <c r="R258" i="1" s="1"/>
  <c r="P259" i="1"/>
  <c r="R259" i="1" s="1"/>
  <c r="P260" i="1"/>
  <c r="R260" i="1" s="1"/>
  <c r="P268" i="1"/>
  <c r="R268" i="1" s="1"/>
  <c r="P273" i="1"/>
  <c r="R273" i="1" s="1"/>
  <c r="P283" i="1"/>
  <c r="R283" i="1" s="1"/>
  <c r="P286" i="1"/>
  <c r="R286" i="1" s="1"/>
  <c r="P294" i="1"/>
  <c r="R294" i="1" s="1"/>
  <c r="P296" i="1"/>
  <c r="R296" i="1" s="1"/>
  <c r="P298" i="1"/>
  <c r="R298" i="1" s="1"/>
  <c r="P300" i="1"/>
  <c r="R300" i="1" s="1"/>
  <c r="P301" i="1"/>
  <c r="R301" i="1" s="1"/>
  <c r="P307" i="1"/>
  <c r="R307" i="1" s="1"/>
  <c r="P310" i="1"/>
  <c r="R310" i="1" s="1"/>
  <c r="P314" i="1"/>
  <c r="R314" i="1" s="1"/>
  <c r="P55" i="1"/>
  <c r="R55" i="1" s="1"/>
  <c r="P56" i="1"/>
  <c r="R56" i="1" s="1"/>
  <c r="P57" i="1"/>
  <c r="R57" i="1" s="1"/>
  <c r="P64" i="1"/>
  <c r="R64" i="1" s="1"/>
  <c r="P68" i="1"/>
  <c r="R68" i="1" s="1"/>
  <c r="P69" i="1"/>
  <c r="R69" i="1" s="1"/>
  <c r="P71" i="1"/>
  <c r="R71" i="1" s="1"/>
  <c r="P72" i="1"/>
  <c r="R72" i="1" s="1"/>
  <c r="P73" i="1"/>
  <c r="R73" i="1" s="1"/>
  <c r="P74" i="1"/>
  <c r="R74" i="1" s="1"/>
  <c r="P75" i="1"/>
  <c r="R75" i="1" s="1"/>
  <c r="P76" i="1"/>
  <c r="R76" i="1" s="1"/>
  <c r="P77" i="1"/>
  <c r="R77" i="1" s="1"/>
  <c r="P78" i="1"/>
  <c r="R78" i="1" s="1"/>
  <c r="P82" i="1"/>
  <c r="R82" i="1" s="1"/>
  <c r="P86" i="1"/>
  <c r="R86" i="1" s="1"/>
  <c r="P89" i="1"/>
  <c r="R89" i="1" s="1"/>
  <c r="P160" i="1"/>
  <c r="R160" i="1" s="1"/>
  <c r="P161" i="1"/>
  <c r="R161" i="1" s="1"/>
  <c r="P168" i="1"/>
  <c r="R168" i="1" s="1"/>
  <c r="P171" i="1"/>
  <c r="R171" i="1" s="1"/>
  <c r="P172" i="1"/>
  <c r="R172" i="1" s="1"/>
  <c r="P173" i="1"/>
  <c r="R173" i="1" s="1"/>
  <c r="P191" i="1"/>
  <c r="R191" i="1" s="1"/>
  <c r="P192" i="1"/>
  <c r="R192" i="1" s="1"/>
  <c r="P197" i="1"/>
  <c r="R197" i="1" s="1"/>
  <c r="P200" i="1"/>
  <c r="R200" i="1" s="1"/>
  <c r="P51" i="1"/>
  <c r="R51" i="1" s="1"/>
  <c r="P47" i="1"/>
  <c r="R47" i="1" s="1"/>
  <c r="P41" i="1"/>
  <c r="R41" i="1" s="1"/>
  <c r="Q24" i="1"/>
  <c r="P24" i="1"/>
  <c r="P170" i="1" l="1"/>
  <c r="Q170" i="1"/>
  <c r="Q370" i="1"/>
  <c r="P370" i="1"/>
  <c r="Q128" i="1"/>
  <c r="P128" i="1"/>
  <c r="P107" i="1"/>
  <c r="Q107" i="1"/>
  <c r="Q90" i="1"/>
  <c r="P90" i="1"/>
  <c r="Q198" i="1"/>
  <c r="P198" i="1"/>
  <c r="P88" i="1"/>
  <c r="Q88" i="1"/>
  <c r="Q84" i="1"/>
  <c r="P84" i="1"/>
  <c r="Q234" i="1"/>
  <c r="P234" i="1"/>
  <c r="Q235" i="1"/>
  <c r="P235" i="1"/>
  <c r="Q180" i="1"/>
  <c r="P180" i="1"/>
  <c r="R24" i="1"/>
  <c r="M24" i="1"/>
  <c r="R235" i="1" l="1"/>
  <c r="R128" i="1"/>
  <c r="R234" i="1"/>
  <c r="R84" i="1"/>
  <c r="R180" i="1"/>
  <c r="R90" i="1"/>
  <c r="R88" i="1"/>
  <c r="R370" i="1"/>
  <c r="R107" i="1"/>
  <c r="R198" i="1"/>
  <c r="R170" i="1"/>
  <c r="P143" i="1"/>
  <c r="R143" i="1" s="1"/>
  <c r="P188" i="1"/>
  <c r="P220" i="1"/>
  <c r="Q220" i="1"/>
  <c r="Q266" i="1"/>
  <c r="P266" i="1"/>
  <c r="P324" i="1"/>
  <c r="R324" i="1" s="1"/>
  <c r="P353" i="1"/>
  <c r="P391" i="1"/>
  <c r="Q391" i="1"/>
  <c r="P63" i="1"/>
  <c r="R63" i="1" s="1"/>
  <c r="P145" i="1"/>
  <c r="R145" i="1" s="1"/>
  <c r="P108" i="1"/>
  <c r="P326" i="1"/>
  <c r="P359" i="1"/>
  <c r="Q396" i="1"/>
  <c r="P396" i="1"/>
  <c r="P357" i="1"/>
  <c r="Q357" i="1"/>
  <c r="P233" i="1"/>
  <c r="P274" i="1"/>
  <c r="P327" i="1"/>
  <c r="Q327" i="1"/>
  <c r="P362" i="1"/>
  <c r="Q362" i="1"/>
  <c r="P401" i="1"/>
  <c r="P140" i="1"/>
  <c r="Q140" i="1"/>
  <c r="P236" i="1"/>
  <c r="Q236" i="1"/>
  <c r="P329" i="1"/>
  <c r="P364" i="1"/>
  <c r="R364" i="1" s="1"/>
  <c r="P403" i="1"/>
  <c r="Q403" i="1"/>
  <c r="P62" i="1"/>
  <c r="P264" i="1"/>
  <c r="P152" i="1"/>
  <c r="P277" i="1"/>
  <c r="Q277" i="1"/>
  <c r="P363" i="1"/>
  <c r="P412" i="1"/>
  <c r="P42" i="1"/>
  <c r="R42" i="1" s="1"/>
  <c r="P65" i="1"/>
  <c r="P222" i="1"/>
  <c r="Q222" i="1"/>
  <c r="Q228" i="1"/>
  <c r="P228" i="1"/>
  <c r="P201" i="1"/>
  <c r="R201" i="1" s="1"/>
  <c r="P79" i="1"/>
  <c r="Q79" i="1"/>
  <c r="P159" i="1"/>
  <c r="P202" i="1"/>
  <c r="R202" i="1" s="1"/>
  <c r="P240" i="1"/>
  <c r="Q240" i="1"/>
  <c r="P284" i="1"/>
  <c r="Q284" i="1"/>
  <c r="P333" i="1"/>
  <c r="Q333" i="1"/>
  <c r="P367" i="1"/>
  <c r="Q367" i="1"/>
  <c r="P416" i="1"/>
  <c r="P388" i="1"/>
  <c r="Q388" i="1"/>
  <c r="P101" i="1"/>
  <c r="P103" i="1"/>
  <c r="R103" i="1" s="1"/>
  <c r="P194" i="1"/>
  <c r="Q194" i="1"/>
  <c r="P195" i="1"/>
  <c r="R195" i="1" s="1"/>
  <c r="P162" i="1"/>
  <c r="Q162" i="1"/>
  <c r="P241" i="1"/>
  <c r="Q241" i="1"/>
  <c r="P285" i="1"/>
  <c r="P334" i="1"/>
  <c r="P368" i="1"/>
  <c r="P422" i="1"/>
  <c r="P217" i="1"/>
  <c r="P146" i="1"/>
  <c r="P67" i="1"/>
  <c r="P112" i="1"/>
  <c r="Q112" i="1"/>
  <c r="P238" i="1"/>
  <c r="P28" i="1"/>
  <c r="P50" i="1"/>
  <c r="P30" i="1"/>
  <c r="P52" i="1"/>
  <c r="P85" i="1"/>
  <c r="Q85" i="1"/>
  <c r="P122" i="1"/>
  <c r="Q122" i="1"/>
  <c r="P165" i="1"/>
  <c r="R165" i="1" s="1"/>
  <c r="P204" i="1"/>
  <c r="P242" i="1"/>
  <c r="P289" i="1"/>
  <c r="P335" i="1"/>
  <c r="R335" i="1" s="1"/>
  <c r="Q372" i="1"/>
  <c r="P372" i="1"/>
  <c r="P423" i="1"/>
  <c r="P158" i="1"/>
  <c r="Q158" i="1"/>
  <c r="P117" i="1"/>
  <c r="R117" i="1" s="1"/>
  <c r="P53" i="1"/>
  <c r="P125" i="1"/>
  <c r="P167" i="1"/>
  <c r="Q219" i="1"/>
  <c r="P219" i="1"/>
  <c r="P243" i="1"/>
  <c r="P295" i="1"/>
  <c r="Q295" i="1"/>
  <c r="P336" i="1"/>
  <c r="Q336" i="1"/>
  <c r="P373" i="1"/>
  <c r="Q373" i="1"/>
  <c r="P424" i="1"/>
  <c r="R424" i="1" s="1"/>
  <c r="P102" i="1"/>
  <c r="P330" i="1"/>
  <c r="P29" i="1"/>
  <c r="Q29" i="1"/>
  <c r="P54" i="1"/>
  <c r="P92" i="1"/>
  <c r="Q92" i="1"/>
  <c r="P131" i="1"/>
  <c r="P166" i="1"/>
  <c r="R166" i="1" s="1"/>
  <c r="P225" i="1"/>
  <c r="Q225" i="1"/>
  <c r="P245" i="1"/>
  <c r="Q245" i="1"/>
  <c r="P297" i="1"/>
  <c r="Q297" i="1"/>
  <c r="P337" i="1"/>
  <c r="Q337" i="1"/>
  <c r="P378" i="1"/>
  <c r="P425" i="1"/>
  <c r="P395" i="1"/>
  <c r="P196" i="1"/>
  <c r="Q196" i="1"/>
  <c r="P70" i="1"/>
  <c r="P48" i="1"/>
  <c r="P119" i="1"/>
  <c r="Q119" i="1"/>
  <c r="P93" i="1"/>
  <c r="Q93" i="1"/>
  <c r="P132" i="1"/>
  <c r="Q132" i="1"/>
  <c r="P169" i="1"/>
  <c r="Q169" i="1"/>
  <c r="P239" i="1"/>
  <c r="Q239" i="1"/>
  <c r="P248" i="1"/>
  <c r="R248" i="1" s="1"/>
  <c r="P299" i="1"/>
  <c r="R299" i="1" s="1"/>
  <c r="Q342" i="1"/>
  <c r="P342" i="1"/>
  <c r="P379" i="1"/>
  <c r="P350" i="1"/>
  <c r="P267" i="1"/>
  <c r="P44" i="1"/>
  <c r="P111" i="1"/>
  <c r="Q111" i="1"/>
  <c r="P46" i="1"/>
  <c r="R46" i="1" s="1"/>
  <c r="P114" i="1"/>
  <c r="R114" i="1" s="1"/>
  <c r="Q81" i="1"/>
  <c r="P81" i="1"/>
  <c r="P87" i="1"/>
  <c r="Q87" i="1"/>
  <c r="P34" i="1"/>
  <c r="P36" i="1"/>
  <c r="Q36" i="1"/>
  <c r="P59" i="1"/>
  <c r="R59" i="1" s="1"/>
  <c r="P94" i="1"/>
  <c r="Q94" i="1"/>
  <c r="P133" i="1"/>
  <c r="Q133" i="1"/>
  <c r="P182" i="1"/>
  <c r="Q182" i="1"/>
  <c r="P208" i="1"/>
  <c r="Q261" i="1"/>
  <c r="P261" i="1"/>
  <c r="P303" i="1"/>
  <c r="Q303" i="1"/>
  <c r="P344" i="1"/>
  <c r="Q344" i="1"/>
  <c r="P380" i="1"/>
  <c r="Q380" i="1"/>
  <c r="P43" i="1"/>
  <c r="P325" i="1"/>
  <c r="Q325" i="1"/>
  <c r="P272" i="1"/>
  <c r="P275" i="1"/>
  <c r="P203" i="1"/>
  <c r="Q203" i="1"/>
  <c r="Q32" i="1"/>
  <c r="P32" i="1"/>
  <c r="P38" i="1"/>
  <c r="Q38" i="1"/>
  <c r="P60" i="1"/>
  <c r="P98" i="1"/>
  <c r="P186" i="1"/>
  <c r="P212" i="1"/>
  <c r="Q212" i="1"/>
  <c r="P262" i="1"/>
  <c r="P313" i="1"/>
  <c r="P345" i="1"/>
  <c r="P381" i="1"/>
  <c r="Q381" i="1"/>
  <c r="P40" i="1"/>
  <c r="P189" i="1"/>
  <c r="R189" i="1" s="1"/>
  <c r="P66" i="1"/>
  <c r="P45" i="1"/>
  <c r="P154" i="1"/>
  <c r="Q154" i="1"/>
  <c r="P199" i="1"/>
  <c r="P49" i="1"/>
  <c r="Q83" i="1"/>
  <c r="P83" i="1"/>
  <c r="P31" i="1"/>
  <c r="P58" i="1"/>
  <c r="R58" i="1" s="1"/>
  <c r="P39" i="1"/>
  <c r="P61" i="1"/>
  <c r="P100" i="1"/>
  <c r="Q100" i="1"/>
  <c r="P139" i="1"/>
  <c r="Q139" i="1"/>
  <c r="P187" i="1"/>
  <c r="Q187" i="1"/>
  <c r="P216" i="1"/>
  <c r="Q216" i="1"/>
  <c r="P263" i="1"/>
  <c r="R263" i="1" s="1"/>
  <c r="P317" i="1"/>
  <c r="R317" i="1" s="1"/>
  <c r="P347" i="1"/>
  <c r="Q347" i="1"/>
  <c r="P387" i="1"/>
  <c r="Q387" i="1"/>
  <c r="L403" i="1"/>
  <c r="L396" i="1"/>
  <c r="L387" i="1"/>
  <c r="L347" i="1"/>
  <c r="L333" i="1"/>
  <c r="L327" i="1"/>
  <c r="L303" i="1"/>
  <c r="L295" i="1"/>
  <c r="L266" i="1"/>
  <c r="L261" i="1"/>
  <c r="L245" i="1"/>
  <c r="L241" i="1"/>
  <c r="L240" i="1"/>
  <c r="L228" i="1"/>
  <c r="L203" i="1"/>
  <c r="L196" i="1"/>
  <c r="L194" i="1"/>
  <c r="L162" i="1"/>
  <c r="L158" i="1"/>
  <c r="L92" i="1"/>
  <c r="L87" i="1"/>
  <c r="L85" i="1"/>
  <c r="L83" i="1"/>
  <c r="L81" i="1"/>
  <c r="L79" i="1"/>
  <c r="L38" i="1"/>
  <c r="L32" i="1"/>
  <c r="L29" i="1"/>
  <c r="L24" i="1"/>
  <c r="N403" i="1"/>
  <c r="N396" i="1"/>
  <c r="N387" i="1"/>
  <c r="N347" i="1"/>
  <c r="N333" i="1"/>
  <c r="N327" i="1"/>
  <c r="N303" i="1"/>
  <c r="N295" i="1"/>
  <c r="N266" i="1"/>
  <c r="N261" i="1"/>
  <c r="N245" i="1"/>
  <c r="N241" i="1"/>
  <c r="N240" i="1"/>
  <c r="N228" i="1"/>
  <c r="N203" i="1"/>
  <c r="N196" i="1"/>
  <c r="N194" i="1"/>
  <c r="N162" i="1"/>
  <c r="N158" i="1"/>
  <c r="N92" i="1"/>
  <c r="N87" i="1"/>
  <c r="N85" i="1"/>
  <c r="N83" i="1"/>
  <c r="N81" i="1"/>
  <c r="N79" i="1"/>
  <c r="N38" i="1"/>
  <c r="N32" i="1"/>
  <c r="N29" i="1"/>
  <c r="N24" i="1"/>
  <c r="O24" i="1" s="1"/>
  <c r="M29" i="1"/>
  <c r="M32" i="1"/>
  <c r="M38" i="1"/>
  <c r="M79" i="1"/>
  <c r="M81" i="1"/>
  <c r="M83" i="1"/>
  <c r="M85" i="1"/>
  <c r="M87" i="1"/>
  <c r="M92" i="1"/>
  <c r="M158" i="1"/>
  <c r="M162" i="1"/>
  <c r="L167" i="1"/>
  <c r="M167" i="1"/>
  <c r="O167" i="1" s="1"/>
  <c r="M194" i="1"/>
  <c r="M196" i="1"/>
  <c r="M203" i="1"/>
  <c r="M228" i="1"/>
  <c r="M240" i="1"/>
  <c r="M241" i="1"/>
  <c r="M245" i="1"/>
  <c r="M261" i="1"/>
  <c r="M266" i="1"/>
  <c r="M295" i="1"/>
  <c r="M303" i="1"/>
  <c r="M327" i="1"/>
  <c r="M333" i="1"/>
  <c r="M347" i="1"/>
  <c r="L353" i="1"/>
  <c r="M353" i="1"/>
  <c r="O353" i="1" s="1"/>
  <c r="M387" i="1"/>
  <c r="M396" i="1"/>
  <c r="M403" i="1"/>
  <c r="O261" i="1" l="1"/>
  <c r="R388" i="1"/>
  <c r="R92" i="1"/>
  <c r="R372" i="1"/>
  <c r="O266" i="1"/>
  <c r="O162" i="1"/>
  <c r="O158" i="1"/>
  <c r="R81" i="1"/>
  <c r="R266" i="1"/>
  <c r="R261" i="1"/>
  <c r="O79" i="1"/>
  <c r="R162" i="1"/>
  <c r="R373" i="1"/>
  <c r="R133" i="1"/>
  <c r="R325" i="1"/>
  <c r="R196" i="1"/>
  <c r="R139" i="1"/>
  <c r="R199" i="1"/>
  <c r="R313" i="1"/>
  <c r="R303" i="1"/>
  <c r="R34" i="1"/>
  <c r="R350" i="1"/>
  <c r="R344" i="1"/>
  <c r="R49" i="1"/>
  <c r="O333" i="1"/>
  <c r="R297" i="1"/>
  <c r="R50" i="1"/>
  <c r="R368" i="1"/>
  <c r="R345" i="1"/>
  <c r="R48" i="1"/>
  <c r="R36" i="1"/>
  <c r="R347" i="1"/>
  <c r="R38" i="1"/>
  <c r="R367" i="1"/>
  <c r="O240" i="1"/>
  <c r="R239" i="1"/>
  <c r="R395" i="1"/>
  <c r="R131" i="1"/>
  <c r="R333" i="1"/>
  <c r="R187" i="1"/>
  <c r="O347" i="1"/>
  <c r="R83" i="1"/>
  <c r="R32" i="1"/>
  <c r="R132" i="1"/>
  <c r="R378" i="1"/>
  <c r="R54" i="1"/>
  <c r="R243" i="1"/>
  <c r="R52" i="1"/>
  <c r="R217" i="1"/>
  <c r="R194" i="1"/>
  <c r="R240" i="1"/>
  <c r="R233" i="1"/>
  <c r="R93" i="1"/>
  <c r="R337" i="1"/>
  <c r="R29" i="1"/>
  <c r="R219" i="1"/>
  <c r="R30" i="1"/>
  <c r="R422" i="1"/>
  <c r="R412" i="1"/>
  <c r="R329" i="1"/>
  <c r="R357" i="1"/>
  <c r="R391" i="1"/>
  <c r="R100" i="1"/>
  <c r="R154" i="1"/>
  <c r="R262" i="1"/>
  <c r="R203" i="1"/>
  <c r="R87" i="1"/>
  <c r="R119" i="1"/>
  <c r="R289" i="1"/>
  <c r="R379" i="1"/>
  <c r="R330" i="1"/>
  <c r="R167" i="1"/>
  <c r="R101" i="1"/>
  <c r="R159" i="1"/>
  <c r="R363" i="1"/>
  <c r="R236" i="1"/>
  <c r="R396" i="1"/>
  <c r="R353" i="1"/>
  <c r="R387" i="1"/>
  <c r="R61" i="1"/>
  <c r="R45" i="1"/>
  <c r="R212" i="1"/>
  <c r="R275" i="1"/>
  <c r="R208" i="1"/>
  <c r="R342" i="1"/>
  <c r="R245" i="1"/>
  <c r="R102" i="1"/>
  <c r="R125" i="1"/>
  <c r="R242" i="1"/>
  <c r="R28" i="1"/>
  <c r="R334" i="1"/>
  <c r="R79" i="1"/>
  <c r="R277" i="1"/>
  <c r="R140" i="1"/>
  <c r="R359" i="1"/>
  <c r="O245" i="1"/>
  <c r="R39" i="1"/>
  <c r="R66" i="1"/>
  <c r="R186" i="1"/>
  <c r="R272" i="1"/>
  <c r="R182" i="1"/>
  <c r="R70" i="1"/>
  <c r="R225" i="1"/>
  <c r="R53" i="1"/>
  <c r="R204" i="1"/>
  <c r="R238" i="1"/>
  <c r="R285" i="1"/>
  <c r="R416" i="1"/>
  <c r="R152" i="1"/>
  <c r="R401" i="1"/>
  <c r="R326" i="1"/>
  <c r="R112" i="1"/>
  <c r="R241" i="1"/>
  <c r="R228" i="1"/>
  <c r="R264" i="1"/>
  <c r="R362" i="1"/>
  <c r="R108" i="1"/>
  <c r="R220" i="1"/>
  <c r="R31" i="1"/>
  <c r="R40" i="1"/>
  <c r="R98" i="1"/>
  <c r="R43" i="1"/>
  <c r="R94" i="1"/>
  <c r="R111" i="1"/>
  <c r="R336" i="1"/>
  <c r="R158" i="1"/>
  <c r="R122" i="1"/>
  <c r="R67" i="1"/>
  <c r="R222" i="1"/>
  <c r="R62" i="1"/>
  <c r="R327" i="1"/>
  <c r="R188" i="1"/>
  <c r="R216" i="1"/>
  <c r="R381" i="1"/>
  <c r="R60" i="1"/>
  <c r="R380" i="1"/>
  <c r="R44" i="1"/>
  <c r="R267" i="1"/>
  <c r="R169" i="1"/>
  <c r="R425" i="1"/>
  <c r="R295" i="1"/>
  <c r="R423" i="1"/>
  <c r="R85" i="1"/>
  <c r="R146" i="1"/>
  <c r="R284" i="1"/>
  <c r="R65" i="1"/>
  <c r="R403" i="1"/>
  <c r="R274" i="1"/>
  <c r="O396" i="1"/>
  <c r="O327" i="1"/>
  <c r="O203" i="1"/>
  <c r="O228" i="1"/>
  <c r="O403" i="1"/>
  <c r="O241" i="1"/>
  <c r="O295" i="1"/>
  <c r="O87" i="1"/>
  <c r="O196" i="1"/>
  <c r="O194" i="1"/>
  <c r="O387" i="1"/>
  <c r="O92" i="1"/>
  <c r="O29" i="1"/>
  <c r="O85" i="1"/>
  <c r="O83" i="1"/>
  <c r="O81" i="1"/>
  <c r="O32" i="1"/>
  <c r="O38" i="1"/>
  <c r="O303" i="1"/>
  <c r="M425" i="1" l="1"/>
  <c r="O425" i="1" s="1"/>
  <c r="L425" i="1"/>
  <c r="M424" i="1"/>
  <c r="O424" i="1" s="1"/>
  <c r="L424" i="1"/>
  <c r="M423" i="1"/>
  <c r="O423" i="1" s="1"/>
  <c r="L423" i="1"/>
  <c r="M422" i="1"/>
  <c r="O422" i="1" s="1"/>
  <c r="L422" i="1"/>
  <c r="M416" i="1"/>
  <c r="O416" i="1" s="1"/>
  <c r="L416" i="1"/>
  <c r="M412" i="1"/>
  <c r="O412" i="1" s="1"/>
  <c r="L412" i="1"/>
  <c r="M401" i="1"/>
  <c r="O401" i="1" s="1"/>
  <c r="L401" i="1"/>
  <c r="M395" i="1"/>
  <c r="O395" i="1" s="1"/>
  <c r="L395" i="1"/>
  <c r="N391" i="1"/>
  <c r="M391" i="1"/>
  <c r="L391" i="1"/>
  <c r="N388" i="1"/>
  <c r="M388" i="1"/>
  <c r="L388" i="1"/>
  <c r="N381" i="1"/>
  <c r="M381" i="1"/>
  <c r="L381" i="1"/>
  <c r="N380" i="1"/>
  <c r="M380" i="1"/>
  <c r="L380" i="1"/>
  <c r="M379" i="1"/>
  <c r="O379" i="1" s="1"/>
  <c r="L379" i="1"/>
  <c r="M378" i="1"/>
  <c r="O378" i="1" s="1"/>
  <c r="L378" i="1"/>
  <c r="N373" i="1"/>
  <c r="M373" i="1"/>
  <c r="L373" i="1"/>
  <c r="N372" i="1"/>
  <c r="M372" i="1"/>
  <c r="L372" i="1"/>
  <c r="N367" i="1"/>
  <c r="M367" i="1"/>
  <c r="L367" i="1"/>
  <c r="M368" i="1"/>
  <c r="O368" i="1" s="1"/>
  <c r="L368" i="1"/>
  <c r="N362" i="1"/>
  <c r="M362" i="1"/>
  <c r="L362" i="1"/>
  <c r="M364" i="1"/>
  <c r="O364" i="1" s="1"/>
  <c r="L364" i="1"/>
  <c r="M363" i="1"/>
  <c r="O363" i="1" s="1"/>
  <c r="L363" i="1"/>
  <c r="N357" i="1"/>
  <c r="M357" i="1"/>
  <c r="L357" i="1"/>
  <c r="M350" i="1"/>
  <c r="O350" i="1" s="1"/>
  <c r="L350" i="1"/>
  <c r="M345" i="1"/>
  <c r="O345" i="1" s="1"/>
  <c r="L345" i="1"/>
  <c r="N344" i="1"/>
  <c r="M344" i="1"/>
  <c r="L344" i="1"/>
  <c r="N342" i="1"/>
  <c r="M342" i="1"/>
  <c r="L342" i="1"/>
  <c r="N337" i="1"/>
  <c r="M337" i="1"/>
  <c r="L337" i="1"/>
  <c r="N336" i="1"/>
  <c r="M336" i="1"/>
  <c r="L336" i="1"/>
  <c r="M334" i="1"/>
  <c r="O334" i="1" s="1"/>
  <c r="L334" i="1"/>
  <c r="M335" i="1"/>
  <c r="O335" i="1" s="1"/>
  <c r="L335" i="1"/>
  <c r="M330" i="1"/>
  <c r="O330" i="1" s="1"/>
  <c r="L330" i="1"/>
  <c r="M329" i="1"/>
  <c r="O329" i="1" s="1"/>
  <c r="L329" i="1"/>
  <c r="M326" i="1"/>
  <c r="O326" i="1" s="1"/>
  <c r="L326" i="1"/>
  <c r="N325" i="1"/>
  <c r="M325" i="1"/>
  <c r="L325" i="1"/>
  <c r="M324" i="1"/>
  <c r="O324" i="1" s="1"/>
  <c r="L324" i="1"/>
  <c r="M317" i="1"/>
  <c r="O317" i="1" s="1"/>
  <c r="L317" i="1"/>
  <c r="M313" i="1"/>
  <c r="O313" i="1" s="1"/>
  <c r="L313" i="1"/>
  <c r="N297" i="1"/>
  <c r="M297" i="1"/>
  <c r="L297" i="1"/>
  <c r="M299" i="1"/>
  <c r="O299" i="1" s="1"/>
  <c r="L299" i="1"/>
  <c r="M289" i="1"/>
  <c r="O289" i="1" s="1"/>
  <c r="L289" i="1"/>
  <c r="M285" i="1"/>
  <c r="O285" i="1" s="1"/>
  <c r="L285" i="1"/>
  <c r="N284" i="1"/>
  <c r="M284" i="1"/>
  <c r="L284" i="1"/>
  <c r="N277" i="1"/>
  <c r="M277" i="1"/>
  <c r="L277" i="1"/>
  <c r="M275" i="1"/>
  <c r="O275" i="1" s="1"/>
  <c r="L275" i="1"/>
  <c r="M274" i="1"/>
  <c r="O274" i="1" s="1"/>
  <c r="L274" i="1"/>
  <c r="M272" i="1"/>
  <c r="O272" i="1" s="1"/>
  <c r="L272" i="1"/>
  <c r="M267" i="1"/>
  <c r="O267" i="1" s="1"/>
  <c r="L267" i="1"/>
  <c r="M263" i="1"/>
  <c r="O263" i="1" s="1"/>
  <c r="L263" i="1"/>
  <c r="M264" i="1"/>
  <c r="O264" i="1" s="1"/>
  <c r="L264" i="1"/>
  <c r="M262" i="1"/>
  <c r="O262" i="1" s="1"/>
  <c r="L262" i="1"/>
  <c r="M248" i="1"/>
  <c r="O248" i="1" s="1"/>
  <c r="L248" i="1"/>
  <c r="M243" i="1"/>
  <c r="O243" i="1" s="1"/>
  <c r="L243" i="1"/>
  <c r="M242" i="1"/>
  <c r="O242" i="1" s="1"/>
  <c r="L242" i="1"/>
  <c r="N236" i="1"/>
  <c r="O431" i="1" s="1"/>
  <c r="M236" i="1"/>
  <c r="L236" i="1"/>
  <c r="M238" i="1"/>
  <c r="O238" i="1" s="1"/>
  <c r="L238" i="1"/>
  <c r="M233" i="1"/>
  <c r="O233" i="1" s="1"/>
  <c r="L233" i="1"/>
  <c r="N222" i="1"/>
  <c r="M222" i="1"/>
  <c r="L222" i="1"/>
  <c r="N220" i="1"/>
  <c r="M220" i="1"/>
  <c r="L220" i="1"/>
  <c r="M217" i="1"/>
  <c r="O217" i="1" s="1"/>
  <c r="L217" i="1"/>
  <c r="N216" i="1"/>
  <c r="M216" i="1"/>
  <c r="L216" i="1"/>
  <c r="N212" i="1"/>
  <c r="M212" i="1"/>
  <c r="L212" i="1"/>
  <c r="M208" i="1"/>
  <c r="O208" i="1" s="1"/>
  <c r="L208" i="1"/>
  <c r="N239" i="1"/>
  <c r="M239" i="1"/>
  <c r="L239" i="1"/>
  <c r="N225" i="1"/>
  <c r="M225" i="1"/>
  <c r="L225" i="1"/>
  <c r="N219" i="1"/>
  <c r="M219" i="1"/>
  <c r="L219" i="1"/>
  <c r="M204" i="1"/>
  <c r="O204" i="1" s="1"/>
  <c r="L204" i="1"/>
  <c r="M202" i="1"/>
  <c r="O202" i="1" s="1"/>
  <c r="L202" i="1"/>
  <c r="M201" i="1"/>
  <c r="O201" i="1" s="1"/>
  <c r="L201" i="1"/>
  <c r="M199" i="1"/>
  <c r="O199" i="1" s="1"/>
  <c r="L199" i="1"/>
  <c r="M195" i="1"/>
  <c r="O195" i="1" s="1"/>
  <c r="L195" i="1"/>
  <c r="N187" i="1"/>
  <c r="M187" i="1"/>
  <c r="L187" i="1"/>
  <c r="M189" i="1"/>
  <c r="O189" i="1" s="1"/>
  <c r="L189" i="1"/>
  <c r="M188" i="1"/>
  <c r="O188" i="1" s="1"/>
  <c r="L188" i="1"/>
  <c r="M186" i="1"/>
  <c r="O186" i="1" s="1"/>
  <c r="L186" i="1"/>
  <c r="N182" i="1"/>
  <c r="M182" i="1"/>
  <c r="L182" i="1"/>
  <c r="N169" i="1"/>
  <c r="M169" i="1"/>
  <c r="L169" i="1"/>
  <c r="M166" i="1"/>
  <c r="O166" i="1" s="1"/>
  <c r="L166" i="1"/>
  <c r="M165" i="1"/>
  <c r="L165" i="1"/>
  <c r="M159" i="1"/>
  <c r="O159" i="1" s="1"/>
  <c r="L159" i="1"/>
  <c r="N154" i="1"/>
  <c r="M154" i="1"/>
  <c r="L154" i="1"/>
  <c r="M152" i="1"/>
  <c r="O152" i="1" s="1"/>
  <c r="L152" i="1"/>
  <c r="M146" i="1"/>
  <c r="O146" i="1" s="1"/>
  <c r="L146" i="1"/>
  <c r="M145" i="1"/>
  <c r="O145" i="1" s="1"/>
  <c r="L145" i="1"/>
  <c r="M143" i="1"/>
  <c r="O143" i="1" s="1"/>
  <c r="L143" i="1"/>
  <c r="N140" i="1"/>
  <c r="M140" i="1"/>
  <c r="L140" i="1"/>
  <c r="N139" i="1"/>
  <c r="M139" i="1"/>
  <c r="L139" i="1"/>
  <c r="N133" i="1"/>
  <c r="M133" i="1"/>
  <c r="L133" i="1"/>
  <c r="N132" i="1"/>
  <c r="M132" i="1"/>
  <c r="L132" i="1"/>
  <c r="M131" i="1"/>
  <c r="O131" i="1" s="1"/>
  <c r="L131" i="1"/>
  <c r="M125" i="1"/>
  <c r="O125" i="1" s="1"/>
  <c r="L125" i="1"/>
  <c r="N122" i="1"/>
  <c r="M122" i="1"/>
  <c r="L122" i="1"/>
  <c r="N119" i="1"/>
  <c r="M119" i="1"/>
  <c r="L119" i="1"/>
  <c r="M117" i="1"/>
  <c r="O117" i="1" s="1"/>
  <c r="L117" i="1"/>
  <c r="N112" i="1"/>
  <c r="M112" i="1"/>
  <c r="L112" i="1"/>
  <c r="N111" i="1"/>
  <c r="M111" i="1"/>
  <c r="L111" i="1"/>
  <c r="M114" i="1"/>
  <c r="O114" i="1" s="1"/>
  <c r="L114" i="1"/>
  <c r="M108" i="1"/>
  <c r="O108" i="1" s="1"/>
  <c r="L108" i="1"/>
  <c r="M103" i="1"/>
  <c r="O103" i="1" s="1"/>
  <c r="L103" i="1"/>
  <c r="N100" i="1"/>
  <c r="M100" i="1"/>
  <c r="L100" i="1"/>
  <c r="M102" i="1"/>
  <c r="O102" i="1" s="1"/>
  <c r="L102" i="1"/>
  <c r="M101" i="1"/>
  <c r="O101" i="1" s="1"/>
  <c r="L101" i="1"/>
  <c r="M98" i="1"/>
  <c r="O98" i="1" s="1"/>
  <c r="L98" i="1"/>
  <c r="N94" i="1"/>
  <c r="M94" i="1"/>
  <c r="L94" i="1"/>
  <c r="N93" i="1"/>
  <c r="M93" i="1"/>
  <c r="L93" i="1"/>
  <c r="M70" i="1"/>
  <c r="O70" i="1" s="1"/>
  <c r="L70" i="1"/>
  <c r="M67" i="1"/>
  <c r="O67" i="1" s="1"/>
  <c r="L67" i="1"/>
  <c r="M66" i="1"/>
  <c r="O66" i="1" s="1"/>
  <c r="L66" i="1"/>
  <c r="M65" i="1"/>
  <c r="O65" i="1" s="1"/>
  <c r="L65" i="1"/>
  <c r="M63" i="1"/>
  <c r="O63" i="1" s="1"/>
  <c r="L63" i="1"/>
  <c r="M62" i="1"/>
  <c r="O62" i="1" s="1"/>
  <c r="L62" i="1"/>
  <c r="M61" i="1"/>
  <c r="O61" i="1" s="1"/>
  <c r="L61" i="1"/>
  <c r="M60" i="1"/>
  <c r="O60" i="1" s="1"/>
  <c r="L60" i="1"/>
  <c r="M59" i="1"/>
  <c r="O59" i="1" s="1"/>
  <c r="L59" i="1"/>
  <c r="M58" i="1"/>
  <c r="O58" i="1" s="1"/>
  <c r="L58" i="1"/>
  <c r="M54" i="1"/>
  <c r="O54" i="1" s="1"/>
  <c r="L54" i="1"/>
  <c r="M53" i="1"/>
  <c r="O53" i="1" s="1"/>
  <c r="L53" i="1"/>
  <c r="M52" i="1"/>
  <c r="O52" i="1" s="1"/>
  <c r="L52" i="1"/>
  <c r="M50" i="1"/>
  <c r="O50" i="1" s="1"/>
  <c r="L50" i="1"/>
  <c r="M49" i="1"/>
  <c r="O49" i="1" s="1"/>
  <c r="L49" i="1"/>
  <c r="M48" i="1"/>
  <c r="O48" i="1" s="1"/>
  <c r="L48" i="1"/>
  <c r="M46" i="1"/>
  <c r="O46" i="1" s="1"/>
  <c r="L46" i="1"/>
  <c r="M45" i="1"/>
  <c r="O45" i="1" s="1"/>
  <c r="L45" i="1"/>
  <c r="M44" i="1"/>
  <c r="O44" i="1" s="1"/>
  <c r="L44" i="1"/>
  <c r="M43" i="1"/>
  <c r="O43" i="1" s="1"/>
  <c r="L43" i="1"/>
  <c r="M42" i="1"/>
  <c r="O42" i="1" s="1"/>
  <c r="L42" i="1"/>
  <c r="M40" i="1"/>
  <c r="O40" i="1" s="1"/>
  <c r="L40" i="1"/>
  <c r="M39" i="1"/>
  <c r="O39" i="1" s="1"/>
  <c r="L39" i="1"/>
  <c r="N36" i="1"/>
  <c r="M36" i="1"/>
  <c r="L36" i="1"/>
  <c r="M34" i="1"/>
  <c r="O34" i="1" s="1"/>
  <c r="L34" i="1"/>
  <c r="M31" i="1"/>
  <c r="O31" i="1" s="1"/>
  <c r="L31" i="1"/>
  <c r="M30" i="1"/>
  <c r="O30" i="1" s="1"/>
  <c r="L30" i="1"/>
  <c r="M28" i="1"/>
  <c r="O28" i="1" s="1"/>
  <c r="L28" i="1"/>
  <c r="M26" i="1"/>
  <c r="L26" i="1"/>
  <c r="R19" i="1" l="1"/>
  <c r="K428" i="1" s="1"/>
  <c r="R20" i="1"/>
  <c r="K427" i="1" s="1"/>
  <c r="O26" i="1"/>
  <c r="P26" i="1"/>
  <c r="R26" i="1" s="1"/>
  <c r="O154" i="1"/>
  <c r="O222" i="1"/>
  <c r="O212" i="1"/>
  <c r="O119" i="1"/>
  <c r="O111" i="1"/>
  <c r="O297" i="1"/>
  <c r="O140" i="1"/>
  <c r="O388" i="1"/>
  <c r="O122" i="1"/>
  <c r="O342" i="1"/>
  <c r="O391" i="1"/>
  <c r="O100" i="1"/>
  <c r="O381" i="1"/>
  <c r="O93" i="1"/>
  <c r="O367" i="1"/>
  <c r="O325" i="1"/>
  <c r="O169" i="1"/>
  <c r="O187" i="1"/>
  <c r="O36" i="1"/>
  <c r="O94" i="1"/>
  <c r="O239" i="1"/>
  <c r="O236" i="1"/>
  <c r="O277" i="1"/>
  <c r="O219" i="1"/>
  <c r="O284" i="1"/>
  <c r="O372" i="1"/>
  <c r="O133" i="1"/>
  <c r="O225" i="1"/>
  <c r="O337" i="1"/>
  <c r="O362" i="1"/>
  <c r="O357" i="1"/>
  <c r="O139" i="1"/>
  <c r="O216" i="1"/>
  <c r="O344" i="1"/>
  <c r="O336" i="1"/>
  <c r="O380" i="1"/>
  <c r="O132" i="1"/>
  <c r="O182" i="1"/>
  <c r="O220" i="1"/>
  <c r="O373" i="1"/>
  <c r="O112" i="1"/>
  <c r="O165" i="1"/>
  <c r="V16" i="1" l="1"/>
  <c r="K429" i="1" l="1"/>
  <c r="K430" i="1" s="1"/>
</calcChain>
</file>

<file path=xl/sharedStrings.xml><?xml version="1.0" encoding="utf-8"?>
<sst xmlns="http://schemas.openxmlformats.org/spreadsheetml/2006/main" count="3800" uniqueCount="1042">
  <si>
    <t>смотреть</t>
  </si>
  <si>
    <t>← YouTube видео-ролик PlantMarket о гортензиях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</si>
  <si>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</si>
  <si>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</si>
  <si>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</si>
  <si>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</si>
  <si>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Курс продажи СберБанка</t>
  </si>
  <si>
    <t>Выдача заказов: 8-15 недели 2023 (с 20.02-15.04)</t>
  </si>
  <si>
    <t>← Выберите период поставки</t>
  </si>
  <si>
    <r>
      <t xml:space="preserve">Адрес склада: </t>
    </r>
    <r>
      <rPr>
        <sz val="10.5"/>
        <color indexed="8"/>
        <rFont val="Arial"/>
        <family val="2"/>
        <charset val="204"/>
      </rPr>
      <t>Владимирская область, Киржачский район, дер. Знаменское</t>
    </r>
  </si>
  <si>
    <t>Без упаковки</t>
  </si>
  <si>
    <t>← Выберите упаковку корневой системы для ОКС</t>
  </si>
  <si>
    <r>
      <t xml:space="preserve">Минимальный оптовый заказ: 600 €. </t>
    </r>
    <r>
      <rPr>
        <sz val="10.5"/>
        <rFont val="Arial"/>
        <family val="2"/>
        <charset val="204"/>
      </rPr>
      <t>При заказе от 350-599 € действует торговая надбавка 10%</t>
    </r>
  </si>
  <si>
    <t>Количество гортензий</t>
  </si>
  <si>
    <t>Минимальный заказ на сорт ОКС: на кустовые формы 50 шт (при заказе 25 шт надбавка за сборку +5%)</t>
  </si>
  <si>
    <t>Минимальный заказ на сорт p8 - 30 шт; р9 - 40/24 шт; р12 - 25 шт; кассеты - 104/84/40 шт (1 кассета)</t>
  </si>
  <si>
    <t>Надбавка за сборку</t>
  </si>
  <si>
    <t>Задаток при бронировании:  50%, доплата 50% за 2 недели до отгрузки</t>
  </si>
  <si>
    <t>Предварительная сумма за растения</t>
  </si>
  <si>
    <t>Сумма за упаковку корневой системя (для ОКС)</t>
  </si>
  <si>
    <t>Система скидок на растения:</t>
  </si>
  <si>
    <t>Скидка или надбавка за объем</t>
  </si>
  <si>
    <t xml:space="preserve">       при заказе гортензий более 2000 € -1%;  более 4000 € -2%; более 5000 € -3%; более 7000 € -4%; более 10000 € -5%</t>
  </si>
  <si>
    <t>Итоговая сумма</t>
  </si>
  <si>
    <t>Итоговая сумма заказа</t>
  </si>
  <si>
    <t>Тара бесплатно</t>
  </si>
  <si>
    <t>Количество коробок 120х50х50 для ОКС (УТ-00046700)</t>
  </si>
  <si>
    <t>Для заказов возможна индивидуальная упаковка корневой системы саженцев с ОКС:  торф+пленка 0,95 €/шт.</t>
  </si>
  <si>
    <t>Количество фанерных ящиков 60х40х26 для p9/р12 (УТ-00051394)</t>
  </si>
  <si>
    <t xml:space="preserve">Артикул </t>
  </si>
  <si>
    <t>Размер</t>
  </si>
  <si>
    <t>Страна производства</t>
  </si>
  <si>
    <t>Цена, €</t>
  </si>
  <si>
    <t>Цена, ₽</t>
  </si>
  <si>
    <t>Кратность заказа</t>
  </si>
  <si>
    <r>
      <t>Заказ,</t>
    </r>
    <r>
      <rPr>
        <b/>
        <sz val="10"/>
        <rFont val="Arial"/>
        <family val="2"/>
        <charset val="204"/>
      </rPr>
      <t xml:space="preserve"> шт</t>
    </r>
  </si>
  <si>
    <t>Коробок (справочно)</t>
  </si>
  <si>
    <t xml:space="preserve">Предв. сумма за гортензии  </t>
  </si>
  <si>
    <t>Срок цветения</t>
  </si>
  <si>
    <t>Цвет</t>
  </si>
  <si>
    <t>Описание</t>
  </si>
  <si>
    <t xml:space="preserve"> </t>
  </si>
  <si>
    <t>87-07-1988</t>
  </si>
  <si>
    <t>фото</t>
  </si>
  <si>
    <t>arb. Annabelle</t>
  </si>
  <si>
    <t>P9</t>
  </si>
  <si>
    <t>NL</t>
  </si>
  <si>
    <t>июль…авг</t>
  </si>
  <si>
    <t>белый</t>
  </si>
  <si>
    <t>Гортензия представляет собой красивый кустарник с крупными шаровидными соцветиями. Начинает цвести в год посадки. Ежегодный прирост в высоту и ширину до 20 см. Продолжительность жизни 50 лет</t>
  </si>
  <si>
    <t>87-07-10502</t>
  </si>
  <si>
    <t>P12</t>
  </si>
  <si>
    <t>87-07-9025</t>
  </si>
  <si>
    <t>arb. Candybelle Bubblegum</t>
  </si>
  <si>
    <t>июль…сен</t>
  </si>
  <si>
    <t>розовый</t>
  </si>
  <si>
    <t>Гортензия отличается очень обильным цветением, куст компактный, крона округлая. Во время цветения куст не разваливается. Распускается нежно-розовым цветом, по мере своего распускания становится ярко-розовой</t>
  </si>
  <si>
    <t>87-07-9395</t>
  </si>
  <si>
    <t>87-07-9006</t>
  </si>
  <si>
    <t xml:space="preserve">arb. Candybelle Marshmallow </t>
  </si>
  <si>
    <t>светло-розовый</t>
  </si>
  <si>
    <t>Гортензия завоевала бронзовую медаль на выставке ПЛАНТАРИУМ 2019. Очень крупная, с округлой формой куста, соцветия светло-розовые, но постепенно светлеют. Любит солнечные зоны, в тени цветет менее активно</t>
  </si>
  <si>
    <t>87-67-0025</t>
  </si>
  <si>
    <t>ОКС, 2-3 ветки</t>
  </si>
  <si>
    <t>розовый/темно-розовый/красный</t>
  </si>
  <si>
    <t>87-07-2032</t>
  </si>
  <si>
    <t>macr. Alpengluhen</t>
  </si>
  <si>
    <t>розовый...красный</t>
  </si>
  <si>
    <t>87-07-7312</t>
  </si>
  <si>
    <t>macr. Blauer Zwerg</t>
  </si>
  <si>
    <t>голубой</t>
  </si>
  <si>
    <t>87-07-2043</t>
  </si>
  <si>
    <t>macr. Bodensee</t>
  </si>
  <si>
    <t>87-07-7313</t>
  </si>
  <si>
    <t>macr. Bouquet Rose</t>
  </si>
  <si>
    <t>июль..сент</t>
  </si>
  <si>
    <t>розовый…розово-лиловый</t>
  </si>
  <si>
    <t>87-07-7314</t>
  </si>
  <si>
    <t>macr. Bright White</t>
  </si>
  <si>
    <t>87-07-10028</t>
  </si>
  <si>
    <t>macr. Candy</t>
  </si>
  <si>
    <t>87-07-6508</t>
  </si>
  <si>
    <t>macr. Dancing Angel</t>
  </si>
  <si>
    <t>87-07-10030</t>
  </si>
  <si>
    <t>macr. Doppio Bianco</t>
  </si>
  <si>
    <t>87-07-10033</t>
  </si>
  <si>
    <t>macr. Doppio Nuvela</t>
  </si>
  <si>
    <t>июнь…сент</t>
  </si>
  <si>
    <t>белый…кремовый...розовый</t>
  </si>
  <si>
    <t>87-07-10031</t>
  </si>
  <si>
    <t>macr. Doppio Rosa</t>
  </si>
  <si>
    <t>июнь...окт</t>
  </si>
  <si>
    <t>87-07-10036</t>
  </si>
  <si>
    <t>macr. Gertrud Glahn</t>
  </si>
  <si>
    <t>87-07-10037</t>
  </si>
  <si>
    <t>macr. Grunes Gewolbe</t>
  </si>
  <si>
    <t xml:space="preserve">розово-красный </t>
  </si>
  <si>
    <t>87-07-7315</t>
  </si>
  <si>
    <t>macr. Hamburg</t>
  </si>
  <si>
    <t>тёмно-синий…тёмно-розовый</t>
  </si>
  <si>
    <t>87-07-9183</t>
  </si>
  <si>
    <t>macr. Hi River</t>
  </si>
  <si>
    <t>87-07-9184</t>
  </si>
  <si>
    <t>macr. Hi Sweet Sugar</t>
  </si>
  <si>
    <t>87-07-9185</t>
  </si>
  <si>
    <t>macr. Hi Tornado</t>
  </si>
  <si>
    <t>87-07-9401</t>
  </si>
  <si>
    <t>macr. Hornli</t>
  </si>
  <si>
    <t>87-07-2014</t>
  </si>
  <si>
    <t>macr. Hot Red</t>
  </si>
  <si>
    <t xml:space="preserve">красный </t>
  </si>
  <si>
    <t>87-07-2063</t>
  </si>
  <si>
    <t>macr. Leuchtfeuer</t>
  </si>
  <si>
    <t>87-07-2077</t>
  </si>
  <si>
    <t>macr. Miss Saori</t>
  </si>
  <si>
    <t>87-07-2080</t>
  </si>
  <si>
    <t>macr. Nikko Blue</t>
  </si>
  <si>
    <t>87-07-2088</t>
  </si>
  <si>
    <t>macr. Red Angel</t>
  </si>
  <si>
    <t>красный…фиолетовый</t>
  </si>
  <si>
    <t>87-07-2090</t>
  </si>
  <si>
    <t>macr. Rotkehlchen</t>
  </si>
  <si>
    <t>30-02-0026</t>
  </si>
  <si>
    <t>pan. Candlelight</t>
  </si>
  <si>
    <t>FR</t>
  </si>
  <si>
    <t>июль…окт</t>
  </si>
  <si>
    <t>желто-зеленый/кремовый/красный</t>
  </si>
  <si>
    <t>Гортензия с округлой, густой кроной, соцветия конической формы состоят из нескольких типов цветков (мелких, крупных, стерильных). К осени цвет становится ярко-красным. Награждена серебряной медалью на всемирной цветочной выставке.</t>
  </si>
  <si>
    <t>30-02-0027</t>
  </si>
  <si>
    <t>ОКС, 3-4 ветки</t>
  </si>
  <si>
    <t>87-07-1172</t>
  </si>
  <si>
    <t>pan. Colorful Cocktail</t>
  </si>
  <si>
    <t>кассета, MP84</t>
  </si>
  <si>
    <t>белый/розовый/малиновый</t>
  </si>
  <si>
    <t>Гортензия с большими цветками, в течении сезона меняет цвет от кремово-белого до темно-розового. Светолюбива, зимостойкость высокая, но молодые растения лучше укрывать.</t>
  </si>
  <si>
    <t>87-41-0162</t>
  </si>
  <si>
    <t>кассета, MP40</t>
  </si>
  <si>
    <t>87-41-0167</t>
  </si>
  <si>
    <t>ОКС, 4-6 веток</t>
  </si>
  <si>
    <t>87-07-4199</t>
  </si>
  <si>
    <t>pan. Confetti</t>
  </si>
  <si>
    <t>кремово-белый/нежно-розовый</t>
  </si>
  <si>
    <t>Гортензия с ажурными коническими соцветиями, листья овальные, с заостренной вершиной и ярким, выделяющимся жилкованием, темно-зеленые.</t>
  </si>
  <si>
    <t>87-41-0109</t>
  </si>
  <si>
    <t>pan. Cotton Cream</t>
  </si>
  <si>
    <t>июль…сент</t>
  </si>
  <si>
    <t>лайм/кремовый/белый</t>
  </si>
  <si>
    <t>Гортензия с кремовыми, округлыми цветками средней величины. Прекрасно смотрится в небольших группах на газонах. Куст аккуратный и компактный с плотной, округлой формой.</t>
  </si>
  <si>
    <t>30-02-0158</t>
  </si>
  <si>
    <t>pan. Dentelle de Gorron</t>
  </si>
  <si>
    <t>кассета, MP104</t>
  </si>
  <si>
    <t>нежно-салатовый/кремовый/белый</t>
  </si>
  <si>
    <t>Гортензия с очень крупными соцветиями, напоминающими облако. В начале цветения они нежно-салатовые или кремовые, по мере роста становятся белоснежными. Цветение обильное.</t>
  </si>
  <si>
    <t>30-02-0028</t>
  </si>
  <si>
    <t>30-02-0029</t>
  </si>
  <si>
    <t>87-07-2143</t>
  </si>
  <si>
    <t>pan. Dharuma</t>
  </si>
  <si>
    <t>кремовый/темно-розовый</t>
  </si>
  <si>
    <t>Гортензия с прочными побегами темно-красного цвета, листья продолговатые, яйцеобразной формы. В начале своего цветения цвет кремовый, по мере роста  становится темно-розовым.</t>
  </si>
  <si>
    <t>30-02-0030</t>
  </si>
  <si>
    <t>pan. Diamant Rouge</t>
  </si>
  <si>
    <t>Гортензия с красивым и компактным кустом. Обладательница множетсва наград и медалей. Название переводится как "красный бриллиант". Меняет цвет до розового и позже малинового. Листья сочно-зеленого цвета до оранжево-красного.</t>
  </si>
  <si>
    <t>30-02-0149</t>
  </si>
  <si>
    <t>87-07-2155</t>
  </si>
  <si>
    <t>30-02-0159</t>
  </si>
  <si>
    <t>pan. Diamantino</t>
  </si>
  <si>
    <t>желто-зеленый/белый/нежно-розовый</t>
  </si>
  <si>
    <t>Гортензия пышноцветущая. В начале цветения имеет желто-зеленую окраску, затем белую и к концу цветения светло-розовую.</t>
  </si>
  <si>
    <t>30-02-0160</t>
  </si>
  <si>
    <t>pan. Dolly / White Caps</t>
  </si>
  <si>
    <t>белый/розовый</t>
  </si>
  <si>
    <t>Гортензия сорта Dolly с английского языка переводится "овечка". Это пышный, раскидистый кустарник, усыпанный большими соцветиями белого цвета, который к осени розовеет.</t>
  </si>
  <si>
    <t>30-02-0150</t>
  </si>
  <si>
    <t>87-41-0168</t>
  </si>
  <si>
    <t>ОКС, 8-10 веток</t>
  </si>
  <si>
    <t>30-02-0154</t>
  </si>
  <si>
    <t>pan. Fraise Melba</t>
  </si>
  <si>
    <t>июнь…окт</t>
  </si>
  <si>
    <t>белый…розовый…красный с белым</t>
  </si>
  <si>
    <t xml:space="preserve">Улучшенный сорт гортензии метельчатой «Vanilla Fraise». Побеги жесткие, прямостоячие, окрашены в яркий темно-бордовый цвет с коричневым оттенком. Листва темно-зеленого цвета, узко яйцевидной формы. Соцветие огромной, плотно- пирамидальной формы, длиной 30-40 см(45-55 см). В начале цветения бутоны молочно-белые, затем приобретают нежно-розовые отттенки цвета, а к концу становятся насыщенной малиново-винной окраски. При этом верхняя часть соцветия сохраняет ослепительно-белый тон. Контрастная окраска "дуо" -бело/красная держится долго и выглядит очень эффектно! Цветет продолжительно — с июля до конца октября. К почве нетребовательна, растет на солнце и в полутени. Зимостойкость: до -34 С.
</t>
  </si>
  <si>
    <t>30-02-0152</t>
  </si>
  <si>
    <t>87-07-7964</t>
  </si>
  <si>
    <t>30-02-0166</t>
  </si>
  <si>
    <t>30-02-0157</t>
  </si>
  <si>
    <t>P8</t>
  </si>
  <si>
    <t>87-07-9413</t>
  </si>
  <si>
    <t xml:space="preserve">pan. Graffiti </t>
  </si>
  <si>
    <t>июль..окт</t>
  </si>
  <si>
    <t>лаймовый…розово-зелено-белый</t>
  </si>
  <si>
    <t>30-02-0035</t>
  </si>
  <si>
    <t>pan. Grandiflora</t>
  </si>
  <si>
    <t>Гортензия с крупными и удлененными соцветиями, состоящая из мелких белых цветов. В течении сезона оттенок меняется от кремового, белоснежного до нежно-розового.</t>
  </si>
  <si>
    <t>30-02-0059</t>
  </si>
  <si>
    <t>pan. Great Star Le Vasterival</t>
  </si>
  <si>
    <t>Гортензия с невероятно большими стерильными цветками, в диаметре которые вырастают до 10 см. Один цветок состоит из четырех лепестков и немного скручивается вниз.</t>
  </si>
  <si>
    <t>87-07-9415</t>
  </si>
  <si>
    <t xml:space="preserve">pan. Hercules </t>
  </si>
  <si>
    <t>лимонно-жёлтый…белоснежный…розоватый</t>
  </si>
  <si>
    <t>87-41-0156</t>
  </si>
  <si>
    <t>белый/малиновый</t>
  </si>
  <si>
    <t>87-41-0154</t>
  </si>
  <si>
    <t>pan. Infinity</t>
  </si>
  <si>
    <t>белый/розовый/темно-красный</t>
  </si>
  <si>
    <t>Гортензия цветет более 150 дней, очень компактная, куст не разваливается. Светолюбива, но хорошо растет и в тени. Можно получить роскошную не формируемую бордюрную изгородь.</t>
  </si>
  <si>
    <t>30-02-0038</t>
  </si>
  <si>
    <t>pan. Limelight</t>
  </si>
  <si>
    <t>зеленый...белый...розовый</t>
  </si>
  <si>
    <t>87-07-2177</t>
  </si>
  <si>
    <t>87-41-0110</t>
  </si>
  <si>
    <t>pan. Little Blossom</t>
  </si>
  <si>
    <t>лайм/белый/нежно-розовый</t>
  </si>
  <si>
    <t>Гортензия сначала белого цвета, затем меняет окраску на нежно-розовую и до конца сезона остается в таком цвете. Листья очень темные, зеленого цвета.</t>
  </si>
  <si>
    <t>87-41-0157</t>
  </si>
  <si>
    <t>87-41-0085</t>
  </si>
  <si>
    <t>87-07-9621</t>
  </si>
  <si>
    <t xml:space="preserve">pan. Little Fresco </t>
  </si>
  <si>
    <t>белый/зеленый/розовый</t>
  </si>
  <si>
    <t>Гортензия комактная, карликовая. Цветет очень красиво и также красиво увядает. В самом начале цветения окраска соцветий темно-зеленая, затем лимонно-кремовая и при отцветании имеет белоснежную окраску, которая превращается в розовую.</t>
  </si>
  <si>
    <t>87-41-0158</t>
  </si>
  <si>
    <t>кремовый/белый/малиновый</t>
  </si>
  <si>
    <t>87-41-0159</t>
  </si>
  <si>
    <t>87-41-0166</t>
  </si>
  <si>
    <t>P12, 4-6 веток</t>
  </si>
  <si>
    <t>87-07-7333</t>
  </si>
  <si>
    <t>pan. Little Spooky</t>
  </si>
  <si>
    <t>белый/зеленый</t>
  </si>
  <si>
    <t>Гортензия с бело-зеленоватыми пышными цветами. В высота максимум вырастает до 50 см. Благодаря своему комактному размеру, ее можно выращивать как в горшках, так и в садах.</t>
  </si>
  <si>
    <t>87-67-0027</t>
  </si>
  <si>
    <t>pan. Magical 
Himalaya</t>
  </si>
  <si>
    <t>87-67-0023</t>
  </si>
  <si>
    <t>pan. Magical 
Matterhorn</t>
  </si>
  <si>
    <t>зеленовато-белый</t>
  </si>
  <si>
    <t>Гортензия с крупными, узко-пирамидальными соцветиями. Побеги не падают под своей тяжестью. Очень компактная форма, куст не будет превышать более 150 см высотой и диаметром больше 100см.</t>
  </si>
  <si>
    <t>87-67-0020</t>
  </si>
  <si>
    <t>pan. Magical 
Vesuvio</t>
  </si>
  <si>
    <t>белый/розовый/красный</t>
  </si>
  <si>
    <t>Гортензия с компактным размером куста и обильным цветением. Цветки крупные, собранные в плотные соцветия пирамидальной формы. В начале бутонизации цвет белый, нежно-розовый. К концу сезона окрас меняется на насыщенный розовый.</t>
  </si>
  <si>
    <t>87-07-0671</t>
  </si>
  <si>
    <t>pan. Magical Candle</t>
  </si>
  <si>
    <t>авг…сен</t>
  </si>
  <si>
    <t>Гортензия Magical Candle в переводе на русский язык "волшебная свеча". Необыкновенно красивый сорт. Окрас от нежно-кремового до малинового ближе к осени.</t>
  </si>
  <si>
    <t>30-02-0040</t>
  </si>
  <si>
    <t>pan. Magical Fire / Bokraplume</t>
  </si>
  <si>
    <t>Гортензия Magical Fire в переводе с английского означает "волшебный огонь". На стадии распускания бутоны светло-розовые, но к концу сезона приобретают красный или даже бордовый цвет.</t>
  </si>
  <si>
    <t>87-41-0169</t>
  </si>
  <si>
    <t>87-07-2185</t>
  </si>
  <si>
    <t>87-67-0026</t>
  </si>
  <si>
    <t>pan. Magical Kilimanjaro</t>
  </si>
  <si>
    <t>87-67-0021</t>
  </si>
  <si>
    <t>pan. Magical Lime 
Sparkle</t>
  </si>
  <si>
    <t>белый…лимонный…красно-фиолетовый</t>
  </si>
  <si>
    <t>Новый сорт, похожий на Skyfall. Один из родителей сорт метельчатой гортензии – Phantom. Пока достаточно редкий в коллекциях. Побеги крепкие, вертикальные. Соцветия плотные, длиной 10-15 см. Цветки звездчатой формы, с удлиненными лепестками белого, затем лаймового цвета, в конце цветения приобретает красно-фиолетовый оттенок. Гортензия светолюбива, но хорошо растет и в полутени. Зимостойкость высокая, но молодые растения лучше на зиму укрывать.</t>
  </si>
  <si>
    <t>30-02-0161</t>
  </si>
  <si>
    <t>pan. Magical Moonlight</t>
  </si>
  <si>
    <t>бело-зеленый</t>
  </si>
  <si>
    <t>Гортензия с ажурной кроной. Цветовая гамма зависит от того места, где она произрастает. В тени она кремово-зеленая..</t>
  </si>
  <si>
    <t>30-02-0162</t>
  </si>
  <si>
    <t>pan. Magical Sweet Summer / Bokrathirteen</t>
  </si>
  <si>
    <t>Гортензия Magical Sweet Summer в переводе с английского "Волшебное Сладкое Лето". В раскрывающихся бутонах имеет зеленый оттенок, по мере роста, цветки становятся белыми. Сорт светолюбивый.</t>
  </si>
  <si>
    <t>87-41-0066</t>
  </si>
  <si>
    <t>87-41-0160</t>
  </si>
  <si>
    <t>87-41-0161</t>
  </si>
  <si>
    <t>P9, 15-20см, 3-4 ветки</t>
  </si>
  <si>
    <t>87-07-9065</t>
  </si>
  <si>
    <t xml:space="preserve">pan. Mojito </t>
  </si>
  <si>
    <t>лаймовый…с оттенком розового</t>
  </si>
  <si>
    <t>30-02-0163</t>
  </si>
  <si>
    <t>pan. Pastelgreen</t>
  </si>
  <si>
    <t>белый/кремовый/бледно-зелёный/фисташково-зелёный/розовый/малиново-розовый</t>
  </si>
  <si>
    <t>Гортензия с крупными, пышными соцветиями. Соцветия выглядят пастельными, постоянно меняя оттенки по мере цветения, в результате получается гармоничное сочетание белого, кремового, бледно-зелёного, фисташково-зелёного, розового, малиново-розового.</t>
  </si>
  <si>
    <t>87-07-7626</t>
  </si>
  <si>
    <t>30-02-0155</t>
  </si>
  <si>
    <t>30-02-0093</t>
  </si>
  <si>
    <t>pan. Perle d`Automne</t>
  </si>
  <si>
    <t>белый…розоватый</t>
  </si>
  <si>
    <t xml:space="preserve">Гортензия с ажурными соцветиями цвета слоновой кости. Цветы сначала белые, позже приобретают нежный жемчужно-розовый цвет. Особенность сорта - красочная осенняя окраска листьев (в оранжевых тонах). </t>
  </si>
  <si>
    <t>87-07-9194</t>
  </si>
  <si>
    <t>30-02-0135</t>
  </si>
  <si>
    <t>pan. Petite Star</t>
  </si>
  <si>
    <t>зеленый лимон/белый/нежно-розовый/ярко-красный</t>
  </si>
  <si>
    <t>Новинка 2022! Очень компактная гортензия, одна из самых раннецветущих с очень долгим цветением. Габитус куста прямостоящий, не распадается. Цветовая окраска меняется от цвета зеленого лимона – в белый – в нежно-розовый и в конце концов в ярко-красный.</t>
  </si>
  <si>
    <t>87-07-9195</t>
  </si>
  <si>
    <t xml:space="preserve">pan. Petite Star </t>
  </si>
  <si>
    <t>30-02-0153</t>
  </si>
  <si>
    <t>pan. Phantom</t>
  </si>
  <si>
    <t>кремовый/светло-розовый</t>
  </si>
  <si>
    <t>Гортензия совершенно не имеет аромата. Цветет обильно и красочно. Соцветия крупные, пирамидальной формы.</t>
  </si>
  <si>
    <t>87-41-0088</t>
  </si>
  <si>
    <t>pan. Pink &amp; Rose</t>
  </si>
  <si>
    <t>Гортензия меняет окрас от белого к ярко-розовому от основания соцветия к макушке. В конце сезона приобретает малиновый цвет.</t>
  </si>
  <si>
    <t>87-41-0098</t>
  </si>
  <si>
    <t>30-02-0165</t>
  </si>
  <si>
    <t>pan. Pink Diamond</t>
  </si>
  <si>
    <t>Гортензия в переводе с английского языка "розовый бриллиант". Сорт очен любим цветоводами и ландшафтными дизайнерами. Соцветия крупные, белые. К концу сезона становятся красными.</t>
  </si>
  <si>
    <t>87-41-0163</t>
  </si>
  <si>
    <t>pan. Pinky Promise</t>
  </si>
  <si>
    <t>Гортензия компактных размеров, расцветка меняется весь сезон от белого до темно-розового. Соцветия пирамидальной формы, плотные, среднего размера.</t>
  </si>
  <si>
    <t>87-41-0129</t>
  </si>
  <si>
    <t>87-07-2192</t>
  </si>
  <si>
    <t>pan. Polar Bear</t>
  </si>
  <si>
    <t>зеленый/кремовый/розовый</t>
  </si>
  <si>
    <t>Гортензия в перерводе с английского "полярный медведь". Это крупный и раскидистый кустарник, с массивными соцветиями до 40 см. Вначале цветения имеет окрас лайма, затем она белеет и коконцу сезона становится розовой.</t>
  </si>
  <si>
    <t>30-02-0089</t>
  </si>
  <si>
    <t>pan. Polestar</t>
  </si>
  <si>
    <t>30-02-0090</t>
  </si>
  <si>
    <t>pan. Praecox</t>
  </si>
  <si>
    <t>белый…бело-розовый</t>
  </si>
  <si>
    <t>30-02-0091</t>
  </si>
  <si>
    <t>pan. Prim's White</t>
  </si>
  <si>
    <t>белый…розовато-белый</t>
  </si>
  <si>
    <t>87-41-0131</t>
  </si>
  <si>
    <t>pan. Raspberry Pink</t>
  </si>
  <si>
    <t>87-41-0165</t>
  </si>
  <si>
    <t>30-02-0164</t>
  </si>
  <si>
    <t>pan. Romantic Ace/Perle de Festival</t>
  </si>
  <si>
    <t>30-02-0115</t>
  </si>
  <si>
    <t>87-07-9421</t>
  </si>
  <si>
    <t>pan. Ruby = Angel Blush</t>
  </si>
  <si>
    <t xml:space="preserve">белый/розовый/красный </t>
  </si>
  <si>
    <t>Гортензия цветет обильно и продолжительно. Цветет сначал быелыми, затем розовыми цветками, которые к осени становятся тено-красными. Любит тень или полутень.</t>
  </si>
  <si>
    <t>30-02-0156</t>
  </si>
  <si>
    <t>30-02-0044</t>
  </si>
  <si>
    <t>pan. Selection</t>
  </si>
  <si>
    <t>фисташковый/белый/розовый</t>
  </si>
  <si>
    <t>Гортензия с мощными и сильными побегами. Стебли красно-коричневого цвета. Соцветия очень плотные белого цвета, к концу цветения становятся розоватыми.</t>
  </si>
  <si>
    <t>30-02-0045</t>
  </si>
  <si>
    <t>30-02-0061</t>
  </si>
  <si>
    <t>pan. Silver Dollar</t>
  </si>
  <si>
    <t>белый-розовый</t>
  </si>
  <si>
    <t>Гортензия в переводе с английского "серебряный доллар". Очень пышная, с раскидистыми ветвями. Подвязывать данный сорт нет необходимости. Ао форме белые соцветия напоминают пирамидки.</t>
  </si>
  <si>
    <t>87-41-0069</t>
  </si>
  <si>
    <t>87-07-2223</t>
  </si>
  <si>
    <t>87-07-10063</t>
  </si>
  <si>
    <t>pan. Skyfall</t>
  </si>
  <si>
    <t>июнь..окт</t>
  </si>
  <si>
    <t>кремово-белый/дымчато-розовый</t>
  </si>
  <si>
    <t>Гортензия цветет большими соцветиями белого цвета в конце цветения становится бледно-розовыми. Цветки крупные, по своей форме напоминают гиацинты.</t>
  </si>
  <si>
    <t>87-41-0103</t>
  </si>
  <si>
    <t>pan. Strawberry Blossom</t>
  </si>
  <si>
    <t xml:space="preserve">Гортензия с конусобразными соцветиями, напоминающими клубнику. Цветы окрашены в светло-зелёный тон, с течением времени становятся белого цвета, а в конце цветения — приобретают розовый оттенок. 
</t>
  </si>
  <si>
    <t>87-41-0092</t>
  </si>
  <si>
    <t>87-41-0101</t>
  </si>
  <si>
    <t>pan. Sugar Rush</t>
  </si>
  <si>
    <t>Гортензия с пирамидальными соцветиями, миниатюрная. Крона густая, округлая, ветви не разваливаются. Предпочитает рассеянный свет.</t>
  </si>
  <si>
    <t>87-41-0164</t>
  </si>
  <si>
    <t>87-41-0138</t>
  </si>
  <si>
    <t>87-41-0104</t>
  </si>
  <si>
    <t>pan. Summer Love</t>
  </si>
  <si>
    <t>лайм/кремовый/розовый</t>
  </si>
  <si>
    <t>Гортензия с цветами белых и розовых оттенков, компактной кроной. Листва темно-зеленых оттенков. Относится к виду низкорослых.</t>
  </si>
  <si>
    <t>87-41-0095</t>
  </si>
  <si>
    <t>30-02-0047</t>
  </si>
  <si>
    <t>Гортензия одна из самых медленно растущих, карликовых сортов. Цветки белые, с возрастом приобретают розовый оттенок. Листья темно-зеленые. Куст растет компактно и иметт круглую форму.</t>
  </si>
  <si>
    <t>30-02-0022</t>
  </si>
  <si>
    <t>87-07-2231</t>
  </si>
  <si>
    <t>87-07-10540</t>
  </si>
  <si>
    <t>87-41-0097</t>
  </si>
  <si>
    <t>pan. Touch of Pink</t>
  </si>
  <si>
    <t>Гортензия формирует плотный, раскидистый куст. Окрас белый, к концу сезона становится нежно-розовым. Место солнечное или полутенистое.</t>
  </si>
  <si>
    <t>87-41-0146</t>
  </si>
  <si>
    <t>30-02-0049</t>
  </si>
  <si>
    <t>pan. Vanille Fraise / Renhy</t>
  </si>
  <si>
    <t>Гортензия имеет соцветия пирамидальной формы, бело-розового окраса. К концу цветения становятся бордово-красными. Кустарник мощный и раскидистый. Цветси начинает в год высадки.</t>
  </si>
  <si>
    <t>87-41-0170</t>
  </si>
  <si>
    <t>87-07-1173</t>
  </si>
  <si>
    <t>87-07-10542</t>
  </si>
  <si>
    <t xml:space="preserve">pan. White Lady </t>
  </si>
  <si>
    <t>Гортензия с соцветиями конусовидной формы. Вначале цветения окрас белый, затем может порозоветь. Имеет сильный аромат, лепестки с зубчатым краемт.</t>
  </si>
  <si>
    <t>87-07-2246</t>
  </si>
  <si>
    <t>pan. Wim's Red</t>
  </si>
  <si>
    <t>Гортензия часто используется в ландшафтном дизайне. Растение неприхотливое и иметт шикарный вид. Соцветия окрашены в белый цвет, затем в розовый и в конце цветения становится малиновым.</t>
  </si>
  <si>
    <t>87-07-7309</t>
  </si>
  <si>
    <t>petiolaris anomala</t>
  </si>
  <si>
    <t>87-07-6705</t>
  </si>
  <si>
    <t>querc. Sike's Dwarf</t>
  </si>
  <si>
    <t>белый…светло-розовый…бурый</t>
  </si>
  <si>
    <t>87-07-0695</t>
  </si>
  <si>
    <t>querc. Snow Queen (Flemygea)</t>
  </si>
  <si>
    <t>87-07-9423</t>
  </si>
  <si>
    <t>serr. Avelroz</t>
  </si>
  <si>
    <t>июнь…авг</t>
  </si>
  <si>
    <t>87-07-9196</t>
  </si>
  <si>
    <t>serr. Daredevil</t>
  </si>
  <si>
    <t>темно-розовый</t>
  </si>
  <si>
    <t>Яркая гортензия с прекрасными характеристиками. Цветение продолжительное, в июле – сентябре на побегах текущего года. Темно-красные молодые побеги, на которых которые летом появляются ярко-розовые кружевные цветки (на кислой почве цветки темно-пурпурного цвета). В конце цветения засохшие цветки темно-красного цвета сохраняют свой цвет и держатся всю зиму. Цветы и темно-шоколадная блестящая листва красиво контрастируют. По сравнению с другими разновидностями пильчатых гортензий, у этого сорта листва летом остается очень темной (даже на солнечном месте). Daredevil вырастает в высоту до 50-60 см и шириной 100 см. Морозостойкий сорт, подходит для массовой посадки.</t>
  </si>
  <si>
    <t>УТ-00051394</t>
  </si>
  <si>
    <t>Ящик фанерный Hoogen (60х40х21)</t>
  </si>
  <si>
    <t>УТ-00046700</t>
  </si>
  <si>
    <t>Гофрокороб PlantMarket (120х50х50, бурый, П-32)</t>
  </si>
  <si>
    <t>УТ-00077722</t>
  </si>
  <si>
    <t>Поддон (1200x800) до 1500кг</t>
  </si>
  <si>
    <t>УТ-00090304</t>
  </si>
  <si>
    <t xml:space="preserve">Упаковка торф+пленка 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</si>
  <si>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</si>
  <si>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</si>
  <si>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</si>
  <si>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</si>
  <si>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</si>
  <si>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</si>
  <si>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</si>
  <si>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</si>
  <si>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</si>
  <si>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</si>
  <si>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</si>
  <si>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</si>
  <si>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</si>
  <si>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</si>
  <si>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</si>
  <si>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</si>
  <si>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</si>
  <si>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</si>
  <si>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</si>
  <si>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</si>
  <si>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</si>
  <si>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</si>
  <si>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</si>
  <si>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</si>
  <si>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</si>
  <si>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</si>
  <si>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</si>
  <si>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</si>
  <si>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</si>
  <si>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</si>
  <si>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</si>
  <si>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</si>
  <si>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</si>
  <si>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</si>
  <si>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</si>
  <si>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</si>
  <si>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</si>
  <si>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</si>
  <si>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</si>
  <si>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</si>
  <si>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</si>
  <si>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</si>
  <si>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Основные критерии оценки качества гортензий с ОКС: качество корневой системы и количество скелетных ветвей. Высота надземной части не является значимым показателем. По решению производителя гортензии могут поставляться как с обрезанными ветвями, так и не обрезанными. При посадке в контейнер не обрезанные ветви подлежат обрезке на 2/3.</t>
  </si>
  <si>
    <t>Мы предоставляем услугу по индивидуальной упаковке корневой системы саженцев с ОКС "торф+пленка" .</t>
  </si>
  <si>
    <t>Мы предоставляем услуги по доставке заказов:</t>
  </si>
  <si>
    <t>●  До адреса Покупателя (По Москве и МО)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</si>
  <si>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</si>
  <si>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</si>
  <si>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</si>
  <si>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</si>
  <si>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</si>
  <si>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</si>
  <si>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</si>
  <si>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</si>
  <si>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</si>
  <si>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</si>
  <si>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</si>
  <si>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</si>
  <si>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</si>
  <si>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</si>
  <si>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</si>
  <si>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</si>
  <si>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</si>
  <si>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</si>
  <si>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</si>
  <si>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</si>
  <si>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</si>
  <si>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pan. Framboisine = Samarskya Lydia</t>
  </si>
  <si>
    <t>УТ-00003772</t>
  </si>
  <si>
    <t>Ящик пластиковый</t>
  </si>
  <si>
    <t>Количество пластиковых ящиков для p8/р9 и кассет (УТ-00003772)</t>
  </si>
  <si>
    <t>Гортензии с ОКС упаковываются в гофрокороба 120х50х50 см со средней вместимостью 200-250 шт корней. 
Гортензии в контейнерах упаковываются в фанерные /пластиковые ящики 60х40х26 см с вместимостью для Р8 - 30 шт, для Р12 - 16 шт.
Гортензии в кассетах упаковываются в пластиковые ящики с вместимостью 1 кассета.</t>
  </si>
  <si>
    <t>Новинка 2022! Высота 80-100 см, зимостойкость -29 (климат. Зона 5), цветет от розового к темно-розовому и красному.</t>
  </si>
  <si>
    <t>Крупнолистная гортензия с густой сферической кроной, соцветия крупные до 20-25см в диаметре, имеет ярко выраженный аромат. Зимостойкость до -23⁰С (климат.зона 6), требует укрытия на зиму для сохранения прошлогодних цветочных почек. Может выращиваться как комнатное растение.</t>
  </si>
  <si>
    <t>Крупнолистная гортензия с компактной округлой кроной. Соцветия ажурные, шаровидные до 15см в диаметре. Зимостойкость до -23⁰С (климат.зона 6), требует укрытия на зиму для сохранения прошлогодних цветочных почек. Растет на почвах любого типа, кроме тяжелых глинистых. Сорт используется для срезки. Может выращиваться в качестве комнатного растения.</t>
  </si>
  <si>
    <t>голубой/лилово-розовый</t>
  </si>
  <si>
    <t>Крупнолистная гортензия из серии "Saxon series". Декоративный кустарник с прямостоячими побегами, и крупными до 15см в диаметре соцветиями. Зимостойкость до -23⁰С (климат.зона 6), требует укрытия на зиму для сохранения прошлогодних цветочных почек.</t>
  </si>
  <si>
    <t>Гортензия награждена золотой медалью на выставке Плантариум в 2012 году. Куст компактный с округлой кроной. Соцветия - кружевные зонтики, 12-20см в диаметре. Стерильные цветки полумахровые, розово-красные, а в центре кремовые. Фертильные - розового, розово-зеленого цвета. Цветение обильное на побегах текущего и предыдущего года. Место солнечное, почва влажная, хорошо дренированная.</t>
  </si>
  <si>
    <t>розовый с малиновыми штрихами</t>
  </si>
  <si>
    <t>Крупнолистная гортензия с крупными (до 17см) необыкновенного цвета окраса соцветиями. Цветет сорт обильно и долго. Может выращиваться в открытом грунте или использоваться в качестве комнатного растения. Зимостойкость до -23⁰С (климат.зона 6), требует укрытия на зиму для сохранения прошлогодних цветочных почек.</t>
  </si>
  <si>
    <t>Сорт из серии "Doppio" награжден золотой медалью на международной выставке ПЛАНТАРИУМ в 2015 году. Соцветие щитковидное, диаметром 12-17см, цветок махровый. Может выращиваться в качестве комнатного растения. Зимостойкость до -24°С (6 зона). На зиму требуется укрытие, чтобы не замерзли прошлогодние цветочные почки.</t>
  </si>
  <si>
    <t>Сорт из серии "Doppio" награжден бронзовой медалью на международной выставке ПЛАНТАРИУМ в 2019 году. Расение-букет, крупные соцветия которого (до 30см!) могут быть одновременно зелено-желтыми, сливочно-белыми и выдержанными во всех оттенках розового. Цветок махровый. Зимостойкость до -24°С (6 зона). На зиму требуется укрытие, чтобы не замерзли прошлогодние цветочные почки.</t>
  </si>
  <si>
    <t>Сорт из серии "Doppio". Куст компактный с прямостоячими побегами. Соцветия щитковидные крупные (до 25см в диаметре) с махровыми заостренными цветками. Зимостойкость до -24°С (6 зона). На зиму требуется укрытие, чтобы не замерзли прошлогодние цветочные почки. Может выращиваться как контейнерное и комнатное растение.</t>
  </si>
  <si>
    <t>зелено-желтый/розовый/лилово-синий</t>
  </si>
  <si>
    <t>Крупнолистная гортензия с крупными (до 14см) соцветиями розового, либо, в зависимости от кислотности почвы, синего цвета. Может выращиваться в открытом грунте или использоваться в качестве комнатного растения. Зимостойкость до -23⁰С (климат.зона 6), требует укрытия на зиму для сохранения прошлогодних цветочных почек.</t>
  </si>
  <si>
    <t>Крупнолистная гортензия с яркими шарообразными соцветиями розового-красного цвета с зелеными пятнышками. Устойчива к заболеваниям. Зимостойкость до -29⁰С (климат.зона 5), требует укрытия на зиму для сохранения прошлогодних цветочных почек.</t>
  </si>
  <si>
    <t>Популярный сорт купнолистной гортензии с компактной кроной. Побеги крепкие прямостоячие, соцветия крупные до 25см в диаметре. Цветение длительное, обильное на побегах прошлого года. Используется для срезки.</t>
  </si>
  <si>
    <t>лайм/кремовый/розовый..синий</t>
  </si>
  <si>
    <t>Сорт крупнолистной гортензии из серии "Hi", цветущий на побегах прошлого и текущего года. Куст компактный, соцветия крупные до 25 см в диаметре. Может выращиваться как контейнерное растение.  Зимостойкость до -23⁰С (климат.зона 6), требуется укрытия на зиму для сохранения прошлогодних цветочных почек.</t>
  </si>
  <si>
    <t>зелено-желтый/розово-красный</t>
  </si>
  <si>
    <t>красный</t>
  </si>
  <si>
    <t>Компактный кустраник с округлой кроной. Может использоваться как контейнерное растение. Зимостойкость до -23⁰С (климат.зона 6), требует укрытия на зиму для сохранения прошлогодних цветочных почек.</t>
  </si>
  <si>
    <t>Крупнолистная гортензия с пышной сферической кроной и крупными шаровидными соцветиями до 15см в диаметре. Имеет легкий прятный аромат. Способна цвести повторно.</t>
  </si>
  <si>
    <t>бледно-зеленый/малиновый или фиолетовый</t>
  </si>
  <si>
    <t>Популярная крупнолистная гортензия, выведенная в Германии. Соцветия крупные (до 25см в диаметре), шаровидные. Сорт может использоваться для срезки. Легко разможается черенками. Устойчива к заболеваниям. Требуется укрытие на зиму для сохранения прошлогодних цветочных почек.</t>
  </si>
  <si>
    <t>кремово-белый с розовой каймой</t>
  </si>
  <si>
    <t>Победительница конкурса "Растение года" на выставке в Челси в 2014 году. Сорт отличителен своей необычной окраской, которую сохраняет не завистимо от кислотности почвы. Соцветия крупные, шаровидные. Цветки махровые. Требуется укрытие на зиму.</t>
  </si>
  <si>
    <t>синий</t>
  </si>
  <si>
    <t>Крупнолистная гортензия с крупными шаровидными соцветиями (до 25см в диаметре). Цветет на побегах текущего и прошлого года. Обильное и продолжительное цветение. Требуется укрытие на зиму.</t>
  </si>
  <si>
    <t>Гортензия из серии "Black Diamonds". Обладательница 2го места на международной выставке садов IPM в Германии в 2014 году. Цветет сорт обильно и продолжительно на побегах прошлого года. Соцветие щитковидное плоское, до 15см в диаметре. Предпочитает слабокислую почву. Растет на почвах любого типа, кроме тяжелых глинистых.</t>
  </si>
  <si>
    <t>Гортензия с компактной, округлой кроной, быстрорастущая. Соцветия плоские, кружевные, до 25см в диаметре. Цветение на побегах прошлого года. Требует укрытия на зиму для сохранения прошлогодних почек. Может использоваться для срезки.</t>
  </si>
  <si>
    <t>белый…розовый…темно-розовый</t>
  </si>
  <si>
    <r>
      <t>Гортензия завоевала бронзовую медаль на высавке ПЛАНТАРИУМ в 2019 году. Куст компактный, хорошо держит форму. Конические белые соцветия меняют свой окрас на протяжении сезона до насыщенно малиново-красного цвета. Зимостойка (зона 4, до -34</t>
    </r>
    <r>
      <rPr>
        <sz val="10"/>
        <rFont val="Calibri"/>
        <family val="2"/>
        <charset val="204"/>
      </rPr>
      <t>⁰</t>
    </r>
    <r>
      <rPr>
        <sz val="10"/>
        <rFont val="Arial"/>
        <family val="2"/>
      </rPr>
      <t>С), неприхотливы в уходе.</t>
    </r>
  </si>
  <si>
    <t>Гортензия с компактной округлой кроной, прочными прямостоячими побегами, которые хорошо держат форму. Соцветие - коническая метелка, длиной до 30см. Цветет на побегах текущего года. Почти все однолетние побеги увенчаны соцветиями. Окрас меняется на протяжении сезона и имеет удивительную палитру оттенков: от светло-зеленого, затем белого, а ближе к осени нежно-розового цвета с белыми прожилками. Может выращиваться как контейнерное растение. Подходит для срезки и сушки.</t>
  </si>
  <si>
    <t>Гортензия с сильными, жесткими побегами красно-коричневого цвета. Листва темно-зеленая с выраженным жилкованием и интенсивно опушенная с обеих сторон. Длина соцветий до 30см со стерильными цветками, состоящими из 4х лепестков, не перекрывающих друг друга. Куст не требует подвязки.</t>
  </si>
  <si>
    <t>НОВИНКА 2023! Гортензия из серии "Living Creations" с сильными, прямостоячими, жесткими побегами и крупными коническими соцветиями длиной до 30/35см. Цветки крупные, к концу цветения приобретают насыщенно малиновый цвет. Листва крупная, плотная, темно-зеленая. Зимостойкая и неприхотливая в уходе.</t>
  </si>
  <si>
    <t>Гортензия с прочными, крепкими побегами, поэтому куст не нуждается в опоре. Ширококонические плотные соцветия длиной 25-30см состоят из стерильных цветков. Листья крупные, ярко зеленые, бархатистые. Цветение обильное и долгое.</t>
  </si>
  <si>
    <t>НОВИНКА 2023! Гортензия из серии "Living Creations" с компактной округлой кроной. Побеги крепкие, прочные, хорошо держат плотные пышные достаточно крупные (до 20/25см) соцветия. Цветки сначала кремового цвета к концу цветения приобретают насыщенно малиновый окрас. Зимостойкая и неприхотливая в уходе.</t>
  </si>
  <si>
    <t>кремовый/зеленовато-розовый</t>
  </si>
  <si>
    <r>
      <t>Гортензия с прочными жесткими побегами. Соцветия крупные, метельчатые, до 30см, состоят из фертильных и стерильных цветков. Гортензия обладает легким и приятным ароматом. Зимостойка (зона 4, до -34</t>
    </r>
    <r>
      <rPr>
        <sz val="10"/>
        <rFont val="Calibri"/>
        <family val="2"/>
        <charset val="204"/>
      </rPr>
      <t>⁰</t>
    </r>
    <r>
      <rPr>
        <sz val="10"/>
        <rFont val="Arial"/>
        <family val="2"/>
      </rPr>
      <t>С), устойчива к заболеваниям.</t>
    </r>
  </si>
  <si>
    <t>светло-зеленый/кремово-белый</t>
  </si>
  <si>
    <t>Гортензия Magical Kilimajaro из  серии Magical, в переводе означает "волшебный ". Это поистине волшебный сорт с плотными конусовидными метельчатыми соцветиями (длиной до 25см), состоящими из крупных ажурных цветков, в диаметре 2,5-3см. Листва темно-зеленая, крупная. Зимостойка, устойчива к заболеваниям.</t>
  </si>
  <si>
    <t>НОВИНКА 2023! Гортензия из серии "Living Creations" примечательна своим компактным размером куста и фантастическими ажурными соцветиями нежного кремово-молочно цвета. Цветки словно россыпь маленьких искорок ярко контрастирует с крупной, темно-зеленой листвой. Идельно подходит для создания малого сада и для высадки в контейнер.</t>
  </si>
  <si>
    <t>Гортензия с округлой кроной. Побеги крепкие, прочные, хорошо держат соцветия (15-20см). Цветки сначала зеленовато-розвые, в конце лета приобретают теплый розоватый оттенок. Листва темно-зеленая, опушенная с обеих сторон. Гортензия предпочитает умеренно плодородные, влажные и проницаемые, слабокислые почвы, а также солнечные или полутенистые места. Сорт полностью устойчив к морозу (зона 5).</t>
  </si>
  <si>
    <t>белый…кремовый…розовый</t>
  </si>
  <si>
    <t>НОВИНКА 2021!  Несмотря на небольшие размеры куста, у гортензии крупные удлиненные конические соцветия, состоящие из фертильных и стерильных цветков. Окрас цветков меняется от белого до насыщенно розового в конце цветения. Благодаря своим небольшим размерам этот сорт универсален и рекомендуется для посадки в общественных, городских и усадебных зеленых зонах.</t>
  </si>
  <si>
    <t>июнь..сент</t>
  </si>
  <si>
    <t>зеленовато-белый…лососево-розовый..насыщенно-розовый</t>
  </si>
  <si>
    <t>Одна из самых раннецветущих гортензий. Цветки в начале зеленовато-белого цвета, затем переходят в нежно лососевый цвет и завершают цветение насыщенно-розовым окрасом. Благодаря компактному размеру растение пригодно для патио, террас, балкона. Любит солнечные места, но мирится с полутенью.</t>
  </si>
  <si>
    <t>Старинный сорт гортензии. Куст высокий с небольшими воздушными коническими соцветиями, состоящими из фертильных и стерильных цветков. В начале цветения они белые, затем приобретают розовый окрас. Зимостойкий сорт.</t>
  </si>
  <si>
    <t>Один из раннецветущих сортов! Куст аккуратный, плотный, с хорошо разветвленной симметричной кроной. Имеет элегантные, округлые, метельчатые соцветия. Многочисленные стерильные цветки вначале кремовые, затем ослепительно белые, а к концу цветения слегка розовеют. Возможно повторное цветение в августе-сентябре при своевременной обрезке гортензии после первого цветения.</t>
  </si>
  <si>
    <t>Побеги гортензии прочные, хорошо держат крупные (20-25см) соцветия, не требуют подвязки. Зацветает белыми цветками, затем становится малиновой. Место солнечное или полутенистое.</t>
  </si>
  <si>
    <t>зеленовато-белый…кремовый…нежно-розовый..кофейный</t>
  </si>
  <si>
    <t xml:space="preserve">Ориганальная гортензия, отличающаяся своей разнообразной окраской во время всего периода цветения. В начале лепестки цветка, похожего на порхающую бабочку, цвета лайма, затем переходят в кремовый цвет, немного позже примеряют нежно-розовый окрас, а в конце становятся нежно-кофейного оттенка. Соцветие - пирамидальная метелка с широким основанием и округлой вершиной.  Куст компактный, с округлой кроной. Зацветает рано, цветет обильно и продолжительно. </t>
  </si>
  <si>
    <t>Гортензия с компактной кроной и крепкими бордовыми побегами. Соцветия легкие и ажурные засчет своих цветков: стерильные полностью закрывают фертильные с помощью своих длинных цветоножек, причем верхние смотрят вверх, а нижние - вниз. Неприхотливый в уходе, устойчивый к мучнистой росе.</t>
  </si>
  <si>
    <t>Дуболистная гортензия примечательна свой крупной листвой (20см): не цельной, как у большинства гортензий, а 3-7 лопастной. Осенью приобретает восхитительный богатый винно-бордовый оттенок. В таком случае, декоративна не только благодаря соцветиям, но и своей листве. Соцветия метельчатые, 10-30см длиной, сначала белые, а к осени становятся пурпурными. Плоды созревают в сентябре. Не переносит извести, любит плодородную легкую почву.</t>
  </si>
  <si>
    <t>июнь…июль</t>
  </si>
  <si>
    <t>Дуболистная гортензия примечательна свой крупной листвой (20см): не цельной, как у большинства гортензий, а 3-7 лопастной. Осенью приобретает восхитительный богатый винно-бордовый оттенок. В таком случае, декоративна не только благодаря соцветиям, но и своей листве. Соцветия метельчатые, 30см длиной, белого цвета. Плоды созревают в сентябре. Не переносит извести, любит плодородную легкую почву.</t>
  </si>
  <si>
    <t>Гортензия с компактной раскидистой кроной. В начале вегетационного периода листва темно-зеленого цвета, блистящая, ближе к осени окрашена в шоколадные, пурпурные тона. Соцветие щитковидное, плоское, состоящее из стерильных и фертильных цветков насыщенно розового цвета, а к осени приобретающих винный оттенок. Зимостойка, неприхотлива в уходе. Любит солнечные места.</t>
  </si>
  <si>
    <t>87-41-0113</t>
  </si>
  <si>
    <t>46-38-10938</t>
  </si>
  <si>
    <t>46-38-1597</t>
  </si>
  <si>
    <t>87-99-0093</t>
  </si>
  <si>
    <t>87-99-0092</t>
  </si>
  <si>
    <t>30-02-0057</t>
  </si>
  <si>
    <t>87-99-0094</t>
  </si>
  <si>
    <t>87-99-0009</t>
  </si>
  <si>
    <t>46-38-6698</t>
  </si>
  <si>
    <t>87-99-0010</t>
  </si>
  <si>
    <t>87-99-0104</t>
  </si>
  <si>
    <t>87-99-0011</t>
  </si>
  <si>
    <t>87-99-0095</t>
  </si>
  <si>
    <t>46-38-9759</t>
  </si>
  <si>
    <t>87-99-0105</t>
  </si>
  <si>
    <t>46-38-6556</t>
  </si>
  <si>
    <t>46-38-10757</t>
  </si>
  <si>
    <t>46-38-9128</t>
  </si>
  <si>
    <t>46-38-10844</t>
  </si>
  <si>
    <t>30-02-0121</t>
  </si>
  <si>
    <t>46-245-0013</t>
  </si>
  <si>
    <t>46-38-11587</t>
  </si>
  <si>
    <t>46-38-6699</t>
  </si>
  <si>
    <t>46-38-10846</t>
  </si>
  <si>
    <t>46-38-10946</t>
  </si>
  <si>
    <t>30-02-0108</t>
  </si>
  <si>
    <t>46-38-8847</t>
  </si>
  <si>
    <t>46-38-11592</t>
  </si>
  <si>
    <t>46-38-9758</t>
  </si>
  <si>
    <t>46-38-11588</t>
  </si>
  <si>
    <t>46-38-11136</t>
  </si>
  <si>
    <t>30-02-0132</t>
  </si>
  <si>
    <t>46-38-3659</t>
  </si>
  <si>
    <t>46-38-10940</t>
  </si>
  <si>
    <t>87-99-0096</t>
  </si>
  <si>
    <t>87-99-0097</t>
  </si>
  <si>
    <t>46-38-9736</t>
  </si>
  <si>
    <t>87-41-0173</t>
  </si>
  <si>
    <t>46-38-2334</t>
  </si>
  <si>
    <t>46-38-10955</t>
  </si>
  <si>
    <t>46-38-10953</t>
  </si>
  <si>
    <t>46-38-6701</t>
  </si>
  <si>
    <t>87-99-0019</t>
  </si>
  <si>
    <t>87-99-0003</t>
  </si>
  <si>
    <t>87-99-0020</t>
  </si>
  <si>
    <t>46-38-11598</t>
  </si>
  <si>
    <t>46-38-10849</t>
  </si>
  <si>
    <t>46-38-8249</t>
  </si>
  <si>
    <t>46-38-11597</t>
  </si>
  <si>
    <t>87-99-0023</t>
  </si>
  <si>
    <t>46-38-11596</t>
  </si>
  <si>
    <t>87-99-0025</t>
  </si>
  <si>
    <t>87-99-0098</t>
  </si>
  <si>
    <t>46-38-10957</t>
  </si>
  <si>
    <t>87-99-0099</t>
  </si>
  <si>
    <t>30-02-0127</t>
  </si>
  <si>
    <t>46-38-8161</t>
  </si>
  <si>
    <t>87-99-0100</t>
  </si>
  <si>
    <t>46-245-0015</t>
  </si>
  <si>
    <t>87-99-0101</t>
  </si>
  <si>
    <t>46-38-11626</t>
  </si>
  <si>
    <t>46-38-2150</t>
  </si>
  <si>
    <t>30-02-0128</t>
  </si>
  <si>
    <t>46-38-10963</t>
  </si>
  <si>
    <t>46-38-10962</t>
  </si>
  <si>
    <t>46-38-6557</t>
  </si>
  <si>
    <t>46-38-10959</t>
  </si>
  <si>
    <t>46-38-1937</t>
  </si>
  <si>
    <t>46-38-10961</t>
  </si>
  <si>
    <t>87-99-0102</t>
  </si>
  <si>
    <t>87-99-0029</t>
  </si>
  <si>
    <t>46-38-11629</t>
  </si>
  <si>
    <t>46-38-10872</t>
  </si>
  <si>
    <t>46-38-5188</t>
  </si>
  <si>
    <t>46-161-0080</t>
  </si>
  <si>
    <t>46-38-11589</t>
  </si>
  <si>
    <t>46-38-6704</t>
  </si>
  <si>
    <t>46-38-6704/1</t>
  </si>
  <si>
    <t>87-99-0103</t>
  </si>
  <si>
    <t>87-99-0031</t>
  </si>
  <si>
    <t>46-245-0052</t>
  </si>
  <si>
    <t>46-38-2151</t>
  </si>
  <si>
    <t>46-38-10876</t>
  </si>
  <si>
    <t>87-99-0032</t>
  </si>
  <si>
    <t>46-38-9738</t>
  </si>
  <si>
    <t>30-02-0168</t>
  </si>
  <si>
    <t>46-38-6705</t>
  </si>
  <si>
    <t>46-38-10848</t>
  </si>
  <si>
    <t>46-38-6707</t>
  </si>
  <si>
    <t>46-38-6708</t>
  </si>
  <si>
    <t>46-38-10879</t>
  </si>
  <si>
    <t>87-99-0004</t>
  </si>
  <si>
    <t>46-38-10841</t>
  </si>
  <si>
    <t>87-99-0033</t>
  </si>
  <si>
    <t>46-38-8163/1</t>
  </si>
  <si>
    <t>46-38-8163</t>
  </si>
  <si>
    <t>46-38-11590</t>
  </si>
  <si>
    <t>87-99-0034</t>
  </si>
  <si>
    <t>46-38-5187</t>
  </si>
  <si>
    <t>87-07-2245</t>
  </si>
  <si>
    <t>arb. Radiata</t>
  </si>
  <si>
    <t xml:space="preserve">asp. Hot Chocolate </t>
  </si>
  <si>
    <t>pan. Baby Lace</t>
  </si>
  <si>
    <t>pan. Bee Happy</t>
  </si>
  <si>
    <t>pan. Bobo</t>
  </si>
  <si>
    <t>pan. Bombshell</t>
  </si>
  <si>
    <t>pan. Brussels Lace</t>
  </si>
  <si>
    <t>pan. Goliath</t>
  </si>
  <si>
    <t>pan. Graffiti</t>
  </si>
  <si>
    <t>pan. Great Escape</t>
  </si>
  <si>
    <t>pan. Hercules</t>
  </si>
  <si>
    <t>pan. Kyushu</t>
  </si>
  <si>
    <t>pan. Levana</t>
  </si>
  <si>
    <t>pan. Little Lime</t>
  </si>
  <si>
    <t>pan. Magical Andes</t>
  </si>
  <si>
    <t>pan. Magical Mont Blanc</t>
  </si>
  <si>
    <t>pan. Magical Vesuvio</t>
  </si>
  <si>
    <t xml:space="preserve">pan. Mega Pearl </t>
  </si>
  <si>
    <t>pan. October Bride</t>
  </si>
  <si>
    <t xml:space="preserve">pan. Papillon </t>
  </si>
  <si>
    <t xml:space="preserve">pan. Pee Wee </t>
  </si>
  <si>
    <t>pan. Perle de Festival / Romantic Ace</t>
  </si>
  <si>
    <t>pan. Pink Lady</t>
  </si>
  <si>
    <t>pan. Pinky Winky</t>
  </si>
  <si>
    <t>pan. Shikoku Flash</t>
  </si>
  <si>
    <t>pan. Unique</t>
  </si>
  <si>
    <t>ОКС, 1-2 ветки</t>
  </si>
  <si>
    <t>евро</t>
  </si>
  <si>
    <t>RUS</t>
  </si>
  <si>
    <t>руб</t>
  </si>
  <si>
    <t>Предварительная сумма в евро</t>
  </si>
  <si>
    <t>Предварительная сумма в рублях</t>
  </si>
  <si>
    <t>Сумма за гортензии предварительно</t>
  </si>
  <si>
    <t xml:space="preserve">P9 </t>
  </si>
  <si>
    <t xml:space="preserve">P12 </t>
  </si>
  <si>
    <r>
      <rPr>
        <b/>
        <sz val="22"/>
        <color theme="1"/>
        <rFont val="Arial"/>
        <family val="2"/>
      </rPr>
      <t>Гортензия с ОКС, Р8-P12 и в кассетах</t>
    </r>
    <r>
      <rPr>
        <sz val="22"/>
        <color theme="1"/>
        <rFont val="Arial"/>
        <family val="2"/>
        <charset val="204"/>
      </rPr>
      <t xml:space="preserve"> (NL, FR, RUS) - ВЕСНА 2023</t>
    </r>
  </si>
  <si>
    <t>Оплата в рублях по курсу продажи наличных евро в офисах Сбербанка г. Москвы на момент зачисления денежных средств на наш р/сч</t>
  </si>
  <si>
    <t>июль…</t>
  </si>
  <si>
    <t>фиолетово-розовый</t>
  </si>
  <si>
    <t>бело-розовый</t>
  </si>
  <si>
    <t>Гортензия с белыми цветками, которые розовеют осенью. Побеги сильные, листья темно-зеленые. Место солнечное или полу-тенистое.</t>
  </si>
  <si>
    <t>бледно зеленый…белый</t>
  </si>
  <si>
    <t>Очень ароматный сорт! В высоту достигает 55-60 см, с прямостоячими побегами, листья зеленые, блестящие. Соцветие - метёлка конической формы, крупное, при распускании цветки жемчужно-белые, очень ароматные. Цветение обильное, продолжительное. Устойчивость к заболеваниям высокая, морозостойкий сорт.</t>
  </si>
  <si>
    <t>зеленый с кремовым отливом</t>
  </si>
  <si>
    <t xml:space="preserve">Новинка 2022! </t>
  </si>
  <si>
    <t>белый/фисташковый/розовый</t>
  </si>
  <si>
    <t>Гортензия отличается пышным кустом и цветом бутонов. При раскрытии они имеют зеленовато-лимонный цвет, потом становятся фисташковыми. А впоследствии розоватовыми или кремовыми.</t>
  </si>
  <si>
    <t>июнь…сен</t>
  </si>
  <si>
    <t>Гортензия белого цвета с кремовым оттенком, к осени розовеет. Соцветие метелка конической формы. Листья большие, темно-зеленые. Неприхотливый, зимостойкий сорт.</t>
  </si>
  <si>
    <t>кремовый/розовато-кремовый</t>
  </si>
  <si>
    <t>июнь..авг</t>
  </si>
  <si>
    <t>белый/палево-розовый</t>
  </si>
  <si>
    <t xml:space="preserve">Гортензия с крупными соцветиями белого цвета, с возрастом становится палево-розовой. Листья крупные, с выемчато-пильчатым краем, насыщенного изумрудно цвета, сидят на черешках вишнёвого цвета. 
</t>
  </si>
  <si>
    <t>белый-молочно-кремовый</t>
  </si>
  <si>
    <t>Гортензия с пьянящим медовым ароматом и крупными соцветиями до 50 см. В момент распускания цвет белый, затем меняется на кремовый.</t>
  </si>
  <si>
    <t>Гортензия с прекрасными белыми цветками и раскидистой кроной. Отцветая, приобретает розовый оттенок. Имеет аромат.</t>
  </si>
  <si>
    <t>зеленый...кремовый...розовый</t>
  </si>
  <si>
    <t>зеленоватый/белый розовый</t>
  </si>
  <si>
    <t>Гортензия карликовая, собрана в пирамидальные соцветия-метелки, при распускании становится зеленоватой, постепенно белеет,затем розовеет.</t>
  </si>
  <si>
    <t>белый с зеленым верхом</t>
  </si>
  <si>
    <t>Гортензия с комактным размером куста и обильным цветением. Цветки крупные, собранные в плотные соцветия пирамидальной формы. В начале бутонизации цвет белый, нежно-розовый. К концу сезона окрас меняется на насыщенный розовый.</t>
  </si>
  <si>
    <t>сент…окт</t>
  </si>
  <si>
    <t>кремово-белый/нежно-салатовый</t>
  </si>
  <si>
    <t>Гортензия с белыми соцветиями, к концу цветения становятся нежно-салатовыми. Состоят из стерильных и плодущих цветков в гармоничном количественном соотношении. Зимует без укрытия.</t>
  </si>
  <si>
    <t>Гортензия конусовидной формы, с соцветиями нежно-розового цвета. Побеги сильные, коричневого цвета, меняющие окраску на красный. Очень длительный срок цветения. Есть приятный, ненавязчивый запах.</t>
  </si>
  <si>
    <t>Гортензия имеет бело-розовые цветки, кторые меняются на насыщенно-розовые. Осенью листва преобретает красный оттенок, это придает особый шарм растению.</t>
  </si>
  <si>
    <t>зеленовато-кремовый-белый</t>
  </si>
  <si>
    <t>Гортензия в переводе с английского "летний снег", с плотным и пышным цветением. Крона шаровидная, при правильно уходе может вырасти до 3-х метров. Листья крупные с заостренным концом.</t>
  </si>
  <si>
    <t>pan. Summer Snow</t>
  </si>
  <si>
    <t>лимонный…кремовый…белый…бело-розовый</t>
  </si>
  <si>
    <t>Компактный выразительный сорт, легко растет, хорошо ветвится и имеет темно-зеленые листья, которые красиво контрастируют с белыми цветами. Первоначально цветы имеют лимонный цвет, до превращения в кремовый, далее переходят к белому, осенью цветы становятся светло-розовыми. Куст вырастает до максимальной высоты около 1 метра. Идеален для использования на террасе, патио, балконах.</t>
  </si>
  <si>
    <t>46-38-11657</t>
  </si>
  <si>
    <t>87-07-2039</t>
  </si>
  <si>
    <t>87-07-10509</t>
  </si>
  <si>
    <t>87-07-2056</t>
  </si>
  <si>
    <t>87-07-9180</t>
  </si>
  <si>
    <t>87-07-9181</t>
  </si>
  <si>
    <t>87-07-9182</t>
  </si>
  <si>
    <t>87-07-7319</t>
  </si>
  <si>
    <t>87-07-9405</t>
  </si>
  <si>
    <t>87-07-2094</t>
  </si>
  <si>
    <t>87-07-9406</t>
  </si>
  <si>
    <t>87-07-2098</t>
  </si>
  <si>
    <t>87-07-9188</t>
  </si>
  <si>
    <t>87-07-7321</t>
  </si>
  <si>
    <t>87-07-2104</t>
  </si>
  <si>
    <t>87-07-9409</t>
  </si>
  <si>
    <t>87-07-0659</t>
  </si>
  <si>
    <t>87-07-9404</t>
  </si>
  <si>
    <t>87-07-10858</t>
  </si>
  <si>
    <t>87-99-0107</t>
  </si>
  <si>
    <t>87-07-10859</t>
  </si>
  <si>
    <t>87-99-0106</t>
  </si>
  <si>
    <t>87-53-0102</t>
  </si>
  <si>
    <t>30-02-0065</t>
  </si>
  <si>
    <t>87-41-0084</t>
  </si>
  <si>
    <t>30-02-0031</t>
  </si>
  <si>
    <t>30-02-0103</t>
  </si>
  <si>
    <t>87-53-0101</t>
  </si>
  <si>
    <t>87-41-0176</t>
  </si>
  <si>
    <t>87-41-0202</t>
  </si>
  <si>
    <t>87-41-0119</t>
  </si>
  <si>
    <t>87-41-0120</t>
  </si>
  <si>
    <t>87-41-0177</t>
  </si>
  <si>
    <t>30-02-0037</t>
  </si>
  <si>
    <t>87-41-0086</t>
  </si>
  <si>
    <t>87-41-0180</t>
  </si>
  <si>
    <t>87-41-0087</t>
  </si>
  <si>
    <t>87-41-0183</t>
  </si>
  <si>
    <t>87-41-0184</t>
  </si>
  <si>
    <t>46-38-8250</t>
  </si>
  <si>
    <t>46-38-11599</t>
  </si>
  <si>
    <t>87-67-0028</t>
  </si>
  <si>
    <t>30-02-0017</t>
  </si>
  <si>
    <t>87-07-9420</t>
  </si>
  <si>
    <t>87-113-0001</t>
  </si>
  <si>
    <t>87-113-0002</t>
  </si>
  <si>
    <t>87-113-0003</t>
  </si>
  <si>
    <t>87-113-0004</t>
  </si>
  <si>
    <t>87-113-0005</t>
  </si>
  <si>
    <t>87-113-0006</t>
  </si>
  <si>
    <t>87-113-0007</t>
  </si>
  <si>
    <t>87-113-0008</t>
  </si>
  <si>
    <t>87-113-0009</t>
  </si>
  <si>
    <t>30-02-0167</t>
  </si>
  <si>
    <t>87-07-10878</t>
  </si>
  <si>
    <t>87-07-2205</t>
  </si>
  <si>
    <t>87-41-0186</t>
  </si>
  <si>
    <t>40-03-0123</t>
  </si>
  <si>
    <t>87-53-0097</t>
  </si>
  <si>
    <t>87-41-0188</t>
  </si>
  <si>
    <t>87-41-0090</t>
  </si>
  <si>
    <t>87-41-0189</t>
  </si>
  <si>
    <t>87-07-2217</t>
  </si>
  <si>
    <t>30-02-0170</t>
  </si>
  <si>
    <t>87-07-10883</t>
  </si>
  <si>
    <t>46-38-11593</t>
  </si>
  <si>
    <t>87-07-10539</t>
  </si>
  <si>
    <t>30-02-0092</t>
  </si>
  <si>
    <t>87-53-0098</t>
  </si>
  <si>
    <t>87-41-0133</t>
  </si>
  <si>
    <t>87-41-0193</t>
  </si>
  <si>
    <t>87-41-0094</t>
  </si>
  <si>
    <t>87-41-0198</t>
  </si>
  <si>
    <t>87-41-0096</t>
  </si>
  <si>
    <t>46-38-11633</t>
  </si>
  <si>
    <t>30-02-0129</t>
  </si>
  <si>
    <t>30-02-0130</t>
  </si>
  <si>
    <t>87-53-0099</t>
  </si>
  <si>
    <t>30-02-0171</t>
  </si>
  <si>
    <t>87-53-0100</t>
  </si>
  <si>
    <t>87-07-10750</t>
  </si>
  <si>
    <t>87-07-1110</t>
  </si>
  <si>
    <t>87-07-9820</t>
  </si>
  <si>
    <t>40-03-0124</t>
  </si>
  <si>
    <t>87-07-7338</t>
  </si>
  <si>
    <t>macr. Blaumeise</t>
  </si>
  <si>
    <t>macr. Dark Angel</t>
  </si>
  <si>
    <t>macr. First White</t>
  </si>
  <si>
    <t>macr. Hi Chrystal Palace</t>
  </si>
  <si>
    <t>macr. Hi Fire</t>
  </si>
  <si>
    <t>macr. Hi Mountain</t>
  </si>
  <si>
    <t>macr. Miss Hepburn</t>
  </si>
  <si>
    <t>macr. Red Baron</t>
  </si>
  <si>
    <t>macr. Renate Steiniger</t>
  </si>
  <si>
    <t>macr. Samantha</t>
  </si>
  <si>
    <t>macr. Schone Bautzerin</t>
  </si>
  <si>
    <t>macr. Silky Pink</t>
  </si>
  <si>
    <t>macr. Sinderella</t>
  </si>
  <si>
    <t>macr. Soeur Therese</t>
  </si>
  <si>
    <t>macr. Yola</t>
  </si>
  <si>
    <t>macr. You and Me Forever</t>
  </si>
  <si>
    <t>macr. You and Me Perfection</t>
  </si>
  <si>
    <t>P14</t>
  </si>
  <si>
    <t xml:space="preserve">pan. Great Star Le Vasterival </t>
  </si>
  <si>
    <t>pan. Little Passion</t>
  </si>
  <si>
    <t>pan. Magical Matterhorn</t>
  </si>
  <si>
    <t>pan. Magical Starlight</t>
  </si>
  <si>
    <t>ОКС, 4 ветки</t>
  </si>
  <si>
    <t>pan. Mojito</t>
  </si>
  <si>
    <t>P10, 3 ветки</t>
  </si>
  <si>
    <t xml:space="preserve">pan. Perle d`Automne </t>
  </si>
  <si>
    <t>pan. Petite Lantern</t>
  </si>
  <si>
    <t>pan. Pink and Rose</t>
  </si>
  <si>
    <t>pan. Polestar / Switch Ophelia / Breg14</t>
  </si>
  <si>
    <t>pan. Prim's Red</t>
  </si>
  <si>
    <t>pan. Royal Flower</t>
  </si>
  <si>
    <t>pan. Sundae Fraise / Rensun</t>
  </si>
  <si>
    <t>querc. Amethyst</t>
  </si>
  <si>
    <t>querc. Black Porch</t>
  </si>
  <si>
    <t>querc. Burgundy</t>
  </si>
  <si>
    <t>querc. Ice Crystal</t>
  </si>
  <si>
    <t>serr. Veerle</t>
  </si>
  <si>
    <t>DE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</si>
  <si>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</si>
  <si>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До терминала любой транспортной компании:         - бесплатно до ТК: ПЭК, Желдор, Вера-1.</t>
  </si>
  <si>
    <t>Бесплатная доставка до терминалов ТК: ПЭК, Желдор, Вера-1.</t>
  </si>
  <si>
    <t>87-99-0108</t>
  </si>
  <si>
    <t>ОКС, 5-6 веток</t>
  </si>
  <si>
    <t>87-99-0109</t>
  </si>
  <si>
    <t>87-99-0110</t>
  </si>
  <si>
    <t>87-99-0111</t>
  </si>
  <si>
    <t>87-99-0112</t>
  </si>
  <si>
    <t>87-99-0035</t>
  </si>
  <si>
    <t>87-99-0113</t>
  </si>
  <si>
    <t>87-99-0082</t>
  </si>
  <si>
    <t>ОКС, 80 см штамб без кроны, 1 год</t>
  </si>
  <si>
    <t>87-99-0083</t>
  </si>
  <si>
    <t>87-99-0086</t>
  </si>
  <si>
    <t>87-99-0114</t>
  </si>
  <si>
    <t>87-99-0115</t>
  </si>
  <si>
    <t>ОКС, 70 см штамб без кроны, 1 год</t>
  </si>
  <si>
    <t>87-99-0116</t>
  </si>
  <si>
    <t>ОКС, 30-40 см штамб без кроны, 2 года</t>
  </si>
  <si>
    <t>87-99-0117</t>
  </si>
  <si>
    <t>87-99-0118</t>
  </si>
  <si>
    <t>87-99-0119</t>
  </si>
  <si>
    <t>87-99-0120</t>
  </si>
  <si>
    <t>pan. Whitelight</t>
  </si>
  <si>
    <t>Быстрорастущая крупнолистная гортензия с компактной кроной (1,2м высотой и 1,2м шириной). Соцветие (15-20см) зонтичное, состоит из мелких цветков, расположенных в центре соцветия, и крупных - по краю. Цвет зависит от кислотности почвы: чем кислее почва, тем насыщенно голубого/синего цвета будет соцветие. Имеет сильный, ярко выраженный аромат. Цветение на побегах прошлого года! Место солнечное/полутенистое.Зимостойкость до -23 (зона 6), зимует с укрытием.</t>
  </si>
  <si>
    <t>розовый с желтой серединкой</t>
  </si>
  <si>
    <t>Крупнолистная гортензия из серии "Black Diamonds", примечательна своей блестящей, черной, фиолетово-зеленой листвой с желтым жилкованием. Осенью листва меняет окрас на темно-красный. Куст компактный, 1,2м высотой и 0,8м шириной. Соцветие щитковое (15-20см). Крупные стерильные цветки вишневого цвета с желтой серединкой расположены по краю соцветия, а фертильные -  в нераскрытых бутонах собраны в центре. Место солнечное/полутенистое.Зимостойкость до -23⁰С (климат.зона 6), требует укрытия на зиму для сохранения прошлогодних цветочных почек.</t>
  </si>
  <si>
    <t>кремовый/белый</t>
  </si>
  <si>
    <t>Крупнолистная гортензия серии "Tea Time" с ослепительно белыми шапками соцветий (15-20см), состоящими из стерильных цветков. Куст компактный, шаровидный (1,5м высотой и 1,5м шириной). Листва темно-зеленого цвета, плотная, полуглянцевая с сильнопильчатым краем. Место солнечное/полутенистое. Почва хорошо дренированная, увлажненная. Не выносит извести. Зимостойкость - зона 6 (до -23). Зимует с укрытием. Цветение на прошлогодних побегах.</t>
  </si>
  <si>
    <t>зеленовытый/кремовый/белый</t>
  </si>
  <si>
    <t>Крупнолистная гортензия серии "Hi". Куст компактный, высотой и шириной около 1м. Листва плотная, полуглянцевая, темно-зеленого цвета с пильчатым краем, к осени краснеет. Соцветие куполообразное, 15-20см. Стерильные цветки в начале роспуска зеленоватого оттенка, затем становятся кремовыми, а в полном роспуске имеют белоснежный окрас. Сорт предпочитает рассеянное солнце или легкую полутель, почвы слабокислые, влажные, дренированные. Зимостойкость до -18-23°С (6 зона). На зиму растение следует укрывать, чтобы не замерзли прошлогодние цветочные почки.</t>
  </si>
  <si>
    <t>лайм/красные с желтой серединкой/насыщенно-красный</t>
  </si>
  <si>
    <t>Крупнолистная гортензия серии "Hi". Куст компактный, высотой и шириной около 1м. Листва плотная, полуглянцевая, темно-зеленого цвета с пильчатым краем, к осени краснеет. Соцветие куполообразное, 15-20см. Стерильные цветки в начале роспуска зеленоватого оттенка, затем края цветков постепенно приобретают красный цвет а серединка остается желтой. Ближе к концу цветения цветок полностью окрашивается в насыщенно-красный цвет. Сорт предпочитает рассеянное солнце или легкую полутель, почвы слабокислые, влажные, дренированные. Зимостойкость до -18-23°С (6 зона). На зиму растение следует укрывать, чтобы не замерзли прошлогодние цветочные почки.</t>
  </si>
  <si>
    <t>лайм/белый/голубой</t>
  </si>
  <si>
    <t>Крупнолистная гортензия серии "Hi". Куст компактный, высотой и шириной около 1м. Листва плотная, полуглянцевая, темно-зеленого цвета с пильчатым краем, к осени краснеет. Соцветие куполообразное, 15-20см. Стерильные цветки в начале роспуска зеленоватого оттенка, затем становятся белыми, а к концу цветения приобретают небесно голубой окрас. Сорт предпочитает рассеянное солнце или легкую полутель, почвы слабокислые, влажные, дренированные. Зимостойкость до -18-23°С (6 зона). На зиму растение следует укрывать, чтобы не замерзли прошлогодние цветочные почки.</t>
  </si>
  <si>
    <t>Крупнолистная гортензия с раскидистой шаровидной кроной, 1,5м высотой и шириной. Соцветия крупные шаровидные, 20-25см. Зона зимостойкости 6 - до - 23. Место солнечное/полутенистое. Требует укрытия для сохранения цветочных почек.</t>
  </si>
  <si>
    <t>красный/малиновый</t>
  </si>
  <si>
    <t>Крупнолистная гортензия с округлой кроной, 1,2м высотой и шириной. Соцветие шаровидное, крупное (20-25см), состоит из стерильных цветков. Листья широкояйцевидной формы насыщенного зеленого цвета, полуглянцевые. Зона зимостойкости 6 - до - 23. Место солнечное/полутенистое. Требует укрытия для сохранения цветочных почек.</t>
  </si>
  <si>
    <t>синий/розовый</t>
  </si>
  <si>
    <t>Компактная гортензия, 1-1,2 м высотой и диаметром. Куст плотный, округлый.
Побеги прямостоячие, крепкие. Соцветие щитковидное или шаровидное, диаметром до 20 см. Цветки ярко-синие при выращивании в кислой почве и розовые - в щелочной. Осенью цветки приобретают фиолетово-красные тона. Требует укрытия на зиму для сохранения прошлогодних почек. Предпочитает слабокислую почву, солнечное/полутенистое место. Зимостойкость до -23, зона 6.</t>
  </si>
  <si>
    <t>малиновый</t>
  </si>
  <si>
    <t>Крупнолистная гортензия с округлой кроной, 1,2м высотой и шириной. Соцветие шаровидное, крупное (20-25см), состоит из стерильных цветков розового с зубчатым краем. Листья крупные, плотные, округлой формы, насыщенного зеленого цвета. Зона зимостойкости 6 - до - 23. Место солнечное/полутенистое. Требует укрытия для сохранения цветочных почек.</t>
  </si>
  <si>
    <t>Крупнолистная компактная гортензия, 1,2м высотой и диаметром. Соцветие полушаровидное (15-20см), состоит из стерильных цветков. Листва овальной формы, темно-зеленая, блестящая. Зона зимостойкости 6 - (до - 23). Место солнечное/полутенистое. Требует укрытия для сохранения цветочных почек.</t>
  </si>
  <si>
    <t>сливочный/нежно-розовый</t>
  </si>
  <si>
    <t xml:space="preserve">Крупнолистная гортензия  с необыкновенно нежными, красивыми светло-розовыми соцветиями, состоящими из махровых стерильных цветков, немного приподнятых и скрученных внутрь. Прекрасно контрастирует с темно-зеленой, плотной, глянцевой листвой. Куст округлой формы, 1,5м высотой и шириной. Зимует с укрытием (зона 6, до -23). Предпочитает полутень. </t>
  </si>
  <si>
    <t xml:space="preserve">Крупнолистная гортензия с округлой кроной, 1,5м высотой и шириной. Соцветия куполообразные, диаметром 20-25см. Листва насыщенного зеленого цвета широкояйцевидной формы с заостренной вершиной и зубчатым краем, осенью приобретает желтый цвет. Предпочитает полутень, хорошо растёт как на кислых, так и на нейтральных грунтах. Требует плодородной влажной хорошо дренированной почвы. Зимует с укрытием (зона 6, до -23). </t>
  </si>
  <si>
    <t>сиреневый</t>
  </si>
  <si>
    <t xml:space="preserve">Крупнолистная гортензия с округлой кроной, 1,2м высотой и шириной. Соцветия шаровидные, диаметром 20-25см, состоят из стерильных цветков сиреневого цвета. Листва ярко зеленая, широкояйцевидной формы с заостренной вершиной и зубчатым краем. Предпочитает полутень, хорошо растёт как на кислых, так и на нейтральных грунтах. Не выносит извести! Требует плодородной, влажной, хорошо дренированной почвы. Зимует с укрытием (зона 6, до -23). </t>
  </si>
  <si>
    <t>желтовато-зеленый/голубой или розовый</t>
  </si>
  <si>
    <t>Крупнолистная гортензия серии "You&amp;Me" цветет на побегах прошлого и молодых текущего года. Куст компактный, 0,9м высотой и диаметром. Соцветие (15-20см диаметром) щитковидное, состоит из стерильных махровых цветков, похожих на маленькие звездочки. Сначала они желтовато-зеленого цвета, а затем начинают приобретать голубой, либо розовый окрас, в зависимости от кислотности почвы. Предпочитает слабокислую почву любого типа, кроме тяжелой глинистой. Зимует с укрытием (зона 6, до -23). Подходит для срезки.</t>
  </si>
  <si>
    <t>Крупнолистная гортензия серии "You&amp;Me" цветет на побегах прошлого и молодых текущего года. Куст компактный, 0,9м высотой и диаметром. Соцветие (15-20см диаметром) щитковидное, состоит из стерильных махровых цветков, похожих на маленькие звездочки. Сначала они желтовато-зеленого цвета, а затем начинают приобретать розовый окрас. Предпочитает слабокислую почву любого типа, кроме тяжелой глинистой. Зимует с укрытием (зона 6, до -23). Подходит для срезки.</t>
  </si>
  <si>
    <t>белый/нежно-розовый</t>
  </si>
  <si>
    <t>лайм/зелено-розовый/темно-розовый</t>
  </si>
  <si>
    <t xml:space="preserve">Новинка 2022!!! Гортензия с компактной кроной, 1,2м высотой и 1,2м шириной; имеет крепкие побеги, которые отлично держат крупные (20-25см) шапки соцветий. Окраска соцветий меняется от зелено-белых оттенков, затем переходит в зеленовато-розовый, а ближе к осени приобретает насыщенный малиновый цвет. Листья темно-зеленые, крупные, яйцевидной формы с заостренной вершиной. Предпочитает плодородные, хорошо дренированные почвы. Высаживать можно на солнечные/полутенистые места. Зимостойка - до -29, зона 4.  </t>
  </si>
  <si>
    <t>зеленовато-золотистый/кремовый/кремовый с розовым румянцем</t>
  </si>
  <si>
    <t>Новинка 2022!!! Гортензия из сортосерии Gardenligh. Куст компактной формы, 1м высотой и 0,6 шириной. Гортензии этой серии отличаются короткими прочными побегами, которые хорошо держат соцветия. Куст декоративен не только за счет соцветий, но и благодаря листьям, которые меняют свой окрас ближе к осени с ярко зеленого на красный. Цветки крупные, около 3см в диаметре, собраны в крупные щитковые соцветия до 15-20см в диаметре. Цветение обильное. Не выносит долгого затенения, лучшее место для ее посадки – солнечная сторона. Почва для посадки должна быть хорошо дренированной, влажной. Зимостойкость - до -29, 4 зона. Первые два/три года рекомендуется мульчировать пристовльный круг на зиму.</t>
  </si>
  <si>
    <t>Высокорослая и быстрорастущая гортензия, 3,0м высотой и 2,5м шириной. Побеги крепкие и прочные. Соцветия - небольшие метелки (10-15см), состоящие из стерильных и большинства фертильных цветков. Стерильные цветки довольно крупные, состоят из четырех лепестков, расположенных напротив друг друга. Они напоминают порхающих бабочек. Листья темно-зеленые, крупные, овальные, волнистые. Неприхотливый, зимостойкий сорт, не требующий укрытия на зиму.</t>
  </si>
  <si>
    <t>зеленый/зелено-розовый</t>
  </si>
  <si>
    <t xml:space="preserve">Новинка 2022!!! Гортензия из сортосерии Gardenligh. Куст компактной формы, 1м высотой и 0,6 шириной. Гортензии этой серии отличаются короткими прочными побегами, которые хорошо держат крупные соцветия (20-25см). Цветки в начале роспуска зеленого цвета, потом становятся бело-зеленого оттенка, а к осени светлозеленые цветки приобретают розоватый румянец. Зимостойкая (зона 4, -29), неприхотливая в уходе. </t>
  </si>
  <si>
    <t>лайм/белый/красный</t>
  </si>
  <si>
    <t>Новинка 2022!!! Гортензия с компактной кроной, крепкими прочными побегами. Соцветия ширококонические, крупные (25-30см), состоящие из стерильных цветков. Цветки в начале цветения зеленоватого оттенка, по мере распускания становятся белыми, а ближе к осени окрашиваются в насыщенный рубиновый цвет. Листва сочного изумрудного цвета, полуглянцевая. Зимостоякая, зона 4 (до -29). Места для посадки предпочитает солнечные/полутенистые. Почва хорошо дренированная, плодородная.</t>
  </si>
  <si>
    <t>Растение с симметричной округлой кроной, компактное (1,3м высотой и 1,2м шириной). Побеги крепкие, прочные, хорошо держат ажурные соцветия, состоящие из фертильных и стерильных цветков. Соцветие довольно крупное (25-30см), имеет конусовидную форму. Листва эллиптическая, узкая, с острой вершиной. Предпочитает хорошо дренированную, плодородную, подкисленную почву. Любит обильный полив. Зимостойкая, зона 4 (-29).</t>
  </si>
  <si>
    <t>бело-зеленый/кремовый/розовый</t>
  </si>
  <si>
    <t>Гортензия с крепкими, слаборазветленными побегами. Куст широкораскидистый, компактный (1,5м высотой и диаметром 1,5м). Соцветие пирамидальное, крупное (25-30см) с округлой верхушкой сначала зеленовато-желтоватое, затем становится белым, а ближе к осени - нежно-розовым. Любит плодородные, слегка подкисленные, хорошо увлажненные почвы, не выносит длительного застоя влаги. Предпочитает солнечные места, но и неплохо растет в полутени.</t>
  </si>
  <si>
    <t>зеленый</t>
  </si>
  <si>
    <t>Новинка 2022!!! Гортензия из серии 'Pan'. Куст прямостоячий, компактный, 1,0м в высоту и ширину. Ширококонические плотные соцветия (20-25см) состоят из стерильных цветков цвета лайма. Цветение на три недели раньше, чем у сорта Limelight. Зона зимостойкости 4 (до -29). Место солнечное или полутенистое. Почва хорошо дренированная, плодородная.</t>
  </si>
  <si>
    <t>лайм/розовый/малиновый</t>
  </si>
  <si>
    <t>Новинка 2022!!! Гортензия из серии 'Pan'. Куст прямостоячий, компактный, 1,0м в высоту и ширину. Ширококонические плотные соцветия (20-25см) состоят из стерильных цветков цвета лайма, которые далее приобретают розовый цвет и завершают свое цветение насыщенным розовым окрасом. Цветение на три недели раньше, чем у сорта Limelight. Зона зимостойкости 4 (до -29). Место солнечное или полутенистое. Почва хорошо дренированная, плодородная. Подходит для выращивания в контейнере, на террасе или балконе.</t>
  </si>
  <si>
    <t>лайм/пурпурно-зеленый</t>
  </si>
  <si>
    <t>Новинка 2022!!! Гортензия из серии 'Pan'. Куст прямостоячий, компактный, 1,2м в высоту и ширину. Ширококонические плотные соцветия (15-20см) состоят из стерильных цветков цвета лайма, сменяющих свою окраску на пурпурно-зеленую в конце цветения. Листва темно-зеленая, мелкая. Цветение на три недели раньше, чем у сорта Limelight. Зона зимостойкости 4 (до -29). Место солнечное или полутенистое. Почва хорошо дренированная, плодородная.</t>
  </si>
  <si>
    <t>лайм/белый/розовый</t>
  </si>
  <si>
    <t>Новинка 2022!!! Гортензия из серии 'Pan'. Куст прямостоячий, компактный, 1,2м в высоту и ширину. Цветение раннее, обильное и продолжительное. Отличается от других сортов данной серии своими ажурными соцветиями (20-25см), состоящими из фертильных и стерильных цветков. Вначале цветки имеют зеленоватый оттенок, потом становятся кремовыми, а ближе к осени примеряют розовый наряд. Листва темно-зеленая, мелкая. Зона зимостойкости 4 (до -29). Место солнечное или полутенистое. Почва хорошо дренированная, плодородная.</t>
  </si>
  <si>
    <t>лайм/кремовый с зеленоватой верхушкой</t>
  </si>
  <si>
    <t>Новинка 2022!!! Гортензия из серии 'Pan'. Куст прямостоячий, компактный, 0,5м в высоту и0,7м в ширину. Цветение раннее, обильное и продолжительное. Соцветие ширококоническое крупное (25-30см). Вначале цветки имеют зеленоватый оттенок, потом становятся кремовыми и остаются такими до конца цветения. Листва темно-зеленая, округлая, крупнее чем у остальных сортов этой серии. Зона зимостойкости 4 (до -29). Место солнечное или полутенистое. Почва хорошо дренированная, плодородная.</t>
  </si>
  <si>
    <t>Новинка 2022!!! Гортензия из серии 'Pan'. Куст прямостоячий, компактный, 0,5м в высоту и 0,7м в ширину. Цветение раннее, обильное и продолжительное. Соцветие коническое, (15-20см) состоит из фертильных и стерильных цветков. Вначале цветки имеют зеленоватый оттенок, потом становятся кремовыми, а ближе к осени приобретают розовый окрас. Листва зеленая с золотистым оттенком. Зона зимостойкости 4 (до -29). Место солнечное или полутенистое. Почва хорошо дренированная, плодородная.</t>
  </si>
  <si>
    <t>лайм/кремовый</t>
  </si>
  <si>
    <t>Новинка 2022!!! Гортензия из серии 'Pan'. Куст прямостоячий, компактный, 0,5м в высоту и 0,7м в ширину. Цветение раннее, обильное и продолжительное. Соцветие коническое, крупное (20-30см), состоит из стерильных цветков. Вначале цветки имеют зеленоватый оттенок, потом становятся кремовыми и остаются такими до конца цветения. Листва зеленая с золотистым оттенком. Зона зимостойкости 4 (до -29). Место солнечное или полутенистое. Почва хорошо дренированная, плодородная.</t>
  </si>
  <si>
    <t>Новинка 2022!!! Гортензия из серии 'Pan'. Куст прямостоячий, компактный, 0,5м в высоту и 0,7м в ширину. Цветение раннее, обильное и продолжительное. Соцветие ширококоническое, крупное (20-30см). Вначале цветки имеют зеленоватый оттенок, потом становятся кремовыми и остаются такими до конца цветения. Листва зеленая с золотистым оттенком,блестящая. Зона зимостойкости 4 (до -29). Место солнечное или полутенистое. Почва хорошо дренированная, плодородная.</t>
  </si>
  <si>
    <t>лайм/кремовый/бело-розовый</t>
  </si>
  <si>
    <t>Новинка 2022!!! Гортензия из серии 'Pan'. Куст прямостоячий, компактный, 0,5м в высоту и 0,7м в ширину. Цветение раннее, обильное и продолжительное. Соцветие ажурное (15-20см), состоит из стерильных и фертильных цветков. Вначале цветки имеют зеленоватый оттенок, потом становятся кремовыми, ближе к осени розовеют. Листва зеленая с золотистым оттенком. Зона зимостойкости 4 (до -29). Место солнечное или полутенистое. Почва хорошо дренированная, плодородная.</t>
  </si>
  <si>
    <t>август..окт</t>
  </si>
  <si>
    <t>белый/бело-розовый</t>
  </si>
  <si>
    <t xml:space="preserve">Один из позднецветущий сортов, с крепкими прямостоячими побегами. Размер куста: 2,0м высотой и 1,5м шириной. Соцветия - конические метелки длиной 20-30см, состоящие из фертильных и стерильных цветков. Листья темно-зеленые, яйцевидные с заостренной верхушкой и пильчатым краем. Предпочитает солнечные участки, мирится с полутенью.Почвы плодородные, дренированные, увлажненные, слабокислой или кислой реакции. </t>
  </si>
  <si>
    <t>Высокорослая гортензия (2,0м В х 1,7м Ш). Куст прямостоячий. Соцветие метельчатое со стерильными цветками на длинных цветоножках, окружающими большое кол-во фертильных цветков. Зацвет в белом цвете, а концу приобретает нежно-розовый оттенок. Листья темно-зеленые, осенью бордовые. Хорошо растет в полутени, на хорошо дренированной, плодородной, слегка кислой почве. Зона зимостойкости 4 (до -29).</t>
  </si>
  <si>
    <t>кремово-зеленый/белый/розовый/кофейный</t>
  </si>
  <si>
    <t>Раннецветущая компактная (1,5м высотой и 1,2м шириной) гортензия, долго и  обильно цветет. Соцветия (10-15см) пирамидальные с широким основанием и округлой вершиной. Поражает разнообразием оттенков во время цветения. Вначале цветки сливочно-белые,  с легким оттенком цвета лайма, затем ослепительно-белые с зеленовато-розовой каймой. К концу цветения соцветие становится ярко-розового цвета, и на последнем аккорде цветения появляется светло-кофейная окраска. Предпочитает солнечное местоположение. Зимостойкая, до -29.</t>
  </si>
  <si>
    <t>бело-зеленый/кремовый/нежно-розовый</t>
  </si>
  <si>
    <t>Новинка 2022!!! Гортензия из патио серии Gardenligh. Куст компактной формы, 1,2м высотой и 1,2 шириной, с крепкими, прямостоячими побегами. Обладает обильным и продолжительным цветением. Соцветие ширококоническое (20-25см), меняет свой окрас с салатового до насыщенно розового цвета. Предпочитает солнечные и полутенистые места, хорошо дренированную, плодородную почву. Зимостойкая, выдерживает морозы до -29 градусов. Идельно для выращивания на террасе, балконе, в контейнере.</t>
  </si>
  <si>
    <t>Прямостоячий кустарник компактного размера округлой формы. Побеги крепкие, куст не требует подвязки. Соцветие - конусообразная метелка (10-15см длиной), состоящая из стерильных и большого кол-ва фертильных цветков, расположенных, в основном, в верхней части соцветия. Зацветает белыми цветками, которые постепенно становятся розовыми, а затем красными. Яркие метелки прекрасно контрастируют я ярко зеленой листвой. Хорошо растет в солнечных или полутенистых местах. Предпочитает хорошо дренированные, кислые почвы. Неприхотлива и зимостойка.</t>
  </si>
  <si>
    <t>лайм/сливочно-белый/малиновый</t>
  </si>
  <si>
    <t>Новинка 2022!!! Гортензия из патио серии Gardenligh. Куст компактной формы, 1м высотой и 0,8 шириной, с крепкими, прямостоячими побегами. Обладает обильным и продолжительным цветением. Соцветие крупное, коническое (15-20см), меняет свой окрас с салатового до насыщенно розового цвета. Предпочитает солнечные места, хорошо дренированную, плодородную почву. Зимостойкая, выдерживает морозы до -29 градусов. Идельна для выращивания на террасе, балконе, в контейнере.</t>
  </si>
  <si>
    <t>Компактная гортензия (0,9м высотой и 1,0м шириной) из сортосерии Living Creations с крупными соцветиями, (15-20см в высоту). Цветки в начале роспуска имеют оттенок лайма, затем становятся кремовыми, а в конце приобретают насыщенно-розовый цвет. Предпочитает солнечное либо полутенистое место, хорошо дренированную, плодородную, нейтральную/слабокислую почву. Обладает хорошим иммунитетом. Зимостойкая, может зимовать без укрытия до -29 градусов (5 зона). Нуждается в ежегодной короткой весенней обрезке.</t>
  </si>
  <si>
    <t>лайм/кремовый/нежно-розовый</t>
  </si>
  <si>
    <t xml:space="preserve">Редкий сорт гортензии и единственный с вариегатной окраской листвы. Листья распускаются светло-зелёными с оттенками лайма, затем становятся темно-зелеными и появляется кремово-желтый крап по всей поверхности листовой пластины. Листья крупные (до 15 см в длину и 8 см в ширину). Куст средней величины, высотой 1,2 м, с довольно прочными стеблями шоколадно-бордового цвета. Соцветие округлоконическое, с приплюснутой верхушкой, состоит из фертильных и стерильных цветков. Полностью морозостойкий и здоровый сорт. Для пышного цветения ему нужна плодородная, перегнойная и постоянно влажная почва. Любит мульчирование сосновой корой. Хорошо переносит непродолжительное периодическое пересыхание, но предпочитает постоянно влажную почву.
Отличный сорт для ценителей пестролистных растений. </t>
  </si>
  <si>
    <t>кремовый/белый/нежно-розовый</t>
  </si>
  <si>
    <t>Новый высокорослый сорт гортензии (2,0м В) с округлоконическими соцветиями, состоящими из крупных стерильных (около 8-10см) белых цветков, перекрывающих собой фертильные. Длина соцветия около 10-15см белого цвета, а к осени начинает розоветь. Стерильные цветки состоят из четырех противоположнорасположенных лепестков, напоминающих "пропеллер", что придает растению пышный, кружевной вид. Предпочитает солнечные/полутенистые места, хорошо дренированную, слабокислую почву. Зимует без укрытия. Зимостойкость до -30. Нуждается в ежегодной короткой обрезке.</t>
  </si>
  <si>
    <t xml:space="preserve">Новинка 2022!!! Гортензия из серии Gardenlight с компактной округлой кроной (0,5м В х 0,7м Ш) и крупными шапками соцветий (20-25см). Цветки сначала зеленовато-желтого оттенка, затем становятся кремовыми, а ближе к осени приобретают нежно-розовый оттенок. Супер зимостойкая, переносит зимы до -38 градусов! Цветение пышное и долгое, с июля по ноябрь. Предпочитает солнечные места, хорошо дренированную, плодородную почву. </t>
  </si>
  <si>
    <t>Гортензия с широкой раскидистой кроной (1,5 В х 1,5 Ш) и крупными рассеченными пятилопастными листьями, гладкими сверху и опушенными белыми снизу. Осенью можно любоваться красотой листвы, которая приобретает густой винный окрас. Соцветия крупные (20-30см), состоящие из фертильных и стерильных белых цветков, переходящих к осени в красный цвет. Неприхотливый, засухоустойчивый кустарник, хорошо произрастояющий на богатой органикой, средней влажности, хорошо дренированной почве на полном солнце или в полутени. Хорошо растет на влажных почвах и ценит летнюю мульчу, которая помогает удерживать влагу в почве. Цветение происходит на старой древесине. Обладает крепким иммунитетом и устойчива к заболеваниям. Зимстойкая (до - 25), но требует укрытия на зиму. Подходит для создания изгородей или в качестве яркого акцента.</t>
  </si>
  <si>
    <t>Гортензия дуболистная Black Porch представляет собой густой, широкий кустарник, образующий кисти белых, а затем розовых цветов с легким ароматом. Привлекательна за счет крупных рассеченных листьев, похожих на листья дуба, которые осенью приобретают богатый винный/темно-фиолетовый окрас. Цветение с июля по сентябрь. Хорошо растет в солнечном или частично затененном, защищенном от ветра месте с хорошо дренированной, богатой гумусом, не содержащей извести почвой. Зимостойкость хорошая, до -25 (зона 5). Молодые растения нужно укрывать.</t>
  </si>
  <si>
    <t>Дуболистная гортензия с раскидистой формой куста и крупными пятилопастными листьями, которые осенью приобретают глубокий винный окрас. Листья часто остаются на побеге до первых сильных заморозков и украшают куст до зимы. Цветки собраны в метельчатые соцветия, похожие на соцветия гортензии метельчатой, но более вытянутые, с редкими стерильными белыми цветками величиной 2-3 см, которые осенью приобретают розово-малиновый оттенок. Место для посадки должно быть защищенным от солнечного до полутенистого. Молодое растение нужно укрывать. Зимостойкость до -25 (зона 5).</t>
  </si>
  <si>
    <t xml:space="preserve">июль…окт </t>
  </si>
  <si>
    <t>Очень выносливая и засухоустойчивая дуболистная гортензия с необычными крупными надрезанными пятилопстными листьями, осенью приобретающими глубокий винный/темно-фиолетовый окрас. Соцветия (длиной 10см) имеют фертильные и стерильные белые цветки, обладают легким ароматом. Предпочитает солнечные места (выносит легкое затенение) и плодородные, рыхлые почвы с кислой реакцией. Зимостойкость - до -25 (зона 5). Рекомендуется укрытие.</t>
  </si>
  <si>
    <t>синие цветки фертильные и голубые - стерильные</t>
  </si>
  <si>
    <t>Компактная (1,2м В х 1,5 Ш) пильчатая гортензия с шаровидной формой куста. Плоские зонтичные соцветия имеют голубые стерильные и синие фертильные цветки, либо розовые стерильные и темно-мальновые - фертильные, в зависимости от кислотности почвы. Диаметр соцветия 10-15см. Цветение обильное и продолжительное, с июня/июля по сентябрь. Осенью листва приобретает винно-красный, либо темно-фиолетовый окрас. Почва для посадки должна быть хорошо дренированной, влажной, от нейтральной до кислой. Местоположение: солне/полуень. Зимостойкость: до -25 (5 зона). Зимует с укрытием.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</si>
  <si>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</si>
  <si>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>87-07-6466</t>
  </si>
  <si>
    <t>querc. Applause</t>
  </si>
  <si>
    <r>
      <t xml:space="preserve">pan. BJ </t>
    </r>
    <r>
      <rPr>
        <b/>
        <i/>
        <sz val="10"/>
        <rFont val="Arial"/>
        <family val="2"/>
        <charset val="204"/>
      </rPr>
      <t>SUPER NEW 2022</t>
    </r>
  </si>
  <si>
    <r>
      <t xml:space="preserve">pan. Little Rosy </t>
    </r>
    <r>
      <rPr>
        <b/>
        <i/>
        <sz val="10"/>
        <rFont val="Arial"/>
        <family val="2"/>
        <charset val="204"/>
      </rPr>
      <t>NEW 2022</t>
    </r>
  </si>
  <si>
    <r>
      <t xml:space="preserve">pan. Milk &amp; Honey </t>
    </r>
    <r>
      <rPr>
        <b/>
        <i/>
        <sz val="10"/>
        <rFont val="Arial"/>
        <family val="2"/>
        <charset val="204"/>
      </rPr>
      <t>NEW 2022</t>
    </r>
  </si>
  <si>
    <r>
      <t>pan. Panflora/HP217901</t>
    </r>
    <r>
      <rPr>
        <b/>
        <i/>
        <sz val="10"/>
        <rFont val="Arial"/>
        <family val="2"/>
        <charset val="204"/>
      </rPr>
      <t xml:space="preserve"> NEW </t>
    </r>
  </si>
  <si>
    <t>30-05-0002</t>
  </si>
  <si>
    <t>30-05-0003</t>
  </si>
  <si>
    <t>87-07-10846</t>
  </si>
  <si>
    <r>
      <t>Крупнолистная гортензия представляет собой пышный куст с крупными листьями и соцветиями 20-25см в диаметре. Цветет сорт обильно и долго. Может выращиваться в открытом грунте и в качестве комнатного растения. Зимостойкость хорошая, до -29</t>
    </r>
    <r>
      <rPr>
        <sz val="10"/>
        <rFont val="Calibri"/>
        <family val="2"/>
        <charset val="204"/>
      </rPr>
      <t>⁰</t>
    </r>
    <r>
      <rPr>
        <sz val="10"/>
        <rFont val="Arial"/>
        <family val="2"/>
      </rPr>
      <t>С (климат.зона 5), но требует укрытия на зиму для сохранения прошлогодних цветочных почек.</t>
    </r>
  </si>
  <si>
    <t>Прием заказов: до 15 февраля 2023</t>
  </si>
  <si>
    <r>
      <t>Крупнолистная гортензия представляет собой среднерослый компактный куст с раскидистой кроной. Соцветия крупные (до 25см в диаметре) с легким приятным ароматом. Цветет сорт обильно и долго. Может выращиваться в открытом грунте и в качестве комнатного растения. Зимостойкость до -23</t>
    </r>
    <r>
      <rPr>
        <sz val="10"/>
        <color theme="2"/>
        <rFont val="Calibri"/>
        <family val="2"/>
        <charset val="204"/>
      </rPr>
      <t>⁰</t>
    </r>
    <r>
      <rPr>
        <sz val="10"/>
        <color theme="2"/>
        <rFont val="Arial"/>
        <family val="2"/>
      </rPr>
      <t>С (климат.зона 6), требует укрытия на зиму для сохранения прошлогодних цветочных почек.</t>
    </r>
  </si>
  <si>
    <r>
      <t xml:space="preserve">pan. BG </t>
    </r>
    <r>
      <rPr>
        <b/>
        <i/>
        <sz val="10"/>
        <color theme="2"/>
        <rFont val="Arial"/>
        <family val="2"/>
        <charset val="204"/>
      </rPr>
      <t>NEW 2021</t>
    </r>
  </si>
  <si>
    <r>
      <t xml:space="preserve">pan. Bonfire </t>
    </r>
    <r>
      <rPr>
        <b/>
        <i/>
        <sz val="10"/>
        <color theme="2"/>
        <rFont val="Arial"/>
        <family val="2"/>
        <charset val="204"/>
      </rPr>
      <t>SUPER NEW 2022</t>
    </r>
  </si>
  <si>
    <r>
      <t xml:space="preserve">pan. Brightlight </t>
    </r>
    <r>
      <rPr>
        <b/>
        <i/>
        <sz val="10"/>
        <color theme="2"/>
        <rFont val="Arial"/>
        <family val="2"/>
        <charset val="204"/>
      </rPr>
      <t>SUPER NEW 2022</t>
    </r>
  </si>
  <si>
    <r>
      <t xml:space="preserve"> pan. BS </t>
    </r>
    <r>
      <rPr>
        <b/>
        <i/>
        <sz val="10"/>
        <color theme="2"/>
        <rFont val="Arial"/>
        <family val="2"/>
        <charset val="204"/>
      </rPr>
      <t>NEW 2021</t>
    </r>
  </si>
  <si>
    <r>
      <t xml:space="preserve">pan. Greenlight </t>
    </r>
    <r>
      <rPr>
        <b/>
        <i/>
        <sz val="10"/>
        <color theme="2"/>
        <rFont val="Arial"/>
        <family val="2"/>
        <charset val="204"/>
      </rPr>
      <t>SUPER NEW 2022</t>
    </r>
  </si>
  <si>
    <r>
      <t xml:space="preserve">pan. Indian Summer </t>
    </r>
    <r>
      <rPr>
        <b/>
        <i/>
        <sz val="10"/>
        <color theme="2"/>
        <rFont val="Arial"/>
        <family val="2"/>
        <charset val="204"/>
      </rPr>
      <t>NEW</t>
    </r>
  </si>
  <si>
    <r>
      <t xml:space="preserve">pan. Indian Summer </t>
    </r>
    <r>
      <rPr>
        <b/>
        <i/>
        <sz val="10"/>
        <color theme="2"/>
        <rFont val="Arial"/>
        <family val="2"/>
        <charset val="204"/>
      </rPr>
      <t>NEW 2022</t>
    </r>
  </si>
  <si>
    <r>
      <t xml:space="preserve">pan. Magical Mount Fuji </t>
    </r>
    <r>
      <rPr>
        <b/>
        <i/>
        <sz val="10"/>
        <color theme="2"/>
        <rFont val="Arial"/>
        <family val="2"/>
        <charset val="204"/>
      </rPr>
      <t>NEW</t>
    </r>
    <r>
      <rPr>
        <b/>
        <sz val="10"/>
        <color theme="2"/>
        <rFont val="Arial"/>
        <family val="2"/>
        <charset val="204"/>
      </rPr>
      <t xml:space="preserve"> </t>
    </r>
  </si>
  <si>
    <r>
      <t xml:space="preserve">pan. Panatella/HP220903 </t>
    </r>
    <r>
      <rPr>
        <b/>
        <i/>
        <sz val="10"/>
        <color theme="2"/>
        <rFont val="Arial"/>
        <family val="2"/>
        <charset val="204"/>
      </rPr>
      <t>NEW</t>
    </r>
    <r>
      <rPr>
        <b/>
        <sz val="10"/>
        <color theme="2"/>
        <rFont val="Arial"/>
        <family val="2"/>
        <charset val="204"/>
      </rPr>
      <t xml:space="preserve"> </t>
    </r>
  </si>
  <si>
    <r>
      <t xml:space="preserve">pan. Pandalus/HP220901 </t>
    </r>
    <r>
      <rPr>
        <b/>
        <i/>
        <sz val="10"/>
        <color theme="2"/>
        <rFont val="Arial"/>
        <family val="2"/>
        <charset val="204"/>
      </rPr>
      <t xml:space="preserve">NEW </t>
    </r>
  </si>
  <si>
    <r>
      <t xml:space="preserve">pan. Pandora/HP217902 </t>
    </r>
    <r>
      <rPr>
        <b/>
        <i/>
        <sz val="10"/>
        <color theme="2"/>
        <rFont val="Arial"/>
        <family val="2"/>
        <charset val="204"/>
      </rPr>
      <t xml:space="preserve">NEW </t>
    </r>
  </si>
  <si>
    <r>
      <t xml:space="preserve">pan. Panenka/HP219901 </t>
    </r>
    <r>
      <rPr>
        <b/>
        <i/>
        <sz val="10"/>
        <color theme="2"/>
        <rFont val="Arial"/>
        <family val="2"/>
        <charset val="204"/>
      </rPr>
      <t xml:space="preserve">NEW </t>
    </r>
  </si>
  <si>
    <r>
      <t>pan. Pantheon/HP220902</t>
    </r>
    <r>
      <rPr>
        <b/>
        <i/>
        <sz val="10"/>
        <color theme="2"/>
        <rFont val="Arial"/>
        <family val="2"/>
        <charset val="204"/>
      </rPr>
      <t xml:space="preserve"> NEW </t>
    </r>
  </si>
  <si>
    <r>
      <t>pan. Panzola/HP217903</t>
    </r>
    <r>
      <rPr>
        <b/>
        <i/>
        <sz val="10"/>
        <color theme="2"/>
        <rFont val="Arial"/>
        <family val="2"/>
        <charset val="204"/>
      </rPr>
      <t xml:space="preserve"> NEW </t>
    </r>
  </si>
  <si>
    <r>
      <t xml:space="preserve">pan. Petite Lantern </t>
    </r>
    <r>
      <rPr>
        <b/>
        <i/>
        <sz val="10"/>
        <color theme="2"/>
        <rFont val="Arial"/>
        <family val="2"/>
        <charset val="204"/>
      </rPr>
      <t>NEW</t>
    </r>
  </si>
  <si>
    <r>
      <t xml:space="preserve">pan. Pinklight </t>
    </r>
    <r>
      <rPr>
        <b/>
        <i/>
        <sz val="10"/>
        <color theme="2"/>
        <rFont val="Arial"/>
        <family val="2"/>
        <charset val="204"/>
      </rPr>
      <t>SUPER NEW 2022</t>
    </r>
  </si>
  <si>
    <r>
      <t>pan. Pinklight</t>
    </r>
    <r>
      <rPr>
        <b/>
        <i/>
        <sz val="10"/>
        <color theme="2"/>
        <rFont val="Arial"/>
        <family val="2"/>
        <charset val="204"/>
      </rPr>
      <t xml:space="preserve"> SUPER NEW 2022</t>
    </r>
  </si>
  <si>
    <r>
      <t xml:space="preserve">pan. Redlight </t>
    </r>
    <r>
      <rPr>
        <b/>
        <i/>
        <sz val="10"/>
        <color theme="2"/>
        <rFont val="Arial"/>
        <family val="2"/>
        <charset val="204"/>
      </rPr>
      <t>SUPER NEW 2022</t>
    </r>
  </si>
  <si>
    <r>
      <t xml:space="preserve">pan. Tickled Pink </t>
    </r>
    <r>
      <rPr>
        <b/>
        <i/>
        <sz val="10"/>
        <color theme="2"/>
        <rFont val="Arial"/>
        <family val="2"/>
        <charset val="204"/>
      </rPr>
      <t>NEW</t>
    </r>
  </si>
  <si>
    <r>
      <t xml:space="preserve">pan. XS-Light </t>
    </r>
    <r>
      <rPr>
        <b/>
        <i/>
        <sz val="10"/>
        <color theme="2"/>
        <rFont val="Arial"/>
        <family val="2"/>
        <charset val="204"/>
      </rPr>
      <t>SUPER NEW 2022</t>
    </r>
  </si>
  <si>
    <r>
      <t>Гортензия-лиана! Засчет своих воздушных корней способна подниматься по любым опорам на любую высоту. Листва округлая, снизу шершавая. Зеленоватые и белые цветы собраны в щитковидные соцветия, источающие приятный аромат свежего меда. Предпочитают кислую почву. Невероятно зимостойки (зона 4, до -34</t>
    </r>
    <r>
      <rPr>
        <sz val="10"/>
        <color theme="2"/>
        <rFont val="Calibri"/>
        <family val="2"/>
        <charset val="204"/>
      </rPr>
      <t>⁰</t>
    </r>
    <r>
      <rPr>
        <sz val="10"/>
        <color theme="2"/>
        <rFont val="Arial"/>
        <family val="2"/>
      </rPr>
      <t>С). Может использоваться как почвопокровное растение.</t>
    </r>
  </si>
  <si>
    <r>
      <t xml:space="preserve">pan. Star Rose </t>
    </r>
    <r>
      <rPr>
        <b/>
        <i/>
        <sz val="10"/>
        <color theme="2"/>
        <rFont val="Arial"/>
        <family val="2"/>
        <charset val="204"/>
      </rPr>
      <t>NEW 2021</t>
    </r>
  </si>
  <si>
    <t>87-67-0017</t>
  </si>
  <si>
    <t>87-67-0029</t>
  </si>
  <si>
    <t>87-67-0030</t>
  </si>
  <si>
    <t>87-67-0031</t>
  </si>
  <si>
    <r>
      <t xml:space="preserve">pan. Panorama/HP219902 </t>
    </r>
    <r>
      <rPr>
        <b/>
        <i/>
        <sz val="10"/>
        <color theme="2"/>
        <rFont val="Arial"/>
        <family val="2"/>
        <charset val="204"/>
      </rPr>
      <t>NEW</t>
    </r>
    <r>
      <rPr>
        <b/>
        <sz val="10"/>
        <color theme="2"/>
        <rFont val="Arial"/>
        <family val="2"/>
        <charset val="204"/>
      </rPr>
      <t xml:space="preserve"> </t>
    </r>
  </si>
  <si>
    <t>-</t>
  </si>
  <si>
    <t>87-41-0205</t>
  </si>
  <si>
    <t>87-41-0206</t>
  </si>
  <si>
    <r>
      <t xml:space="preserve">pan. Little Rosy </t>
    </r>
    <r>
      <rPr>
        <b/>
        <i/>
        <sz val="10"/>
        <color theme="2"/>
        <rFont val="Arial"/>
        <family val="2"/>
        <charset val="204"/>
      </rPr>
      <t>NEW 2022</t>
    </r>
  </si>
  <si>
    <t>pan. Little love</t>
  </si>
  <si>
    <t>10 неделя 2023</t>
  </si>
  <si>
    <t>87-99-0144</t>
  </si>
  <si>
    <t>87-99-0140</t>
  </si>
  <si>
    <t>87-99-0141</t>
  </si>
  <si>
    <t>87-99-0142</t>
  </si>
  <si>
    <t>87-99-0145</t>
  </si>
  <si>
    <t>87-99-0143</t>
  </si>
  <si>
    <t>ОКС, 4-5 веток</t>
  </si>
  <si>
    <r>
      <t xml:space="preserve">arb. Magical Dark Pink  </t>
    </r>
    <r>
      <rPr>
        <b/>
        <i/>
        <sz val="10"/>
        <color theme="2"/>
        <rFont val="Arial"/>
        <family val="2"/>
        <charset val="204"/>
      </rPr>
      <t>NEW 2021</t>
    </r>
  </si>
  <si>
    <r>
      <t xml:space="preserve">pan. Pandria/HP217904 </t>
    </r>
    <r>
      <rPr>
        <b/>
        <i/>
        <sz val="10"/>
        <color theme="2"/>
        <rFont val="Arial"/>
        <family val="2"/>
        <charset val="204"/>
      </rPr>
      <t xml:space="preserve">NEW </t>
    </r>
  </si>
  <si>
    <r>
      <t xml:space="preserve">pan. Whitelight </t>
    </r>
    <r>
      <rPr>
        <b/>
        <i/>
        <sz val="10"/>
        <color theme="2"/>
        <rFont val="Arial"/>
        <family val="2"/>
        <charset val="204"/>
      </rPr>
      <t xml:space="preserve">NEW </t>
    </r>
  </si>
  <si>
    <t>&gt;100</t>
  </si>
  <si>
    <t>Доступно к заказу</t>
  </si>
  <si>
    <t>ОКС, 20-30 см штамб</t>
  </si>
  <si>
    <t>ОКС, 30 см штамб</t>
  </si>
  <si>
    <t>ОКС, 10-15 см штамб</t>
  </si>
  <si>
    <t>ОКС, 60-70 см штамб</t>
  </si>
  <si>
    <t>ОКС, 1-2 ветки 0+1+1</t>
  </si>
  <si>
    <t>46-38-12815</t>
  </si>
  <si>
    <t>ОКС, 5-6 ветки 0+1+1</t>
  </si>
  <si>
    <t>46-38-12465</t>
  </si>
  <si>
    <t>ОКС, 3-4 ветки 0+1+1</t>
  </si>
  <si>
    <t>ОКС, 3-4 ветки 0+1</t>
  </si>
  <si>
    <t>46-38-12809</t>
  </si>
  <si>
    <t>46-38-12824</t>
  </si>
  <si>
    <t>46-38-12825</t>
  </si>
  <si>
    <t>46-38-12827</t>
  </si>
  <si>
    <t>46-38-10845</t>
  </si>
  <si>
    <t>ОКС, 5-6 веток 0+1+1</t>
  </si>
  <si>
    <t>46-38-11600</t>
  </si>
  <si>
    <t>46-38-12468</t>
  </si>
  <si>
    <t>ОКС, 5-6 ветки 0+1+2</t>
  </si>
  <si>
    <t>46-38-12829</t>
  </si>
  <si>
    <t>46-38-11632</t>
  </si>
  <si>
    <t>46-38-12830</t>
  </si>
  <si>
    <t>pan. Early Sensation</t>
  </si>
  <si>
    <t>В высоту до 2м. шириной до 1м. Цветки белые, затем быстро розовеют, собраны в широко-конусовидные соцветия. Зацветает раньше чем другие сорта, в июне</t>
  </si>
  <si>
    <t>белые, затем быстро розовеют</t>
  </si>
  <si>
    <t>июнь</t>
  </si>
  <si>
    <t>46-38-12831</t>
  </si>
  <si>
    <t>46-38-12832</t>
  </si>
  <si>
    <t>46-38-10941</t>
  </si>
  <si>
    <t>46-38-12834</t>
  </si>
  <si>
    <t>46-38-10954</t>
  </si>
  <si>
    <t>ОКС, 5-6 ветки</t>
  </si>
  <si>
    <t>46-38-12837</t>
  </si>
  <si>
    <t>46-38-10952</t>
  </si>
  <si>
    <t>46-38-10951</t>
  </si>
  <si>
    <t>46-38-12816</t>
  </si>
  <si>
    <t>46-38-12839</t>
  </si>
  <si>
    <t>46-38-12840</t>
  </si>
  <si>
    <t>46-38-12835</t>
  </si>
  <si>
    <t>46-38-12836</t>
  </si>
  <si>
    <t>46-38-12841</t>
  </si>
  <si>
    <t>46-38-12842</t>
  </si>
  <si>
    <t>46-38-12843</t>
  </si>
  <si>
    <t>46-38-10956</t>
  </si>
  <si>
    <t>46-38-12844</t>
  </si>
  <si>
    <t>46-38-12450</t>
  </si>
  <si>
    <t>46-38-12452</t>
  </si>
  <si>
    <t>46-38-12845</t>
  </si>
  <si>
    <t>46-38-10958</t>
  </si>
  <si>
    <t>46-38-10960</t>
  </si>
  <si>
    <t>46-38-12847</t>
  </si>
  <si>
    <t>46-38-10877</t>
  </si>
  <si>
    <t>46-38-10875</t>
  </si>
  <si>
    <t>46-38-12851</t>
  </si>
  <si>
    <t>46-38-12456</t>
  </si>
  <si>
    <t>46-38-10847</t>
  </si>
  <si>
    <t>46-38-12459</t>
  </si>
  <si>
    <t>46-38-10880</t>
  </si>
  <si>
    <t>46-38-10878</t>
  </si>
  <si>
    <t>46-38-12852</t>
  </si>
  <si>
    <t>46-38-10842</t>
  </si>
  <si>
    <t>46-38-12853</t>
  </si>
  <si>
    <t>46-38-12855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</si>
</sst>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\ [$€-1]"/>
    <numFmt numFmtId="167" formatCode="#,##0.00_р_."/>
    <numFmt numFmtId="168" formatCode="#,##0\ &quot;₽&quot;"/>
    <numFmt numFmtId="169" formatCode="_-* #,##0.00\ _₽_-;\-* #,##0.00\ _₽_-;_-* &quot;-&quot;??\ _₽_-;_-@_-"/>
    <numFmt numFmtId="170" formatCode="_-* #,##0.00_р_._-;\-* #,##0.00_р_._-;_-* &quot;-&quot;??_р_._-;_-@_-"/>
    <numFmt numFmtId="171" formatCode="[$-415]General"/>
    <numFmt numFmtId="172" formatCode="_-* #,##0.00&quot;р.&quot;_-;\-* #,##0.00&quot;р.&quot;_-;_-* &quot;-&quot;??&quot;р.&quot;_-;_-@_-"/>
    <numFmt numFmtId="173" formatCode="_-[$$-C09]* #,##0.00_-;\-[$$-C09]* #,##0.00_-;_-[$$-C09]* &quot;-&quot;??_-;_-@_-"/>
    <numFmt numFmtId="174" formatCode="_-* #,##0.00_р_._-;\-* #,##0.00_р_._-;_-* \-??_р_._-;_-@_-"/>
  </numFmts>
  <fonts count="15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i/>
      <sz val="12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972D"/>
      <name val="Arial"/>
      <family val="2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  <charset val="204"/>
    </font>
    <font>
      <sz val="11"/>
      <color theme="1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.5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0.5"/>
      <name val="Arial"/>
      <family val="2"/>
      <charset val="204"/>
    </font>
    <font>
      <sz val="10.5"/>
      <name val="Arial"/>
      <family val="2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sz val="10.5"/>
      <color theme="1"/>
      <name val="Charcoal CY"/>
      <family val="2"/>
      <charset val="204"/>
    </font>
    <font>
      <sz val="12"/>
      <color theme="1"/>
      <name val="ArialMT"/>
      <family val="2"/>
      <charset val="204"/>
    </font>
    <font>
      <b/>
      <sz val="10.5"/>
      <name val="Arial"/>
      <family val="2"/>
    </font>
    <font>
      <b/>
      <sz val="11"/>
      <color theme="1" tint="0.34998626667073579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0" tint="-0.14999847407452621"/>
      <name val="Charcoal CY"/>
      <family val="2"/>
      <charset val="204"/>
    </font>
    <font>
      <sz val="10.5"/>
      <color theme="1"/>
      <name val="Arial"/>
      <family val="2"/>
      <charset val="204"/>
    </font>
    <font>
      <u/>
      <sz val="10"/>
      <color theme="10"/>
      <name val="Calibri"/>
      <family val="2"/>
      <charset val="204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8"/>
      <name val="Arial"/>
      <family val="2"/>
      <charset val="204"/>
    </font>
    <font>
      <sz val="9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i/>
      <sz val="12"/>
      <color theme="0"/>
      <name val="Arial"/>
      <family val="2"/>
      <charset val="204"/>
    </font>
    <font>
      <sz val="10"/>
      <name val="Calibri"/>
      <family val="2"/>
      <charset val="204"/>
    </font>
    <font>
      <sz val="12"/>
      <name val="Charcoal CY"/>
      <family val="2"/>
      <charset val="204"/>
    </font>
    <font>
      <sz val="10"/>
      <color rgb="FF0070C0"/>
      <name val="Arial"/>
      <family val="2"/>
      <charset val="204"/>
    </font>
    <font>
      <u/>
      <sz val="10"/>
      <name val="Calibri"/>
      <family val="2"/>
      <charset val="204"/>
      <scheme val="minor"/>
    </font>
    <font>
      <u/>
      <sz val="10"/>
      <color theme="4"/>
      <name val="Calibri"/>
      <family val="2"/>
      <charset val="204"/>
    </font>
    <font>
      <b/>
      <i/>
      <sz val="10"/>
      <name val="Arial"/>
      <family val="2"/>
      <charset val="204"/>
    </font>
    <font>
      <sz val="12"/>
      <color theme="2"/>
      <name val="Charcoal CY"/>
      <family val="2"/>
      <charset val="204"/>
    </font>
    <font>
      <sz val="10"/>
      <color theme="2"/>
      <name val="Arial"/>
      <family val="2"/>
      <charset val="204"/>
    </font>
    <font>
      <u/>
      <sz val="10"/>
      <color theme="2"/>
      <name val="Calibri"/>
      <family val="2"/>
      <charset val="204"/>
    </font>
    <font>
      <b/>
      <sz val="10"/>
      <color theme="2"/>
      <name val="Arial"/>
      <family val="2"/>
      <charset val="204"/>
    </font>
    <font>
      <sz val="9"/>
      <color theme="2"/>
      <name val="Arial"/>
      <family val="2"/>
      <charset val="204"/>
    </font>
    <font>
      <b/>
      <i/>
      <sz val="10"/>
      <color theme="2"/>
      <name val="Arial"/>
      <family val="2"/>
      <charset val="204"/>
    </font>
    <font>
      <sz val="10"/>
      <color theme="2"/>
      <name val="Arial"/>
      <family val="2"/>
    </font>
    <font>
      <u/>
      <sz val="11"/>
      <color theme="2"/>
      <name val="Calibri"/>
      <family val="2"/>
      <charset val="204"/>
      <scheme val="minor"/>
    </font>
    <font>
      <sz val="10"/>
      <color theme="2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u/>
      <sz val="13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u/>
      <sz val="13"/>
      <color indexed="36"/>
      <name val="Arial"/>
      <family val="2"/>
      <charset val="238"/>
    </font>
    <font>
      <b/>
      <sz val="11"/>
      <color indexed="63"/>
      <name val="Calibri"/>
      <family val="2"/>
      <charset val="238"/>
    </font>
    <font>
      <sz val="18"/>
      <color indexed="54"/>
      <name val="Calibri Light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1"/>
      <color rgb="FF0000FF"/>
      <name val="Calibri"/>
      <family val="2"/>
      <charset val="204"/>
    </font>
    <font>
      <sz val="11"/>
      <color theme="1"/>
      <name val="Century Gothic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04"/>
    </font>
    <font>
      <sz val="11"/>
      <color rgb="FF000000"/>
      <name val="Arial1"/>
      <charset val="238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color indexed="9"/>
      <name val="Arial"/>
      <family val="2"/>
      <charset val="1"/>
    </font>
    <font>
      <b/>
      <sz val="10"/>
      <color indexed="8"/>
      <name val="Arial"/>
      <family val="2"/>
      <charset val="1"/>
    </font>
    <font>
      <sz val="11"/>
      <color indexed="10"/>
      <name val="Calibri"/>
      <family val="2"/>
      <charset val="1"/>
    </font>
    <font>
      <sz val="10"/>
      <color indexed="16"/>
      <name val="Arial"/>
      <family val="2"/>
      <charset val="1"/>
    </font>
    <font>
      <b/>
      <sz val="11"/>
      <color indexed="52"/>
      <name val="Calibri"/>
      <family val="2"/>
      <charset val="1"/>
    </font>
    <font>
      <sz val="10"/>
      <name val="Arial"/>
      <family val="2"/>
      <charset val="1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  <charset val="1"/>
    </font>
    <font>
      <b/>
      <sz val="10"/>
      <color indexed="9"/>
      <name val="Arial"/>
      <family val="2"/>
      <charset val="1"/>
    </font>
    <font>
      <i/>
      <sz val="10"/>
      <color indexed="23"/>
      <name val="Arial"/>
      <family val="2"/>
      <charset val="1"/>
    </font>
    <font>
      <sz val="10"/>
      <color indexed="58"/>
      <name val="Arial"/>
      <family val="2"/>
      <charset val="1"/>
    </font>
    <font>
      <sz val="18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b/>
      <sz val="24"/>
      <color indexed="8"/>
      <name val="Arial"/>
      <family val="2"/>
      <charset val="1"/>
    </font>
    <font>
      <u/>
      <sz val="10"/>
      <color indexed="12"/>
      <name val="Arial"/>
      <family val="2"/>
      <charset val="1"/>
    </font>
    <font>
      <sz val="11"/>
      <color indexed="20"/>
      <name val="Calibri"/>
      <family val="2"/>
      <charset val="1"/>
    </font>
    <font>
      <sz val="11"/>
      <color indexed="8"/>
      <name val="Arial"/>
      <family val="2"/>
      <charset val="1"/>
    </font>
    <font>
      <sz val="10"/>
      <color indexed="19"/>
      <name val="Arial"/>
      <family val="2"/>
      <charset val="1"/>
    </font>
    <font>
      <sz val="11"/>
      <color indexed="60"/>
      <name val="Calibri"/>
      <family val="2"/>
      <charset val="1"/>
    </font>
    <font>
      <sz val="10"/>
      <color indexed="63"/>
      <name val="Arial"/>
      <family val="2"/>
      <charset val="1"/>
    </font>
    <font>
      <sz val="11"/>
      <color indexed="8"/>
      <name val="Arial"/>
      <family val="2"/>
    </font>
    <font>
      <sz val="11"/>
      <color indexed="17"/>
      <name val="Calibri"/>
      <family val="2"/>
      <charset val="1"/>
    </font>
    <font>
      <b/>
      <sz val="11"/>
      <color indexed="63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8"/>
      <color indexed="54"/>
      <name val="Calibri Light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indexed="9"/>
      <name val="Calibri"/>
      <family val="2"/>
      <charset val="1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sz val="9"/>
      <color theme="2"/>
      <name val="Arial"/>
      <family val="2"/>
      <charset val="20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4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19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8"/>
        <bgColor indexed="2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14"/>
        <bgColor indexed="33"/>
      </patternFill>
    </fill>
    <fill>
      <patternFill patternType="solid">
        <fgColor indexed="16"/>
        <bgColor indexed="37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40"/>
      </left>
      <right style="thin">
        <color indexed="40"/>
      </right>
      <top style="thin">
        <color indexed="40"/>
      </top>
      <bottom style="thin">
        <color indexed="4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/>
      <diagonal/>
    </border>
  </borders>
  <cellStyleXfs count="326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8" fillId="0" borderId="0"/>
    <xf numFmtId="0" fontId="14" fillId="0" borderId="0"/>
    <xf numFmtId="0" fontId="16" fillId="0" borderId="0" applyNumberFormat="0" applyFill="0" applyBorder="0" applyAlignment="0" applyProtection="0"/>
    <xf numFmtId="0" fontId="1" fillId="0" borderId="0"/>
    <xf numFmtId="0" fontId="23" fillId="0" borderId="0"/>
    <xf numFmtId="0" fontId="25" fillId="0" borderId="0"/>
    <xf numFmtId="0" fontId="8" fillId="0" borderId="0"/>
    <xf numFmtId="0" fontId="36" fillId="0" borderId="0"/>
    <xf numFmtId="0" fontId="39" fillId="0" borderId="0"/>
    <xf numFmtId="0" fontId="3" fillId="0" borderId="0" applyNumberFormat="0" applyFill="0" applyBorder="0" applyAlignment="0" applyProtection="0"/>
    <xf numFmtId="0" fontId="48" fillId="0" borderId="0"/>
    <xf numFmtId="0" fontId="1" fillId="0" borderId="0"/>
    <xf numFmtId="0" fontId="48" fillId="0" borderId="0"/>
    <xf numFmtId="0" fontId="39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8" fillId="0" borderId="0"/>
    <xf numFmtId="0" fontId="84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48" fillId="0" borderId="0"/>
    <xf numFmtId="0" fontId="1" fillId="0" borderId="0"/>
    <xf numFmtId="0" fontId="86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169" fontId="85" fillId="0" borderId="0" applyFont="0" applyFill="0" applyBorder="0" applyAlignment="0" applyProtection="0"/>
    <xf numFmtId="169" fontId="85" fillId="0" borderId="0" applyFont="0" applyFill="0" applyBorder="0" applyAlignment="0" applyProtection="0"/>
    <xf numFmtId="0" fontId="1" fillId="0" borderId="0"/>
    <xf numFmtId="0" fontId="1" fillId="0" borderId="0"/>
    <xf numFmtId="0" fontId="87" fillId="0" borderId="0"/>
    <xf numFmtId="0" fontId="88" fillId="7" borderId="0" applyNumberFormat="0" applyBorder="0" applyAlignment="0" applyProtection="0"/>
    <xf numFmtId="0" fontId="88" fillId="8" borderId="0" applyNumberFormat="0" applyBorder="0" applyAlignment="0" applyProtection="0"/>
    <xf numFmtId="0" fontId="88" fillId="9" borderId="0" applyNumberFormat="0" applyBorder="0" applyAlignment="0" applyProtection="0"/>
    <xf numFmtId="0" fontId="88" fillId="10" borderId="0" applyNumberFormat="0" applyBorder="0" applyAlignment="0" applyProtection="0"/>
    <xf numFmtId="0" fontId="88" fillId="11" borderId="0" applyNumberFormat="0" applyBorder="0" applyAlignment="0" applyProtection="0"/>
    <xf numFmtId="0" fontId="88" fillId="12" borderId="0" applyNumberFormat="0" applyBorder="0" applyAlignment="0" applyProtection="0"/>
    <xf numFmtId="0" fontId="88" fillId="13" borderId="0" applyNumberFormat="0" applyBorder="0" applyAlignment="0" applyProtection="0"/>
    <xf numFmtId="0" fontId="88" fillId="8" borderId="0" applyNumberFormat="0" applyBorder="0" applyAlignment="0" applyProtection="0"/>
    <xf numFmtId="0" fontId="88" fillId="8" borderId="0" applyNumberFormat="0" applyBorder="0" applyAlignment="0" applyProtection="0"/>
    <xf numFmtId="0" fontId="88" fillId="14" borderId="0" applyNumberFormat="0" applyBorder="0" applyAlignment="0" applyProtection="0"/>
    <xf numFmtId="0" fontId="88" fillId="13" borderId="0" applyNumberFormat="0" applyBorder="0" applyAlignment="0" applyProtection="0"/>
    <xf numFmtId="0" fontId="88" fillId="14" borderId="0" applyNumberFormat="0" applyBorder="0" applyAlignment="0" applyProtection="0"/>
    <xf numFmtId="0" fontId="89" fillId="13" borderId="0" applyNumberFormat="0" applyBorder="0" applyAlignment="0" applyProtection="0"/>
    <xf numFmtId="0" fontId="89" fillId="8" borderId="0" applyNumberFormat="0" applyBorder="0" applyAlignment="0" applyProtection="0"/>
    <xf numFmtId="0" fontId="89" fillId="8" borderId="0" applyNumberFormat="0" applyBorder="0" applyAlignment="0" applyProtection="0"/>
    <xf numFmtId="0" fontId="89" fillId="14" borderId="0" applyNumberFormat="0" applyBorder="0" applyAlignment="0" applyProtection="0"/>
    <xf numFmtId="0" fontId="89" fillId="15" borderId="0" applyNumberFormat="0" applyBorder="0" applyAlignment="0" applyProtection="0"/>
    <xf numFmtId="0" fontId="89" fillId="16" borderId="0" applyNumberFormat="0" applyBorder="0" applyAlignment="0" applyProtection="0"/>
    <xf numFmtId="0" fontId="89" fillId="15" borderId="0" applyNumberFormat="0" applyBorder="0" applyAlignment="0" applyProtection="0"/>
    <xf numFmtId="0" fontId="89" fillId="17" borderId="0" applyNumberFormat="0" applyBorder="0" applyAlignment="0" applyProtection="0"/>
    <xf numFmtId="0" fontId="89" fillId="18" borderId="0" applyNumberFormat="0" applyBorder="0" applyAlignment="0" applyProtection="0"/>
    <xf numFmtId="0" fontId="89" fillId="19" borderId="0" applyNumberFormat="0" applyBorder="0" applyAlignment="0" applyProtection="0"/>
    <xf numFmtId="0" fontId="89" fillId="20" borderId="0" applyNumberFormat="0" applyBorder="0" applyAlignment="0" applyProtection="0"/>
    <xf numFmtId="0" fontId="89" fillId="16" borderId="0" applyNumberFormat="0" applyBorder="0" applyAlignment="0" applyProtection="0"/>
    <xf numFmtId="0" fontId="90" fillId="21" borderId="0" applyNumberFormat="0" applyBorder="0" applyAlignment="0" applyProtection="0"/>
    <xf numFmtId="0" fontId="91" fillId="8" borderId="14" applyNumberFormat="0" applyAlignment="0" applyProtection="0"/>
    <xf numFmtId="0" fontId="92" fillId="18" borderId="15" applyNumberFormat="0" applyAlignment="0" applyProtection="0"/>
    <xf numFmtId="0" fontId="93" fillId="0" borderId="0" applyNumberFormat="0" applyFill="0" applyBorder="0" applyAlignment="0" applyProtection="0"/>
    <xf numFmtId="0" fontId="94" fillId="12" borderId="0" applyNumberFormat="0" applyBorder="0" applyAlignment="0" applyProtection="0"/>
    <xf numFmtId="0" fontId="95" fillId="0" borderId="16" applyNumberFormat="0" applyFill="0" applyAlignment="0" applyProtection="0"/>
    <xf numFmtId="0" fontId="96" fillId="0" borderId="17" applyNumberFormat="0" applyFill="0" applyAlignment="0" applyProtection="0"/>
    <xf numFmtId="0" fontId="97" fillId="0" borderId="18" applyNumberFormat="0" applyFill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8" borderId="14" applyNumberFormat="0" applyAlignment="0" applyProtection="0"/>
    <xf numFmtId="0" fontId="100" fillId="0" borderId="19" applyNumberFormat="0" applyFill="0" applyAlignment="0" applyProtection="0"/>
    <xf numFmtId="0" fontId="101" fillId="14" borderId="0" applyNumberFormat="0" applyBorder="0" applyAlignment="0" applyProtection="0"/>
    <xf numFmtId="0" fontId="87" fillId="10" borderId="20" applyNumberFormat="0" applyAlignment="0" applyProtection="0"/>
    <xf numFmtId="0" fontId="102" fillId="0" borderId="0" applyNumberFormat="0" applyFill="0" applyBorder="0" applyAlignment="0" applyProtection="0"/>
    <xf numFmtId="0" fontId="103" fillId="8" borderId="21" applyNumberFormat="0" applyAlignment="0" applyProtection="0"/>
    <xf numFmtId="0" fontId="104" fillId="0" borderId="0" applyNumberFormat="0" applyFill="0" applyBorder="0" applyAlignment="0" applyProtection="0"/>
    <xf numFmtId="0" fontId="105" fillId="0" borderId="22" applyNumberFormat="0" applyFill="0" applyAlignment="0" applyProtection="0"/>
    <xf numFmtId="0" fontId="10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0" fontId="107" fillId="0" borderId="0"/>
    <xf numFmtId="0" fontId="1" fillId="0" borderId="0"/>
    <xf numFmtId="0" fontId="108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10" fillId="0" borderId="0"/>
    <xf numFmtId="0" fontId="1" fillId="0" borderId="0"/>
    <xf numFmtId="0" fontId="1" fillId="0" borderId="0"/>
    <xf numFmtId="9" fontId="108" fillId="0" borderId="0" applyFont="0" applyFill="0" applyBorder="0" applyAlignment="0" applyProtection="0"/>
    <xf numFmtId="0" fontId="1" fillId="0" borderId="0"/>
    <xf numFmtId="170" fontId="84" fillId="0" borderId="0" applyFont="0" applyFill="0" applyBorder="0" applyAlignment="0" applyProtection="0"/>
    <xf numFmtId="0" fontId="109" fillId="0" borderId="0"/>
    <xf numFmtId="0" fontId="87" fillId="0" borderId="0"/>
    <xf numFmtId="171" fontId="111" fillId="0" borderId="0" applyBorder="0" applyProtection="0"/>
    <xf numFmtId="0" fontId="1" fillId="0" borderId="0"/>
    <xf numFmtId="0" fontId="109" fillId="0" borderId="0"/>
    <xf numFmtId="172" fontId="1" fillId="0" borderId="0" applyFont="0" applyFill="0" applyBorder="0" applyAlignment="0" applyProtection="0"/>
    <xf numFmtId="173" fontId="109" fillId="0" borderId="0"/>
    <xf numFmtId="170" fontId="1" fillId="0" borderId="0" applyFont="0" applyFill="0" applyBorder="0" applyAlignment="0" applyProtection="0"/>
    <xf numFmtId="173" fontId="111" fillId="0" borderId="0" applyBorder="0" applyProtection="0"/>
    <xf numFmtId="173" fontId="87" fillId="0" borderId="0"/>
    <xf numFmtId="173" fontId="1" fillId="0" borderId="0"/>
    <xf numFmtId="173" fontId="109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0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83" fillId="6" borderId="0" applyNumberFormat="0" applyBorder="0" applyAlignment="0" applyProtection="0"/>
    <xf numFmtId="0" fontId="1" fillId="0" borderId="0"/>
    <xf numFmtId="0" fontId="23" fillId="0" borderId="0"/>
    <xf numFmtId="0" fontId="39" fillId="0" borderId="0"/>
    <xf numFmtId="0" fontId="1" fillId="0" borderId="0"/>
    <xf numFmtId="0" fontId="14" fillId="0" borderId="0"/>
    <xf numFmtId="0" fontId="112" fillId="0" borderId="0">
      <alignment vertical="center"/>
    </xf>
    <xf numFmtId="0" fontId="113" fillId="22" borderId="0" applyBorder="0" applyProtection="0">
      <alignment vertical="center"/>
    </xf>
    <xf numFmtId="0" fontId="113" fillId="23" borderId="0" applyBorder="0" applyProtection="0">
      <alignment vertical="center"/>
    </xf>
    <xf numFmtId="0" fontId="113" fillId="12" borderId="0" applyBorder="0" applyProtection="0">
      <alignment vertical="center"/>
    </xf>
    <xf numFmtId="0" fontId="113" fillId="24" borderId="0" applyBorder="0" applyProtection="0">
      <alignment vertical="center"/>
    </xf>
    <xf numFmtId="0" fontId="113" fillId="25" borderId="0" applyBorder="0" applyProtection="0">
      <alignment vertical="center"/>
    </xf>
    <xf numFmtId="0" fontId="113" fillId="26" borderId="0" applyBorder="0" applyProtection="0">
      <alignment vertical="center"/>
    </xf>
    <xf numFmtId="0" fontId="113" fillId="27" borderId="0" applyBorder="0" applyProtection="0">
      <alignment vertical="center"/>
    </xf>
    <xf numFmtId="0" fontId="113" fillId="28" borderId="0" applyBorder="0" applyProtection="0">
      <alignment vertical="center"/>
    </xf>
    <xf numFmtId="0" fontId="113" fillId="29" borderId="0" applyBorder="0" applyProtection="0">
      <alignment vertical="center"/>
    </xf>
    <xf numFmtId="0" fontId="113" fillId="24" borderId="0" applyBorder="0" applyProtection="0">
      <alignment vertical="center"/>
    </xf>
    <xf numFmtId="0" fontId="113" fillId="27" borderId="0" applyBorder="0" applyProtection="0">
      <alignment vertical="center"/>
    </xf>
    <xf numFmtId="0" fontId="113" fillId="19" borderId="0" applyBorder="0" applyProtection="0">
      <alignment vertical="center"/>
    </xf>
    <xf numFmtId="0" fontId="114" fillId="30" borderId="0" applyBorder="0" applyProtection="0">
      <alignment vertical="center"/>
    </xf>
    <xf numFmtId="0" fontId="114" fillId="28" borderId="0" applyBorder="0" applyProtection="0">
      <alignment vertical="center"/>
    </xf>
    <xf numFmtId="0" fontId="114" fillId="29" borderId="0" applyBorder="0" applyProtection="0">
      <alignment vertical="center"/>
    </xf>
    <xf numFmtId="0" fontId="114" fillId="31" borderId="0" applyBorder="0" applyProtection="0">
      <alignment vertical="center"/>
    </xf>
    <xf numFmtId="0" fontId="114" fillId="15" borderId="0" applyBorder="0" applyProtection="0">
      <alignment vertical="center"/>
    </xf>
    <xf numFmtId="0" fontId="114" fillId="32" borderId="0" applyBorder="0" applyProtection="0">
      <alignment vertical="center"/>
    </xf>
    <xf numFmtId="0" fontId="115" fillId="33" borderId="0" applyBorder="0" applyProtection="0">
      <alignment vertical="center"/>
    </xf>
    <xf numFmtId="0" fontId="115" fillId="33" borderId="0" applyBorder="0" applyProtection="0">
      <alignment vertical="center"/>
    </xf>
    <xf numFmtId="0" fontId="115" fillId="33" borderId="0" applyBorder="0" applyProtection="0">
      <alignment vertical="center"/>
    </xf>
    <xf numFmtId="0" fontId="115" fillId="33" borderId="0" applyBorder="0" applyProtection="0">
      <alignment vertical="center"/>
    </xf>
    <xf numFmtId="0" fontId="115" fillId="34" borderId="0" applyBorder="0" applyProtection="0">
      <alignment vertical="center"/>
    </xf>
    <xf numFmtId="0" fontId="115" fillId="34" borderId="0" applyBorder="0" applyProtection="0">
      <alignment vertical="center"/>
    </xf>
    <xf numFmtId="0" fontId="115" fillId="34" borderId="0" applyBorder="0" applyProtection="0">
      <alignment vertical="center"/>
    </xf>
    <xf numFmtId="0" fontId="115" fillId="34" borderId="0" applyBorder="0" applyProtection="0">
      <alignment vertical="center"/>
    </xf>
    <xf numFmtId="0" fontId="116" fillId="35" borderId="0" applyBorder="0" applyProtection="0">
      <alignment vertical="center"/>
    </xf>
    <xf numFmtId="0" fontId="116" fillId="35" borderId="0" applyBorder="0" applyProtection="0">
      <alignment vertical="center"/>
    </xf>
    <xf numFmtId="0" fontId="116" fillId="35" borderId="0" applyBorder="0" applyProtection="0">
      <alignment vertical="center"/>
    </xf>
    <xf numFmtId="0" fontId="116" fillId="35" borderId="0" applyBorder="0" applyProtection="0">
      <alignment vertical="center"/>
    </xf>
    <xf numFmtId="0" fontId="116" fillId="0" borderId="0" applyBorder="0" applyProtection="0">
      <alignment vertical="center"/>
    </xf>
    <xf numFmtId="0" fontId="116" fillId="0" borderId="0" applyBorder="0" applyProtection="0">
      <alignment vertical="center"/>
    </xf>
    <xf numFmtId="0" fontId="116" fillId="0" borderId="0" applyBorder="0" applyProtection="0">
      <alignment vertical="center"/>
    </xf>
    <xf numFmtId="0" fontId="116" fillId="0" borderId="0" applyBorder="0" applyProtection="0">
      <alignment vertical="center"/>
    </xf>
    <xf numFmtId="0" fontId="114" fillId="20" borderId="0" applyBorder="0" applyProtection="0">
      <alignment vertical="center"/>
    </xf>
    <xf numFmtId="0" fontId="114" fillId="36" borderId="0" applyBorder="0" applyProtection="0">
      <alignment vertical="center"/>
    </xf>
    <xf numFmtId="0" fontId="114" fillId="37" borderId="0" applyBorder="0" applyProtection="0">
      <alignment vertical="center"/>
    </xf>
    <xf numFmtId="0" fontId="114" fillId="31" borderId="0" applyBorder="0" applyProtection="0">
      <alignment vertical="center"/>
    </xf>
    <xf numFmtId="0" fontId="114" fillId="15" borderId="0" applyBorder="0" applyProtection="0">
      <alignment vertical="center"/>
    </xf>
    <xf numFmtId="0" fontId="114" fillId="17" borderId="0" applyBorder="0" applyProtection="0">
      <alignment vertical="center"/>
    </xf>
    <xf numFmtId="0" fontId="117" fillId="0" borderId="0" applyBorder="0" applyProtection="0">
      <alignment vertical="center"/>
    </xf>
    <xf numFmtId="0" fontId="118" fillId="38" borderId="0" applyBorder="0" applyProtection="0">
      <alignment vertical="center"/>
    </xf>
    <xf numFmtId="0" fontId="118" fillId="38" borderId="0" applyBorder="0" applyProtection="0">
      <alignment vertical="center"/>
    </xf>
    <xf numFmtId="0" fontId="118" fillId="38" borderId="0" applyBorder="0" applyProtection="0">
      <alignment vertical="center"/>
    </xf>
    <xf numFmtId="0" fontId="118" fillId="38" borderId="0" applyBorder="0" applyProtection="0">
      <alignment vertical="center"/>
    </xf>
    <xf numFmtId="0" fontId="119" fillId="8" borderId="14" applyProtection="0">
      <alignment vertical="center"/>
    </xf>
    <xf numFmtId="0" fontId="120" fillId="0" borderId="0" applyBorder="0" applyProtection="0">
      <alignment horizontal="left" vertical="center"/>
    </xf>
    <xf numFmtId="0" fontId="121" fillId="0" borderId="19" applyProtection="0">
      <alignment vertical="center"/>
    </xf>
    <xf numFmtId="0" fontId="120" fillId="10" borderId="20" applyProtection="0">
      <alignment vertical="center"/>
    </xf>
    <xf numFmtId="0" fontId="122" fillId="26" borderId="14" applyProtection="0">
      <alignment vertical="center"/>
    </xf>
    <xf numFmtId="0" fontId="123" fillId="39" borderId="0" applyBorder="0" applyProtection="0">
      <alignment vertical="center"/>
    </xf>
    <xf numFmtId="0" fontId="123" fillId="39" borderId="0" applyBorder="0" applyProtection="0">
      <alignment vertical="center"/>
    </xf>
    <xf numFmtId="0" fontId="123" fillId="39" borderId="0" applyBorder="0" applyProtection="0">
      <alignment vertical="center"/>
    </xf>
    <xf numFmtId="0" fontId="123" fillId="39" borderId="0" applyBorder="0" applyProtection="0">
      <alignment vertical="center"/>
    </xf>
    <xf numFmtId="0" fontId="124" fillId="0" borderId="0" applyBorder="0" applyProtection="0">
      <alignment vertical="center"/>
    </xf>
    <xf numFmtId="0" fontId="124" fillId="0" borderId="0" applyBorder="0" applyProtection="0">
      <alignment vertical="center"/>
    </xf>
    <xf numFmtId="0" fontId="124" fillId="0" borderId="0" applyBorder="0" applyProtection="0">
      <alignment vertical="center"/>
    </xf>
    <xf numFmtId="0" fontId="124" fillId="0" borderId="0" applyBorder="0" applyProtection="0">
      <alignment vertical="center"/>
    </xf>
    <xf numFmtId="0" fontId="125" fillId="12" borderId="0" applyBorder="0" applyProtection="0">
      <alignment vertical="center"/>
    </xf>
    <xf numFmtId="0" fontId="125" fillId="12" borderId="0" applyBorder="0" applyProtection="0">
      <alignment vertical="center"/>
    </xf>
    <xf numFmtId="0" fontId="125" fillId="12" borderId="0" applyBorder="0" applyProtection="0">
      <alignment vertical="center"/>
    </xf>
    <xf numFmtId="0" fontId="125" fillId="12" borderId="0" applyBorder="0" applyProtection="0">
      <alignment vertical="center"/>
    </xf>
    <xf numFmtId="0" fontId="126" fillId="0" borderId="0" applyBorder="0" applyProtection="0">
      <alignment vertical="center"/>
    </xf>
    <xf numFmtId="0" fontId="126" fillId="0" borderId="0" applyBorder="0" applyProtection="0">
      <alignment vertical="center"/>
    </xf>
    <xf numFmtId="0" fontId="126" fillId="0" borderId="0" applyBorder="0" applyProtection="0">
      <alignment vertical="center"/>
    </xf>
    <xf numFmtId="0" fontId="126" fillId="0" borderId="0" applyBorder="0" applyProtection="0">
      <alignment vertical="center"/>
    </xf>
    <xf numFmtId="0" fontId="127" fillId="0" borderId="0" applyBorder="0" applyProtection="0">
      <alignment vertical="center"/>
    </xf>
    <xf numFmtId="0" fontId="127" fillId="0" borderId="0" applyBorder="0" applyProtection="0">
      <alignment vertical="center"/>
    </xf>
    <xf numFmtId="0" fontId="127" fillId="0" borderId="0" applyBorder="0" applyProtection="0">
      <alignment vertical="center"/>
    </xf>
    <xf numFmtId="0" fontId="127" fillId="0" borderId="0" applyBorder="0" applyProtection="0">
      <alignment vertical="center"/>
    </xf>
    <xf numFmtId="0" fontId="128" fillId="0" borderId="0" applyBorder="0" applyProtection="0">
      <alignment vertical="center"/>
    </xf>
    <xf numFmtId="0" fontId="128" fillId="0" borderId="0" applyBorder="0" applyProtection="0">
      <alignment vertical="center"/>
    </xf>
    <xf numFmtId="0" fontId="128" fillId="0" borderId="0" applyBorder="0" applyProtection="0">
      <alignment vertical="center"/>
    </xf>
    <xf numFmtId="0" fontId="128" fillId="0" borderId="0" applyBorder="0" applyProtection="0">
      <alignment vertical="center"/>
    </xf>
    <xf numFmtId="0" fontId="129" fillId="0" borderId="0" applyBorder="0" applyProtection="0">
      <alignment vertical="center"/>
    </xf>
    <xf numFmtId="0" fontId="130" fillId="23" borderId="0" applyBorder="0" applyProtection="0">
      <alignment vertical="center"/>
    </xf>
    <xf numFmtId="0" fontId="129" fillId="0" borderId="0" applyBorder="0" applyProtection="0">
      <alignment vertical="center"/>
    </xf>
    <xf numFmtId="0" fontId="131" fillId="25" borderId="0" applyBorder="0" applyProtection="0">
      <alignment vertical="center"/>
    </xf>
    <xf numFmtId="0" fontId="132" fillId="10" borderId="0" applyBorder="0" applyProtection="0">
      <alignment vertical="center"/>
    </xf>
    <xf numFmtId="0" fontId="132" fillId="10" borderId="0" applyBorder="0" applyProtection="0">
      <alignment vertical="center"/>
    </xf>
    <xf numFmtId="0" fontId="132" fillId="10" borderId="0" applyBorder="0" applyProtection="0">
      <alignment vertical="center"/>
    </xf>
    <xf numFmtId="0" fontId="132" fillId="10" borderId="0" applyBorder="0" applyProtection="0">
      <alignment vertical="center"/>
    </xf>
    <xf numFmtId="0" fontId="133" fillId="14" borderId="0" applyBorder="0" applyProtection="0">
      <alignment vertical="center"/>
    </xf>
    <xf numFmtId="0" fontId="120" fillId="0" borderId="0"/>
    <xf numFmtId="0" fontId="113" fillId="0" borderId="0"/>
    <xf numFmtId="0" fontId="113" fillId="0" borderId="0"/>
    <xf numFmtId="0" fontId="134" fillId="10" borderId="14" applyProtection="0">
      <alignment vertical="center"/>
    </xf>
    <xf numFmtId="0" fontId="134" fillId="10" borderId="14" applyProtection="0">
      <alignment vertical="center"/>
    </xf>
    <xf numFmtId="0" fontId="134" fillId="10" borderId="14" applyProtection="0">
      <alignment vertical="center"/>
    </xf>
    <xf numFmtId="0" fontId="134" fillId="10" borderId="14" applyProtection="0">
      <alignment vertical="center"/>
    </xf>
    <xf numFmtId="0" fontId="135" fillId="10" borderId="23" applyNumberFormat="0" applyProtection="0">
      <alignment vertical="center"/>
    </xf>
    <xf numFmtId="0" fontId="136" fillId="12" borderId="0" applyBorder="0" applyProtection="0">
      <alignment vertical="center"/>
    </xf>
    <xf numFmtId="0" fontId="137" fillId="8" borderId="21" applyProtection="0">
      <alignment vertical="center"/>
    </xf>
    <xf numFmtId="0" fontId="120" fillId="0" borderId="0" applyBorder="0" applyProtection="0">
      <alignment vertical="center"/>
    </xf>
    <xf numFmtId="0" fontId="120" fillId="0" borderId="0" applyBorder="0" applyProtection="0">
      <alignment vertical="center"/>
    </xf>
    <xf numFmtId="0" fontId="120" fillId="0" borderId="0" applyBorder="0" applyProtection="0">
      <alignment vertical="center"/>
    </xf>
    <xf numFmtId="0" fontId="131" fillId="0" borderId="0" applyBorder="0" applyProtection="0">
      <alignment vertical="center"/>
    </xf>
    <xf numFmtId="0" fontId="120" fillId="0" borderId="0" applyBorder="0" applyProtection="0">
      <alignment vertical="center"/>
    </xf>
    <xf numFmtId="0" fontId="120" fillId="0" borderId="0" applyBorder="0" applyProtection="0">
      <alignment vertical="center"/>
    </xf>
    <xf numFmtId="0" fontId="120" fillId="0" borderId="0" applyBorder="0" applyProtection="0">
      <alignment vertical="center"/>
    </xf>
    <xf numFmtId="0" fontId="131" fillId="0" borderId="0" applyBorder="0" applyProtection="0">
      <alignment vertical="center"/>
    </xf>
    <xf numFmtId="0" fontId="138" fillId="0" borderId="0" applyBorder="0" applyProtection="0">
      <alignment vertical="center"/>
    </xf>
    <xf numFmtId="0" fontId="139" fillId="0" borderId="0" applyBorder="0" applyProtection="0">
      <alignment vertical="center"/>
    </xf>
    <xf numFmtId="0" fontId="140" fillId="0" borderId="0" applyBorder="0" applyProtection="0">
      <alignment vertical="center"/>
    </xf>
    <xf numFmtId="0" fontId="141" fillId="0" borderId="24" applyProtection="0">
      <alignment vertical="center"/>
    </xf>
    <xf numFmtId="0" fontId="142" fillId="0" borderId="25" applyProtection="0">
      <alignment vertical="center"/>
    </xf>
    <xf numFmtId="0" fontId="143" fillId="0" borderId="26" applyProtection="0">
      <alignment vertical="center"/>
    </xf>
    <xf numFmtId="0" fontId="143" fillId="0" borderId="0" applyBorder="0" applyProtection="0">
      <alignment vertical="center"/>
    </xf>
    <xf numFmtId="0" fontId="144" fillId="0" borderId="27" applyProtection="0">
      <alignment vertical="center"/>
    </xf>
    <xf numFmtId="0" fontId="120" fillId="0" borderId="0" applyBorder="0" applyProtection="0">
      <alignment vertical="center"/>
    </xf>
    <xf numFmtId="0" fontId="145" fillId="18" borderId="15" applyProtection="0">
      <alignment vertical="center"/>
    </xf>
    <xf numFmtId="0" fontId="118" fillId="0" borderId="0" applyBorder="0" applyProtection="0">
      <alignment vertical="center"/>
    </xf>
    <xf numFmtId="0" fontId="118" fillId="0" borderId="0" applyBorder="0" applyProtection="0">
      <alignment vertical="center"/>
    </xf>
    <xf numFmtId="0" fontId="118" fillId="0" borderId="0" applyBorder="0" applyProtection="0">
      <alignment vertical="center"/>
    </xf>
    <xf numFmtId="0" fontId="118" fillId="0" borderId="0" applyBorder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10" fillId="0" borderId="0"/>
    <xf numFmtId="0" fontId="1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23" fillId="0" borderId="0"/>
    <xf numFmtId="0" fontId="1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47" fillId="0" borderId="0"/>
    <xf numFmtId="169" fontId="147" fillId="0" borderId="0" applyFont="0" applyFill="0" applyBorder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23" fillId="0" borderId="0"/>
    <xf numFmtId="0" fontId="42" fillId="0" borderId="0"/>
    <xf numFmtId="0" fontId="85" fillId="0" borderId="0"/>
    <xf numFmtId="174" fontId="42" fillId="0" borderId="0" applyBorder="0" applyAlignment="0" applyProtection="0"/>
  </cellStyleXfs>
  <cellXfs count="214">
    <xf numFmtId="0" fontId="0" fillId="0" borderId="0" xfId="0"/>
    <xf numFmtId="0" fontId="4" fillId="0" borderId="0" xfId="1" applyAlignment="1">
      <alignment vertical="center"/>
    </xf>
    <xf numFmtId="0" fontId="9" fillId="2" borderId="0" xfId="3" applyFont="1" applyFill="1" applyAlignment="1">
      <alignment horizontal="left"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horizontal="left" vertical="center"/>
    </xf>
    <xf numFmtId="0" fontId="5" fillId="0" borderId="0" xfId="1" applyFont="1"/>
    <xf numFmtId="2" fontId="10" fillId="2" borderId="0" xfId="1" applyNumberFormat="1" applyFont="1" applyFill="1" applyAlignment="1">
      <alignment horizontal="center" vertical="center"/>
    </xf>
    <xf numFmtId="0" fontId="4" fillId="0" borderId="0" xfId="1"/>
    <xf numFmtId="0" fontId="4" fillId="0" borderId="0" xfId="1" applyAlignment="1">
      <alignment horizontal="center"/>
    </xf>
    <xf numFmtId="2" fontId="12" fillId="2" borderId="0" xfId="1" applyNumberFormat="1" applyFont="1" applyFill="1" applyAlignment="1">
      <alignment horizontal="center" vertical="center"/>
    </xf>
    <xf numFmtId="0" fontId="13" fillId="0" borderId="0" xfId="3" applyFont="1"/>
    <xf numFmtId="2" fontId="12" fillId="0" borderId="0" xfId="3" applyNumberFormat="1" applyFont="1" applyAlignment="1">
      <alignment horizontal="center"/>
    </xf>
    <xf numFmtId="0" fontId="15" fillId="0" borderId="0" xfId="4" applyFont="1" applyAlignment="1" applyProtection="1">
      <alignment horizontal="center" vertical="center"/>
      <protection locked="0"/>
    </xf>
    <xf numFmtId="49" fontId="13" fillId="0" borderId="0" xfId="3" applyNumberFormat="1" applyFont="1" applyAlignment="1">
      <alignment horizontal="center" vertical="center"/>
    </xf>
    <xf numFmtId="0" fontId="17" fillId="0" borderId="0" xfId="5" applyFont="1" applyFill="1" applyAlignment="1" applyProtection="1">
      <alignment horizontal="center" vertical="center"/>
      <protection locked="0"/>
    </xf>
    <xf numFmtId="0" fontId="13" fillId="0" borderId="0" xfId="3" applyFont="1" applyAlignment="1">
      <alignment horizontal="center"/>
    </xf>
    <xf numFmtId="0" fontId="18" fillId="0" borderId="0" xfId="3" applyFont="1"/>
    <xf numFmtId="0" fontId="19" fillId="0" borderId="0" xfId="3" applyFont="1"/>
    <xf numFmtId="0" fontId="15" fillId="0" borderId="0" xfId="4" applyFont="1" applyAlignment="1" applyProtection="1">
      <alignment horizontal="right" vertical="center" indent="1"/>
      <protection locked="0"/>
    </xf>
    <xf numFmtId="1" fontId="2" fillId="3" borderId="1" xfId="4" applyNumberFormat="1" applyFont="1" applyFill="1" applyBorder="1" applyAlignment="1">
      <alignment horizontal="center" vertical="center"/>
    </xf>
    <xf numFmtId="0" fontId="4" fillId="0" borderId="0" xfId="1" applyAlignment="1">
      <alignment horizontal="left"/>
    </xf>
    <xf numFmtId="0" fontId="20" fillId="2" borderId="0" xfId="6" applyFont="1" applyFill="1" applyAlignment="1">
      <alignment horizontal="left" vertical="center"/>
    </xf>
    <xf numFmtId="0" fontId="21" fillId="2" borderId="0" xfId="6" applyFont="1" applyFill="1" applyAlignment="1">
      <alignment horizontal="left" vertical="center" indent="1"/>
    </xf>
    <xf numFmtId="0" fontId="21" fillId="2" borderId="0" xfId="6" applyFont="1" applyFill="1" applyAlignment="1">
      <alignment horizontal="center" vertical="center"/>
    </xf>
    <xf numFmtId="2" fontId="13" fillId="2" borderId="0" xfId="1" applyNumberFormat="1" applyFont="1" applyFill="1" applyAlignment="1">
      <alignment horizontal="center" vertical="center"/>
    </xf>
    <xf numFmtId="1" fontId="13" fillId="2" borderId="0" xfId="1" applyNumberFormat="1" applyFont="1" applyFill="1" applyAlignment="1">
      <alignment horizontal="center" vertical="center"/>
    </xf>
    <xf numFmtId="2" fontId="22" fillId="2" borderId="0" xfId="1" applyNumberFormat="1" applyFont="1" applyFill="1" applyAlignment="1">
      <alignment vertical="center"/>
    </xf>
    <xf numFmtId="0" fontId="29" fillId="2" borderId="0" xfId="6" applyFont="1" applyFill="1" applyAlignment="1">
      <alignment horizontal="left" vertical="center"/>
    </xf>
    <xf numFmtId="0" fontId="31" fillId="2" borderId="0" xfId="6" applyFont="1" applyFill="1" applyAlignment="1">
      <alignment horizontal="left" vertical="center"/>
    </xf>
    <xf numFmtId="0" fontId="13" fillId="2" borderId="0" xfId="6" applyFont="1" applyFill="1" applyAlignment="1">
      <alignment horizontal="left" vertical="center" indent="1"/>
    </xf>
    <xf numFmtId="0" fontId="13" fillId="2" borderId="0" xfId="6" applyFont="1" applyFill="1" applyAlignment="1">
      <alignment horizontal="center" vertical="center"/>
    </xf>
    <xf numFmtId="0" fontId="32" fillId="2" borderId="0" xfId="6" applyFont="1" applyFill="1" applyAlignment="1">
      <alignment horizontal="left" vertical="center"/>
    </xf>
    <xf numFmtId="2" fontId="22" fillId="2" borderId="0" xfId="1" applyNumberFormat="1" applyFont="1" applyFill="1" applyAlignment="1">
      <alignment horizontal="center"/>
    </xf>
    <xf numFmtId="0" fontId="35" fillId="0" borderId="0" xfId="1" applyFont="1"/>
    <xf numFmtId="0" fontId="13" fillId="2" borderId="0" xfId="1" applyFont="1" applyFill="1" applyProtection="1">
      <protection locked="0"/>
    </xf>
    <xf numFmtId="0" fontId="38" fillId="2" borderId="0" xfId="6" applyFont="1" applyFill="1" applyAlignment="1">
      <alignment horizontal="left" vertical="center"/>
    </xf>
    <xf numFmtId="0" fontId="21" fillId="2" borderId="0" xfId="1" applyFont="1" applyFill="1" applyAlignment="1">
      <alignment horizontal="left" vertical="center" indent="1"/>
    </xf>
    <xf numFmtId="0" fontId="21" fillId="2" borderId="0" xfId="1" applyFont="1" applyFill="1" applyAlignment="1">
      <alignment horizontal="center" vertical="center"/>
    </xf>
    <xf numFmtId="1" fontId="13" fillId="2" borderId="0" xfId="1" applyNumberFormat="1" applyFont="1" applyFill="1" applyProtection="1">
      <protection locked="0"/>
    </xf>
    <xf numFmtId="0" fontId="13" fillId="2" borderId="0" xfId="1" applyFont="1" applyFill="1"/>
    <xf numFmtId="166" fontId="13" fillId="2" borderId="0" xfId="1" applyNumberFormat="1" applyFont="1" applyFill="1"/>
    <xf numFmtId="0" fontId="21" fillId="2" borderId="0" xfId="1" applyFont="1" applyFill="1" applyAlignment="1">
      <alignment horizontal="left" vertical="center"/>
    </xf>
    <xf numFmtId="0" fontId="39" fillId="3" borderId="4" xfId="1" applyFont="1" applyFill="1" applyBorder="1" applyAlignment="1">
      <alignment horizontal="left" vertical="top" wrapText="1"/>
    </xf>
    <xf numFmtId="0" fontId="39" fillId="3" borderId="4" xfId="1" applyFont="1" applyFill="1" applyBorder="1" applyAlignment="1">
      <alignment horizontal="center" vertical="top" wrapText="1"/>
    </xf>
    <xf numFmtId="167" fontId="40" fillId="3" borderId="4" xfId="1" applyNumberFormat="1" applyFont="1" applyFill="1" applyBorder="1" applyAlignment="1">
      <alignment horizontal="center" vertical="top" wrapText="1"/>
    </xf>
    <xf numFmtId="2" fontId="39" fillId="3" borderId="4" xfId="1" applyNumberFormat="1" applyFont="1" applyFill="1" applyBorder="1" applyAlignment="1" applyProtection="1">
      <alignment horizontal="center" vertical="top" wrapText="1"/>
      <protection locked="0"/>
    </xf>
    <xf numFmtId="0" fontId="42" fillId="2" borderId="1" xfId="1" applyFont="1" applyFill="1" applyBorder="1" applyAlignment="1">
      <alignment horizontal="left" vertical="center"/>
    </xf>
    <xf numFmtId="0" fontId="42" fillId="0" borderId="1" xfId="11" applyFont="1" applyBorder="1" applyAlignment="1">
      <alignment horizontal="left" indent="1"/>
    </xf>
    <xf numFmtId="0" fontId="42" fillId="0" borderId="1" xfId="11" applyFont="1" applyBorder="1" applyAlignment="1">
      <alignment horizontal="center"/>
    </xf>
    <xf numFmtId="1" fontId="42" fillId="2" borderId="1" xfId="1" applyNumberFormat="1" applyFont="1" applyFill="1" applyBorder="1" applyAlignment="1">
      <alignment horizontal="center"/>
    </xf>
    <xf numFmtId="0" fontId="42" fillId="3" borderId="1" xfId="1" applyFont="1" applyFill="1" applyBorder="1" applyAlignment="1" applyProtection="1">
      <alignment horizontal="center"/>
      <protection locked="0"/>
    </xf>
    <xf numFmtId="0" fontId="43" fillId="0" borderId="0" xfId="1" applyFont="1"/>
    <xf numFmtId="0" fontId="43" fillId="0" borderId="0" xfId="1" applyFont="1" applyAlignment="1">
      <alignment horizontal="center"/>
    </xf>
    <xf numFmtId="0" fontId="42" fillId="2" borderId="1" xfId="1" applyFont="1" applyFill="1" applyBorder="1" applyAlignment="1">
      <alignment horizontal="left" vertical="top" wrapText="1"/>
    </xf>
    <xf numFmtId="0" fontId="44" fillId="3" borderId="1" xfId="3" applyFont="1" applyFill="1" applyBorder="1" applyAlignment="1">
      <alignment vertical="center"/>
    </xf>
    <xf numFmtId="0" fontId="45" fillId="3" borderId="1" xfId="12" applyFont="1" applyFill="1" applyBorder="1" applyAlignment="1">
      <alignment horizontal="center" vertical="top"/>
    </xf>
    <xf numFmtId="0" fontId="46" fillId="3" borderId="1" xfId="6" applyFont="1" applyFill="1" applyBorder="1" applyAlignment="1">
      <alignment horizontal="left" vertical="center" indent="1"/>
    </xf>
    <xf numFmtId="49" fontId="46" fillId="3" borderId="1" xfId="6" applyNumberFormat="1" applyFont="1" applyFill="1" applyBorder="1" applyAlignment="1">
      <alignment horizontal="center" vertical="center"/>
    </xf>
    <xf numFmtId="0" fontId="46" fillId="3" borderId="1" xfId="3" applyFont="1" applyFill="1" applyBorder="1" applyAlignment="1">
      <alignment horizontal="center" vertical="center"/>
    </xf>
    <xf numFmtId="0" fontId="47" fillId="3" borderId="1" xfId="3" applyFont="1" applyFill="1" applyBorder="1" applyAlignment="1">
      <alignment horizontal="center" vertical="center"/>
    </xf>
    <xf numFmtId="2" fontId="44" fillId="3" borderId="1" xfId="3" applyNumberFormat="1" applyFont="1" applyFill="1" applyBorder="1" applyAlignment="1">
      <alignment horizontal="center" vertical="center"/>
    </xf>
    <xf numFmtId="0" fontId="37" fillId="3" borderId="1" xfId="3" applyFont="1" applyFill="1" applyBorder="1" applyAlignment="1">
      <alignment horizontal="center" vertical="center"/>
    </xf>
    <xf numFmtId="2" fontId="46" fillId="3" borderId="1" xfId="3" applyNumberFormat="1" applyFont="1" applyFill="1" applyBorder="1" applyAlignment="1">
      <alignment horizontal="center" vertical="center"/>
    </xf>
    <xf numFmtId="165" fontId="46" fillId="3" borderId="1" xfId="3" applyNumberFormat="1" applyFont="1" applyFill="1" applyBorder="1" applyAlignment="1">
      <alignment horizontal="center" vertical="center"/>
    </xf>
    <xf numFmtId="0" fontId="20" fillId="3" borderId="1" xfId="3" applyFont="1" applyFill="1" applyBorder="1" applyAlignment="1">
      <alignment horizontal="center" vertical="center"/>
    </xf>
    <xf numFmtId="0" fontId="49" fillId="0" borderId="0" xfId="13" applyFont="1" applyProtection="1">
      <protection locked="0"/>
    </xf>
    <xf numFmtId="0" fontId="1" fillId="0" borderId="5" xfId="6" applyBorder="1"/>
    <xf numFmtId="0" fontId="1" fillId="0" borderId="6" xfId="6" applyBorder="1"/>
    <xf numFmtId="0" fontId="1" fillId="0" borderId="7" xfId="6" applyBorder="1"/>
    <xf numFmtId="0" fontId="1" fillId="0" borderId="0" xfId="6"/>
    <xf numFmtId="0" fontId="1" fillId="0" borderId="8" xfId="6" applyBorder="1"/>
    <xf numFmtId="0" fontId="1" fillId="0" borderId="9" xfId="6" applyBorder="1"/>
    <xf numFmtId="0" fontId="50" fillId="0" borderId="8" xfId="6" applyFont="1" applyBorder="1"/>
    <xf numFmtId="0" fontId="50" fillId="0" borderId="0" xfId="6" applyFont="1"/>
    <xf numFmtId="0" fontId="51" fillId="0" borderId="0" xfId="6" applyFont="1"/>
    <xf numFmtId="0" fontId="51" fillId="0" borderId="9" xfId="6" applyFont="1" applyBorder="1"/>
    <xf numFmtId="0" fontId="52" fillId="0" borderId="0" xfId="6" applyFont="1"/>
    <xf numFmtId="0" fontId="52" fillId="0" borderId="9" xfId="6" applyFont="1" applyBorder="1"/>
    <xf numFmtId="0" fontId="53" fillId="0" borderId="8" xfId="6" applyFont="1" applyBorder="1"/>
    <xf numFmtId="0" fontId="54" fillId="4" borderId="8" xfId="6" applyFont="1" applyFill="1" applyBorder="1" applyAlignment="1">
      <alignment horizontal="right"/>
    </xf>
    <xf numFmtId="0" fontId="54" fillId="0" borderId="0" xfId="6" applyFont="1"/>
    <xf numFmtId="0" fontId="55" fillId="0" borderId="0" xfId="6" applyFont="1"/>
    <xf numFmtId="0" fontId="55" fillId="0" borderId="9" xfId="6" applyFont="1" applyBorder="1"/>
    <xf numFmtId="0" fontId="56" fillId="4" borderId="8" xfId="6" applyFont="1" applyFill="1" applyBorder="1" applyAlignment="1">
      <alignment horizontal="left"/>
    </xf>
    <xf numFmtId="0" fontId="58" fillId="0" borderId="0" xfId="6" applyFont="1"/>
    <xf numFmtId="0" fontId="59" fillId="0" borderId="0" xfId="6" applyFont="1"/>
    <xf numFmtId="0" fontId="56" fillId="0" borderId="0" xfId="6" applyFont="1" applyAlignment="1">
      <alignment horizontal="left"/>
    </xf>
    <xf numFmtId="0" fontId="60" fillId="0" borderId="0" xfId="6" applyFont="1"/>
    <xf numFmtId="0" fontId="60" fillId="0" borderId="9" xfId="6" applyFont="1" applyBorder="1"/>
    <xf numFmtId="0" fontId="59" fillId="4" borderId="8" xfId="6" applyFont="1" applyFill="1" applyBorder="1"/>
    <xf numFmtId="0" fontId="61" fillId="0" borderId="0" xfId="6" applyFont="1" applyAlignment="1">
      <alignment horizontal="left" indent="2"/>
    </xf>
    <xf numFmtId="0" fontId="62" fillId="0" borderId="0" xfId="6" applyFont="1" applyAlignment="1">
      <alignment horizontal="right"/>
    </xf>
    <xf numFmtId="0" fontId="61" fillId="0" borderId="0" xfId="6" applyFont="1" applyAlignment="1">
      <alignment horizontal="left"/>
    </xf>
    <xf numFmtId="0" fontId="63" fillId="0" borderId="0" xfId="6" applyFont="1" applyAlignment="1">
      <alignment vertical="center"/>
    </xf>
    <xf numFmtId="0" fontId="64" fillId="4" borderId="8" xfId="6" applyFont="1" applyFill="1" applyBorder="1"/>
    <xf numFmtId="0" fontId="64" fillId="0" borderId="0" xfId="6" applyFont="1"/>
    <xf numFmtId="0" fontId="1" fillId="4" borderId="8" xfId="6" applyFill="1" applyBorder="1"/>
    <xf numFmtId="0" fontId="55" fillId="4" borderId="8" xfId="6" applyFont="1" applyFill="1" applyBorder="1" applyAlignment="1">
      <alignment horizontal="right"/>
    </xf>
    <xf numFmtId="0" fontId="65" fillId="0" borderId="0" xfId="6" applyFont="1" applyAlignment="1">
      <alignment horizontal="left"/>
    </xf>
    <xf numFmtId="0" fontId="2" fillId="0" borderId="0" xfId="6" applyFont="1"/>
    <xf numFmtId="0" fontId="2" fillId="0" borderId="9" xfId="6" applyFont="1" applyBorder="1"/>
    <xf numFmtId="0" fontId="55" fillId="4" borderId="8" xfId="6" applyFont="1" applyFill="1" applyBorder="1" applyAlignment="1">
      <alignment horizontal="right" vertical="top"/>
    </xf>
    <xf numFmtId="0" fontId="2" fillId="0" borderId="9" xfId="6" applyFont="1" applyBorder="1" applyAlignment="1">
      <alignment vertical="top"/>
    </xf>
    <xf numFmtId="0" fontId="2" fillId="0" borderId="0" xfId="6" applyFont="1" applyAlignment="1">
      <alignment vertical="top"/>
    </xf>
    <xf numFmtId="0" fontId="61" fillId="0" borderId="0" xfId="6" applyFont="1" applyAlignment="1">
      <alignment horizontal="left" vertical="top" wrapText="1" indent="2"/>
    </xf>
    <xf numFmtId="0" fontId="42" fillId="0" borderId="0" xfId="15" applyFont="1" applyAlignment="1">
      <alignment horizontal="left" vertical="top" wrapText="1"/>
    </xf>
    <xf numFmtId="0" fontId="1" fillId="0" borderId="10" xfId="6" applyBorder="1"/>
    <xf numFmtId="0" fontId="1" fillId="0" borderId="11" xfId="6" applyBorder="1"/>
    <xf numFmtId="0" fontId="1" fillId="0" borderId="12" xfId="6" applyBorder="1"/>
    <xf numFmtId="14" fontId="66" fillId="0" borderId="0" xfId="1" applyNumberFormat="1" applyFont="1" applyAlignment="1">
      <alignment vertical="center"/>
    </xf>
    <xf numFmtId="2" fontId="10" fillId="2" borderId="0" xfId="1" applyNumberFormat="1" applyFont="1" applyFill="1" applyAlignment="1">
      <alignment horizontal="center" vertical="center"/>
    </xf>
    <xf numFmtId="2" fontId="42" fillId="2" borderId="1" xfId="1" applyNumberFormat="1" applyFont="1" applyFill="1" applyBorder="1" applyAlignment="1">
      <alignment horizontal="center"/>
    </xf>
    <xf numFmtId="165" fontId="42" fillId="2" borderId="1" xfId="1" applyNumberFormat="1" applyFont="1" applyFill="1" applyBorder="1" applyAlignment="1" applyProtection="1">
      <alignment horizontal="right"/>
      <protection locked="0"/>
    </xf>
    <xf numFmtId="0" fontId="68" fillId="0" borderId="0" xfId="1" applyFont="1" applyAlignment="1">
      <alignment horizontal="center"/>
    </xf>
    <xf numFmtId="0" fontId="68" fillId="0" borderId="0" xfId="1" applyFont="1"/>
    <xf numFmtId="168" fontId="41" fillId="2" borderId="1" xfId="1" applyNumberFormat="1" applyFont="1" applyFill="1" applyBorder="1" applyAlignment="1">
      <alignment horizontal="center"/>
    </xf>
    <xf numFmtId="0" fontId="7" fillId="0" borderId="0" xfId="2" applyFont="1" applyAlignment="1">
      <alignment horizontal="right" vertical="center"/>
    </xf>
    <xf numFmtId="0" fontId="42" fillId="0" borderId="1" xfId="11" applyFont="1" applyFill="1" applyBorder="1" applyAlignment="1">
      <alignment horizontal="left" indent="1"/>
    </xf>
    <xf numFmtId="0" fontId="44" fillId="0" borderId="0" xfId="16" applyFont="1" applyAlignment="1">
      <alignment horizontal="left" vertical="center"/>
    </xf>
    <xf numFmtId="44" fontId="42" fillId="2" borderId="1" xfId="1" applyNumberFormat="1" applyFont="1" applyFill="1" applyBorder="1" applyAlignment="1" applyProtection="1">
      <alignment horizontal="right"/>
      <protection locked="0"/>
    </xf>
    <xf numFmtId="0" fontId="69" fillId="3" borderId="1" xfId="1" applyFont="1" applyFill="1" applyBorder="1" applyAlignment="1">
      <alignment horizontal="left" vertical="top" wrapText="1"/>
    </xf>
    <xf numFmtId="0" fontId="70" fillId="3" borderId="1" xfId="12" applyFont="1" applyFill="1" applyBorder="1" applyAlignment="1">
      <alignment horizontal="center" vertical="top"/>
    </xf>
    <xf numFmtId="0" fontId="26" fillId="0" borderId="0" xfId="8" applyFont="1" applyAlignment="1" applyProtection="1">
      <alignment horizontal="left" vertical="center"/>
      <protection locked="0"/>
    </xf>
    <xf numFmtId="2" fontId="24" fillId="0" borderId="0" xfId="4" applyNumberFormat="1" applyFont="1" applyBorder="1" applyAlignment="1">
      <alignment vertical="center"/>
    </xf>
    <xf numFmtId="0" fontId="26" fillId="0" borderId="0" xfId="8" applyFont="1" applyBorder="1" applyAlignment="1" applyProtection="1">
      <alignment horizontal="left" vertical="center"/>
      <protection locked="0"/>
    </xf>
    <xf numFmtId="0" fontId="31" fillId="0" borderId="0" xfId="10" applyFont="1"/>
    <xf numFmtId="166" fontId="41" fillId="2" borderId="1" xfId="1" applyNumberFormat="1" applyFont="1" applyFill="1" applyBorder="1" applyAlignment="1">
      <alignment horizontal="center"/>
    </xf>
    <xf numFmtId="168" fontId="49" fillId="2" borderId="1" xfId="1" applyNumberFormat="1" applyFont="1" applyFill="1" applyBorder="1" applyAlignment="1">
      <alignment horizontal="center"/>
    </xf>
    <xf numFmtId="166" fontId="49" fillId="2" borderId="1" xfId="1" applyNumberFormat="1" applyFont="1" applyFill="1" applyBorder="1" applyAlignment="1">
      <alignment horizontal="center"/>
    </xf>
    <xf numFmtId="0" fontId="71" fillId="0" borderId="1" xfId="5" applyFont="1" applyBorder="1" applyAlignment="1">
      <alignment horizontal="center"/>
    </xf>
    <xf numFmtId="0" fontId="41" fillId="0" borderId="1" xfId="11" applyFont="1" applyBorder="1" applyAlignment="1">
      <alignment horizontal="left" indent="1"/>
    </xf>
    <xf numFmtId="0" fontId="41" fillId="0" borderId="1" xfId="11" applyFont="1" applyFill="1" applyBorder="1" applyAlignment="1">
      <alignment horizontal="left" indent="1"/>
    </xf>
    <xf numFmtId="0" fontId="42" fillId="2" borderId="1" xfId="1" applyFont="1" applyFill="1" applyBorder="1" applyAlignment="1">
      <alignment horizontal="left" vertical="top"/>
    </xf>
    <xf numFmtId="0" fontId="73" fillId="0" borderId="0" xfId="1" applyFont="1"/>
    <xf numFmtId="0" fontId="74" fillId="2" borderId="1" xfId="1" applyFont="1" applyFill="1" applyBorder="1" applyAlignment="1">
      <alignment horizontal="left" vertical="center"/>
    </xf>
    <xf numFmtId="0" fontId="75" fillId="0" borderId="1" xfId="5" applyFont="1" applyBorder="1" applyAlignment="1">
      <alignment horizontal="center"/>
    </xf>
    <xf numFmtId="0" fontId="74" fillId="0" borderId="1" xfId="11" applyFont="1" applyBorder="1" applyAlignment="1">
      <alignment horizontal="left" indent="1"/>
    </xf>
    <xf numFmtId="0" fontId="74" fillId="0" borderId="1" xfId="11" applyFont="1" applyBorder="1" applyAlignment="1">
      <alignment horizontal="center"/>
    </xf>
    <xf numFmtId="166" fontId="76" fillId="2" borderId="1" xfId="1" applyNumberFormat="1" applyFont="1" applyFill="1" applyBorder="1" applyAlignment="1">
      <alignment horizontal="center"/>
    </xf>
    <xf numFmtId="168" fontId="77" fillId="2" borderId="1" xfId="1" applyNumberFormat="1" applyFont="1" applyFill="1" applyBorder="1" applyAlignment="1">
      <alignment horizontal="center"/>
    </xf>
    <xf numFmtId="1" fontId="74" fillId="2" borderId="1" xfId="1" applyNumberFormat="1" applyFont="1" applyFill="1" applyBorder="1" applyAlignment="1">
      <alignment horizontal="center"/>
    </xf>
    <xf numFmtId="0" fontId="74" fillId="3" borderId="1" xfId="1" applyFont="1" applyFill="1" applyBorder="1" applyAlignment="1" applyProtection="1">
      <alignment horizontal="center"/>
      <protection locked="0"/>
    </xf>
    <xf numFmtId="2" fontId="74" fillId="2" borderId="1" xfId="1" applyNumberFormat="1" applyFont="1" applyFill="1" applyBorder="1" applyAlignment="1">
      <alignment horizontal="center"/>
    </xf>
    <xf numFmtId="165" fontId="74" fillId="2" borderId="1" xfId="1" applyNumberFormat="1" applyFont="1" applyFill="1" applyBorder="1" applyAlignment="1" applyProtection="1">
      <alignment horizontal="right"/>
      <protection locked="0"/>
    </xf>
    <xf numFmtId="44" fontId="74" fillId="2" borderId="1" xfId="1" applyNumberFormat="1" applyFont="1" applyFill="1" applyBorder="1" applyAlignment="1" applyProtection="1">
      <alignment horizontal="right"/>
      <protection locked="0"/>
    </xf>
    <xf numFmtId="0" fontId="74" fillId="2" borderId="1" xfId="1" applyFont="1" applyFill="1" applyBorder="1" applyAlignment="1">
      <alignment horizontal="left" vertical="top" wrapText="1"/>
    </xf>
    <xf numFmtId="0" fontId="73" fillId="0" borderId="0" xfId="1" applyFont="1" applyAlignment="1">
      <alignment horizontal="center"/>
    </xf>
    <xf numFmtId="2" fontId="79" fillId="2" borderId="1" xfId="1" applyNumberFormat="1" applyFont="1" applyFill="1" applyBorder="1" applyAlignment="1">
      <alignment horizontal="center"/>
    </xf>
    <xf numFmtId="165" fontId="79" fillId="2" borderId="1" xfId="1" applyNumberFormat="1" applyFont="1" applyFill="1" applyBorder="1" applyAlignment="1" applyProtection="1">
      <alignment horizontal="right"/>
      <protection locked="0"/>
    </xf>
    <xf numFmtId="44" fontId="79" fillId="2" borderId="1" xfId="1" applyNumberFormat="1" applyFont="1" applyFill="1" applyBorder="1" applyAlignment="1" applyProtection="1">
      <alignment horizontal="right"/>
      <protection locked="0"/>
    </xf>
    <xf numFmtId="0" fontId="79" fillId="2" borderId="1" xfId="1" applyFont="1" applyFill="1" applyBorder="1" applyAlignment="1">
      <alignment horizontal="left" vertical="center"/>
    </xf>
    <xf numFmtId="0" fontId="79" fillId="2" borderId="1" xfId="1" applyFont="1" applyFill="1" applyBorder="1" applyAlignment="1">
      <alignment horizontal="left" vertical="top" wrapText="1"/>
    </xf>
    <xf numFmtId="0" fontId="76" fillId="0" borderId="1" xfId="11" applyFont="1" applyBorder="1" applyAlignment="1">
      <alignment horizontal="left" indent="1"/>
    </xf>
    <xf numFmtId="0" fontId="80" fillId="0" borderId="1" xfId="17" applyFont="1" applyBorder="1" applyAlignment="1">
      <alignment horizontal="center"/>
    </xf>
    <xf numFmtId="0" fontId="74" fillId="0" borderId="1" xfId="11" applyFont="1" applyFill="1" applyBorder="1" applyAlignment="1">
      <alignment horizontal="left" indent="1"/>
    </xf>
    <xf numFmtId="166" fontId="77" fillId="2" borderId="1" xfId="1" applyNumberFormat="1" applyFont="1" applyFill="1" applyBorder="1" applyAlignment="1">
      <alignment horizontal="center"/>
    </xf>
    <xf numFmtId="168" fontId="76" fillId="2" borderId="1" xfId="1" applyNumberFormat="1" applyFont="1" applyFill="1" applyBorder="1" applyAlignment="1">
      <alignment horizontal="center"/>
    </xf>
    <xf numFmtId="0" fontId="76" fillId="0" borderId="1" xfId="11" applyFont="1" applyFill="1" applyBorder="1" applyAlignment="1">
      <alignment horizontal="left" indent="1"/>
    </xf>
    <xf numFmtId="2" fontId="39" fillId="2" borderId="1" xfId="1" applyNumberFormat="1" applyFont="1" applyFill="1" applyBorder="1" applyAlignment="1">
      <alignment horizontal="center"/>
    </xf>
    <xf numFmtId="165" fontId="39" fillId="2" borderId="1" xfId="1" applyNumberFormat="1" applyFont="1" applyFill="1" applyBorder="1" applyAlignment="1" applyProtection="1">
      <alignment horizontal="right"/>
      <protection locked="0"/>
    </xf>
    <xf numFmtId="44" fontId="39" fillId="2" borderId="1" xfId="1" applyNumberFormat="1" applyFont="1" applyFill="1" applyBorder="1" applyAlignment="1" applyProtection="1">
      <alignment horizontal="right"/>
      <protection locked="0"/>
    </xf>
    <xf numFmtId="0" fontId="39" fillId="2" borderId="1" xfId="1" applyFont="1" applyFill="1" applyBorder="1" applyAlignment="1">
      <alignment horizontal="left" vertical="center"/>
    </xf>
    <xf numFmtId="0" fontId="39" fillId="2" borderId="1" xfId="1" applyFont="1" applyFill="1" applyBorder="1" applyAlignment="1">
      <alignment horizontal="left" vertical="top" wrapText="1"/>
    </xf>
    <xf numFmtId="0" fontId="82" fillId="0" borderId="1" xfId="0" applyFont="1" applyBorder="1"/>
    <xf numFmtId="0" fontId="149" fillId="0" borderId="28" xfId="0" applyFont="1" applyBorder="1" applyAlignment="1">
      <alignment horizontal="center" vertical="top" wrapText="1"/>
    </xf>
    <xf numFmtId="14" fontId="148" fillId="0" borderId="0" xfId="0" applyNumberFormat="1" applyFont="1" applyAlignment="1">
      <alignment horizontal="center"/>
    </xf>
    <xf numFmtId="0" fontId="15" fillId="0" borderId="28" xfId="129" applyFont="1" applyBorder="1" applyAlignment="1">
      <alignment horizontal="center"/>
    </xf>
    <xf numFmtId="0" fontId="150" fillId="0" borderId="28" xfId="129" applyFont="1" applyBorder="1" applyAlignment="1">
      <alignment horizontal="center"/>
    </xf>
    <xf numFmtId="168" fontId="152" fillId="2" borderId="1" xfId="1" applyNumberFormat="1" applyFont="1" applyFill="1" applyBorder="1" applyAlignment="1">
      <alignment horizontal="center"/>
    </xf>
    <xf numFmtId="168" fontId="153" fillId="2" borderId="1" xfId="1" applyNumberFormat="1" applyFont="1" applyFill="1" applyBorder="1" applyAlignment="1">
      <alignment horizontal="center"/>
    </xf>
    <xf numFmtId="0" fontId="22" fillId="5" borderId="0" xfId="8" applyFont="1" applyFill="1" applyAlignment="1" applyProtection="1">
      <alignment horizontal="left" vertical="center" wrapText="1"/>
      <protection locked="0"/>
    </xf>
    <xf numFmtId="0" fontId="22" fillId="5" borderId="0" xfId="8" applyFont="1" applyFill="1" applyAlignment="1" applyProtection="1">
      <alignment horizontal="center" vertical="top" wrapText="1"/>
      <protection locked="0"/>
    </xf>
    <xf numFmtId="44" fontId="34" fillId="0" borderId="2" xfId="4" applyNumberFormat="1" applyFont="1" applyBorder="1" applyAlignment="1">
      <alignment horizontal="right" vertical="center"/>
    </xf>
    <xf numFmtId="44" fontId="34" fillId="0" borderId="3" xfId="4" applyNumberFormat="1" applyFont="1" applyBorder="1" applyAlignment="1">
      <alignment horizontal="right" vertical="center"/>
    </xf>
    <xf numFmtId="2" fontId="24" fillId="0" borderId="2" xfId="4" applyNumberFormat="1" applyFont="1" applyBorder="1" applyAlignment="1">
      <alignment vertical="center"/>
    </xf>
    <xf numFmtId="2" fontId="24" fillId="0" borderId="3" xfId="4" applyNumberFormat="1" applyFont="1" applyBorder="1" applyAlignment="1">
      <alignment vertical="center"/>
    </xf>
    <xf numFmtId="165" fontId="24" fillId="0" borderId="2" xfId="4" applyNumberFormat="1" applyFont="1" applyBorder="1" applyAlignment="1">
      <alignment vertical="center"/>
    </xf>
    <xf numFmtId="165" fontId="24" fillId="0" borderId="3" xfId="4" applyNumberFormat="1" applyFont="1" applyBorder="1" applyAlignment="1">
      <alignment vertical="center"/>
    </xf>
    <xf numFmtId="165" fontId="24" fillId="0" borderId="2" xfId="6" applyNumberFormat="1" applyFont="1" applyBorder="1" applyAlignment="1">
      <alignment vertical="center"/>
    </xf>
    <xf numFmtId="165" fontId="24" fillId="0" borderId="3" xfId="6" applyNumberFormat="1" applyFont="1" applyBorder="1" applyAlignment="1">
      <alignment vertical="center"/>
    </xf>
    <xf numFmtId="9" fontId="24" fillId="0" borderId="2" xfId="6" applyNumberFormat="1" applyFont="1" applyBorder="1" applyAlignment="1">
      <alignment horizontal="right" vertical="center"/>
    </xf>
    <xf numFmtId="9" fontId="24" fillId="0" borderId="3" xfId="6" applyNumberFormat="1" applyFont="1" applyBorder="1" applyAlignment="1">
      <alignment horizontal="right" vertical="center"/>
    </xf>
    <xf numFmtId="165" fontId="33" fillId="0" borderId="2" xfId="4" applyNumberFormat="1" applyFont="1" applyBorder="1" applyAlignment="1">
      <alignment horizontal="right" vertical="center"/>
    </xf>
    <xf numFmtId="165" fontId="33" fillId="0" borderId="3" xfId="4" applyNumberFormat="1" applyFont="1" applyBorder="1" applyAlignment="1">
      <alignment horizontal="right" vertical="center"/>
    </xf>
    <xf numFmtId="0" fontId="28" fillId="0" borderId="13" xfId="8" applyFont="1" applyBorder="1" applyAlignment="1" applyProtection="1">
      <alignment horizontal="left" vertical="center"/>
      <protection locked="0"/>
    </xf>
    <xf numFmtId="0" fontId="28" fillId="0" borderId="0" xfId="8" applyFont="1" applyAlignment="1" applyProtection="1">
      <alignment horizontal="left" vertical="center"/>
      <protection locked="0"/>
    </xf>
    <xf numFmtId="0" fontId="26" fillId="0" borderId="13" xfId="8" applyFont="1" applyBorder="1" applyAlignment="1" applyProtection="1">
      <alignment horizontal="left" vertical="center"/>
      <protection locked="0"/>
    </xf>
    <xf numFmtId="0" fontId="26" fillId="0" borderId="0" xfId="8" applyFont="1" applyAlignment="1" applyProtection="1">
      <alignment horizontal="left" vertical="center"/>
      <protection locked="0"/>
    </xf>
    <xf numFmtId="2" fontId="10" fillId="2" borderId="0" xfId="1" applyNumberFormat="1" applyFont="1" applyFill="1" applyAlignment="1">
      <alignment horizontal="center" vertical="center"/>
    </xf>
    <xf numFmtId="44" fontId="24" fillId="0" borderId="2" xfId="4" applyNumberFormat="1" applyFont="1" applyBorder="1" applyAlignment="1">
      <alignment vertical="center"/>
    </xf>
    <xf numFmtId="44" fontId="24" fillId="0" borderId="3" xfId="4" applyNumberFormat="1" applyFont="1" applyBorder="1" applyAlignment="1">
      <alignment vertical="center"/>
    </xf>
    <xf numFmtId="44" fontId="33" fillId="0" borderId="2" xfId="4" applyNumberFormat="1" applyFont="1" applyBorder="1" applyAlignment="1">
      <alignment horizontal="right" vertical="center"/>
    </xf>
    <xf numFmtId="44" fontId="33" fillId="0" borderId="3" xfId="4" applyNumberFormat="1" applyFont="1" applyBorder="1" applyAlignment="1">
      <alignment horizontal="right" vertical="center"/>
    </xf>
    <xf numFmtId="1" fontId="24" fillId="0" borderId="2" xfId="4" applyNumberFormat="1" applyFont="1" applyBorder="1" applyAlignment="1">
      <alignment vertical="center"/>
    </xf>
    <xf numFmtId="1" fontId="24" fillId="0" borderId="3" xfId="4" applyNumberFormat="1" applyFont="1" applyBorder="1" applyAlignment="1">
      <alignment vertical="center"/>
    </xf>
    <xf numFmtId="0" fontId="17" fillId="0" borderId="0" xfId="5" applyFont="1" applyFill="1" applyAlignment="1" applyProtection="1">
      <alignment horizontal="center" vertical="center"/>
      <protection locked="0"/>
    </xf>
    <xf numFmtId="164" fontId="24" fillId="3" borderId="2" xfId="7" applyNumberFormat="1" applyFont="1" applyFill="1" applyBorder="1" applyAlignment="1" applyProtection="1">
      <alignment horizontal="center" vertical="center"/>
      <protection locked="0"/>
    </xf>
    <xf numFmtId="164" fontId="24" fillId="3" borderId="3" xfId="7" applyNumberFormat="1" applyFont="1" applyFill="1" applyBorder="1" applyAlignment="1" applyProtection="1">
      <alignment horizontal="center" vertical="center"/>
      <protection locked="0"/>
    </xf>
    <xf numFmtId="0" fontId="27" fillId="3" borderId="2" xfId="9" applyFont="1" applyFill="1" applyBorder="1" applyAlignment="1">
      <alignment horizontal="right" vertical="center"/>
    </xf>
    <xf numFmtId="0" fontId="27" fillId="3" borderId="3" xfId="9" applyFont="1" applyFill="1" applyBorder="1" applyAlignment="1">
      <alignment horizontal="right" vertical="center"/>
    </xf>
    <xf numFmtId="0" fontId="27" fillId="3" borderId="2" xfId="3" applyFont="1" applyFill="1" applyBorder="1" applyAlignment="1">
      <alignment horizontal="right" vertical="center"/>
    </xf>
    <xf numFmtId="0" fontId="27" fillId="3" borderId="3" xfId="3" applyFont="1" applyFill="1" applyBorder="1" applyAlignment="1">
      <alignment horizontal="right" vertical="center"/>
    </xf>
    <xf numFmtId="0" fontId="26" fillId="2" borderId="13" xfId="8" applyFont="1" applyFill="1" applyBorder="1" applyAlignment="1" applyProtection="1">
      <alignment horizontal="left" vertical="center"/>
      <protection locked="0"/>
    </xf>
    <xf numFmtId="0" fontId="26" fillId="2" borderId="0" xfId="8" applyFont="1" applyFill="1" applyAlignment="1" applyProtection="1">
      <alignment horizontal="left" vertical="center"/>
      <protection locked="0"/>
    </xf>
    <xf numFmtId="0" fontId="28" fillId="0" borderId="13" xfId="9" applyFont="1" applyBorder="1" applyAlignment="1">
      <alignment horizontal="left" vertical="center"/>
    </xf>
    <xf numFmtId="0" fontId="28" fillId="0" borderId="0" xfId="9" applyFont="1" applyAlignment="1">
      <alignment horizontal="left" vertical="center"/>
    </xf>
    <xf numFmtId="0" fontId="61" fillId="0" borderId="0" xfId="6" applyFont="1" applyAlignment="1">
      <alignment horizontal="left" vertical="top" wrapText="1" indent="2"/>
    </xf>
    <xf numFmtId="0" fontId="42" fillId="0" borderId="0" xfId="15" applyFont="1" applyAlignment="1">
      <alignment horizontal="left" vertical="top" wrapText="1"/>
    </xf>
    <xf numFmtId="0" fontId="65" fillId="0" borderId="0" xfId="6" applyFont="1" applyAlignment="1">
      <alignment horizontal="left" vertical="top" wrapText="1"/>
    </xf>
    <xf numFmtId="0" fontId="61" fillId="0" borderId="0" xfId="6" applyFont="1" applyAlignment="1">
      <alignment horizontal="left" vertical="top" wrapText="1" indent="3"/>
    </xf>
    <xf numFmtId="0" fontId="61" fillId="0" borderId="0" xfId="6" quotePrefix="1" applyFont="1" applyAlignment="1">
      <alignment horizontal="left" vertical="top" wrapText="1" indent="4"/>
    </xf>
    <xf numFmtId="0" fontId="61" fillId="0" borderId="0" xfId="6" applyFont="1" applyAlignment="1">
      <alignment horizontal="left" vertical="top" wrapText="1" indent="4"/>
    </xf>
    <xf numFmtId="0" fontId="65" fillId="0" borderId="0" xfId="14" applyFont="1" applyAlignment="1">
      <alignment horizontal="left" vertical="top" wrapText="1"/>
    </xf>
    <xf numFmtId="0" fontId="61" fillId="0" borderId="0" xfId="14" applyFont="1" applyAlignment="1">
      <alignment horizontal="left" vertical="top" wrapText="1" indent="2"/>
    </xf>
  </cellXfs>
  <cellStyles count="326">
    <cellStyle name="20% - Accent1" xfId="48" xr:uid="{DCA568F2-FAB1-498B-AD90-B90221562EA9}"/>
    <cellStyle name="20% - Accent2" xfId="49" xr:uid="{856C6D47-7896-4CEF-895C-78A29738959F}"/>
    <cellStyle name="20% - Accent3" xfId="50" xr:uid="{EAEBB824-78F5-4F67-A4C0-6CC0C79299BD}"/>
    <cellStyle name="20% - Accent4" xfId="51" xr:uid="{08AD256D-4C79-448B-98BD-8F0CB582ECFF}"/>
    <cellStyle name="20% - Accent5" xfId="52" xr:uid="{0524F550-717E-467E-8795-7A0193B3CF25}"/>
    <cellStyle name="20% - Accent6" xfId="53" xr:uid="{3F771845-0BEE-4A7F-998C-14EE71FFDA8A}"/>
    <cellStyle name="20% — акцент1 2" xfId="140" xr:uid="{3C50AF2E-BB53-4088-8532-C075E5866921}"/>
    <cellStyle name="20% — акцент2 2" xfId="141" xr:uid="{D890DBC0-0BD1-40C6-80C3-DFB5F51208DA}"/>
    <cellStyle name="20% — акцент3 2" xfId="142" xr:uid="{996285C9-D880-42B5-8E90-CB9E948AF5DA}"/>
    <cellStyle name="20% — акцент4 2" xfId="143" xr:uid="{5186E560-6FFF-4D54-9C1E-62AC26B76AB5}"/>
    <cellStyle name="20% — акцент5 2" xfId="144" xr:uid="{27421B23-C6E4-4978-BFF8-335829D9FAE5}"/>
    <cellStyle name="20% — акцент6 2" xfId="145" xr:uid="{8F58AFAB-7CDE-4BA5-B9D4-65BD1F69C829}"/>
    <cellStyle name="40% - Accent1" xfId="54" xr:uid="{62F75864-5DC5-46FF-B679-475EBB595408}"/>
    <cellStyle name="40% - Accent2" xfId="55" xr:uid="{A80F7CF5-229E-4821-91AF-BA262F14E4D1}"/>
    <cellStyle name="40% - Accent3" xfId="56" xr:uid="{366A026C-08E4-41E4-A56A-83143CE2257E}"/>
    <cellStyle name="40% - Accent4" xfId="57" xr:uid="{FE1ACF86-927E-4442-8B42-6D18105431D6}"/>
    <cellStyle name="40% - Accent5" xfId="58" xr:uid="{11778833-7861-4761-8BAE-12DECF9781C1}"/>
    <cellStyle name="40% - Accent6" xfId="59" xr:uid="{478C55B1-8E52-429B-A033-68DD5AB906D9}"/>
    <cellStyle name="40% — акцент1 2" xfId="146" xr:uid="{561E055E-1E3F-407E-9825-0DAFEDDA952D}"/>
    <cellStyle name="40% — акцент2 2" xfId="147" xr:uid="{A74C80B1-CBB9-487E-93B9-6AF1D660B25B}"/>
    <cellStyle name="40% — акцент3 2" xfId="148" xr:uid="{6052900E-3857-4EB7-B92C-17F59CFD89B7}"/>
    <cellStyle name="40% — акцент4 2" xfId="149" xr:uid="{1E0A324C-F048-4198-A808-40CE54BC96D4}"/>
    <cellStyle name="40% — акцент5 2" xfId="150" xr:uid="{06D685A7-84AF-4EA1-A7BC-D317C8AB1BFD}"/>
    <cellStyle name="40% — акцент6 2" xfId="151" xr:uid="{CB197104-C425-41F5-B9A5-41B9AE2FA895}"/>
    <cellStyle name="60% - Accent1" xfId="60" xr:uid="{A1F8A60A-8D71-4DAA-B5A4-3793E6C28083}"/>
    <cellStyle name="60% - Accent2" xfId="61" xr:uid="{ACA49A15-197C-46BC-B88E-598E5AF0AED3}"/>
    <cellStyle name="60% - Accent3" xfId="62" xr:uid="{27BBA3AA-05AC-4A05-970A-CB8084537E46}"/>
    <cellStyle name="60% - Accent4" xfId="63" xr:uid="{2FE51AAC-7D0C-4987-A8D8-549B659293E3}"/>
    <cellStyle name="60% - Accent5" xfId="64" xr:uid="{798DEAD6-9368-445D-947B-F78F15759CEB}"/>
    <cellStyle name="60% - Accent6" xfId="65" xr:uid="{9C8C20B8-AAD9-42AA-B20F-65CE0AB8A87A}"/>
    <cellStyle name="60% — акцент1 2" xfId="152" xr:uid="{FD0B8780-0553-42D3-95EC-C63CC5CF9C49}"/>
    <cellStyle name="60% — акцент2 2" xfId="153" xr:uid="{C6DDDE3A-D8AE-4480-AE0E-1D2602F38DA6}"/>
    <cellStyle name="60% — акцент3 2" xfId="154" xr:uid="{9CCF2E3A-70E3-4CDE-A8D9-607509DE10C7}"/>
    <cellStyle name="60% — акцент4 2" xfId="155" xr:uid="{ACE0F30B-01D6-4B5D-9B44-976C89B133E3}"/>
    <cellStyle name="60% — акцент5 2" xfId="156" xr:uid="{0FA8B9A9-6A93-4F9B-8FC6-CFFAF330BFC7}"/>
    <cellStyle name="60% — акцент6 2" xfId="157" xr:uid="{B460C9E2-2E33-438A-BFE1-0AD93DE0FC1E}"/>
    <cellStyle name="Accent 1 1" xfId="158" xr:uid="{AC2D4DFD-2055-4747-A375-2DDF889AFBA8}"/>
    <cellStyle name="Accent 1 2" xfId="159" xr:uid="{6C573A59-E781-4435-9359-CD58D7178524}"/>
    <cellStyle name="Accent 1 3" xfId="160" xr:uid="{E12791AC-7439-4B02-B6A4-85075D815341}"/>
    <cellStyle name="Accent 1 4" xfId="161" xr:uid="{FE32F617-830E-45C1-9EA0-512AF4C69BBC}"/>
    <cellStyle name="Accent 2 1" xfId="162" xr:uid="{BC0A351A-B9E8-444A-982B-541875AD2716}"/>
    <cellStyle name="Accent 2 2" xfId="163" xr:uid="{B8B6D83C-C173-4DB2-848D-29F71DDB46E3}"/>
    <cellStyle name="Accent 2 3" xfId="164" xr:uid="{03368DA0-F949-4653-928D-8A53554D9272}"/>
    <cellStyle name="Accent 2 4" xfId="165" xr:uid="{732A6E72-9761-4E5D-89C2-D3E57ABA3A0F}"/>
    <cellStyle name="Accent 3 1" xfId="166" xr:uid="{A7AD9AC0-C11D-421E-8941-53AFA580B019}"/>
    <cellStyle name="Accent 3 2" xfId="167" xr:uid="{0FF4E5C0-E155-4DED-93AE-069B2245D977}"/>
    <cellStyle name="Accent 3 3" xfId="168" xr:uid="{D2F56345-8EF7-49E8-969B-AB38F0256F23}"/>
    <cellStyle name="Accent 3 4" xfId="169" xr:uid="{B2966A7D-B2EB-4538-841C-828A2DE4D9BD}"/>
    <cellStyle name="Accent 4" xfId="170" xr:uid="{3B3D9476-2443-4D31-866A-E0CE89C1B5B4}"/>
    <cellStyle name="Accent 5" xfId="171" xr:uid="{A6B24086-92A0-4092-AE66-6508109CC103}"/>
    <cellStyle name="Accent 6" xfId="172" xr:uid="{8EB871DD-22C3-4D7F-BD99-51EE20065538}"/>
    <cellStyle name="Accent 7" xfId="173" xr:uid="{7B99295B-5DAE-4F71-BF3E-4B67543726A5}"/>
    <cellStyle name="Accent1" xfId="66" xr:uid="{E7014918-4CD9-410B-A050-73FD925AE54B}"/>
    <cellStyle name="Accent2" xfId="67" xr:uid="{84546C60-5F28-4415-A7FF-01B65C7D8E6A}"/>
    <cellStyle name="Accent3" xfId="68" xr:uid="{934B19CA-85B3-457F-8657-F6EE64CD3D03}"/>
    <cellStyle name="Accent4" xfId="69" xr:uid="{440942B6-A64F-4ED8-B693-7FF80946F12F}"/>
    <cellStyle name="Accent5" xfId="70" xr:uid="{0A9CC6D5-1902-4E83-8A55-AD599822F891}"/>
    <cellStyle name="Accent6" xfId="71" xr:uid="{DE041F8A-9689-4A54-B06F-36CEDF1548EF}"/>
    <cellStyle name="Bad" xfId="72" xr:uid="{9A1E01DE-226F-4E1A-A1DB-2DAF70BB37FC}"/>
    <cellStyle name="Bad 1" xfId="181" xr:uid="{BA884E30-7793-4D7A-882B-DA97C2116BAA}"/>
    <cellStyle name="Bad 2" xfId="182" xr:uid="{B7B1AF92-BE46-4152-9EC9-486273D2708F}"/>
    <cellStyle name="Bad 3" xfId="183" xr:uid="{4565DE13-FBBD-4108-96A1-6838DE7FC6D0}"/>
    <cellStyle name="Bad 4" xfId="184" xr:uid="{F0A28659-5901-4C59-A6A5-A7C186295E16}"/>
    <cellStyle name="Calculation" xfId="73" xr:uid="{18DB8016-529F-4549-97AA-AB80204F0011}"/>
    <cellStyle name="Catégorie du tableau croisé" xfId="186" xr:uid="{8CEE4D7C-F4A3-4A3D-A0C9-4BFEEE94B12E}"/>
    <cellStyle name="Check Cell" xfId="74" xr:uid="{9FDF471A-780F-46A2-9D89-8188F8168CC4}"/>
    <cellStyle name="Commentaire" xfId="188" xr:uid="{465D17F4-D05A-4E6E-B0CD-7AB360C52F1E}"/>
    <cellStyle name="Dziesiętny 2" xfId="117" xr:uid="{68BD07C1-AA7D-4974-87AB-2DDE71276BC2}"/>
    <cellStyle name="Error 1" xfId="190" xr:uid="{E84F03AF-7839-49F5-B50F-1EB0D01AE3C8}"/>
    <cellStyle name="Error 2" xfId="191" xr:uid="{DA34F25C-67E6-4DD5-9B12-FC62AFD69371}"/>
    <cellStyle name="Error 3" xfId="192" xr:uid="{777DE1C6-4E77-4E78-9C75-0CB588753525}"/>
    <cellStyle name="Error 4" xfId="193" xr:uid="{16055AC8-4A75-44BF-AACB-E51528729D61}"/>
    <cellStyle name="Excel Built-in Normal" xfId="112" xr:uid="{5A27958A-0D46-4076-B5DD-11F45C338219}"/>
    <cellStyle name="Excel Built-in Normal 2" xfId="118" xr:uid="{3A2ED61B-72FA-4FFF-9A99-1FDE3151732E}"/>
    <cellStyle name="Explanatory Text" xfId="75" xr:uid="{D7578CD3-6122-451B-86CE-89E102632D08}"/>
    <cellStyle name="Footnote 1" xfId="194" xr:uid="{39A4A6F3-B0F1-4EC6-8FAE-7DE6A0F97A61}"/>
    <cellStyle name="Footnote 2" xfId="195" xr:uid="{7FD87034-A494-48DD-A51D-ED3555CF315D}"/>
    <cellStyle name="Footnote 3" xfId="196" xr:uid="{77481DF1-1137-403B-A6E6-10ECE0731E05}"/>
    <cellStyle name="Footnote 4" xfId="197" xr:uid="{BCE8A759-42B7-486C-8CD0-38488276D681}"/>
    <cellStyle name="Good" xfId="76" xr:uid="{BB8DE145-AE2A-4606-86EE-142578B60D69}"/>
    <cellStyle name="Good 1" xfId="198" xr:uid="{4675BC11-0591-4BC6-AB7E-31E72666F86B}"/>
    <cellStyle name="Good 2" xfId="199" xr:uid="{6AD46C9B-29A2-458E-8B3D-AF0C085B35D7}"/>
    <cellStyle name="Good 3" xfId="200" xr:uid="{47FA6A52-FFF4-40DA-8836-AEF1D5344025}"/>
    <cellStyle name="Good 4" xfId="201" xr:uid="{807312A9-0C16-433F-9BCF-18181F8DBAB6}"/>
    <cellStyle name="Heading 1" xfId="77" xr:uid="{013DE76D-EBE4-41B2-9923-4192FE0F7D13}"/>
    <cellStyle name="Heading 1 1" xfId="202" xr:uid="{54F3C54F-FC11-41BD-AC57-7565119FF83D}"/>
    <cellStyle name="Heading 1 2" xfId="203" xr:uid="{68BA19AD-2513-4A11-84D1-A6EF1C07222C}"/>
    <cellStyle name="Heading 1 3" xfId="204" xr:uid="{72918D97-A5AE-477E-95A8-050F29B26ECE}"/>
    <cellStyle name="Heading 1 4" xfId="205" xr:uid="{5C9446D2-6DC0-427C-B775-EA6352172386}"/>
    <cellStyle name="Heading 2" xfId="78" xr:uid="{888BAE61-D4C6-43D4-80F8-96911406A4EA}"/>
    <cellStyle name="Heading 2 1" xfId="206" xr:uid="{ABCCFF5A-D8BC-43D2-8C0E-76CBFD3D5702}"/>
    <cellStyle name="Heading 2 2" xfId="207" xr:uid="{77DA6AD9-7769-453E-8805-F5A6C30FD39E}"/>
    <cellStyle name="Heading 2 3" xfId="208" xr:uid="{3C8827AC-AB65-48F1-A045-24A290DA880E}"/>
    <cellStyle name="Heading 2 4" xfId="209" xr:uid="{449072D8-47AB-4417-B392-599FDC5BA937}"/>
    <cellStyle name="Heading 3" xfId="79" xr:uid="{CBEE8CFF-D66B-4A0C-945A-3C350D1F8199}"/>
    <cellStyle name="Heading 3 2" xfId="210" xr:uid="{A8E44402-2DF6-4005-83D7-163DF8DBD908}"/>
    <cellStyle name="Heading 4" xfId="80" xr:uid="{D2CAFCA9-5619-4B3E-9E4B-C11A915D46BF}"/>
    <cellStyle name="Heading 4 2" xfId="211" xr:uid="{4F1A847C-064B-4FA4-92AA-530EB9CC8F1D}"/>
    <cellStyle name="Heading 5" xfId="212" xr:uid="{003BF5D7-97D2-4CE5-8C2A-99B5ADA10535}"/>
    <cellStyle name="Heading 6" xfId="213" xr:uid="{D343248A-9178-4998-B4B3-355C951DCEDA}"/>
    <cellStyle name="Hiperłącze" xfId="81" xr:uid="{D09BC8B3-D547-4E01-A0B5-56A54E2A4878}"/>
    <cellStyle name="HyperLink" xfId="95" xr:uid="{03CD3947-B5EC-4EF0-A0CE-153268927A56}"/>
    <cellStyle name="Hyperlink 1" xfId="214" xr:uid="{AD219917-AC5D-4DC1-86C2-3A49560D0BCA}"/>
    <cellStyle name="Input" xfId="82" xr:uid="{50C35015-26D4-4AB8-A0FC-5C11D549BB91}"/>
    <cellStyle name="Ligne Couleur" xfId="217" xr:uid="{3B5294B0-8910-4756-817F-926A58CFB952}"/>
    <cellStyle name="Linked Cell" xfId="83" xr:uid="{78A6F765-B1B2-4121-B341-3ACAE41B386F}"/>
    <cellStyle name="Neutral" xfId="84" xr:uid="{635BD6A1-0D2B-44D7-9877-13E123D462B8}"/>
    <cellStyle name="Neutral 1" xfId="218" xr:uid="{5BF70223-0974-45DC-9E2D-291DA0A76756}"/>
    <cellStyle name="Neutral 2" xfId="219" xr:uid="{371BA51E-932B-4DCC-A300-02D64DFAD683}"/>
    <cellStyle name="Neutral 3" xfId="220" xr:uid="{0DAE80A3-A6CA-409B-BF3E-5E40C02B1EF2}"/>
    <cellStyle name="Neutral 4" xfId="221" xr:uid="{4A613C02-8A64-4BBD-86D3-B9BC7503401D}"/>
    <cellStyle name="NiveauLigne_4 5" xfId="223" xr:uid="{B720A571-BA3C-410B-93AF-02B8A25296BF}"/>
    <cellStyle name="Normal 2" xfId="224" xr:uid="{E4C5205F-4577-4A17-ADCA-1F3148CBFCE6}"/>
    <cellStyle name="Normal_August 2018" xfId="225" xr:uid="{0E039110-76F8-443D-B408-1592381EEFD8}"/>
    <cellStyle name="Normalny 2" xfId="111" xr:uid="{F1AE0E66-23AE-4E47-A179-DECC451CBCF0}"/>
    <cellStyle name="Normalny 2 2" xfId="119" xr:uid="{73038078-3A63-4E2C-8073-5FCAA5516600}"/>
    <cellStyle name="Normalny 3" xfId="113" xr:uid="{4F4FC164-C935-4B9B-AFF3-6B0B01DC22E8}"/>
    <cellStyle name="Normalny 3 2" xfId="120" xr:uid="{540BF765-EDEF-4BAC-8928-204DFB6BC499}"/>
    <cellStyle name="Normalny 4" xfId="114" xr:uid="{A5FCFC69-7FA1-4512-B673-5B9BAF079B30}"/>
    <cellStyle name="Normalny 4 2" xfId="121" xr:uid="{0228FCF6-039C-4DB6-A91D-C013C907E05F}"/>
    <cellStyle name="Normalny 5" xfId="116" xr:uid="{61508937-C04D-40EB-864C-20BC031C2703}"/>
    <cellStyle name="Normalny 6" xfId="122" xr:uid="{18EBA0F1-A82B-425D-BC24-4ED791380FFC}"/>
    <cellStyle name="Note" xfId="85" xr:uid="{6E226E85-D7FE-4B1D-9570-0E1CE8B5CB18}"/>
    <cellStyle name="Note 1" xfId="226" xr:uid="{F62F03FB-96C5-48A9-BE33-586AA6F1F7BC}"/>
    <cellStyle name="Note 2" xfId="227" xr:uid="{B3ABE616-ACF0-4B0F-BD2E-85809ED02AEB}"/>
    <cellStyle name="Note 3" xfId="228" xr:uid="{89384BBA-423E-4748-B27A-0794AD4C1EDF}"/>
    <cellStyle name="Note 4" xfId="229" xr:uid="{613EFCE3-7E19-4D6A-BDC4-2392FA6AFD7B}"/>
    <cellStyle name="Note 5" xfId="230" xr:uid="{54220E94-FDBF-4E10-8847-509D65CF5C4B}"/>
    <cellStyle name="Odwiedzone hiperłącze" xfId="86" xr:uid="{56DB46E1-1ECA-46C4-B4A1-E28964A65488}"/>
    <cellStyle name="Output" xfId="87" xr:uid="{73FBCBD0-1862-4084-9E72-D7260DB3B737}"/>
    <cellStyle name="Status 1" xfId="233" xr:uid="{6066D012-DA6B-4C0E-9DD5-4D9DC7E7319B}"/>
    <cellStyle name="Status 2" xfId="234" xr:uid="{99B11A20-C705-47BE-9678-EAA4295CF5FF}"/>
    <cellStyle name="Status 3" xfId="235" xr:uid="{04482829-96D8-4D9D-AD21-BA6A8E8EDBDD}"/>
    <cellStyle name="Status 4" xfId="236" xr:uid="{E1E9EEFB-89CB-4077-BD87-C4CC4A0D1E2F}"/>
    <cellStyle name="TableStyleLight1" xfId="324" xr:uid="{4BA424B2-3B75-4B82-B32B-D226B44CE7A7}"/>
    <cellStyle name="Text 1" xfId="237" xr:uid="{42B2FBB3-46D3-4EDA-9557-B16A7175FAFB}"/>
    <cellStyle name="Text 2" xfId="238" xr:uid="{2CFA9530-9650-4D07-8491-536143CE46A1}"/>
    <cellStyle name="Text 3" xfId="239" xr:uid="{722BF178-45B0-455C-8A9B-323983C88E2D}"/>
    <cellStyle name="Text 4" xfId="240" xr:uid="{9E7DA979-7BCE-4550-A532-EA3D73C6C353}"/>
    <cellStyle name="Title" xfId="88" xr:uid="{CCD8C104-15B9-49EE-9A84-D8865CE070D8}"/>
    <cellStyle name="Titre 1" xfId="242" xr:uid="{C653E617-844D-48D9-8579-833CB1404349}"/>
    <cellStyle name="Titre 2" xfId="243" xr:uid="{B67E4E40-E2A0-41C4-86A1-B928C169F4E3}"/>
    <cellStyle name="Total" xfId="89" xr:uid="{6AA9D764-B738-4E00-95EA-CC079017A856}"/>
    <cellStyle name="Valeur du tableau croisé" xfId="249" xr:uid="{1FD62E19-6471-4FBA-B503-4E9F51DE778F}"/>
    <cellStyle name="Walutowy 2" xfId="115" xr:uid="{9630CBF8-6F77-4DF8-A3DE-CD252B93E883}"/>
    <cellStyle name="Warning 1" xfId="251" xr:uid="{57F2D49C-F0D7-42C9-BA25-6EDCC719AC14}"/>
    <cellStyle name="Warning 2" xfId="252" xr:uid="{A7031820-DC68-45CB-B3A7-1C1AC1CFA3F9}"/>
    <cellStyle name="Warning 3" xfId="253" xr:uid="{7A71B396-8268-4845-8D53-FC9EEC1FD8D7}"/>
    <cellStyle name="Warning 4" xfId="254" xr:uid="{A8146F1E-1651-48E5-A178-3C53A4641E75}"/>
    <cellStyle name="Warning Text" xfId="90" xr:uid="{A156A9F4-4251-42C7-AD9D-B962FA906F40}"/>
    <cellStyle name="Акцент1 2" xfId="174" xr:uid="{0EAAA4D3-E0AF-479D-AD1B-972254754859}"/>
    <cellStyle name="Акцент2 2" xfId="175" xr:uid="{E0128289-B310-4C19-BC0A-0C841C295ECD}"/>
    <cellStyle name="Акцент3 2" xfId="176" xr:uid="{DA472154-6C6F-40DE-9D00-16C17F92F4C6}"/>
    <cellStyle name="Акцент4 2" xfId="177" xr:uid="{611041B4-226E-40F7-8059-4168B232792B}"/>
    <cellStyle name="Акцент5 2" xfId="178" xr:uid="{50777135-B53A-4F6A-A45B-2C24C4A2894F}"/>
    <cellStyle name="Акцент6 2" xfId="179" xr:uid="{938FB9DF-587B-4470-9E19-4BB5A519FCD6}"/>
    <cellStyle name="Ввод  2" xfId="189" xr:uid="{B1465AC2-F59A-4BBF-AA74-A566C189ABDD}"/>
    <cellStyle name="Вывод 2" xfId="232" xr:uid="{2AAA7408-A097-4E5F-ACE7-3E03CBDAFFC7}"/>
    <cellStyle name="Вычисление 2" xfId="185" xr:uid="{26EDB88C-31F1-417A-8758-9D8D8B5E94FC}"/>
    <cellStyle name="Гиперссылка" xfId="17" builtinId="8"/>
    <cellStyle name="Гиперссылка 2" xfId="5" xr:uid="{70D2DC60-20A8-42CA-AA67-74FC60875179}"/>
    <cellStyle name="Гиперссылка 2 2" xfId="216" xr:uid="{D048972C-E05C-4B25-9C18-DE3CD26758EA}"/>
    <cellStyle name="Гиперссылка 3" xfId="12" xr:uid="{9B868F5A-782F-4697-AAF1-8B77EDFD6ECC}"/>
    <cellStyle name="Гиперссылка 4" xfId="2" xr:uid="{2341CAA5-0FD6-44D8-9EA7-8E41ABC47B57}"/>
    <cellStyle name="Заголовок 1 2" xfId="244" xr:uid="{9B7AC1C4-BD90-4F47-99EE-CF47646B497A}"/>
    <cellStyle name="Заголовок 2 2" xfId="245" xr:uid="{08B6231C-7167-4A00-A475-DD4F594AB93B}"/>
    <cellStyle name="Заголовок 3 2" xfId="246" xr:uid="{06C4D1F0-5398-447D-9968-B181DD985F3B}"/>
    <cellStyle name="Заголовок 4 2" xfId="247" xr:uid="{20723265-ECFC-4CD0-8C6A-FCE377A87B43}"/>
    <cellStyle name="Итог 2" xfId="248" xr:uid="{1BF18B28-B843-40EC-B80D-88435822F8F0}"/>
    <cellStyle name="Контрольная ячейка 2" xfId="250" xr:uid="{F91F2B14-0DD7-4E33-AF1B-078740D433D9}"/>
    <cellStyle name="Нейтральный 2" xfId="133" xr:uid="{0FE7D929-3038-428F-A58F-0D7E98D38194}"/>
    <cellStyle name="Нейтральный 2 2" xfId="222" xr:uid="{9C1B4101-CD49-4B47-9635-B25608BF8D58}"/>
    <cellStyle name="Обычный" xfId="0" builtinId="0"/>
    <cellStyle name="Обычный 10" xfId="92" xr:uid="{AF602DC6-ED9F-4E24-B7A5-A5618EEB028D}"/>
    <cellStyle name="Обычный 11" xfId="93" xr:uid="{DA6EC898-5781-481E-BE0A-3EBDFE82BF8F}"/>
    <cellStyle name="Обычный 12" xfId="97" xr:uid="{C52BBCEC-C91B-4CC3-A695-FA50E995BEF7}"/>
    <cellStyle name="Обычный 13" xfId="99" xr:uid="{7D16AD3A-804A-4645-9211-1F783C73562C}"/>
    <cellStyle name="Обычный 14" xfId="100" xr:uid="{A2844D12-B815-4027-B809-37BE483518BF}"/>
    <cellStyle name="Обычный 15" xfId="101" xr:uid="{4B649BE4-CB9B-4FFE-8261-89F67BBFDD30}"/>
    <cellStyle name="Обычный 16" xfId="102" xr:uid="{BEF13F17-5BEE-4C07-B682-B399FB5EF5DD}"/>
    <cellStyle name="Обычный 17" xfId="104" xr:uid="{92C42F33-7042-47BE-B212-DE2740EB6AB7}"/>
    <cellStyle name="Обычный 18" xfId="126" xr:uid="{28358121-F56F-49BA-A0FF-47908DC12A67}"/>
    <cellStyle name="Обычный 19" xfId="130" xr:uid="{C4031A2F-68D7-4A99-9023-5F1F613DF603}"/>
    <cellStyle name="Обычный 2" xfId="18" xr:uid="{42406E3E-B17C-4B61-BD98-67738D1DD684}"/>
    <cellStyle name="Обычный 2 10" xfId="98" xr:uid="{D784C505-053A-4DA2-B5FF-E1C7A0744C85}"/>
    <cellStyle name="Обычный 2 11" xfId="103" xr:uid="{A0CD676D-230E-403A-9FF0-2867FB7A8D6A}"/>
    <cellStyle name="Обычный 2 12" xfId="105" xr:uid="{2BA90E3C-DEA0-4E09-BB81-23AFCFDE70D3}"/>
    <cellStyle name="Обычный 2 13" xfId="106" xr:uid="{B1E7DA63-4F97-4ABC-BEF6-0F2DE82DF47E}"/>
    <cellStyle name="Обычный 2 14" xfId="123" xr:uid="{833E1761-7799-49A7-90BA-B22EDAB69446}"/>
    <cellStyle name="Обычный 2 15" xfId="127" xr:uid="{AC9647FC-3AF1-415C-A024-F7795E4F9656}"/>
    <cellStyle name="Обычный 2 16" xfId="134" xr:uid="{574AAE5A-9743-4483-88E2-DFD29E3C79CD}"/>
    <cellStyle name="Обычный 2 17" xfId="256" xr:uid="{FD812D10-02CD-469E-A957-05E7F87A9AA5}"/>
    <cellStyle name="Обычный 2 18" xfId="258" xr:uid="{D0EB0323-673C-4AAB-B1A8-EE2002678B76}"/>
    <cellStyle name="Обычный 2 19" xfId="265" xr:uid="{579E8040-7F5D-4A3F-B469-D07A1C57BADD}"/>
    <cellStyle name="Обычный 2 2" xfId="3" xr:uid="{74949E40-2E9A-4C73-ACC6-8D4243759D4E}"/>
    <cellStyle name="Обычный 2 2 2" xfId="6" xr:uid="{21B0358C-EF93-4859-9F79-039F230BD5A8}"/>
    <cellStyle name="Обычный 2 2 2 2" xfId="31" xr:uid="{0EF5779F-8A9B-49CC-8767-B0C48502A15B}"/>
    <cellStyle name="Обычный 2 2 3" xfId="9" xr:uid="{065E3EC7-0D2E-4027-A42E-E48413DB5CB4}"/>
    <cellStyle name="Обычный 2 2 3 2" xfId="32" xr:uid="{BC5E2666-6021-458B-AE51-47D4F6E45094}"/>
    <cellStyle name="Обычный 2 2 4" xfId="30" xr:uid="{C78FD0AA-CFF5-4CB7-A3C5-241EAFDFB716}"/>
    <cellStyle name="Обычный 2 2 5" xfId="129" xr:uid="{A18F7A27-C2BE-4726-A129-D4F251D0289E}"/>
    <cellStyle name="Обычный 2 2 6" xfId="22" xr:uid="{5B6F1ED2-8065-4543-AF94-C8772D7A5D9F}"/>
    <cellStyle name="Обычный 2 20" xfId="274" xr:uid="{00D7DA76-141D-49C8-9E93-3F890EBD9212}"/>
    <cellStyle name="Обычный 2 21" xfId="275" xr:uid="{F83B622E-3888-4D0C-B0A2-82DE870135A5}"/>
    <cellStyle name="Обычный 2 22" xfId="280" xr:uid="{D3826F9B-3794-4671-86EE-CA80629061A4}"/>
    <cellStyle name="Обычный 2 23" xfId="290" xr:uid="{1313F955-950A-4C3A-9E02-0F12446AFFDF}"/>
    <cellStyle name="Обычный 2 24" xfId="322" xr:uid="{FAA97B26-57E1-4A48-B3A2-94DB40C12D5E}"/>
    <cellStyle name="Обычный 2 3" xfId="10" xr:uid="{3E7EC0A1-2C0F-4109-A36F-BC7853278154}"/>
    <cellStyle name="Обычный 2 3 2" xfId="33" xr:uid="{388B6E78-51BE-4021-8F89-64868750BD8F}"/>
    <cellStyle name="Обычный 2 3 3" xfId="263" xr:uid="{50CDF0FB-D2D6-4F0E-A905-06D690188B4D}"/>
    <cellStyle name="Обычный 2 3 4" xfId="23" xr:uid="{055DD322-EC6E-4033-9B85-8676A9FFF328}"/>
    <cellStyle name="Обычный 2 4" xfId="7" xr:uid="{96D44ADA-153F-4373-9312-ECE834185D81}"/>
    <cellStyle name="Обычный 2 4 2" xfId="261" xr:uid="{EE250966-51D6-4355-A419-20BAFD3A5222}"/>
    <cellStyle name="Обычный 2 4 3" xfId="270" xr:uid="{BCF45A83-8484-493E-BD67-E5DAEB7E1DAA}"/>
    <cellStyle name="Обычный 2 4 4" xfId="271" xr:uid="{9379AB54-7ED6-4E52-9B76-C4500C1D1026}"/>
    <cellStyle name="Обычный 2 4 5" xfId="25" xr:uid="{2A625162-D8D6-47EA-A54E-351737F2C26F}"/>
    <cellStyle name="Обычный 2 5" xfId="26" xr:uid="{0E805890-FB1E-4661-9C3E-4BA4AF343BA3}"/>
    <cellStyle name="Обычный 2 6" xfId="27" xr:uid="{9D7F9EAB-A8F4-4879-80E7-7D5C23562757}"/>
    <cellStyle name="Обычный 2 7" xfId="29" xr:uid="{4A26742D-BF25-4C78-8163-B068F2DC51A3}"/>
    <cellStyle name="Обычный 2 8" xfId="45" xr:uid="{9B8E591C-1AFE-4B7E-90A5-25F59180A140}"/>
    <cellStyle name="Обычный 2 9" xfId="47" xr:uid="{912F61E0-BE66-456E-8BBF-217FCEA5F64F}"/>
    <cellStyle name="Обычный 20" xfId="131" xr:uid="{C81CED1F-2841-4652-98CD-D64CC90E4B3D}"/>
    <cellStyle name="Обычный 21" xfId="132" xr:uid="{EFFBD8DF-F163-431F-99D8-5183C88BA4B4}"/>
    <cellStyle name="Обычный 22" xfId="137" xr:uid="{977C0DCC-970F-46C2-9D63-C31618AECF81}"/>
    <cellStyle name="Обычный 23" xfId="259" xr:uid="{DA425638-30E9-4D13-984D-7B41890FBF3D}"/>
    <cellStyle name="Обычный 24" xfId="266" xr:uid="{9211335F-5885-4B45-A640-E3B22C5BF461}"/>
    <cellStyle name="Обычный 25" xfId="273" xr:uid="{24CAFB0D-1D19-4528-B669-B9DD89F821A8}"/>
    <cellStyle name="Обычный 26" xfId="276" xr:uid="{F2B60E5D-7139-48C7-BEFF-39F8D7D3E468}"/>
    <cellStyle name="Обычный 27" xfId="277" xr:uid="{9248F720-A23B-445C-801E-B701B8EE0381}"/>
    <cellStyle name="Обычный 28" xfId="278" xr:uid="{07C02A1A-35B9-4B0B-93E5-8E290E90E95D}"/>
    <cellStyle name="Обычный 29" xfId="279" xr:uid="{9BC7C9DE-A3E5-4BD3-9764-A6FD5F4A147B}"/>
    <cellStyle name="Обычный 3" xfId="19" xr:uid="{127DEFC5-86E5-4DB9-9C06-A5E9DE148885}"/>
    <cellStyle name="Обычный 3 10" xfId="135" xr:uid="{6AB4B50D-D990-483B-9DD7-133C57A34BB3}"/>
    <cellStyle name="Обычный 3 11" xfId="138" xr:uid="{B65DA451-58BD-47B9-957B-2EB84510CED5}"/>
    <cellStyle name="Обычный 3 12" xfId="267" xr:uid="{27261319-255B-4DB3-8B80-01E1D6012935}"/>
    <cellStyle name="Обычный 3 13" xfId="272" xr:uid="{ED4010B7-9CDE-4A94-9C66-CCE90D3FD287}"/>
    <cellStyle name="Обычный 3 14" xfId="313" xr:uid="{836408D9-B6B2-4310-9EDD-B4F047EE5669}"/>
    <cellStyle name="Обычный 3 2" xfId="4" xr:uid="{CFAFD5D6-2E9E-447C-87F1-18B09670F92B}"/>
    <cellStyle name="Обычный 3 2 2" xfId="11" xr:uid="{DB00F42B-F6A2-4AC6-AB72-09E77270C8F7}"/>
    <cellStyle name="Обычный 3 2 2 2" xfId="14" xr:uid="{FB7B2CFC-7E66-4664-B6C1-FC5AF4529A56}"/>
    <cellStyle name="Обычный 3 2 3" xfId="125" xr:uid="{08562214-9A8E-4536-AAF9-BE9DF492B859}"/>
    <cellStyle name="Обычный 3 2 4" xfId="262" xr:uid="{DD3A3A58-F23B-45BC-94C1-28D1CA526CEF}"/>
    <cellStyle name="Обычный 3 2 5" xfId="35" xr:uid="{502003C3-F7D7-495E-A69B-1043ED93A97B}"/>
    <cellStyle name="Обычный 3 3" xfId="15" xr:uid="{264BB881-B810-40EC-BC85-02321D79BC5E}"/>
    <cellStyle name="Обычный 3 3 2" xfId="37" xr:uid="{1529ADFE-DD31-4E3E-98C2-6CCDC345B147}"/>
    <cellStyle name="Обычный 3 3 3" xfId="268" xr:uid="{8203140D-3941-427C-B595-71F775D86C11}"/>
    <cellStyle name="Обычный 3 3 4" xfId="36" xr:uid="{130116EE-DCAD-4570-827F-04B55028D39B}"/>
    <cellStyle name="Обычный 3 4" xfId="38" xr:uid="{85B86D71-8F0E-43D9-B04E-9CCE8F4C4860}"/>
    <cellStyle name="Обычный 3 5" xfId="34" xr:uid="{79551051-76BD-457C-954A-09A7EB39CB99}"/>
    <cellStyle name="Обычный 3 6" xfId="96" xr:uid="{82E436E0-2B7F-426B-8883-3DF5348C0E6B}"/>
    <cellStyle name="Обычный 3 7" xfId="108" xr:uid="{B415F011-027A-4D6A-AD8D-2A660CCA35C7}"/>
    <cellStyle name="Обычный 3 8" xfId="124" xr:uid="{2CE20354-8817-4FBF-9D02-EBB16A2BA753}"/>
    <cellStyle name="Обычный 3 9" xfId="128" xr:uid="{B19759FD-134A-4212-B76B-1C2A0D2935E4}"/>
    <cellStyle name="Обычный 30" xfId="281" xr:uid="{05BBFFFA-63FE-4947-B3F0-3AC009911300}"/>
    <cellStyle name="Обычный 31" xfId="282" xr:uid="{C59A2A01-D720-4DE1-8FC0-A45764924B8C}"/>
    <cellStyle name="Обычный 32" xfId="283" xr:uid="{BB29FE48-22B7-46D1-B775-D4172818E421}"/>
    <cellStyle name="Обычный 33" xfId="284" xr:uid="{334C16AC-E312-41FC-83C7-52380F817FB0}"/>
    <cellStyle name="Обычный 34" xfId="285" xr:uid="{D7404337-0ED9-45E2-9F14-B586C7EEACD6}"/>
    <cellStyle name="Обычный 35" xfId="286" xr:uid="{11FAB262-743E-4BD1-A94A-BE59EC710CE6}"/>
    <cellStyle name="Обычный 36" xfId="287" xr:uid="{C49F7D83-7779-4E1A-9829-4116059CC432}"/>
    <cellStyle name="Обычный 37" xfId="288" xr:uid="{E59439C8-3222-4AE5-B0AF-69619239C5F9}"/>
    <cellStyle name="Обычный 38" xfId="292" xr:uid="{1983C136-1A86-49B7-8150-2F27258C7B32}"/>
    <cellStyle name="Обычный 39" xfId="293" xr:uid="{D39B8467-8D47-41BF-A659-CB3BC59BEDC2}"/>
    <cellStyle name="Обычный 4" xfId="20" xr:uid="{B852B222-F2DE-439E-A93F-785D9F829FB2}"/>
    <cellStyle name="Обычный 4 2" xfId="13" xr:uid="{9A0157EE-2454-4FC5-8BFE-9FB87DA7F909}"/>
    <cellStyle name="Обычный 4 2 2" xfId="269" xr:uid="{F01BF29C-DD59-42A5-B0C3-A6CB9E950DDE}"/>
    <cellStyle name="Обычный 4 2 3" xfId="40" xr:uid="{202335FB-4639-4CB7-ADCA-0F4ECE23154E}"/>
    <cellStyle name="Обычный 4 3" xfId="39" xr:uid="{37324FAD-D2F8-4806-909E-5B9B33071F28}"/>
    <cellStyle name="Обычный 4 4" xfId="94" xr:uid="{D5C3CCE6-E9CD-4C6A-A195-9953DC2A809C}"/>
    <cellStyle name="Обычный 4 5" xfId="110" xr:uid="{645B8B7D-A8B3-4EBB-AF11-7BE8F8813BEE}"/>
    <cellStyle name="Обычный 4 6" xfId="139" xr:uid="{46E8DEE3-8A57-4BFA-98BB-6391B9A7A1A7}"/>
    <cellStyle name="Обычный 4 7" xfId="260" xr:uid="{6EAA82A6-A873-4E18-9960-AC50066B8EA6}"/>
    <cellStyle name="Обычный 4 8" xfId="312" xr:uid="{7F6389B9-CD34-4420-9502-3718CD6D8D20}"/>
    <cellStyle name="Обычный 40" xfId="294" xr:uid="{276C795C-E488-4E0B-8EE6-89A6844AE021}"/>
    <cellStyle name="Обычный 41" xfId="295" xr:uid="{364487DC-B83F-4E41-B919-1F76088A1351}"/>
    <cellStyle name="Обычный 42" xfId="296" xr:uid="{07B8426C-AE9C-4A47-9E9E-9B08B89B75A3}"/>
    <cellStyle name="Обычный 43" xfId="297" xr:uid="{77CC758D-6A66-40A7-B14B-DC9DF85C756A}"/>
    <cellStyle name="Обычный 44" xfId="298" xr:uid="{DF3CC74B-1251-400D-91E5-F407EFCCE593}"/>
    <cellStyle name="Обычный 45" xfId="299" xr:uid="{D59FA9BA-2E2C-4C5A-BD26-C594D039139F}"/>
    <cellStyle name="Обычный 46" xfId="300" xr:uid="{7F03E9DD-6E6C-4089-AD4D-D46F12FF98FF}"/>
    <cellStyle name="Обычный 47" xfId="301" xr:uid="{60A26A69-4A53-4D70-AFDD-979F50D65159}"/>
    <cellStyle name="Обычный 48" xfId="302" xr:uid="{2E4FA3BA-1B37-44D7-8D19-A7A84A00523E}"/>
    <cellStyle name="Обычный 49" xfId="303" xr:uid="{A7A3423E-B74C-42AF-B58B-FC5C8FBD3F87}"/>
    <cellStyle name="Обычный 5" xfId="1" xr:uid="{8B4F167C-1C09-4670-A993-5A25A9B8DC6F}"/>
    <cellStyle name="Обычный 5 2" xfId="16" xr:uid="{63385564-F55A-4F5F-826A-7862ABE3D0B4}"/>
    <cellStyle name="Обычный 5 2 2" xfId="41" xr:uid="{4D9FEB27-04D2-4609-B1DE-E63B3A9FB88F}"/>
    <cellStyle name="Обычный 5 3" xfId="136" xr:uid="{01FA07E8-A062-4EEE-90D6-C1CC0AA0250D}"/>
    <cellStyle name="Обычный 5 4" xfId="323" xr:uid="{AE1ADA00-7FE4-466F-BC09-A01B8B9A2F5F}"/>
    <cellStyle name="Обычный 5 5" xfId="21" xr:uid="{1B729109-CDD4-4F2D-9CCE-3A9B594B7E1B}"/>
    <cellStyle name="Обычный 50" xfId="304" xr:uid="{4BC81BFD-6F79-4E05-A484-6C8F3620D7DA}"/>
    <cellStyle name="Обычный 51" xfId="305" xr:uid="{CD052A71-6C6B-4DBB-B57E-11FBFE596713}"/>
    <cellStyle name="Обычный 52" xfId="306" xr:uid="{114D10E9-D4FC-44AD-8816-E3CC079062C4}"/>
    <cellStyle name="Обычный 53" xfId="307" xr:uid="{8BBCFF77-7EAB-4172-8DD0-4E6ED02C454A}"/>
    <cellStyle name="Обычный 54" xfId="308" xr:uid="{6FC06972-5C9D-4EC5-B5A4-89DBC5D8C172}"/>
    <cellStyle name="Обычный 55" xfId="309" xr:uid="{DBBAC811-D571-470C-87E0-881EA44B9997}"/>
    <cellStyle name="Обычный 56" xfId="310" xr:uid="{926E0F57-5EE2-43B8-BF0C-48FA2B1AF584}"/>
    <cellStyle name="Обычный 57" xfId="311" xr:uid="{BC24C7A4-7753-4A0D-B93F-759C64CBBE61}"/>
    <cellStyle name="Обычный 58" xfId="314" xr:uid="{C797E270-A19A-4CA5-A31F-897885B39784}"/>
    <cellStyle name="Обычный 59" xfId="315" xr:uid="{9E98AC78-58EC-4ED1-B8CF-F3039B6841FA}"/>
    <cellStyle name="Обычный 6" xfId="24" xr:uid="{8B1DA8FA-1E12-4B35-B895-25817146A26E}"/>
    <cellStyle name="Обычный 6 2" xfId="42" xr:uid="{4CE3DB40-159F-43BF-ABF1-9BA8A82D82BE}"/>
    <cellStyle name="Обычный 6 3" xfId="255" xr:uid="{07406886-57AF-40F8-B9A5-5F9C288DCB44}"/>
    <cellStyle name="Обычный 6 4" xfId="257" xr:uid="{F7C01C3C-32C2-491C-B4C9-445060E407F4}"/>
    <cellStyle name="Обычный 6 5" xfId="264" xr:uid="{6347F8CA-DE63-4545-8225-1BE87E70D70B}"/>
    <cellStyle name="Обычный 60" xfId="317" xr:uid="{3BBAACEB-04E9-46F3-A61E-BD08A9A62D2A}"/>
    <cellStyle name="Обычный 61" xfId="319" xr:uid="{87757F3D-7887-43FD-BB7A-5FD096D1D2D2}"/>
    <cellStyle name="Обычный 62" xfId="320" xr:uid="{C2C4148F-31E7-4591-AA4A-1B5CB3A3F49B}"/>
    <cellStyle name="Обычный 7" xfId="28" xr:uid="{E1749C53-6322-4307-88F4-914E00955D43}"/>
    <cellStyle name="Обычный 8" xfId="46" xr:uid="{7C3E22FB-7427-4052-BED3-ACD29EC110E4}"/>
    <cellStyle name="Обычный 9" xfId="91" xr:uid="{4AE53291-2E92-4EFD-AFE5-FD4B70E86CF7}"/>
    <cellStyle name="Обычный_Лист1 2" xfId="8" xr:uid="{593AAA54-433C-4884-8A33-507DEB2E9DE2}"/>
    <cellStyle name="Плохой 2" xfId="215" xr:uid="{B38270CB-7DB8-4950-80F2-8DCDCA55ABAF}"/>
    <cellStyle name="Пояснение 2" xfId="241" xr:uid="{7C5245F7-24BE-4A87-84D8-AFE22677B566}"/>
    <cellStyle name="Процентный 2" xfId="107" xr:uid="{F360014A-96FA-4010-9806-556A3F9AD406}"/>
    <cellStyle name="Процентный 3" xfId="291" xr:uid="{BB46BFE3-AAE3-4715-8636-8F12C6E9BA2C}"/>
    <cellStyle name="Связанная ячейка 2" xfId="187" xr:uid="{58824CF0-CEEE-4C5B-8083-41B3261432E3}"/>
    <cellStyle name="Текст предупреждения 2" xfId="180" xr:uid="{84F8315C-4C43-43D9-A239-D11FD7E8582B}"/>
    <cellStyle name="Финансовый 2" xfId="43" xr:uid="{6870079D-0D50-4333-9A6B-87A30DAB2CC1}"/>
    <cellStyle name="Финансовый 2 2" xfId="109" xr:uid="{5E843DCE-3200-48A0-A1D9-19A494143E5B}"/>
    <cellStyle name="Финансовый 2 3" xfId="325" xr:uid="{53EE3951-3BCA-44E8-A6F2-CA9A434ED445}"/>
    <cellStyle name="Финансовый 3" xfId="44" xr:uid="{A991E38D-7662-4159-A664-F0CE073A2E14}"/>
    <cellStyle name="Финансовый 4" xfId="289" xr:uid="{E74F745A-5096-4044-B87C-F0DD7C13F52A}"/>
    <cellStyle name="Финансовый 5" xfId="316" xr:uid="{B7D9AC69-45C5-40EE-8597-F4273757E59B}"/>
    <cellStyle name="Финансовый 6" xfId="318" xr:uid="{6D995F2D-CF54-40B4-802A-5E86BCB7A762}"/>
    <cellStyle name="Финансовый 7" xfId="321" xr:uid="{CDBAAC4F-399C-4312-8111-083178D729C5}"/>
    <cellStyle name="Хороший 2" xfId="231" xr:uid="{474E0E37-F9CA-465F-B306-4804E6B02039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  <dxf>
      <font>
        <color auto="1"/>
      </font>
    </dxf>
    <dxf>
      <font>
        <color auto="1"/>
      </font>
    </dxf>
  </dxfs>
  <tableStyles count="1" defaultTableStyle="TableStyleMedium2" defaultPivotStyle="PivotStyleLight16">
    <tableStyle name="Стиль сводной таблицы 1" table="0" count="2" xr9:uid="{29750F94-0FE3-4B9B-BDF8-32588D7628FB}"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10887</xdr:colOff>
      <xdr:row>0</xdr:row>
      <xdr:rowOff>326571</xdr:rowOff>
    </xdr:from>
    <xdr:to>
      <xdr:col>4</xdr:col>
      <xdr:colOff>1275701</xdr:colOff>
      <xdr:row>4</xdr:row>
      <xdr:rowOff>103413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3D12CF0-EC2F-4C6C-AC97-15E31A10C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630" y="326571"/>
          <a:ext cx="1694800" cy="9742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A715AC-9BBB-4529-A2FF-4A156D64AEC2}"/>
            </a:ext>
          </a:extLst>
        </xdr:cNvPr>
        <xdr:cNvSpPr txBox="1"/>
      </xdr:nvSpPr>
      <xdr:spPr>
        <a:xfrm>
          <a:off x="258536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150148D-C223-4FA8-80B7-DBE36CB98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508044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5</xdr:col>
      <xdr:colOff>171781</xdr:colOff>
      <xdr:row>64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58E484D-2BDD-46A5-9C35-A123BA3CE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7259300"/>
          <a:ext cx="2525816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0</xdr:rowOff>
    </xdr:from>
    <xdr:to>
      <xdr:col>6</xdr:col>
      <xdr:colOff>152813</xdr:colOff>
      <xdr:row>76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9E2B1A7-45D0-4554-BD02-102A936E8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20138571"/>
          <a:ext cx="3159991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75F9940-E74A-4E76-9985-6E925B40F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6A12191-F103-468B-A076-13D5EE5DD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0</xdr:rowOff>
    </xdr:from>
    <xdr:to>
      <xdr:col>9</xdr:col>
      <xdr:colOff>172121</xdr:colOff>
      <xdr:row>94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4AA2EBE-69DB-49E2-B7FB-9F3A92437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5788257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97</xdr:row>
      <xdr:rowOff>161925</xdr:rowOff>
    </xdr:from>
    <xdr:to>
      <xdr:col>15</xdr:col>
      <xdr:colOff>647700</xdr:colOff>
      <xdr:row>113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79FE5110-1557-414D-8FA5-88951D6E4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6880911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9733576-C452-40D3-9ABC-F83B2FC004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8BAA7132-27F1-44CA-AEE3-7EC620D1D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6671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lantmarket.pro/gortenziya-oks.html/nid/61560" TargetMode="External"/><Relationship Id="rId21" Type="http://schemas.openxmlformats.org/officeDocument/2006/relationships/hyperlink" Target="https://plantmarket.pro/gortenziya-oks.html/nid/28006" TargetMode="External"/><Relationship Id="rId42" Type="http://schemas.openxmlformats.org/officeDocument/2006/relationships/hyperlink" Target="https://plantmarket.pro/gortenziya-oks.html/nid/61567" TargetMode="External"/><Relationship Id="rId63" Type="http://schemas.openxmlformats.org/officeDocument/2006/relationships/hyperlink" Target="https://plantmarket.pro/gortenziya-oks.html/nid/64272" TargetMode="External"/><Relationship Id="rId84" Type="http://schemas.openxmlformats.org/officeDocument/2006/relationships/hyperlink" Target="https://plantmarket.pro/gortenziya-oks.html/nid/61576" TargetMode="External"/><Relationship Id="rId138" Type="http://schemas.openxmlformats.org/officeDocument/2006/relationships/hyperlink" Target="https://plantmarket.pro/gortenziya-oks.html/nid/61572" TargetMode="External"/><Relationship Id="rId159" Type="http://schemas.openxmlformats.org/officeDocument/2006/relationships/hyperlink" Target="https://plantmarket.pro/gortenziya-oks.html/nid/61551" TargetMode="External"/><Relationship Id="rId170" Type="http://schemas.openxmlformats.org/officeDocument/2006/relationships/hyperlink" Target="https://plantmarket.ru/gortenziya-oks.html/nid/61587" TargetMode="External"/><Relationship Id="rId191" Type="http://schemas.openxmlformats.org/officeDocument/2006/relationships/hyperlink" Target="https://plantmarket.ru/gortenziya-oks.html/nid/61574" TargetMode="External"/><Relationship Id="rId205" Type="http://schemas.openxmlformats.org/officeDocument/2006/relationships/hyperlink" Target="https://plantmarket.pro/gortenziya-oks.html/nid/61567" TargetMode="External"/><Relationship Id="rId226" Type="http://schemas.openxmlformats.org/officeDocument/2006/relationships/hyperlink" Target="https://plantmarket.ru/gortenziya-oks.html/nid/67312" TargetMode="External"/><Relationship Id="rId247" Type="http://schemas.openxmlformats.org/officeDocument/2006/relationships/hyperlink" Target="https://plantmarket.pro/gortenziya-oks.html/nid/67631" TargetMode="External"/><Relationship Id="rId107" Type="http://schemas.openxmlformats.org/officeDocument/2006/relationships/hyperlink" Target="https://plantmarket.pro/gortenziya-oks.html/nid/67328" TargetMode="External"/><Relationship Id="rId11" Type="http://schemas.openxmlformats.org/officeDocument/2006/relationships/hyperlink" Target="https://plantmarket.pro/gortenziya-oks.html/nid/69203" TargetMode="External"/><Relationship Id="rId32" Type="http://schemas.openxmlformats.org/officeDocument/2006/relationships/hyperlink" Target="https://plantmarket.pro/gortenziya-oks.html/nid/61561" TargetMode="External"/><Relationship Id="rId53" Type="http://schemas.openxmlformats.org/officeDocument/2006/relationships/hyperlink" Target="https://plantmarket.pro/gortenziya-oks.html/nid/67289" TargetMode="External"/><Relationship Id="rId74" Type="http://schemas.openxmlformats.org/officeDocument/2006/relationships/hyperlink" Target="https://plantmarket.pro/gortenziya-oks.html/nid/61548" TargetMode="External"/><Relationship Id="rId128" Type="http://schemas.openxmlformats.org/officeDocument/2006/relationships/hyperlink" Target="https://plantmarket.pro/gortenziya-oks.html/nid/61566" TargetMode="External"/><Relationship Id="rId149" Type="http://schemas.openxmlformats.org/officeDocument/2006/relationships/hyperlink" Target="https://plantmarket.pro/gortenziya-oks.html/nid/58381" TargetMode="External"/><Relationship Id="rId5" Type="http://schemas.openxmlformats.org/officeDocument/2006/relationships/hyperlink" Target="https://plantmarket.pro/gortenziya-oks.html/nid/67294" TargetMode="External"/><Relationship Id="rId95" Type="http://schemas.openxmlformats.org/officeDocument/2006/relationships/hyperlink" Target="https://plantmarket.pro/gortenziya-oks.html/nid/61554" TargetMode="External"/><Relationship Id="rId160" Type="http://schemas.openxmlformats.org/officeDocument/2006/relationships/hyperlink" Target="https://plantmarket.pro/gortenziya-oks.html/nid/61551" TargetMode="External"/><Relationship Id="rId181" Type="http://schemas.openxmlformats.org/officeDocument/2006/relationships/hyperlink" Target="https://plantmarket.ru/gortenziya-oks.html/nid/61564" TargetMode="External"/><Relationship Id="rId216" Type="http://schemas.openxmlformats.org/officeDocument/2006/relationships/hyperlink" Target="https://plantmarket.pro/gortenziya-oks.html/nid/67309" TargetMode="External"/><Relationship Id="rId237" Type="http://schemas.openxmlformats.org/officeDocument/2006/relationships/hyperlink" Target="https://plantmarket.pro/gortenziya-oks.html/nid/61561" TargetMode="External"/><Relationship Id="rId22" Type="http://schemas.openxmlformats.org/officeDocument/2006/relationships/hyperlink" Target="https://plantmarket.pro/gortenziya-oks.html/nid/67283" TargetMode="External"/><Relationship Id="rId43" Type="http://schemas.openxmlformats.org/officeDocument/2006/relationships/hyperlink" Target="https://plantmarket.pro/gortenziya-oks.html/nid/64271" TargetMode="External"/><Relationship Id="rId64" Type="http://schemas.openxmlformats.org/officeDocument/2006/relationships/hyperlink" Target="https://plantmarket.pro/gortenziya-oks.html/nid/67633" TargetMode="External"/><Relationship Id="rId118" Type="http://schemas.openxmlformats.org/officeDocument/2006/relationships/hyperlink" Target="https://plantmarket.pro/gortenziya-oks.html/nid/61560" TargetMode="External"/><Relationship Id="rId139" Type="http://schemas.openxmlformats.org/officeDocument/2006/relationships/hyperlink" Target="https://plantmarket.pro/gortenziya-oks.html/nid/64272" TargetMode="External"/><Relationship Id="rId85" Type="http://schemas.openxmlformats.org/officeDocument/2006/relationships/hyperlink" Target="https://plantmarket.pro/gortenziya-oks.html/nid/58383" TargetMode="External"/><Relationship Id="rId150" Type="http://schemas.openxmlformats.org/officeDocument/2006/relationships/hyperlink" Target="https://plantmarket.pro/gortenziya-oks.html/nid/58381" TargetMode="External"/><Relationship Id="rId171" Type="http://schemas.openxmlformats.org/officeDocument/2006/relationships/hyperlink" Target="https://plantmarket.ru/gortenziya-oks.html/nid/67302" TargetMode="External"/><Relationship Id="rId192" Type="http://schemas.openxmlformats.org/officeDocument/2006/relationships/hyperlink" Target="https://plantmarket.ru/gortenziya-oks.html/nid/67311" TargetMode="External"/><Relationship Id="rId206" Type="http://schemas.openxmlformats.org/officeDocument/2006/relationships/hyperlink" Target="https://plantmarket.pro/gortenziya-oks.html/nid/67284" TargetMode="External"/><Relationship Id="rId227" Type="http://schemas.openxmlformats.org/officeDocument/2006/relationships/hyperlink" Target="https://plantmarket.ru/gortenziya-oks.html/nid/67312" TargetMode="External"/><Relationship Id="rId248" Type="http://schemas.openxmlformats.org/officeDocument/2006/relationships/hyperlink" Target="https://plantmarket.ru/gortenziya-oks.html/nid/67285" TargetMode="External"/><Relationship Id="rId12" Type="http://schemas.openxmlformats.org/officeDocument/2006/relationships/hyperlink" Target="https://plantmarket.pro/gortenziya-oks.html/nid/69205" TargetMode="External"/><Relationship Id="rId33" Type="http://schemas.openxmlformats.org/officeDocument/2006/relationships/hyperlink" Target="https://plantmarket.pro/gortenziya-oks.html/nid/61562" TargetMode="External"/><Relationship Id="rId108" Type="http://schemas.openxmlformats.org/officeDocument/2006/relationships/hyperlink" Target="https://plantmarket.pro/gortenziya-oks.html/nid/67630" TargetMode="External"/><Relationship Id="rId129" Type="http://schemas.openxmlformats.org/officeDocument/2006/relationships/hyperlink" Target="https://plantmarket.pro/gortenziya-oks.html/nid/64271" TargetMode="External"/><Relationship Id="rId54" Type="http://schemas.openxmlformats.org/officeDocument/2006/relationships/hyperlink" Target="https://plantmarket.pro/gortenziya-oks.html/nid/67291" TargetMode="External"/><Relationship Id="rId75" Type="http://schemas.openxmlformats.org/officeDocument/2006/relationships/hyperlink" Target="https://plantmarket.pro/gortenziya-oks.html/nid/61548" TargetMode="External"/><Relationship Id="rId96" Type="http://schemas.openxmlformats.org/officeDocument/2006/relationships/hyperlink" Target="https://plantmarket.pro/gortenziya-oks.html/nid/61578" TargetMode="External"/><Relationship Id="rId140" Type="http://schemas.openxmlformats.org/officeDocument/2006/relationships/hyperlink" Target="https://plantmarket.pro/gortenziya-oks.html/nid/64272" TargetMode="External"/><Relationship Id="rId161" Type="http://schemas.openxmlformats.org/officeDocument/2006/relationships/hyperlink" Target="https://plantmarket.pro/gortenziya-oks.html/nid/61554" TargetMode="External"/><Relationship Id="rId182" Type="http://schemas.openxmlformats.org/officeDocument/2006/relationships/hyperlink" Target="https://plantmarket.ru/gortenziya-oks.html/nid/28011" TargetMode="External"/><Relationship Id="rId217" Type="http://schemas.openxmlformats.org/officeDocument/2006/relationships/hyperlink" Target="https://plantmarket.pro/gortenziya-oks.html/nid/58379" TargetMode="External"/><Relationship Id="rId6" Type="http://schemas.openxmlformats.org/officeDocument/2006/relationships/hyperlink" Target="https://plantmarket.pro/gortenziya-oks.html/nid/67296" TargetMode="External"/><Relationship Id="rId238" Type="http://schemas.openxmlformats.org/officeDocument/2006/relationships/hyperlink" Target="https://plantmarket.pro/gortenziya-oks.html/nid/64271" TargetMode="External"/><Relationship Id="rId23" Type="http://schemas.openxmlformats.org/officeDocument/2006/relationships/hyperlink" Target="https://plantmarket.pro/gortenziya-oks.html/nid/67283" TargetMode="External"/><Relationship Id="rId119" Type="http://schemas.openxmlformats.org/officeDocument/2006/relationships/hyperlink" Target="https://plantmarket.pro/gortenziya-oks.html/nid/61560" TargetMode="External"/><Relationship Id="rId44" Type="http://schemas.openxmlformats.org/officeDocument/2006/relationships/hyperlink" Target="https://plantmarket.pro/gortenziya-oks.html/nid/67284" TargetMode="External"/><Relationship Id="rId65" Type="http://schemas.openxmlformats.org/officeDocument/2006/relationships/hyperlink" Target="https://plantmarket.pro/gortenziya-oks.html/nid/67633" TargetMode="External"/><Relationship Id="rId86" Type="http://schemas.openxmlformats.org/officeDocument/2006/relationships/hyperlink" Target="https://plantmarket.pro/gortenziya-oks.html/nid/58383" TargetMode="External"/><Relationship Id="rId130" Type="http://schemas.openxmlformats.org/officeDocument/2006/relationships/hyperlink" Target="https://plantmarket.pro/gortenziya-oks.html/nid/64271" TargetMode="External"/><Relationship Id="rId151" Type="http://schemas.openxmlformats.org/officeDocument/2006/relationships/hyperlink" Target="https://plantmarket.pro/gortenziya-oks.html/nid/67313" TargetMode="External"/><Relationship Id="rId172" Type="http://schemas.openxmlformats.org/officeDocument/2006/relationships/hyperlink" Target="https://plantmarket.ru/gortenziya-oks.html/nid/58388" TargetMode="External"/><Relationship Id="rId193" Type="http://schemas.openxmlformats.org/officeDocument/2006/relationships/hyperlink" Target="https://plantmarket.ru/gortenziya-oks.html/nid/67311" TargetMode="External"/><Relationship Id="rId207" Type="http://schemas.openxmlformats.org/officeDocument/2006/relationships/hyperlink" Target="https://plantmarket.pro/gortenziya-oks.html/nid/67284" TargetMode="External"/><Relationship Id="rId228" Type="http://schemas.openxmlformats.org/officeDocument/2006/relationships/hyperlink" Target="https://plantmarket.pro/gortenziya-oks.html/nid/61552" TargetMode="External"/><Relationship Id="rId249" Type="http://schemas.openxmlformats.org/officeDocument/2006/relationships/hyperlink" Target="https://plantmarket.pro/gortenziya-oks.html/nid/58381" TargetMode="External"/><Relationship Id="rId13" Type="http://schemas.openxmlformats.org/officeDocument/2006/relationships/hyperlink" Target="https://plantmarket.pro/gortenziya-oks.html/nid/69206" TargetMode="External"/><Relationship Id="rId109" Type="http://schemas.openxmlformats.org/officeDocument/2006/relationships/hyperlink" Target="https://plantmarket.pro/gortenziya-oks.html/nid/58359" TargetMode="External"/><Relationship Id="rId34" Type="http://schemas.openxmlformats.org/officeDocument/2006/relationships/hyperlink" Target="https://plantmarket.pro/gortenziya-oks.html/nid/28009" TargetMode="External"/><Relationship Id="rId55" Type="http://schemas.openxmlformats.org/officeDocument/2006/relationships/hyperlink" Target="https://plantmarket.pro/gortenziya-oks.html/nid/58397" TargetMode="External"/><Relationship Id="rId76" Type="http://schemas.openxmlformats.org/officeDocument/2006/relationships/hyperlink" Target="https://plantmarket.pro/gortenziya-oks.html/nid/58381" TargetMode="External"/><Relationship Id="rId97" Type="http://schemas.openxmlformats.org/officeDocument/2006/relationships/hyperlink" Target="https://plantmarket.pro/gortenziya-oks.html/nid/61578" TargetMode="External"/><Relationship Id="rId120" Type="http://schemas.openxmlformats.org/officeDocument/2006/relationships/hyperlink" Target="https://plantmarket.pro/gortenziya-oks.html/nid/61561" TargetMode="External"/><Relationship Id="rId141" Type="http://schemas.openxmlformats.org/officeDocument/2006/relationships/hyperlink" Target="https://plantmarket.pro/gortenziya-oks.html/nid/67633" TargetMode="External"/><Relationship Id="rId7" Type="http://schemas.openxmlformats.org/officeDocument/2006/relationships/hyperlink" Target="https://plantmarket.pro/gortenziya-oks.html/nid/69514" TargetMode="External"/><Relationship Id="rId162" Type="http://schemas.openxmlformats.org/officeDocument/2006/relationships/hyperlink" Target="https://plantmarket.pro/gortenziya-oks.html/nid/58387" TargetMode="External"/><Relationship Id="rId183" Type="http://schemas.openxmlformats.org/officeDocument/2006/relationships/hyperlink" Target="https://plantmarket.ru/gortenziya-oks.html/nid/58369" TargetMode="External"/><Relationship Id="rId218" Type="http://schemas.openxmlformats.org/officeDocument/2006/relationships/hyperlink" Target="https://plantmarket.pro/gortenziya-oks.html/nid/61547" TargetMode="External"/><Relationship Id="rId239" Type="http://schemas.openxmlformats.org/officeDocument/2006/relationships/hyperlink" Target="https://plantmarket.pro/gortenziya-oks.html/nid/61568" TargetMode="External"/><Relationship Id="rId250" Type="http://schemas.openxmlformats.org/officeDocument/2006/relationships/hyperlink" Target="https://plantmarket.pro/gortenziya-oks.html/nid/58388" TargetMode="External"/><Relationship Id="rId24" Type="http://schemas.openxmlformats.org/officeDocument/2006/relationships/hyperlink" Target="https://plantmarket.pro/gortenziya-oks.html/nid/67283" TargetMode="External"/><Relationship Id="rId45" Type="http://schemas.openxmlformats.org/officeDocument/2006/relationships/hyperlink" Target="https://plantmarket.pro/gortenziya-oks.html/nid/61569" TargetMode="External"/><Relationship Id="rId66" Type="http://schemas.openxmlformats.org/officeDocument/2006/relationships/hyperlink" Target="https://plantmarket.pro/gortenziya-oks.html/nid/67633" TargetMode="External"/><Relationship Id="rId87" Type="http://schemas.openxmlformats.org/officeDocument/2006/relationships/hyperlink" Target="https://plantmarket.pro/gortenziya-oks.html/nid/58383" TargetMode="External"/><Relationship Id="rId110" Type="http://schemas.openxmlformats.org/officeDocument/2006/relationships/hyperlink" Target="https://plantmarket.pro/gortenziya-oks.html/nid/58359" TargetMode="External"/><Relationship Id="rId131" Type="http://schemas.openxmlformats.org/officeDocument/2006/relationships/hyperlink" Target="https://plantmarket.pro/gortenziya-oks.html/nid/61568" TargetMode="External"/><Relationship Id="rId152" Type="http://schemas.openxmlformats.org/officeDocument/2006/relationships/hyperlink" Target="https://plantmarket.pro/gortenziya-oks.html/nid/67315" TargetMode="External"/><Relationship Id="rId173" Type="http://schemas.openxmlformats.org/officeDocument/2006/relationships/hyperlink" Target="https://plantmarket.ru/gortenziya-oks.html/nid/58388" TargetMode="External"/><Relationship Id="rId194" Type="http://schemas.openxmlformats.org/officeDocument/2006/relationships/hyperlink" Target="https://plantmarket.ru/gortenziya-oks.html/nid/67312" TargetMode="External"/><Relationship Id="rId208" Type="http://schemas.openxmlformats.org/officeDocument/2006/relationships/hyperlink" Target="https://plantmarket.pro/gortenziya-oks.html/nid/67284" TargetMode="External"/><Relationship Id="rId229" Type="http://schemas.openxmlformats.org/officeDocument/2006/relationships/hyperlink" Target="https://plantmarket.pro/gortenziya-oks.html/nid/61552" TargetMode="External"/><Relationship Id="rId240" Type="http://schemas.openxmlformats.org/officeDocument/2006/relationships/hyperlink" Target="https://plantmarket.pro/gortenziya-oks.html/nid/61568" TargetMode="External"/><Relationship Id="rId14" Type="http://schemas.openxmlformats.org/officeDocument/2006/relationships/hyperlink" Target="https://plantmarket.pro/gortenziya-oks.html/nid/69208" TargetMode="External"/><Relationship Id="rId35" Type="http://schemas.openxmlformats.org/officeDocument/2006/relationships/hyperlink" Target="https://plantmarket.pro/gortenziya-oks.html/nid/28009" TargetMode="External"/><Relationship Id="rId56" Type="http://schemas.openxmlformats.org/officeDocument/2006/relationships/hyperlink" Target="https://plantmarket.pro/gortenziya-oks.html/nid/61571" TargetMode="External"/><Relationship Id="rId77" Type="http://schemas.openxmlformats.org/officeDocument/2006/relationships/hyperlink" Target="https://plantmarket.pro/gortenziya-oks.html/nid/67313" TargetMode="External"/><Relationship Id="rId100" Type="http://schemas.openxmlformats.org/officeDocument/2006/relationships/hyperlink" Target="https://plantmarket.pro/gortenziya-oks.html/nid/61556" TargetMode="External"/><Relationship Id="rId8" Type="http://schemas.openxmlformats.org/officeDocument/2006/relationships/hyperlink" Target="https://plantmarket.pro/gortenziya-oks.html/nid/69195" TargetMode="External"/><Relationship Id="rId98" Type="http://schemas.openxmlformats.org/officeDocument/2006/relationships/hyperlink" Target="https://plantmarket.pro/gortenziya-oks.html/nid/61578" TargetMode="External"/><Relationship Id="rId121" Type="http://schemas.openxmlformats.org/officeDocument/2006/relationships/hyperlink" Target="https://plantmarket.pro/gortenziya-oks.html/nid/61561" TargetMode="External"/><Relationship Id="rId142" Type="http://schemas.openxmlformats.org/officeDocument/2006/relationships/hyperlink" Target="https://plantmarket.pro/gortenziya-oks.html/nid/58379" TargetMode="External"/><Relationship Id="rId163" Type="http://schemas.openxmlformats.org/officeDocument/2006/relationships/hyperlink" Target="https://plantmarket.pro/gortenziya-oks.html/nid/58387" TargetMode="External"/><Relationship Id="rId184" Type="http://schemas.openxmlformats.org/officeDocument/2006/relationships/hyperlink" Target="https://plantmarket.ru/gortenziya-oks.html/nid/58373" TargetMode="External"/><Relationship Id="rId219" Type="http://schemas.openxmlformats.org/officeDocument/2006/relationships/hyperlink" Target="https://plantmarket.ru/gortenziya-oks.html/nid/61574" TargetMode="External"/><Relationship Id="rId230" Type="http://schemas.openxmlformats.org/officeDocument/2006/relationships/hyperlink" Target="https://plantmarket.pro/gortenziya-oks.html/nid/61554" TargetMode="External"/><Relationship Id="rId251" Type="http://schemas.openxmlformats.org/officeDocument/2006/relationships/hyperlink" Target="https://plantmarket.pro/gortenziya-oks.html/nid/58388" TargetMode="External"/><Relationship Id="rId25" Type="http://schemas.openxmlformats.org/officeDocument/2006/relationships/hyperlink" Target="https://plantmarket.pro/gortenziya-oks.html/nid/61543" TargetMode="External"/><Relationship Id="rId46" Type="http://schemas.openxmlformats.org/officeDocument/2006/relationships/hyperlink" Target="https://plantmarket.pro/gortenziya-oks.html/nid/61568" TargetMode="External"/><Relationship Id="rId67" Type="http://schemas.openxmlformats.org/officeDocument/2006/relationships/hyperlink" Target="https://plantmarket.pro/gortenziya-oks.html/nid/67309" TargetMode="External"/><Relationship Id="rId88" Type="http://schemas.openxmlformats.org/officeDocument/2006/relationships/hyperlink" Target="https://plantmarket.pro/gortenziya-oks.html/nid/63156" TargetMode="External"/><Relationship Id="rId111" Type="http://schemas.openxmlformats.org/officeDocument/2006/relationships/hyperlink" Target="https://plantmarket.pro/gortenziya-oks.html/nid/67294" TargetMode="External"/><Relationship Id="rId132" Type="http://schemas.openxmlformats.org/officeDocument/2006/relationships/hyperlink" Target="https://plantmarket.pro/gortenziya-oks.html/nid/61544" TargetMode="External"/><Relationship Id="rId153" Type="http://schemas.openxmlformats.org/officeDocument/2006/relationships/hyperlink" Target="https://plantmarket.pro/gortenziya-oks.html/nid/67315" TargetMode="External"/><Relationship Id="rId174" Type="http://schemas.openxmlformats.org/officeDocument/2006/relationships/hyperlink" Target="https://plantmarket.pro/gortenziya-oks.html/nid/67627" TargetMode="External"/><Relationship Id="rId195" Type="http://schemas.openxmlformats.org/officeDocument/2006/relationships/hyperlink" Target="https://plantmarket.ru/gortenziya-oks.html/nid/67312" TargetMode="External"/><Relationship Id="rId209" Type="http://schemas.openxmlformats.org/officeDocument/2006/relationships/hyperlink" Target="https://plantmarket.pro/gortenziya-oks.html/nid/67284" TargetMode="External"/><Relationship Id="rId220" Type="http://schemas.openxmlformats.org/officeDocument/2006/relationships/hyperlink" Target="https://plantmarket.pro/gortenziya-oks.html/nid/61548" TargetMode="External"/><Relationship Id="rId241" Type="http://schemas.openxmlformats.org/officeDocument/2006/relationships/hyperlink" Target="https://plantmarket.pro/gortenziya-oks.html/nid/58379" TargetMode="External"/><Relationship Id="rId15" Type="http://schemas.openxmlformats.org/officeDocument/2006/relationships/hyperlink" Target="https://plantmarket.pro/gortenziya-oks.html/nid/69209" TargetMode="External"/><Relationship Id="rId36" Type="http://schemas.openxmlformats.org/officeDocument/2006/relationships/hyperlink" Target="https://plantmarket.pro/gortenziya-oks.html/nid/28009" TargetMode="External"/><Relationship Id="rId57" Type="http://schemas.openxmlformats.org/officeDocument/2006/relationships/hyperlink" Target="https://plantmarket.pro/gortenziya-oks.html/nid/61571" TargetMode="External"/><Relationship Id="rId78" Type="http://schemas.openxmlformats.org/officeDocument/2006/relationships/hyperlink" Target="https://plantmarket.pro/gortenziya-oks.html/nid/67315" TargetMode="External"/><Relationship Id="rId99" Type="http://schemas.openxmlformats.org/officeDocument/2006/relationships/hyperlink" Target="https://plantmarket.pro/gortenziya-oks.html/nid/61556" TargetMode="External"/><Relationship Id="rId101" Type="http://schemas.openxmlformats.org/officeDocument/2006/relationships/hyperlink" Target="https://plantmarket.pro/gortenziya-oks.html/nid/58387" TargetMode="External"/><Relationship Id="rId122" Type="http://schemas.openxmlformats.org/officeDocument/2006/relationships/hyperlink" Target="https://plantmarket.pro/gortenziya-oks.html/nid/61562" TargetMode="External"/><Relationship Id="rId143" Type="http://schemas.openxmlformats.org/officeDocument/2006/relationships/hyperlink" Target="https://plantmarket.pro/gortenziya-oks.html/nid/58379" TargetMode="External"/><Relationship Id="rId164" Type="http://schemas.openxmlformats.org/officeDocument/2006/relationships/hyperlink" Target="https://plantmarket.pro/gortenziya-oks.html/nid/58407" TargetMode="External"/><Relationship Id="rId185" Type="http://schemas.openxmlformats.org/officeDocument/2006/relationships/hyperlink" Target="https://plantmarket.ru/gortenziya-oks.html/nid/67285" TargetMode="External"/><Relationship Id="rId9" Type="http://schemas.openxmlformats.org/officeDocument/2006/relationships/hyperlink" Target="https://plantmarket.pro/gortenziya-oks.html/nid/69198" TargetMode="External"/><Relationship Id="rId210" Type="http://schemas.openxmlformats.org/officeDocument/2006/relationships/hyperlink" Target="https://plantmarket.pro/gortenziya-oks.html/nid/61568" TargetMode="External"/><Relationship Id="rId26" Type="http://schemas.openxmlformats.org/officeDocument/2006/relationships/hyperlink" Target="https://plantmarket.pro/gortenziya-oks.html/nid/61560" TargetMode="External"/><Relationship Id="rId231" Type="http://schemas.openxmlformats.org/officeDocument/2006/relationships/hyperlink" Target="https://plantmarket.pro/gortenziya-oks.html/nid/61578" TargetMode="External"/><Relationship Id="rId252" Type="http://schemas.openxmlformats.org/officeDocument/2006/relationships/hyperlink" Target="https://plantmarket.pro/gortenziya-oks.html/nid/58388" TargetMode="External"/><Relationship Id="rId47" Type="http://schemas.openxmlformats.org/officeDocument/2006/relationships/hyperlink" Target="https://plantmarket.pro/gortenziya-oks.html/nid/61544" TargetMode="External"/><Relationship Id="rId68" Type="http://schemas.openxmlformats.org/officeDocument/2006/relationships/hyperlink" Target="https://plantmarket.pro/gortenziya-oks.html/nid/69513" TargetMode="External"/><Relationship Id="rId89" Type="http://schemas.openxmlformats.org/officeDocument/2006/relationships/hyperlink" Target="https://plantmarket.pro/gortenziya-oks.html/nid/61551" TargetMode="External"/><Relationship Id="rId112" Type="http://schemas.openxmlformats.org/officeDocument/2006/relationships/hyperlink" Target="https://plantmarket.pro/gortenziya-oks.html/nid/67296" TargetMode="External"/><Relationship Id="rId133" Type="http://schemas.openxmlformats.org/officeDocument/2006/relationships/hyperlink" Target="https://plantmarket.pro/gortenziya-oks.html/nid/63155" TargetMode="External"/><Relationship Id="rId154" Type="http://schemas.openxmlformats.org/officeDocument/2006/relationships/hyperlink" Target="https://plantmarket.pro/gortenziya-oks.html/nid/28000" TargetMode="External"/><Relationship Id="rId175" Type="http://schemas.openxmlformats.org/officeDocument/2006/relationships/hyperlink" Target="https://plantmarket.ru/gortenziya-oks.html/nid/64274" TargetMode="External"/><Relationship Id="rId196" Type="http://schemas.openxmlformats.org/officeDocument/2006/relationships/hyperlink" Target="https://plantmarket.pro/gortenziya-oks.html/nid/61554" TargetMode="External"/><Relationship Id="rId200" Type="http://schemas.openxmlformats.org/officeDocument/2006/relationships/hyperlink" Target="https://plantmarket.ru/gortenziya-oks.html/nid/64274" TargetMode="External"/><Relationship Id="rId16" Type="http://schemas.openxmlformats.org/officeDocument/2006/relationships/hyperlink" Target="https://plantmarket.pro/gortenziya-oks.html/nid/69210" TargetMode="External"/><Relationship Id="rId221" Type="http://schemas.openxmlformats.org/officeDocument/2006/relationships/hyperlink" Target="https://plantmarket.pro/gortenziya-oks.html/nid/61548" TargetMode="External"/><Relationship Id="rId242" Type="http://schemas.openxmlformats.org/officeDocument/2006/relationships/hyperlink" Target="https://plantmarket.ru/gortenziya-oks.html/nid/67311" TargetMode="External"/><Relationship Id="rId37" Type="http://schemas.openxmlformats.org/officeDocument/2006/relationships/hyperlink" Target="https://plantmarket.pro/gortenziya-oks.html/nid/67632" TargetMode="External"/><Relationship Id="rId58" Type="http://schemas.openxmlformats.org/officeDocument/2006/relationships/hyperlink" Target="https://plantmarket.pro/gortenziya-oks.html/nid/61571" TargetMode="External"/><Relationship Id="rId79" Type="http://schemas.openxmlformats.org/officeDocument/2006/relationships/hyperlink" Target="https://plantmarket.pro/gortenziya-oks.html/nid/64273" TargetMode="External"/><Relationship Id="rId102" Type="http://schemas.openxmlformats.org/officeDocument/2006/relationships/hyperlink" Target="https://plantmarket.pro/gortenziya-oks.html/nid/58387" TargetMode="External"/><Relationship Id="rId123" Type="http://schemas.openxmlformats.org/officeDocument/2006/relationships/hyperlink" Target="https://plantmarket.pro/gortenziya-oks.html/nid/67632" TargetMode="External"/><Relationship Id="rId144" Type="http://schemas.openxmlformats.org/officeDocument/2006/relationships/hyperlink" Target="https://plantmarket.pro/gortenziya-oks.html/nid/58379" TargetMode="External"/><Relationship Id="rId90" Type="http://schemas.openxmlformats.org/officeDocument/2006/relationships/hyperlink" Target="https://plantmarket.pro/gortenziya-oks.html/nid/61551" TargetMode="External"/><Relationship Id="rId165" Type="http://schemas.openxmlformats.org/officeDocument/2006/relationships/hyperlink" Target="https://plantmarket.pro/gortenziya-oks.html/nid/58407" TargetMode="External"/><Relationship Id="rId186" Type="http://schemas.openxmlformats.org/officeDocument/2006/relationships/hyperlink" Target="https://plantmarket.ru/gortenziya-oks.html/nid/67290" TargetMode="External"/><Relationship Id="rId211" Type="http://schemas.openxmlformats.org/officeDocument/2006/relationships/hyperlink" Target="https://plantmarket.pro/gortenziya-oks.html/nid/61544" TargetMode="External"/><Relationship Id="rId232" Type="http://schemas.openxmlformats.org/officeDocument/2006/relationships/hyperlink" Target="https://plantmarket.pro/gortenziya-oks.html/nid/61578" TargetMode="External"/><Relationship Id="rId253" Type="http://schemas.openxmlformats.org/officeDocument/2006/relationships/hyperlink" Target="https://disk.yandex.ru/i/d1pi3N6vg53KEg" TargetMode="External"/><Relationship Id="rId27" Type="http://schemas.openxmlformats.org/officeDocument/2006/relationships/hyperlink" Target="https://plantmarket.pro/gortenziya-oks.html/nid/61560" TargetMode="External"/><Relationship Id="rId48" Type="http://schemas.openxmlformats.org/officeDocument/2006/relationships/hyperlink" Target="https://plantmarket.pro/gortenziya-oks.html/nid/61544" TargetMode="External"/><Relationship Id="rId69" Type="http://schemas.openxmlformats.org/officeDocument/2006/relationships/hyperlink" Target="https://plantmarket.pro/gortenziya-oks.html/nid/69513" TargetMode="External"/><Relationship Id="rId113" Type="http://schemas.openxmlformats.org/officeDocument/2006/relationships/hyperlink" Target="https://plantmarket.pro/gortenziya-oks.html/nid/28006" TargetMode="External"/><Relationship Id="rId134" Type="http://schemas.openxmlformats.org/officeDocument/2006/relationships/hyperlink" Target="https://plantmarket.pro/gortenziya-oks.html/nid/56699" TargetMode="External"/><Relationship Id="rId80" Type="http://schemas.openxmlformats.org/officeDocument/2006/relationships/hyperlink" Target="https://plantmarket.pro/gortenziya-oks.html/nid/64273" TargetMode="External"/><Relationship Id="rId155" Type="http://schemas.openxmlformats.org/officeDocument/2006/relationships/hyperlink" Target="https://plantmarket.pro/gortenziya-oks.html/nid/58383" TargetMode="External"/><Relationship Id="rId176" Type="http://schemas.openxmlformats.org/officeDocument/2006/relationships/hyperlink" Target="https://plantmarket.pro/gortenziya-oks.html/nid/69515" TargetMode="External"/><Relationship Id="rId197" Type="http://schemas.openxmlformats.org/officeDocument/2006/relationships/hyperlink" Target="https://plantmarket.ru/gortenziya-oks.html/nid/35305" TargetMode="External"/><Relationship Id="rId201" Type="http://schemas.openxmlformats.org/officeDocument/2006/relationships/hyperlink" Target="https://plantmarket.ru/gortenziya-oks.html/nid/28005" TargetMode="External"/><Relationship Id="rId222" Type="http://schemas.openxmlformats.org/officeDocument/2006/relationships/hyperlink" Target="https://plantmarket.pro/gortenziya-oks.html/nid/61548" TargetMode="External"/><Relationship Id="rId243" Type="http://schemas.openxmlformats.org/officeDocument/2006/relationships/hyperlink" Target="https://plantmarket.pro/gortenziya-oks.html/nid/63156" TargetMode="External"/><Relationship Id="rId17" Type="http://schemas.openxmlformats.org/officeDocument/2006/relationships/hyperlink" Target="https://plantmarket.pro/gortenziya-oks.html/nid/69220" TargetMode="External"/><Relationship Id="rId38" Type="http://schemas.openxmlformats.org/officeDocument/2006/relationships/hyperlink" Target="https://plantmarket.pro/gortenziya-oks.html/nid/67632" TargetMode="External"/><Relationship Id="rId59" Type="http://schemas.openxmlformats.org/officeDocument/2006/relationships/hyperlink" Target="https://plantmarket.pro/gortenziya-oks.html/nid/69357" TargetMode="External"/><Relationship Id="rId103" Type="http://schemas.openxmlformats.org/officeDocument/2006/relationships/hyperlink" Target="https://plantmarket.pro/gortenziya-oks.html/nid/58387" TargetMode="External"/><Relationship Id="rId124" Type="http://schemas.openxmlformats.org/officeDocument/2006/relationships/hyperlink" Target="https://plantmarket.pro/gortenziya-oks.html/nid/67632" TargetMode="External"/><Relationship Id="rId70" Type="http://schemas.openxmlformats.org/officeDocument/2006/relationships/hyperlink" Target="https://plantmarket.pro/gortenziya-oks.html/nid/58379" TargetMode="External"/><Relationship Id="rId91" Type="http://schemas.openxmlformats.org/officeDocument/2006/relationships/hyperlink" Target="https://plantmarket.pro/gortenziya-oks.html/nid/61552" TargetMode="External"/><Relationship Id="rId145" Type="http://schemas.openxmlformats.org/officeDocument/2006/relationships/hyperlink" Target="https://plantmarket.pro/gortenziya-oks.html/nid/58379" TargetMode="External"/><Relationship Id="rId166" Type="http://schemas.openxmlformats.org/officeDocument/2006/relationships/hyperlink" Target="https://plantmarket.pro/gortenziya-oks.html/nid/58407" TargetMode="External"/><Relationship Id="rId187" Type="http://schemas.openxmlformats.org/officeDocument/2006/relationships/hyperlink" Target="https://plantmarket.ru/gortenziya-oks.html/nid/67291" TargetMode="External"/><Relationship Id="rId1" Type="http://schemas.openxmlformats.org/officeDocument/2006/relationships/hyperlink" Target="https://youtu.be/DOWEJG0YS6M" TargetMode="External"/><Relationship Id="rId212" Type="http://schemas.openxmlformats.org/officeDocument/2006/relationships/hyperlink" Target="https://plantmarket.pro/gortenziya-oks.html/nid/61544" TargetMode="External"/><Relationship Id="rId233" Type="http://schemas.openxmlformats.org/officeDocument/2006/relationships/hyperlink" Target="https://plantmarket.pro/gortenziya-oks.html/nid/58387" TargetMode="External"/><Relationship Id="rId254" Type="http://schemas.openxmlformats.org/officeDocument/2006/relationships/hyperlink" Target="https://disk.yandex.ru/i/olODoWqsm6ZSNQ" TargetMode="External"/><Relationship Id="rId28" Type="http://schemas.openxmlformats.org/officeDocument/2006/relationships/hyperlink" Target="https://plantmarket.pro/gortenziya-oks.html/nid/61560" TargetMode="External"/><Relationship Id="rId49" Type="http://schemas.openxmlformats.org/officeDocument/2006/relationships/hyperlink" Target="https://plantmarket.pro/gortenziya-oks.html/nid/61544" TargetMode="External"/><Relationship Id="rId114" Type="http://schemas.openxmlformats.org/officeDocument/2006/relationships/hyperlink" Target="https://plantmarket.pro/gortenziya-oks.html/nid/28006" TargetMode="External"/><Relationship Id="rId60" Type="http://schemas.openxmlformats.org/officeDocument/2006/relationships/hyperlink" Target="https://plantmarket.pro/gortenziya-oks.html/nid/61572" TargetMode="External"/><Relationship Id="rId81" Type="http://schemas.openxmlformats.org/officeDocument/2006/relationships/hyperlink" Target="https://plantmarket.pro/gortenziya-oks.html/nid/28000" TargetMode="External"/><Relationship Id="rId135" Type="http://schemas.openxmlformats.org/officeDocument/2006/relationships/hyperlink" Target="https://plantmarket.pro/gortenziya-oks.html/nid/61571" TargetMode="External"/><Relationship Id="rId156" Type="http://schemas.openxmlformats.org/officeDocument/2006/relationships/hyperlink" Target="https://plantmarket.pro/gortenziya-oks.html/nid/58383" TargetMode="External"/><Relationship Id="rId177" Type="http://schemas.openxmlformats.org/officeDocument/2006/relationships/hyperlink" Target="https://plantmarket.ru/gortenziya-oks.html/nid/28005" TargetMode="External"/><Relationship Id="rId198" Type="http://schemas.openxmlformats.org/officeDocument/2006/relationships/hyperlink" Target="https://plantmarket.pro/gortenziya-oks.html/nid/67631" TargetMode="External"/><Relationship Id="rId202" Type="http://schemas.openxmlformats.org/officeDocument/2006/relationships/hyperlink" Target="https://plantmarket.pro/gortenziya-oks.html/nid/61543" TargetMode="External"/><Relationship Id="rId223" Type="http://schemas.openxmlformats.org/officeDocument/2006/relationships/hyperlink" Target="https://plantmarket.ru/gortenziya-oks.html/nid/67311" TargetMode="External"/><Relationship Id="rId244" Type="http://schemas.openxmlformats.org/officeDocument/2006/relationships/hyperlink" Target="https://plantmarket.pro/gortenziya-oks.html/nid/61578" TargetMode="External"/><Relationship Id="rId18" Type="http://schemas.openxmlformats.org/officeDocument/2006/relationships/hyperlink" Target="https://plantmarket.pro/gortenziya-oks.html/nid/69221" TargetMode="External"/><Relationship Id="rId39" Type="http://schemas.openxmlformats.org/officeDocument/2006/relationships/hyperlink" Target="https://plantmarket.pro/gortenziya-oks.html/nid/67632" TargetMode="External"/><Relationship Id="rId50" Type="http://schemas.openxmlformats.org/officeDocument/2006/relationships/hyperlink" Target="https://plantmarket.pro/gortenziya-oks.html/nid/63155" TargetMode="External"/><Relationship Id="rId104" Type="http://schemas.openxmlformats.org/officeDocument/2006/relationships/hyperlink" Target="https://plantmarket.pro/gortenziya-oks.html/nid/58407" TargetMode="External"/><Relationship Id="rId125" Type="http://schemas.openxmlformats.org/officeDocument/2006/relationships/hyperlink" Target="https://plantmarket.pro/gortenziya-oks.html/nid/64270" TargetMode="External"/><Relationship Id="rId146" Type="http://schemas.openxmlformats.org/officeDocument/2006/relationships/hyperlink" Target="https://plantmarket.pro/gortenziya-oks.html/nid/28016" TargetMode="External"/><Relationship Id="rId167" Type="http://schemas.openxmlformats.org/officeDocument/2006/relationships/hyperlink" Target="https://plantmarket.pro/gortenziya-oks.html/nid/58407" TargetMode="External"/><Relationship Id="rId188" Type="http://schemas.openxmlformats.org/officeDocument/2006/relationships/hyperlink" Target="https://plantmarket.ru/gortenziya-oks.html/nid/61573" TargetMode="External"/><Relationship Id="rId71" Type="http://schemas.openxmlformats.org/officeDocument/2006/relationships/hyperlink" Target="https://plantmarket.pro/gortenziya-oks.html/nid/61547" TargetMode="External"/><Relationship Id="rId92" Type="http://schemas.openxmlformats.org/officeDocument/2006/relationships/hyperlink" Target="https://plantmarket.pro/gortenziya-oks.html/nid/61552" TargetMode="External"/><Relationship Id="rId213" Type="http://schemas.openxmlformats.org/officeDocument/2006/relationships/hyperlink" Target="https://plantmarket.pro/gortenziya-oks.html/nid/58397" TargetMode="External"/><Relationship Id="rId234" Type="http://schemas.openxmlformats.org/officeDocument/2006/relationships/hyperlink" Target="https://plantmarket.pro/gortenziya-oks.html/nid/67631" TargetMode="External"/><Relationship Id="rId2" Type="http://schemas.openxmlformats.org/officeDocument/2006/relationships/hyperlink" Target="https://plantmarket.pro/gortenziya-oks.html/nid/58359" TargetMode="External"/><Relationship Id="rId29" Type="http://schemas.openxmlformats.org/officeDocument/2006/relationships/hyperlink" Target="https://plantmarket.pro/gortenziya-oks.html/nid/28007" TargetMode="External"/><Relationship Id="rId255" Type="http://schemas.openxmlformats.org/officeDocument/2006/relationships/hyperlink" Target="https://disk.yandex.ru/i/EaNuzL8tBBfScA" TargetMode="External"/><Relationship Id="rId40" Type="http://schemas.openxmlformats.org/officeDocument/2006/relationships/hyperlink" Target="https://plantmarket.pro/gortenziya-oks.html/nid/64270" TargetMode="External"/><Relationship Id="rId115" Type="http://schemas.openxmlformats.org/officeDocument/2006/relationships/hyperlink" Target="https://plantmarket.pro/gortenziya-oks.html/nid/61543" TargetMode="External"/><Relationship Id="rId136" Type="http://schemas.openxmlformats.org/officeDocument/2006/relationships/hyperlink" Target="https://plantmarket.pro/gortenziya-oks.html/nid/61571" TargetMode="External"/><Relationship Id="rId157" Type="http://schemas.openxmlformats.org/officeDocument/2006/relationships/hyperlink" Target="https://plantmarket.pro/gortenziya-oks.html/nid/63156" TargetMode="External"/><Relationship Id="rId178" Type="http://schemas.openxmlformats.org/officeDocument/2006/relationships/hyperlink" Target="https://plantmarket.pro/gortenziya-oks.html/nid/69516" TargetMode="External"/><Relationship Id="rId61" Type="http://schemas.openxmlformats.org/officeDocument/2006/relationships/hyperlink" Target="https://plantmarket.pro/gortenziya-oks.html/nid/28022" TargetMode="External"/><Relationship Id="rId82" Type="http://schemas.openxmlformats.org/officeDocument/2006/relationships/hyperlink" Target="https://plantmarket.pro/gortenziya-oks.html/nid/28000" TargetMode="External"/><Relationship Id="rId199" Type="http://schemas.openxmlformats.org/officeDocument/2006/relationships/hyperlink" Target="https://plantmarket.pro/gortenziya-oks.html/nid/67627" TargetMode="External"/><Relationship Id="rId203" Type="http://schemas.openxmlformats.org/officeDocument/2006/relationships/hyperlink" Target="https://plantmarket.pro/gortenziya-oks.html/nid/61562" TargetMode="External"/><Relationship Id="rId19" Type="http://schemas.openxmlformats.org/officeDocument/2006/relationships/hyperlink" Target="https://plantmarket.pro/gortenziya-oks.html/nid/28006" TargetMode="External"/><Relationship Id="rId224" Type="http://schemas.openxmlformats.org/officeDocument/2006/relationships/hyperlink" Target="https://plantmarket.pro/gortenziya-oks.html/nid/58381" TargetMode="External"/><Relationship Id="rId245" Type="http://schemas.openxmlformats.org/officeDocument/2006/relationships/hyperlink" Target="https://plantmarket.pro/gortenziya-oks.html/nid/58387" TargetMode="External"/><Relationship Id="rId30" Type="http://schemas.openxmlformats.org/officeDocument/2006/relationships/hyperlink" Target="https://plantmarket.pro/gortenziya-oks.html/nid/61561" TargetMode="External"/><Relationship Id="rId105" Type="http://schemas.openxmlformats.org/officeDocument/2006/relationships/hyperlink" Target="https://plantmarket.pro/gortenziya-oks.html/nid/58388" TargetMode="External"/><Relationship Id="rId126" Type="http://schemas.openxmlformats.org/officeDocument/2006/relationships/hyperlink" Target="https://plantmarket.pro/gortenziya-oks.html/nid/61566" TargetMode="External"/><Relationship Id="rId147" Type="http://schemas.openxmlformats.org/officeDocument/2006/relationships/hyperlink" Target="https://plantmarket.pro/gortenziya-oks.html/nid/28016" TargetMode="External"/><Relationship Id="rId168" Type="http://schemas.openxmlformats.org/officeDocument/2006/relationships/hyperlink" Target="https://plantmarket.pro/gortenziya-oks.html/nid/58388" TargetMode="External"/><Relationship Id="rId51" Type="http://schemas.openxmlformats.org/officeDocument/2006/relationships/hyperlink" Target="https://plantmarket.pro/gortenziya-oks.html/nid/56699" TargetMode="External"/><Relationship Id="rId72" Type="http://schemas.openxmlformats.org/officeDocument/2006/relationships/hyperlink" Target="https://plantmarket.pro/gortenziya-oks.html/nid/61547" TargetMode="External"/><Relationship Id="rId93" Type="http://schemas.openxmlformats.org/officeDocument/2006/relationships/hyperlink" Target="https://plantmarket.pro/gortenziya-oks.html/nid/61552" TargetMode="External"/><Relationship Id="rId189" Type="http://schemas.openxmlformats.org/officeDocument/2006/relationships/hyperlink" Target="https://plantmarket.ru/gortenziya-oks.html/nid/61573" TargetMode="External"/><Relationship Id="rId3" Type="http://schemas.openxmlformats.org/officeDocument/2006/relationships/hyperlink" Target="https://plantmarket.pro/gortenziya-oks.html/nid/58359" TargetMode="External"/><Relationship Id="rId214" Type="http://schemas.openxmlformats.org/officeDocument/2006/relationships/hyperlink" Target="https://plantmarket.pro/gortenziya-oks.html/nid/67289" TargetMode="External"/><Relationship Id="rId235" Type="http://schemas.openxmlformats.org/officeDocument/2006/relationships/hyperlink" Target="https://plantmarket.pro/gortenziya-oks.html/nid/58388" TargetMode="External"/><Relationship Id="rId256" Type="http://schemas.openxmlformats.org/officeDocument/2006/relationships/printerSettings" Target="../printerSettings/printerSettings1.bin"/><Relationship Id="rId116" Type="http://schemas.openxmlformats.org/officeDocument/2006/relationships/hyperlink" Target="https://plantmarket.pro/gortenziya-oks.html/nid/61543" TargetMode="External"/><Relationship Id="rId137" Type="http://schemas.openxmlformats.org/officeDocument/2006/relationships/hyperlink" Target="https://plantmarket.pro/gortenziya-oks.html/nid/69357" TargetMode="External"/><Relationship Id="rId158" Type="http://schemas.openxmlformats.org/officeDocument/2006/relationships/hyperlink" Target="https://plantmarket.pro/gortenziya-oks.html/nid/63156" TargetMode="External"/><Relationship Id="rId20" Type="http://schemas.openxmlformats.org/officeDocument/2006/relationships/hyperlink" Target="https://plantmarket.pro/gortenziya-oks.html/nid/28006" TargetMode="External"/><Relationship Id="rId41" Type="http://schemas.openxmlformats.org/officeDocument/2006/relationships/hyperlink" Target="https://plantmarket.pro/gortenziya-oks.html/nid/61566" TargetMode="External"/><Relationship Id="rId62" Type="http://schemas.openxmlformats.org/officeDocument/2006/relationships/hyperlink" Target="https://plantmarket.pro/gortenziya-oks.html/nid/28022" TargetMode="External"/><Relationship Id="rId83" Type="http://schemas.openxmlformats.org/officeDocument/2006/relationships/hyperlink" Target="https://plantmarket.pro/gortenziya-oks.html/nid/61575" TargetMode="External"/><Relationship Id="rId179" Type="http://schemas.openxmlformats.org/officeDocument/2006/relationships/hyperlink" Target="https://plantmarket.ru/gortenziya-oks.html/nid/28004" TargetMode="External"/><Relationship Id="rId190" Type="http://schemas.openxmlformats.org/officeDocument/2006/relationships/hyperlink" Target="https://plantmarket.ru/gortenziya-oks.html/nid/61574" TargetMode="External"/><Relationship Id="rId204" Type="http://schemas.openxmlformats.org/officeDocument/2006/relationships/hyperlink" Target="https://plantmarket.pro/gortenziya-oks.html/nid/67632" TargetMode="External"/><Relationship Id="rId225" Type="http://schemas.openxmlformats.org/officeDocument/2006/relationships/hyperlink" Target="https://plantmarket.pro/gortenziya-oks.html/nid/58381" TargetMode="External"/><Relationship Id="rId246" Type="http://schemas.openxmlformats.org/officeDocument/2006/relationships/hyperlink" Target="https://plantmarket.pro/gortenziya-oks.html/nid/58387" TargetMode="External"/><Relationship Id="rId106" Type="http://schemas.openxmlformats.org/officeDocument/2006/relationships/hyperlink" Target="https://plantmarket.pro/gortenziya-oks.html/nid/67323" TargetMode="External"/><Relationship Id="rId127" Type="http://schemas.openxmlformats.org/officeDocument/2006/relationships/hyperlink" Target="https://plantmarket.pro/gortenziya-oks.html/nid/61566" TargetMode="External"/><Relationship Id="rId10" Type="http://schemas.openxmlformats.org/officeDocument/2006/relationships/hyperlink" Target="https://plantmarket.pro/gortenziya-oks.html/nid/69201" TargetMode="External"/><Relationship Id="rId31" Type="http://schemas.openxmlformats.org/officeDocument/2006/relationships/hyperlink" Target="https://plantmarket.pro/gortenziya-oks.html/nid/61561" TargetMode="External"/><Relationship Id="rId52" Type="http://schemas.openxmlformats.org/officeDocument/2006/relationships/hyperlink" Target="https://plantmarket.pro/gortenziya-oks.html/nid/67306" TargetMode="External"/><Relationship Id="rId73" Type="http://schemas.openxmlformats.org/officeDocument/2006/relationships/hyperlink" Target="https://plantmarket.pro/gortenziya-oks.html/nid/28016" TargetMode="External"/><Relationship Id="rId94" Type="http://schemas.openxmlformats.org/officeDocument/2006/relationships/hyperlink" Target="https://plantmarket.pro/gortenziya-oks.html/nid/61554" TargetMode="External"/><Relationship Id="rId148" Type="http://schemas.openxmlformats.org/officeDocument/2006/relationships/hyperlink" Target="https://plantmarket.pro/gortenziya-oks.html/nid/58381" TargetMode="External"/><Relationship Id="rId169" Type="http://schemas.openxmlformats.org/officeDocument/2006/relationships/hyperlink" Target="https://plantmarket.pro/gortenziya-oks.html/nid/58388" TargetMode="External"/><Relationship Id="rId4" Type="http://schemas.openxmlformats.org/officeDocument/2006/relationships/hyperlink" Target="https://plantmarket.pro/gortenziya-oks.html/nid/67294" TargetMode="External"/><Relationship Id="rId180" Type="http://schemas.openxmlformats.org/officeDocument/2006/relationships/hyperlink" Target="https://plantmarket.ru/gortenziya-oks.html/nid/61564" TargetMode="External"/><Relationship Id="rId215" Type="http://schemas.openxmlformats.org/officeDocument/2006/relationships/hyperlink" Target="https://plantmarket.pro/gortenziya-oks.html/nid/64272" TargetMode="External"/><Relationship Id="rId236" Type="http://schemas.openxmlformats.org/officeDocument/2006/relationships/hyperlink" Target="https://plantmarket.pro/gortenziya-oks.html/nid/67296" TargetMode="External"/><Relationship Id="rId257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706C0-A1BF-43D5-924E-49E9B6033F8B}">
  <sheetPr filterMode="1"/>
  <dimension ref="A1:X434"/>
  <sheetViews>
    <sheetView showGridLines="0" tabSelected="1" zoomScaleNormal="100" workbookViewId="0">
      <selection activeCell="K25" sqref="K25"/>
    </sheetView>
  </sheetViews>
  <sheetFormatPr defaultColWidth="14.7265625" defaultRowHeight="15.5"/>
  <cols>
    <col min="1" max="1" width="10.453125" style="5" customWidth="1"/>
    <col min="2" max="2" width="11.36328125" style="7" hidden="1" customWidth="1"/>
    <col min="3" max="3" width="5.08984375" style="7" hidden="1" customWidth="1"/>
    <col min="4" max="4" width="6.08984375" style="7" customWidth="1"/>
    <col min="5" max="5" width="31.26953125" style="7" customWidth="1"/>
    <col min="6" max="6" width="16" style="8" customWidth="1"/>
    <col min="7" max="7" width="6.7265625" style="8" customWidth="1"/>
    <col min="8" max="9" width="7.54296875" style="7" customWidth="1"/>
    <col min="10" max="10" width="8.1796875" style="7" customWidth="1"/>
    <col min="11" max="11" width="10.26953125" style="7" customWidth="1"/>
    <col min="12" max="12" width="10.6328125" style="7" customWidth="1"/>
    <col min="13" max="13" width="8.36328125" style="7" hidden="1" customWidth="1"/>
    <col min="14" max="14" width="8.90625" style="7" hidden="1" customWidth="1"/>
    <col min="15" max="15" width="12" style="7" customWidth="1"/>
    <col min="16" max="16" width="6.7265625" style="7" hidden="1" customWidth="1"/>
    <col min="17" max="17" width="10.26953125" style="7" hidden="1" customWidth="1"/>
    <col min="18" max="18" width="16.36328125" style="7" customWidth="1"/>
    <col min="19" max="19" width="10.08984375" style="7" customWidth="1"/>
    <col min="20" max="20" width="12.7265625" style="8" customWidth="1"/>
    <col min="21" max="21" width="22.26953125" style="20" customWidth="1"/>
    <col min="22" max="22" width="14.08984375" style="7" customWidth="1"/>
    <col min="23" max="23" width="7.81640625" style="8" customWidth="1"/>
    <col min="24" max="16384" width="14.7265625" style="7"/>
  </cols>
  <sheetData>
    <row r="1" spans="1:23" s="1" customFormat="1" ht="36" customHeight="1">
      <c r="A1" s="109">
        <v>44966</v>
      </c>
      <c r="G1" s="3"/>
      <c r="H1" s="3"/>
      <c r="I1" s="3"/>
      <c r="J1" s="3"/>
      <c r="R1" s="116" t="s">
        <v>0</v>
      </c>
      <c r="S1" s="2" t="s">
        <v>1</v>
      </c>
      <c r="U1" s="3"/>
      <c r="V1" s="4"/>
    </row>
    <row r="2" spans="1:23" ht="28">
      <c r="B2" s="6"/>
      <c r="C2" s="110"/>
      <c r="D2" s="6"/>
      <c r="E2" s="188" t="s">
        <v>657</v>
      </c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</row>
    <row r="3" spans="1:23" ht="15.75" customHeight="1">
      <c r="B3" s="6"/>
      <c r="C3" s="110"/>
      <c r="D3" s="9"/>
      <c r="E3" s="10"/>
      <c r="F3" s="11"/>
      <c r="G3" s="10"/>
      <c r="I3" s="12"/>
      <c r="K3" s="12" t="s">
        <v>2</v>
      </c>
      <c r="L3" s="11"/>
      <c r="M3" s="11"/>
      <c r="N3" s="11"/>
      <c r="O3" s="11"/>
      <c r="P3" s="11"/>
      <c r="Q3" s="9"/>
      <c r="R3" s="9"/>
      <c r="S3" s="9"/>
      <c r="T3" s="9"/>
      <c r="U3" s="9"/>
    </row>
    <row r="4" spans="1:23" ht="15.75" customHeight="1">
      <c r="B4" s="6"/>
      <c r="C4" s="110"/>
      <c r="D4" s="9"/>
      <c r="E4" s="13"/>
      <c r="F4" s="13"/>
      <c r="G4" s="13"/>
      <c r="H4" s="13"/>
      <c r="I4" s="195" t="s">
        <v>3</v>
      </c>
      <c r="J4" s="195"/>
      <c r="K4" s="195"/>
      <c r="L4" s="195"/>
      <c r="M4" s="195"/>
      <c r="N4" s="195"/>
      <c r="O4" s="195"/>
      <c r="P4" s="195"/>
      <c r="Q4" s="14"/>
      <c r="R4" s="15"/>
      <c r="S4" s="9"/>
      <c r="T4" s="9"/>
      <c r="U4" s="9"/>
      <c r="V4" s="9"/>
    </row>
    <row r="5" spans="1:23" ht="15.75" customHeight="1">
      <c r="B5" s="6"/>
      <c r="C5" s="110"/>
      <c r="D5" s="9"/>
      <c r="E5" s="13"/>
      <c r="F5" s="13"/>
      <c r="G5" s="13"/>
      <c r="H5" s="16"/>
      <c r="I5" s="17"/>
      <c r="L5" s="18" t="s">
        <v>4</v>
      </c>
      <c r="N5" s="15"/>
      <c r="O5" s="19" t="s">
        <v>5</v>
      </c>
      <c r="P5" s="9"/>
      <c r="Q5" s="9"/>
      <c r="R5" s="9"/>
      <c r="S5" s="9"/>
      <c r="U5" s="8"/>
      <c r="V5" s="8"/>
      <c r="W5" s="7"/>
    </row>
    <row r="6" spans="1:23" ht="3.75" customHeight="1"/>
    <row r="7" spans="1:23" ht="15.75" customHeight="1">
      <c r="D7" s="21" t="s">
        <v>932</v>
      </c>
      <c r="E7" s="22"/>
      <c r="F7" s="23"/>
      <c r="G7" s="23"/>
      <c r="H7" s="24"/>
      <c r="I7" s="24"/>
      <c r="J7" s="24"/>
      <c r="K7" s="25"/>
      <c r="L7" s="25"/>
      <c r="M7" s="25"/>
      <c r="N7" s="25"/>
      <c r="O7" s="25"/>
      <c r="P7" s="24"/>
      <c r="Q7" s="26"/>
      <c r="R7" s="196">
        <v>83.33</v>
      </c>
      <c r="S7" s="197"/>
      <c r="T7" s="202" t="s">
        <v>6</v>
      </c>
      <c r="U7" s="203"/>
      <c r="V7" s="8"/>
      <c r="W7" s="7"/>
    </row>
    <row r="8" spans="1:23" ht="15.75" customHeight="1">
      <c r="D8" s="21" t="s">
        <v>7</v>
      </c>
      <c r="E8" s="22"/>
      <c r="F8" s="23"/>
      <c r="G8" s="23"/>
      <c r="H8" s="24"/>
      <c r="I8" s="24"/>
      <c r="J8" s="24"/>
      <c r="K8" s="25"/>
      <c r="L8" s="25"/>
      <c r="M8" s="25"/>
      <c r="N8" s="25"/>
      <c r="O8" s="25"/>
      <c r="P8" s="24"/>
      <c r="Q8" s="26"/>
      <c r="R8" s="198" t="s">
        <v>966</v>
      </c>
      <c r="S8" s="199"/>
      <c r="T8" s="204" t="s">
        <v>8</v>
      </c>
      <c r="U8" s="205"/>
      <c r="V8" s="8"/>
      <c r="W8" s="7"/>
    </row>
    <row r="9" spans="1:23" ht="15.75" customHeight="1">
      <c r="D9" s="27" t="s">
        <v>9</v>
      </c>
      <c r="E9" s="22"/>
      <c r="F9" s="23"/>
      <c r="G9" s="23"/>
      <c r="H9" s="24"/>
      <c r="I9" s="24"/>
      <c r="J9" s="24"/>
      <c r="K9" s="25"/>
      <c r="L9" s="25"/>
      <c r="M9" s="25"/>
      <c r="N9" s="25"/>
      <c r="O9" s="25"/>
      <c r="P9" s="24"/>
      <c r="Q9" s="26"/>
      <c r="R9" s="200" t="s">
        <v>10</v>
      </c>
      <c r="S9" s="201"/>
      <c r="T9" s="186" t="s">
        <v>11</v>
      </c>
      <c r="U9" s="187"/>
      <c r="V9" s="8"/>
      <c r="W9" s="7"/>
    </row>
    <row r="10" spans="1:23" ht="15.75" customHeight="1">
      <c r="D10" s="21" t="s">
        <v>12</v>
      </c>
      <c r="E10" s="2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4"/>
      <c r="R10" s="193">
        <f>SUMIF(C24:C426,"евро",K24:K426)</f>
        <v>0</v>
      </c>
      <c r="S10" s="194"/>
      <c r="T10" s="186" t="s">
        <v>13</v>
      </c>
      <c r="U10" s="187"/>
      <c r="V10" s="193">
        <f>SUMIF(C24:C426,"руб",K24:K426)</f>
        <v>0</v>
      </c>
      <c r="W10" s="194"/>
    </row>
    <row r="11" spans="1:23" ht="15.75" customHeight="1">
      <c r="D11" s="28" t="s">
        <v>14</v>
      </c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4"/>
      <c r="R11" s="176">
        <f>SUMIF(C24:C426,"евро",M24:M426)</f>
        <v>0</v>
      </c>
      <c r="S11" s="177"/>
      <c r="T11" s="186" t="s">
        <v>654</v>
      </c>
      <c r="U11" s="187"/>
      <c r="V11" s="189">
        <f>SUMIF(C24:C426,"руб",P24:P426)</f>
        <v>0</v>
      </c>
      <c r="W11" s="190"/>
    </row>
    <row r="12" spans="1:23" ht="15.75" customHeight="1">
      <c r="D12" s="28" t="s">
        <v>15</v>
      </c>
      <c r="E12" s="29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24"/>
      <c r="R12" s="176">
        <f>SUMIF(C24:C426,"евро",N24:N426)</f>
        <v>0</v>
      </c>
      <c r="S12" s="177"/>
      <c r="T12" s="186" t="s">
        <v>16</v>
      </c>
      <c r="U12" s="187"/>
      <c r="V12" s="189">
        <f>SUMIF(C24:C426,"руб",Q24:Q426)</f>
        <v>0</v>
      </c>
      <c r="W12" s="190"/>
    </row>
    <row r="13" spans="1:23" ht="15.75" customHeight="1">
      <c r="D13" s="27" t="s">
        <v>17</v>
      </c>
      <c r="E13" s="29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24"/>
      <c r="R13" s="176">
        <f>R11+R12</f>
        <v>0</v>
      </c>
      <c r="S13" s="177"/>
      <c r="T13" s="186" t="s">
        <v>18</v>
      </c>
      <c r="U13" s="187"/>
      <c r="V13" s="189">
        <f>V11+V12</f>
        <v>0</v>
      </c>
      <c r="W13" s="190"/>
    </row>
    <row r="14" spans="1:23" ht="15.75" customHeight="1">
      <c r="D14" s="118" t="s">
        <v>658</v>
      </c>
      <c r="E14" s="29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24"/>
      <c r="R14" s="178">
        <f>IF(R9="Торф+пленка",((SUMIF(F24:F426,"ОКС, 4-6 веток",K24:K426)+SUMIF(F24:F426,"ОКС, 1-2 ветки",K24:K426)+SUMIF(F24:F426,"ОКС, 2-3 ветки",K24:K426)+SUMIF(F24:F426,"ОКС, 4 ветки",K24:K426)+SUMIF(F24:F426,"ОКС, 3-4 ветки",K24:K426)+SUMIF(F24:F426,"ОКС, 8-10 веток",K24:K426))*0.95),0)</f>
        <v>0</v>
      </c>
      <c r="S14" s="179"/>
      <c r="T14" s="186" t="s">
        <v>19</v>
      </c>
      <c r="U14" s="187"/>
    </row>
    <row r="15" spans="1:23" ht="15.75" customHeight="1">
      <c r="D15" s="31" t="s">
        <v>20</v>
      </c>
      <c r="E15" s="22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4"/>
      <c r="R15" s="180" t="str">
        <f>IF((R11+V11/R7)&gt;=10000,"-5%",IF((R11+V11/R7)&gt;=7000,"-4%",IF((R11+V11/R7)&gt;=5000,"-3%",IF((R11+V11/R7)&gt;=4000,"-2%",IF((R11+V11/R7)&gt;=2000,"-1%",IF((R11+V11/R7)&gt;=600,"0%",IF((R11+V11/R7)&gt;0,"+10%","-     %")))))))</f>
        <v>-     %</v>
      </c>
      <c r="S15" s="181"/>
      <c r="T15" s="186" t="s">
        <v>21</v>
      </c>
      <c r="U15" s="187"/>
    </row>
    <row r="16" spans="1:23" ht="15.75" customHeight="1">
      <c r="D16" s="31" t="s">
        <v>22</v>
      </c>
      <c r="E16" s="22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32"/>
      <c r="R16" s="182" t="str">
        <f>IF(R15="-     %","-     € ",R11+R11*R15+R12+R14)</f>
        <v xml:space="preserve">-     € </v>
      </c>
      <c r="S16" s="183"/>
      <c r="T16" s="184" t="s">
        <v>23</v>
      </c>
      <c r="U16" s="185"/>
      <c r="V16" s="191" t="str">
        <f>IF(R15="-     %","-     ₽ ",V11+V11*R15+V12)</f>
        <v xml:space="preserve">-     ₽ </v>
      </c>
      <c r="W16" s="192"/>
    </row>
    <row r="17" spans="1:23" ht="15.75" customHeight="1">
      <c r="D17" s="31" t="s">
        <v>818</v>
      </c>
      <c r="E17" s="22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32"/>
      <c r="R17" s="172" t="str">
        <f>IF(R15="-     %","-     ₽ ",R16*R7+V16)</f>
        <v xml:space="preserve">-     ₽ </v>
      </c>
      <c r="S17" s="173"/>
      <c r="T17" s="184" t="s">
        <v>24</v>
      </c>
      <c r="U17" s="185"/>
    </row>
    <row r="18" spans="1:23" ht="15.75" customHeight="1">
      <c r="D18" s="33" t="s">
        <v>25</v>
      </c>
      <c r="E18" s="22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34"/>
      <c r="R18" s="174">
        <f>SUMIF(F24:F426,"ОКС, 4-6 веток",L24:L426)+SUMIF(F24:F426,"ОКС, 2-3 ветки",L24:L426)+SUMIF(F24:F426,"ОКС, 3-4 ветки",L24:L426)+SUMIF(F24:F426,"ОКС, 8-10 веток",L24:L426)+SUMIF(F24:F426,"ОКС, 1-2 ветки",L24:L426)+SUMIF(F24:F426,"ОКС, 4 ветки",L24:L426)</f>
        <v>0</v>
      </c>
      <c r="S18" s="175"/>
      <c r="T18" s="186" t="s">
        <v>26</v>
      </c>
      <c r="U18" s="187"/>
    </row>
    <row r="19" spans="1:23" ht="15.75" customHeight="1">
      <c r="D19" s="125" t="s">
        <v>27</v>
      </c>
      <c r="E19" s="22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34"/>
      <c r="R19" s="174">
        <f>SUMIF(F24:F426,"P12, 4-6 веток",L24:L426)+SUMIF(F24:F426,"P9, 15-20см, 3-4 ветки",L24:L426)+SUMIF(F24:F426,"кассета, MP40",L24:L426)+SUMIF(F24:F426,"кассета, MP84",L24:L426)+SUMIF(F24:F426,"P8",L24:L426)+SUMIF(F24:F426,"кассета, MP104",L24:L426)+SUMIF(F24:F426,"P9 ",L24:L426)+SUMIF(F24:F426,"P12 ",L24:L426)+SUMIF(F24:F426,"P10, 3 ветки",L24:L426)+SUMIF(F24:F426,"P14",L24:L426)</f>
        <v>0</v>
      </c>
      <c r="S19" s="175"/>
      <c r="T19" s="186" t="s">
        <v>463</v>
      </c>
      <c r="U19" s="187"/>
    </row>
    <row r="20" spans="1:23" ht="15.75" customHeight="1">
      <c r="E20" s="22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34"/>
      <c r="R20" s="174">
        <f>SUMIF(F24:F436,"P9",L24:L436)+SUMIF(F24:F436,"P12",L24:L436)</f>
        <v>0</v>
      </c>
      <c r="S20" s="175"/>
      <c r="T20" s="186" t="s">
        <v>28</v>
      </c>
      <c r="U20" s="187"/>
    </row>
    <row r="21" spans="1:23" ht="84" customHeight="1">
      <c r="D21" s="170" t="s">
        <v>921</v>
      </c>
      <c r="E21" s="170"/>
      <c r="F21" s="170"/>
      <c r="G21" s="170"/>
      <c r="H21" s="170"/>
      <c r="I21" s="170"/>
      <c r="J21" s="170"/>
      <c r="K21" s="170"/>
      <c r="L21" s="170"/>
      <c r="M21" s="171"/>
      <c r="N21" s="171"/>
      <c r="O21" s="170"/>
      <c r="P21" s="23"/>
      <c r="Q21" s="34"/>
      <c r="R21" s="123"/>
      <c r="S21" s="123"/>
      <c r="T21" s="124"/>
      <c r="U21" s="122"/>
    </row>
    <row r="22" spans="1:23" ht="15" customHeight="1">
      <c r="A22" s="165">
        <v>44970</v>
      </c>
      <c r="D22" s="35"/>
      <c r="E22" s="36"/>
      <c r="G22" s="37"/>
      <c r="H22" s="34"/>
      <c r="I22" s="34"/>
      <c r="J22" s="34"/>
      <c r="K22" s="38"/>
      <c r="L22" s="38"/>
      <c r="M22" s="38"/>
      <c r="N22" s="38"/>
      <c r="O22" s="38"/>
      <c r="P22" s="39"/>
      <c r="Q22" s="39"/>
      <c r="R22" s="40"/>
      <c r="U22" s="41"/>
    </row>
    <row r="23" spans="1:23" ht="45" customHeight="1">
      <c r="A23" s="164" t="s">
        <v>978</v>
      </c>
      <c r="B23" s="42" t="s">
        <v>29</v>
      </c>
      <c r="C23" s="42"/>
      <c r="D23" s="120"/>
      <c r="E23" s="43"/>
      <c r="F23" s="43" t="s">
        <v>30</v>
      </c>
      <c r="G23" s="43" t="s">
        <v>31</v>
      </c>
      <c r="H23" s="44" t="s">
        <v>32</v>
      </c>
      <c r="I23" s="44" t="s">
        <v>33</v>
      </c>
      <c r="J23" s="44" t="s">
        <v>34</v>
      </c>
      <c r="K23" s="43" t="s">
        <v>35</v>
      </c>
      <c r="L23" s="43" t="s">
        <v>36</v>
      </c>
      <c r="M23" s="43" t="s">
        <v>37</v>
      </c>
      <c r="N23" s="43" t="s">
        <v>16</v>
      </c>
      <c r="O23" s="45" t="s">
        <v>652</v>
      </c>
      <c r="P23" s="43" t="s">
        <v>37</v>
      </c>
      <c r="Q23" s="43" t="s">
        <v>16</v>
      </c>
      <c r="R23" s="45" t="s">
        <v>653</v>
      </c>
      <c r="S23" s="43" t="s">
        <v>38</v>
      </c>
      <c r="T23" s="43" t="s">
        <v>39</v>
      </c>
      <c r="U23" s="43" t="s">
        <v>40</v>
      </c>
      <c r="W23" s="8" t="s">
        <v>41</v>
      </c>
    </row>
    <row r="24" spans="1:23" s="133" customFormat="1" ht="15.65" hidden="1" customHeight="1">
      <c r="A24" s="167">
        <v>0</v>
      </c>
      <c r="B24" s="134" t="s">
        <v>523</v>
      </c>
      <c r="C24" s="134" t="s">
        <v>651</v>
      </c>
      <c r="D24" s="135" t="s">
        <v>43</v>
      </c>
      <c r="E24" s="136" t="s">
        <v>44</v>
      </c>
      <c r="F24" s="136" t="s">
        <v>983</v>
      </c>
      <c r="G24" s="137" t="s">
        <v>650</v>
      </c>
      <c r="H24" s="155">
        <f>I24/$R$7</f>
        <v>2.9641185647425896</v>
      </c>
      <c r="I24" s="156">
        <v>247</v>
      </c>
      <c r="J24" s="140">
        <v>25</v>
      </c>
      <c r="K24" s="141"/>
      <c r="L24" s="142" t="str">
        <f>IF(K24="","-",K24/250)</f>
        <v>-</v>
      </c>
      <c r="M24" s="143">
        <f t="shared" ref="M24:M56" si="0">H24*K24</f>
        <v>0</v>
      </c>
      <c r="N24" s="143">
        <f>IF(K24&lt;50,H24*K24*0.05,0)</f>
        <v>0</v>
      </c>
      <c r="O24" s="143">
        <f t="shared" ref="O24:O56" si="1">M24+N24</f>
        <v>0</v>
      </c>
      <c r="P24" s="144">
        <f t="shared" ref="P24:P56" si="2">K24*I24</f>
        <v>0</v>
      </c>
      <c r="Q24" s="144">
        <f>IF(K24&lt;50,I24*K24*0.05,0)</f>
        <v>0</v>
      </c>
      <c r="R24" s="144">
        <f t="shared" ref="R24:R56" si="3">P24+Q24</f>
        <v>0</v>
      </c>
      <c r="S24" s="134" t="s">
        <v>47</v>
      </c>
      <c r="T24" s="134" t="s">
        <v>48</v>
      </c>
      <c r="U24" s="145" t="s">
        <v>49</v>
      </c>
      <c r="W24" s="146"/>
    </row>
    <row r="25" spans="1:23" s="114" customFormat="1" ht="15.65" customHeight="1">
      <c r="A25" s="166" t="s">
        <v>977</v>
      </c>
      <c r="B25" s="46" t="s">
        <v>984</v>
      </c>
      <c r="C25" s="46" t="s">
        <v>651</v>
      </c>
      <c r="D25" s="129"/>
      <c r="E25" s="47" t="s">
        <v>44</v>
      </c>
      <c r="F25" s="47" t="s">
        <v>985</v>
      </c>
      <c r="G25" s="48" t="s">
        <v>650</v>
      </c>
      <c r="H25" s="128">
        <f>I25/$R$7</f>
        <v>3.1801272050882035</v>
      </c>
      <c r="I25" s="115">
        <v>265</v>
      </c>
      <c r="J25" s="49">
        <v>25</v>
      </c>
      <c r="K25" s="50"/>
      <c r="L25" s="111" t="str">
        <f>IF(K25="","-",K25/250)</f>
        <v>-</v>
      </c>
      <c r="M25" s="143">
        <f t="shared" ref="M25" si="4">H25*K25</f>
        <v>0</v>
      </c>
      <c r="N25" s="143">
        <f>IF(K25&lt;50,H25*K25*0.05,0)</f>
        <v>0</v>
      </c>
      <c r="O25" s="112">
        <f t="shared" ref="O25" si="5">M25+N25</f>
        <v>0</v>
      </c>
      <c r="P25" s="144">
        <f t="shared" ref="P25" si="6">K25*I25</f>
        <v>0</v>
      </c>
      <c r="Q25" s="144">
        <f>IF(K25&lt;50,I25*K25*0.05,0)</f>
        <v>0</v>
      </c>
      <c r="R25" s="119">
        <f t="shared" ref="R25" si="7">P25+Q25</f>
        <v>0</v>
      </c>
      <c r="S25" s="46" t="s">
        <v>47</v>
      </c>
      <c r="T25" s="46" t="s">
        <v>48</v>
      </c>
      <c r="U25" s="53" t="s">
        <v>49</v>
      </c>
      <c r="W25" s="113"/>
    </row>
    <row r="26" spans="1:23" s="114" customFormat="1" ht="15.65" customHeight="1">
      <c r="A26" s="166" t="s">
        <v>977</v>
      </c>
      <c r="B26" s="46" t="s">
        <v>42</v>
      </c>
      <c r="C26" s="46" t="s">
        <v>649</v>
      </c>
      <c r="D26" s="129" t="s">
        <v>43</v>
      </c>
      <c r="E26" s="47" t="s">
        <v>44</v>
      </c>
      <c r="F26" s="47" t="s">
        <v>45</v>
      </c>
      <c r="G26" s="48" t="s">
        <v>46</v>
      </c>
      <c r="H26" s="126">
        <v>2.6999999999999997</v>
      </c>
      <c r="I26" s="127">
        <f>H26*$R$7</f>
        <v>224.99099999999999</v>
      </c>
      <c r="J26" s="49">
        <v>40</v>
      </c>
      <c r="K26" s="50"/>
      <c r="L26" s="111" t="str">
        <f>IF(K26="","-",K26/J26)</f>
        <v>-</v>
      </c>
      <c r="M26" s="112">
        <f t="shared" si="0"/>
        <v>0</v>
      </c>
      <c r="N26" s="112">
        <v>0</v>
      </c>
      <c r="O26" s="112">
        <f t="shared" si="1"/>
        <v>0</v>
      </c>
      <c r="P26" s="119">
        <f t="shared" si="2"/>
        <v>0</v>
      </c>
      <c r="Q26" s="119">
        <v>0</v>
      </c>
      <c r="R26" s="119">
        <f t="shared" si="3"/>
        <v>0</v>
      </c>
      <c r="S26" s="46" t="s">
        <v>47</v>
      </c>
      <c r="T26" s="46" t="s">
        <v>48</v>
      </c>
      <c r="U26" s="53" t="s">
        <v>49</v>
      </c>
      <c r="V26" s="113"/>
      <c r="W26" s="113"/>
    </row>
    <row r="27" spans="1:23" s="114" customFormat="1" ht="15.65" customHeight="1">
      <c r="A27" s="166" t="s">
        <v>977</v>
      </c>
      <c r="B27" s="46" t="s">
        <v>524</v>
      </c>
      <c r="C27" s="46" t="s">
        <v>651</v>
      </c>
      <c r="D27" s="129" t="s">
        <v>43</v>
      </c>
      <c r="E27" s="47" t="s">
        <v>44</v>
      </c>
      <c r="F27" s="47" t="s">
        <v>655</v>
      </c>
      <c r="G27" s="48" t="s">
        <v>650</v>
      </c>
      <c r="H27" s="128">
        <f>I27/$R$7</f>
        <v>2.3400936037441498</v>
      </c>
      <c r="I27" s="115">
        <v>195</v>
      </c>
      <c r="J27" s="49">
        <v>24</v>
      </c>
      <c r="K27" s="50"/>
      <c r="L27" s="111" t="str">
        <f>IF(K27="","-",K27/250)</f>
        <v>-</v>
      </c>
      <c r="M27" s="143">
        <f t="shared" ref="M27" si="8">H27*K27</f>
        <v>0</v>
      </c>
      <c r="N27" s="143">
        <f>IF(K27&lt;50,H27*K27*0.05,0)</f>
        <v>0</v>
      </c>
      <c r="O27" s="112">
        <f t="shared" ref="O27" si="9">M27+N27</f>
        <v>0</v>
      </c>
      <c r="P27" s="144">
        <f t="shared" ref="P27" si="10">K27*I27</f>
        <v>0</v>
      </c>
      <c r="Q27" s="144">
        <f>IF(K27&lt;50,I27*K27*0.05,0)</f>
        <v>0</v>
      </c>
      <c r="R27" s="119">
        <f t="shared" ref="R27" si="11">P27+Q27</f>
        <v>0</v>
      </c>
      <c r="S27" s="46" t="s">
        <v>47</v>
      </c>
      <c r="T27" s="46" t="s">
        <v>48</v>
      </c>
      <c r="U27" s="53" t="s">
        <v>49</v>
      </c>
      <c r="W27" s="113"/>
    </row>
    <row r="28" spans="1:23" s="133" customFormat="1" ht="15.65" hidden="1" customHeight="1">
      <c r="A28" s="167">
        <v>0</v>
      </c>
      <c r="B28" s="134" t="s">
        <v>50</v>
      </c>
      <c r="C28" s="134" t="s">
        <v>649</v>
      </c>
      <c r="D28" s="135" t="s">
        <v>43</v>
      </c>
      <c r="E28" s="136" t="s">
        <v>44</v>
      </c>
      <c r="F28" s="136" t="s">
        <v>51</v>
      </c>
      <c r="G28" s="137" t="s">
        <v>46</v>
      </c>
      <c r="H28" s="138">
        <v>3.4299999999999997</v>
      </c>
      <c r="I28" s="139">
        <f t="shared" ref="I28:I36" si="12">H28*$R$7</f>
        <v>285.82189999999997</v>
      </c>
      <c r="J28" s="140">
        <v>25</v>
      </c>
      <c r="K28" s="141"/>
      <c r="L28" s="142" t="str">
        <f>IF(K28="","-",K28/J28)</f>
        <v>-</v>
      </c>
      <c r="M28" s="143">
        <f t="shared" si="0"/>
        <v>0</v>
      </c>
      <c r="N28" s="143">
        <v>0</v>
      </c>
      <c r="O28" s="143">
        <f t="shared" si="1"/>
        <v>0</v>
      </c>
      <c r="P28" s="149">
        <f t="shared" si="2"/>
        <v>0</v>
      </c>
      <c r="Q28" s="149">
        <v>0</v>
      </c>
      <c r="R28" s="144">
        <f t="shared" si="3"/>
        <v>0</v>
      </c>
      <c r="S28" s="134" t="s">
        <v>47</v>
      </c>
      <c r="T28" s="134" t="s">
        <v>48</v>
      </c>
      <c r="U28" s="145" t="s">
        <v>49</v>
      </c>
      <c r="W28" s="146"/>
    </row>
    <row r="29" spans="1:23" s="133" customFormat="1" ht="15.65" hidden="1" customHeight="1">
      <c r="A29" s="167">
        <v>0</v>
      </c>
      <c r="B29" s="134" t="s">
        <v>525</v>
      </c>
      <c r="C29" s="134" t="s">
        <v>649</v>
      </c>
      <c r="D29" s="135" t="s">
        <v>43</v>
      </c>
      <c r="E29" s="136" t="s">
        <v>53</v>
      </c>
      <c r="F29" s="136" t="s">
        <v>63</v>
      </c>
      <c r="G29" s="137" t="s">
        <v>46</v>
      </c>
      <c r="H29" s="138">
        <v>5.27</v>
      </c>
      <c r="I29" s="139">
        <f t="shared" si="12"/>
        <v>439.14909999999998</v>
      </c>
      <c r="J29" s="140">
        <v>25</v>
      </c>
      <c r="K29" s="141"/>
      <c r="L29" s="142" t="str">
        <f>IF(K29="","-",K29/250)</f>
        <v>-</v>
      </c>
      <c r="M29" s="148">
        <f t="shared" si="0"/>
        <v>0</v>
      </c>
      <c r="N29" s="148">
        <f>IF(K29&lt;50,H29*K29*0.05,0)</f>
        <v>0</v>
      </c>
      <c r="O29" s="143">
        <f t="shared" si="1"/>
        <v>0</v>
      </c>
      <c r="P29" s="149">
        <f t="shared" si="2"/>
        <v>0</v>
      </c>
      <c r="Q29" s="149">
        <f>IF(K29&lt;50,I29*K29*0.05,0)</f>
        <v>0</v>
      </c>
      <c r="R29" s="144">
        <f t="shared" si="3"/>
        <v>0</v>
      </c>
      <c r="S29" s="134" t="s">
        <v>54</v>
      </c>
      <c r="T29" s="134" t="s">
        <v>55</v>
      </c>
      <c r="U29" s="145" t="s">
        <v>56</v>
      </c>
      <c r="W29" s="146"/>
    </row>
    <row r="30" spans="1:23" s="133" customFormat="1" ht="15.65" hidden="1" customHeight="1">
      <c r="A30" s="167">
        <v>0</v>
      </c>
      <c r="B30" s="134" t="s">
        <v>52</v>
      </c>
      <c r="C30" s="134" t="s">
        <v>649</v>
      </c>
      <c r="D30" s="135" t="s">
        <v>43</v>
      </c>
      <c r="E30" s="136" t="s">
        <v>53</v>
      </c>
      <c r="F30" s="136" t="s">
        <v>45</v>
      </c>
      <c r="G30" s="137" t="s">
        <v>46</v>
      </c>
      <c r="H30" s="138">
        <v>3.73</v>
      </c>
      <c r="I30" s="139">
        <f t="shared" si="12"/>
        <v>310.82089999999999</v>
      </c>
      <c r="J30" s="140">
        <v>40</v>
      </c>
      <c r="K30" s="141"/>
      <c r="L30" s="142" t="str">
        <f>IF(K30="","-",K30/J30)</f>
        <v>-</v>
      </c>
      <c r="M30" s="143">
        <f t="shared" si="0"/>
        <v>0</v>
      </c>
      <c r="N30" s="143">
        <v>0</v>
      </c>
      <c r="O30" s="143">
        <f t="shared" si="1"/>
        <v>0</v>
      </c>
      <c r="P30" s="144">
        <f t="shared" si="2"/>
        <v>0</v>
      </c>
      <c r="Q30" s="144">
        <v>0</v>
      </c>
      <c r="R30" s="144">
        <f t="shared" si="3"/>
        <v>0</v>
      </c>
      <c r="S30" s="134" t="s">
        <v>54</v>
      </c>
      <c r="T30" s="134" t="s">
        <v>55</v>
      </c>
      <c r="U30" s="145" t="s">
        <v>56</v>
      </c>
      <c r="W30" s="146"/>
    </row>
    <row r="31" spans="1:23" s="133" customFormat="1" ht="15.65" hidden="1" customHeight="1">
      <c r="A31" s="167">
        <v>0</v>
      </c>
      <c r="B31" s="134" t="s">
        <v>57</v>
      </c>
      <c r="C31" s="134" t="s">
        <v>649</v>
      </c>
      <c r="D31" s="135" t="s">
        <v>43</v>
      </c>
      <c r="E31" s="136" t="s">
        <v>53</v>
      </c>
      <c r="F31" s="136" t="s">
        <v>51</v>
      </c>
      <c r="G31" s="137" t="s">
        <v>46</v>
      </c>
      <c r="H31" s="138">
        <v>4.6399999999999997</v>
      </c>
      <c r="I31" s="139">
        <f t="shared" si="12"/>
        <v>386.65119999999996</v>
      </c>
      <c r="J31" s="140">
        <v>25</v>
      </c>
      <c r="K31" s="141"/>
      <c r="L31" s="142" t="str">
        <f>IF(K31="","-",K31/J31)</f>
        <v>-</v>
      </c>
      <c r="M31" s="143">
        <f t="shared" si="0"/>
        <v>0</v>
      </c>
      <c r="N31" s="143">
        <v>0</v>
      </c>
      <c r="O31" s="143">
        <f t="shared" si="1"/>
        <v>0</v>
      </c>
      <c r="P31" s="149">
        <f t="shared" si="2"/>
        <v>0</v>
      </c>
      <c r="Q31" s="149">
        <v>0</v>
      </c>
      <c r="R31" s="144">
        <f t="shared" si="3"/>
        <v>0</v>
      </c>
      <c r="S31" s="134" t="s">
        <v>54</v>
      </c>
      <c r="T31" s="134" t="s">
        <v>55</v>
      </c>
      <c r="U31" s="145" t="s">
        <v>56</v>
      </c>
      <c r="W31" s="146"/>
    </row>
    <row r="32" spans="1:23" s="114" customFormat="1" ht="15.65" customHeight="1">
      <c r="A32" s="166">
        <v>50</v>
      </c>
      <c r="B32" s="46" t="s">
        <v>526</v>
      </c>
      <c r="C32" s="46" t="s">
        <v>649</v>
      </c>
      <c r="D32" s="129" t="s">
        <v>43</v>
      </c>
      <c r="E32" s="47" t="s">
        <v>59</v>
      </c>
      <c r="F32" s="47" t="s">
        <v>63</v>
      </c>
      <c r="G32" s="48" t="s">
        <v>46</v>
      </c>
      <c r="H32" s="126">
        <v>5.27</v>
      </c>
      <c r="I32" s="127">
        <f t="shared" si="12"/>
        <v>439.14909999999998</v>
      </c>
      <c r="J32" s="49">
        <v>25</v>
      </c>
      <c r="K32" s="50"/>
      <c r="L32" s="111" t="str">
        <f>IF(K32="","-",K32/250)</f>
        <v>-</v>
      </c>
      <c r="M32" s="112">
        <f t="shared" si="0"/>
        <v>0</v>
      </c>
      <c r="N32" s="112">
        <f>IF(K32&lt;50,H32*K32*0.05,0)</f>
        <v>0</v>
      </c>
      <c r="O32" s="112">
        <f t="shared" si="1"/>
        <v>0</v>
      </c>
      <c r="P32" s="119">
        <f t="shared" si="2"/>
        <v>0</v>
      </c>
      <c r="Q32" s="119">
        <f>IF(K32&lt;50,I32*K32*0.05,0)</f>
        <v>0</v>
      </c>
      <c r="R32" s="119">
        <f t="shared" si="3"/>
        <v>0</v>
      </c>
      <c r="S32" s="46" t="s">
        <v>54</v>
      </c>
      <c r="T32" s="46" t="s">
        <v>60</v>
      </c>
      <c r="U32" s="53" t="s">
        <v>61</v>
      </c>
      <c r="W32" s="113"/>
    </row>
    <row r="33" spans="1:23" s="133" customFormat="1" ht="15.65" hidden="1" customHeight="1">
      <c r="A33" s="167">
        <v>0</v>
      </c>
      <c r="B33" s="134" t="s">
        <v>819</v>
      </c>
      <c r="C33" s="134" t="s">
        <v>649</v>
      </c>
      <c r="D33" s="135" t="s">
        <v>43</v>
      </c>
      <c r="E33" s="136" t="s">
        <v>59</v>
      </c>
      <c r="F33" s="136" t="s">
        <v>820</v>
      </c>
      <c r="G33" s="137" t="s">
        <v>46</v>
      </c>
      <c r="H33" s="138">
        <v>5.71</v>
      </c>
      <c r="I33" s="139">
        <f t="shared" si="12"/>
        <v>475.8143</v>
      </c>
      <c r="J33" s="140">
        <v>25</v>
      </c>
      <c r="K33" s="141"/>
      <c r="L33" s="142" t="str">
        <f>IF(K33="","-",K33/250)</f>
        <v>-</v>
      </c>
      <c r="M33" s="143">
        <f t="shared" si="0"/>
        <v>0</v>
      </c>
      <c r="N33" s="143">
        <f>IF(K33&lt;50,H33*K33*0.05,0)</f>
        <v>0</v>
      </c>
      <c r="O33" s="143">
        <f t="shared" si="1"/>
        <v>0</v>
      </c>
      <c r="P33" s="144">
        <f t="shared" si="2"/>
        <v>0</v>
      </c>
      <c r="Q33" s="144">
        <f>IF(K33&lt;50,I33*K33*0.05,0)</f>
        <v>0</v>
      </c>
      <c r="R33" s="144">
        <f t="shared" si="3"/>
        <v>0</v>
      </c>
      <c r="S33" s="134" t="s">
        <v>54</v>
      </c>
      <c r="T33" s="134" t="s">
        <v>60</v>
      </c>
      <c r="U33" s="145" t="s">
        <v>61</v>
      </c>
      <c r="W33" s="146"/>
    </row>
    <row r="34" spans="1:23" s="133" customFormat="1" ht="15.65" hidden="1" customHeight="1">
      <c r="A34" s="167">
        <v>0</v>
      </c>
      <c r="B34" s="134" t="s">
        <v>58</v>
      </c>
      <c r="C34" s="134" t="s">
        <v>649</v>
      </c>
      <c r="D34" s="135" t="s">
        <v>43</v>
      </c>
      <c r="E34" s="136" t="s">
        <v>59</v>
      </c>
      <c r="F34" s="136" t="s">
        <v>45</v>
      </c>
      <c r="G34" s="137" t="s">
        <v>46</v>
      </c>
      <c r="H34" s="138">
        <v>3.73</v>
      </c>
      <c r="I34" s="139">
        <f t="shared" si="12"/>
        <v>310.82089999999999</v>
      </c>
      <c r="J34" s="140">
        <v>40</v>
      </c>
      <c r="K34" s="141"/>
      <c r="L34" s="142" t="str">
        <f>IF(K34="","-",K34/J34)</f>
        <v>-</v>
      </c>
      <c r="M34" s="143">
        <f t="shared" si="0"/>
        <v>0</v>
      </c>
      <c r="N34" s="143">
        <v>0</v>
      </c>
      <c r="O34" s="143">
        <f t="shared" si="1"/>
        <v>0</v>
      </c>
      <c r="P34" s="144">
        <f t="shared" si="2"/>
        <v>0</v>
      </c>
      <c r="Q34" s="144">
        <v>0</v>
      </c>
      <c r="R34" s="144">
        <f t="shared" si="3"/>
        <v>0</v>
      </c>
      <c r="S34" s="134" t="s">
        <v>54</v>
      </c>
      <c r="T34" s="134" t="s">
        <v>60</v>
      </c>
      <c r="U34" s="145" t="s">
        <v>61</v>
      </c>
      <c r="W34" s="146"/>
    </row>
    <row r="35" spans="1:23" s="114" customFormat="1" ht="15.65" customHeight="1">
      <c r="A35" s="166" t="s">
        <v>977</v>
      </c>
      <c r="B35" s="46" t="s">
        <v>930</v>
      </c>
      <c r="C35" s="46" t="s">
        <v>649</v>
      </c>
      <c r="D35" s="129"/>
      <c r="E35" s="47" t="s">
        <v>59</v>
      </c>
      <c r="F35" s="47" t="s">
        <v>51</v>
      </c>
      <c r="G35" s="48" t="s">
        <v>46</v>
      </c>
      <c r="H35" s="126">
        <v>4.3499999999999996</v>
      </c>
      <c r="I35" s="127">
        <f t="shared" si="12"/>
        <v>362.48549999999994</v>
      </c>
      <c r="J35" s="49">
        <v>25</v>
      </c>
      <c r="K35" s="50"/>
      <c r="L35" s="111" t="str">
        <f>IF(K35="","-",K35/J35)</f>
        <v>-</v>
      </c>
      <c r="M35" s="112">
        <f t="shared" si="0"/>
        <v>0</v>
      </c>
      <c r="N35" s="112">
        <v>0</v>
      </c>
      <c r="O35" s="112">
        <f t="shared" si="1"/>
        <v>0</v>
      </c>
      <c r="P35" s="119">
        <f t="shared" si="2"/>
        <v>0</v>
      </c>
      <c r="Q35" s="119">
        <v>0</v>
      </c>
      <c r="R35" s="119">
        <f t="shared" si="3"/>
        <v>0</v>
      </c>
      <c r="S35" s="46" t="s">
        <v>54</v>
      </c>
      <c r="T35" s="46" t="s">
        <v>60</v>
      </c>
      <c r="U35" s="53" t="s">
        <v>61</v>
      </c>
      <c r="W35" s="113"/>
    </row>
    <row r="36" spans="1:23" s="133" customFormat="1" ht="15.65" hidden="1" customHeight="1">
      <c r="A36" s="167">
        <v>0</v>
      </c>
      <c r="B36" s="134" t="s">
        <v>62</v>
      </c>
      <c r="C36" s="134" t="s">
        <v>649</v>
      </c>
      <c r="D36" s="135" t="s">
        <v>43</v>
      </c>
      <c r="E36" s="136" t="s">
        <v>974</v>
      </c>
      <c r="F36" s="136" t="s">
        <v>63</v>
      </c>
      <c r="G36" s="137" t="s">
        <v>46</v>
      </c>
      <c r="H36" s="138">
        <v>5.27</v>
      </c>
      <c r="I36" s="139">
        <f t="shared" si="12"/>
        <v>439.14909999999998</v>
      </c>
      <c r="J36" s="140">
        <v>25</v>
      </c>
      <c r="K36" s="141"/>
      <c r="L36" s="147" t="str">
        <f>IF(K36="","-",K36/250)</f>
        <v>-</v>
      </c>
      <c r="M36" s="148">
        <f t="shared" si="0"/>
        <v>0</v>
      </c>
      <c r="N36" s="148">
        <f>IF(K36&lt;50,H36*K36*0.05,0)</f>
        <v>0</v>
      </c>
      <c r="O36" s="148">
        <f t="shared" si="1"/>
        <v>0</v>
      </c>
      <c r="P36" s="149">
        <f t="shared" si="2"/>
        <v>0</v>
      </c>
      <c r="Q36" s="149">
        <f>IF(K36&lt;50,I36*K36*0.05,0)</f>
        <v>0</v>
      </c>
      <c r="R36" s="149">
        <f t="shared" si="3"/>
        <v>0</v>
      </c>
      <c r="S36" s="150" t="s">
        <v>54</v>
      </c>
      <c r="T36" s="150" t="s">
        <v>64</v>
      </c>
      <c r="U36" s="151" t="s">
        <v>465</v>
      </c>
      <c r="W36" s="146"/>
    </row>
    <row r="37" spans="1:23" s="114" customFormat="1" ht="15.65" customHeight="1">
      <c r="A37" s="166">
        <v>33</v>
      </c>
      <c r="B37" s="46" t="s">
        <v>527</v>
      </c>
      <c r="C37" s="46" t="s">
        <v>651</v>
      </c>
      <c r="D37" s="129" t="s">
        <v>43</v>
      </c>
      <c r="E37" s="47" t="s">
        <v>622</v>
      </c>
      <c r="F37" s="47" t="s">
        <v>184</v>
      </c>
      <c r="G37" s="48" t="s">
        <v>124</v>
      </c>
      <c r="H37" s="128">
        <f>I37/$R$7</f>
        <v>2.484099363974559</v>
      </c>
      <c r="I37" s="115">
        <v>207</v>
      </c>
      <c r="J37" s="49">
        <v>30</v>
      </c>
      <c r="K37" s="50"/>
      <c r="L37" s="111" t="str">
        <f>IF(K37="","-",K37/250)</f>
        <v>-</v>
      </c>
      <c r="M37" s="143">
        <f t="shared" ref="M37" si="13">H37*K37</f>
        <v>0</v>
      </c>
      <c r="N37" s="143">
        <f>IF(K37&lt;50,H37*K37*0.05,0)</f>
        <v>0</v>
      </c>
      <c r="O37" s="112">
        <f t="shared" ref="O37" si="14">M37+N37</f>
        <v>0</v>
      </c>
      <c r="P37" s="144">
        <f t="shared" ref="P37" si="15">K37*I37</f>
        <v>0</v>
      </c>
      <c r="Q37" s="144">
        <f>IF(K37&lt;50,I37*K37*0.05,0)</f>
        <v>0</v>
      </c>
      <c r="R37" s="119">
        <f t="shared" ref="R37" si="16">P37+Q37</f>
        <v>0</v>
      </c>
      <c r="S37" s="46" t="s">
        <v>659</v>
      </c>
      <c r="T37" s="46" t="s">
        <v>48</v>
      </c>
      <c r="U37" s="53"/>
      <c r="W37" s="113"/>
    </row>
    <row r="38" spans="1:23" s="133" customFormat="1" ht="15.65" hidden="1" customHeight="1">
      <c r="A38" s="167">
        <v>0</v>
      </c>
      <c r="B38" s="134" t="s">
        <v>528</v>
      </c>
      <c r="C38" s="134" t="s">
        <v>649</v>
      </c>
      <c r="D38" s="135" t="s">
        <v>43</v>
      </c>
      <c r="E38" s="136" t="s">
        <v>623</v>
      </c>
      <c r="F38" s="136" t="s">
        <v>63</v>
      </c>
      <c r="G38" s="137" t="s">
        <v>46</v>
      </c>
      <c r="H38" s="138">
        <v>5.6</v>
      </c>
      <c r="I38" s="139">
        <f t="shared" ref="I38:I79" si="17">H38*$R$7</f>
        <v>466.64799999999997</v>
      </c>
      <c r="J38" s="140">
        <v>25</v>
      </c>
      <c r="K38" s="141"/>
      <c r="L38" s="142" t="str">
        <f>IF(K38="","-",K38/250)</f>
        <v>-</v>
      </c>
      <c r="M38" s="143">
        <f t="shared" si="0"/>
        <v>0</v>
      </c>
      <c r="N38" s="143">
        <f>IF(K38&lt;50,H38*K38*0.05,0)</f>
        <v>0</v>
      </c>
      <c r="O38" s="143">
        <f t="shared" si="1"/>
        <v>0</v>
      </c>
      <c r="P38" s="144">
        <f t="shared" si="2"/>
        <v>0</v>
      </c>
      <c r="Q38" s="144">
        <f>IF(K38&lt;50,I38*K38*0.05,0)</f>
        <v>0</v>
      </c>
      <c r="R38" s="144">
        <f t="shared" si="3"/>
        <v>0</v>
      </c>
      <c r="S38" s="134" t="s">
        <v>54</v>
      </c>
      <c r="T38" s="134" t="s">
        <v>660</v>
      </c>
      <c r="U38" s="145"/>
      <c r="W38" s="146"/>
    </row>
    <row r="39" spans="1:23" s="133" customFormat="1" ht="15.65" hidden="1" customHeight="1">
      <c r="A39" s="167">
        <v>0</v>
      </c>
      <c r="B39" s="134" t="s">
        <v>65</v>
      </c>
      <c r="C39" s="134" t="s">
        <v>649</v>
      </c>
      <c r="D39" s="135" t="s">
        <v>43</v>
      </c>
      <c r="E39" s="136" t="s">
        <v>66</v>
      </c>
      <c r="F39" s="136" t="s">
        <v>51</v>
      </c>
      <c r="G39" s="137" t="s">
        <v>46</v>
      </c>
      <c r="H39" s="138">
        <v>3.3499999999999996</v>
      </c>
      <c r="I39" s="139">
        <f t="shared" si="17"/>
        <v>279.15549999999996</v>
      </c>
      <c r="J39" s="140">
        <v>25</v>
      </c>
      <c r="K39" s="141"/>
      <c r="L39" s="147" t="str">
        <f t="shared" ref="L39:L78" si="18">IF(K39="","-",K39/J39)</f>
        <v>-</v>
      </c>
      <c r="M39" s="159">
        <f t="shared" si="0"/>
        <v>0</v>
      </c>
      <c r="N39" s="159">
        <v>0</v>
      </c>
      <c r="O39" s="148">
        <f t="shared" si="1"/>
        <v>0</v>
      </c>
      <c r="P39" s="160">
        <f t="shared" si="2"/>
        <v>0</v>
      </c>
      <c r="Q39" s="160">
        <v>0</v>
      </c>
      <c r="R39" s="149">
        <f t="shared" si="3"/>
        <v>0</v>
      </c>
      <c r="S39" s="150" t="s">
        <v>47</v>
      </c>
      <c r="T39" s="150" t="s">
        <v>67</v>
      </c>
      <c r="U39" s="151" t="s">
        <v>466</v>
      </c>
      <c r="W39" s="146"/>
    </row>
    <row r="40" spans="1:23" s="133" customFormat="1" ht="15.65" hidden="1" customHeight="1">
      <c r="A40" s="167">
        <v>0</v>
      </c>
      <c r="B40" s="134" t="s">
        <v>68</v>
      </c>
      <c r="C40" s="134" t="s">
        <v>649</v>
      </c>
      <c r="D40" s="135" t="s">
        <v>43</v>
      </c>
      <c r="E40" s="152" t="s">
        <v>69</v>
      </c>
      <c r="F40" s="136" t="s">
        <v>51</v>
      </c>
      <c r="G40" s="137" t="s">
        <v>46</v>
      </c>
      <c r="H40" s="138">
        <v>3.5599999999999996</v>
      </c>
      <c r="I40" s="139">
        <f t="shared" si="17"/>
        <v>296.65479999999997</v>
      </c>
      <c r="J40" s="140">
        <v>25</v>
      </c>
      <c r="K40" s="141"/>
      <c r="L40" s="147" t="str">
        <f t="shared" si="18"/>
        <v>-</v>
      </c>
      <c r="M40" s="148">
        <f t="shared" si="0"/>
        <v>0</v>
      </c>
      <c r="N40" s="148">
        <v>0</v>
      </c>
      <c r="O40" s="148">
        <f t="shared" si="1"/>
        <v>0</v>
      </c>
      <c r="P40" s="149">
        <f t="shared" si="2"/>
        <v>0</v>
      </c>
      <c r="Q40" s="149">
        <v>0</v>
      </c>
      <c r="R40" s="149">
        <f t="shared" si="3"/>
        <v>0</v>
      </c>
      <c r="S40" s="150" t="s">
        <v>47</v>
      </c>
      <c r="T40" s="150" t="s">
        <v>70</v>
      </c>
      <c r="U40" s="151" t="s">
        <v>467</v>
      </c>
      <c r="W40" s="146"/>
    </row>
    <row r="41" spans="1:23" s="133" customFormat="1" ht="15.65" hidden="1" customHeight="1">
      <c r="A41" s="167">
        <v>0</v>
      </c>
      <c r="B41" s="134" t="s">
        <v>694</v>
      </c>
      <c r="C41" s="134" t="s">
        <v>649</v>
      </c>
      <c r="D41" s="153" t="s">
        <v>43</v>
      </c>
      <c r="E41" s="152" t="s">
        <v>778</v>
      </c>
      <c r="F41" s="136" t="s">
        <v>51</v>
      </c>
      <c r="G41" s="137" t="s">
        <v>46</v>
      </c>
      <c r="H41" s="138">
        <v>3.5599999999999996</v>
      </c>
      <c r="I41" s="139">
        <f t="shared" si="17"/>
        <v>296.65479999999997</v>
      </c>
      <c r="J41" s="140">
        <v>25</v>
      </c>
      <c r="K41" s="141"/>
      <c r="L41" s="147" t="str">
        <f t="shared" si="18"/>
        <v>-</v>
      </c>
      <c r="M41" s="148">
        <f t="shared" si="0"/>
        <v>0</v>
      </c>
      <c r="N41" s="148">
        <v>0</v>
      </c>
      <c r="O41" s="148">
        <f t="shared" si="1"/>
        <v>0</v>
      </c>
      <c r="P41" s="149">
        <f t="shared" si="2"/>
        <v>0</v>
      </c>
      <c r="Q41" s="149">
        <v>0</v>
      </c>
      <c r="R41" s="149">
        <f t="shared" si="3"/>
        <v>0</v>
      </c>
      <c r="S41" s="150" t="s">
        <v>54</v>
      </c>
      <c r="T41" s="150" t="s">
        <v>70</v>
      </c>
      <c r="U41" s="151" t="s">
        <v>841</v>
      </c>
      <c r="W41" s="146"/>
    </row>
    <row r="42" spans="1:23" s="114" customFormat="1" ht="15.65" customHeight="1">
      <c r="A42" s="166" t="s">
        <v>977</v>
      </c>
      <c r="B42" s="46" t="s">
        <v>71</v>
      </c>
      <c r="C42" s="46" t="s">
        <v>649</v>
      </c>
      <c r="D42" s="129" t="s">
        <v>43</v>
      </c>
      <c r="E42" s="130" t="s">
        <v>72</v>
      </c>
      <c r="F42" s="47" t="s">
        <v>51</v>
      </c>
      <c r="G42" s="48" t="s">
        <v>46</v>
      </c>
      <c r="H42" s="126">
        <v>3.5599999999999996</v>
      </c>
      <c r="I42" s="127">
        <f t="shared" si="17"/>
        <v>296.65479999999997</v>
      </c>
      <c r="J42" s="49">
        <v>25</v>
      </c>
      <c r="K42" s="50"/>
      <c r="L42" s="111" t="str">
        <f t="shared" si="18"/>
        <v>-</v>
      </c>
      <c r="M42" s="112">
        <f t="shared" si="0"/>
        <v>0</v>
      </c>
      <c r="N42" s="112">
        <v>0</v>
      </c>
      <c r="O42" s="112">
        <f t="shared" si="1"/>
        <v>0</v>
      </c>
      <c r="P42" s="119">
        <f t="shared" si="2"/>
        <v>0</v>
      </c>
      <c r="Q42" s="119">
        <v>0</v>
      </c>
      <c r="R42" s="119">
        <f t="shared" si="3"/>
        <v>0</v>
      </c>
      <c r="S42" s="46" t="s">
        <v>54</v>
      </c>
      <c r="T42" s="46" t="s">
        <v>468</v>
      </c>
      <c r="U42" s="53" t="s">
        <v>931</v>
      </c>
      <c r="W42" s="113"/>
    </row>
    <row r="43" spans="1:23" s="133" customFormat="1" ht="15.65" hidden="1" customHeight="1">
      <c r="A43" s="167">
        <v>0</v>
      </c>
      <c r="B43" s="134" t="s">
        <v>73</v>
      </c>
      <c r="C43" s="134" t="s">
        <v>649</v>
      </c>
      <c r="D43" s="135" t="s">
        <v>43</v>
      </c>
      <c r="E43" s="136" t="s">
        <v>74</v>
      </c>
      <c r="F43" s="136" t="s">
        <v>51</v>
      </c>
      <c r="G43" s="137" t="s">
        <v>46</v>
      </c>
      <c r="H43" s="138">
        <v>3.3499999999999996</v>
      </c>
      <c r="I43" s="139">
        <f t="shared" si="17"/>
        <v>279.15549999999996</v>
      </c>
      <c r="J43" s="140">
        <v>25</v>
      </c>
      <c r="K43" s="141"/>
      <c r="L43" s="142" t="str">
        <f t="shared" si="18"/>
        <v>-</v>
      </c>
      <c r="M43" s="148">
        <f t="shared" si="0"/>
        <v>0</v>
      </c>
      <c r="N43" s="148">
        <v>0</v>
      </c>
      <c r="O43" s="143">
        <f t="shared" si="1"/>
        <v>0</v>
      </c>
      <c r="P43" s="149">
        <f t="shared" si="2"/>
        <v>0</v>
      </c>
      <c r="Q43" s="149">
        <v>0</v>
      </c>
      <c r="R43" s="144">
        <f t="shared" si="3"/>
        <v>0</v>
      </c>
      <c r="S43" s="134" t="s">
        <v>75</v>
      </c>
      <c r="T43" s="134" t="s">
        <v>76</v>
      </c>
      <c r="U43" s="145" t="s">
        <v>933</v>
      </c>
      <c r="W43" s="146"/>
    </row>
    <row r="44" spans="1:23" s="133" customFormat="1" ht="15.65" hidden="1" customHeight="1">
      <c r="A44" s="167">
        <v>0</v>
      </c>
      <c r="B44" s="134" t="s">
        <v>77</v>
      </c>
      <c r="C44" s="134" t="s">
        <v>649</v>
      </c>
      <c r="D44" s="153" t="s">
        <v>43</v>
      </c>
      <c r="E44" s="136" t="s">
        <v>78</v>
      </c>
      <c r="F44" s="136" t="s">
        <v>51</v>
      </c>
      <c r="G44" s="137" t="s">
        <v>46</v>
      </c>
      <c r="H44" s="138">
        <v>4.04</v>
      </c>
      <c r="I44" s="139">
        <f t="shared" si="17"/>
        <v>336.65319999999997</v>
      </c>
      <c r="J44" s="140">
        <v>25</v>
      </c>
      <c r="K44" s="141"/>
      <c r="L44" s="147" t="str">
        <f t="shared" si="18"/>
        <v>-</v>
      </c>
      <c r="M44" s="148">
        <f t="shared" si="0"/>
        <v>0</v>
      </c>
      <c r="N44" s="148">
        <v>0</v>
      </c>
      <c r="O44" s="148">
        <f t="shared" si="1"/>
        <v>0</v>
      </c>
      <c r="P44" s="149">
        <f t="shared" si="2"/>
        <v>0</v>
      </c>
      <c r="Q44" s="149">
        <v>0</v>
      </c>
      <c r="R44" s="149">
        <f t="shared" si="3"/>
        <v>0</v>
      </c>
      <c r="S44" s="150" t="s">
        <v>87</v>
      </c>
      <c r="T44" s="150" t="s">
        <v>48</v>
      </c>
      <c r="U44" s="151" t="s">
        <v>469</v>
      </c>
      <c r="W44" s="146"/>
    </row>
    <row r="45" spans="1:23" s="114" customFormat="1" ht="15.65" customHeight="1">
      <c r="A45" s="166" t="s">
        <v>977</v>
      </c>
      <c r="B45" s="46" t="s">
        <v>79</v>
      </c>
      <c r="C45" s="46" t="s">
        <v>649</v>
      </c>
      <c r="D45" s="129"/>
      <c r="E45" s="47" t="s">
        <v>80</v>
      </c>
      <c r="F45" s="47" t="s">
        <v>51</v>
      </c>
      <c r="G45" s="48" t="s">
        <v>46</v>
      </c>
      <c r="H45" s="126">
        <v>4.1899999999999995</v>
      </c>
      <c r="I45" s="127">
        <f t="shared" si="17"/>
        <v>349.15269999999992</v>
      </c>
      <c r="J45" s="49">
        <v>25</v>
      </c>
      <c r="K45" s="50"/>
      <c r="L45" s="111" t="str">
        <f t="shared" si="18"/>
        <v>-</v>
      </c>
      <c r="M45" s="112">
        <f t="shared" si="0"/>
        <v>0</v>
      </c>
      <c r="N45" s="112">
        <v>0</v>
      </c>
      <c r="O45" s="112">
        <f t="shared" si="1"/>
        <v>0</v>
      </c>
      <c r="P45" s="119">
        <f t="shared" si="2"/>
        <v>0</v>
      </c>
      <c r="Q45" s="119">
        <v>0</v>
      </c>
      <c r="R45" s="119">
        <f t="shared" si="3"/>
        <v>0</v>
      </c>
      <c r="S45" s="46" t="s">
        <v>145</v>
      </c>
      <c r="T45" s="46" t="s">
        <v>55</v>
      </c>
      <c r="U45" s="53" t="s">
        <v>470</v>
      </c>
      <c r="W45" s="113"/>
    </row>
    <row r="46" spans="1:23" s="133" customFormat="1" ht="15.65" hidden="1" customHeight="1">
      <c r="A46" s="167">
        <v>0</v>
      </c>
      <c r="B46" s="134" t="s">
        <v>81</v>
      </c>
      <c r="C46" s="134" t="s">
        <v>649</v>
      </c>
      <c r="D46" s="135" t="s">
        <v>43</v>
      </c>
      <c r="E46" s="136" t="s">
        <v>82</v>
      </c>
      <c r="F46" s="136" t="s">
        <v>51</v>
      </c>
      <c r="G46" s="137" t="s">
        <v>46</v>
      </c>
      <c r="H46" s="138">
        <v>4.04</v>
      </c>
      <c r="I46" s="139">
        <f t="shared" si="17"/>
        <v>336.65319999999997</v>
      </c>
      <c r="J46" s="140">
        <v>25</v>
      </c>
      <c r="K46" s="141"/>
      <c r="L46" s="142" t="str">
        <f t="shared" si="18"/>
        <v>-</v>
      </c>
      <c r="M46" s="148">
        <f t="shared" si="0"/>
        <v>0</v>
      </c>
      <c r="N46" s="148">
        <v>0</v>
      </c>
      <c r="O46" s="143">
        <f t="shared" si="1"/>
        <v>0</v>
      </c>
      <c r="P46" s="149">
        <f t="shared" si="2"/>
        <v>0</v>
      </c>
      <c r="Q46" s="149">
        <v>0</v>
      </c>
      <c r="R46" s="144">
        <f t="shared" si="3"/>
        <v>0</v>
      </c>
      <c r="S46" s="134" t="s">
        <v>75</v>
      </c>
      <c r="T46" s="134" t="s">
        <v>471</v>
      </c>
      <c r="U46" s="145" t="s">
        <v>472</v>
      </c>
      <c r="W46" s="146"/>
    </row>
    <row r="47" spans="1:23" s="133" customFormat="1" ht="15.65" hidden="1" customHeight="1">
      <c r="A47" s="167">
        <v>0</v>
      </c>
      <c r="B47" s="134" t="s">
        <v>695</v>
      </c>
      <c r="C47" s="134" t="s">
        <v>649</v>
      </c>
      <c r="D47" s="135"/>
      <c r="E47" s="152" t="s">
        <v>779</v>
      </c>
      <c r="F47" s="136" t="s">
        <v>51</v>
      </c>
      <c r="G47" s="137" t="s">
        <v>46</v>
      </c>
      <c r="H47" s="138">
        <v>4.3099999999999996</v>
      </c>
      <c r="I47" s="139">
        <f t="shared" si="17"/>
        <v>359.15229999999997</v>
      </c>
      <c r="J47" s="140">
        <v>25</v>
      </c>
      <c r="K47" s="141"/>
      <c r="L47" s="147" t="str">
        <f t="shared" si="18"/>
        <v>-</v>
      </c>
      <c r="M47" s="148">
        <f t="shared" si="0"/>
        <v>0</v>
      </c>
      <c r="N47" s="148">
        <v>0</v>
      </c>
      <c r="O47" s="148">
        <f t="shared" si="1"/>
        <v>0</v>
      </c>
      <c r="P47" s="149">
        <f t="shared" si="2"/>
        <v>0</v>
      </c>
      <c r="Q47" s="149">
        <v>0</v>
      </c>
      <c r="R47" s="149">
        <f t="shared" si="3"/>
        <v>0</v>
      </c>
      <c r="S47" s="150" t="s">
        <v>91</v>
      </c>
      <c r="T47" s="150" t="s">
        <v>842</v>
      </c>
      <c r="U47" s="151" t="s">
        <v>843</v>
      </c>
      <c r="W47" s="146"/>
    </row>
    <row r="48" spans="1:23" s="114" customFormat="1" ht="15.65" customHeight="1">
      <c r="A48" s="166">
        <v>75</v>
      </c>
      <c r="B48" s="46" t="s">
        <v>83</v>
      </c>
      <c r="C48" s="46" t="s">
        <v>649</v>
      </c>
      <c r="D48" s="129"/>
      <c r="E48" s="47" t="s">
        <v>84</v>
      </c>
      <c r="F48" s="47" t="s">
        <v>51</v>
      </c>
      <c r="G48" s="48" t="s">
        <v>46</v>
      </c>
      <c r="H48" s="126">
        <v>4.3099999999999996</v>
      </c>
      <c r="I48" s="127">
        <f t="shared" si="17"/>
        <v>359.15229999999997</v>
      </c>
      <c r="J48" s="49">
        <v>25</v>
      </c>
      <c r="K48" s="50"/>
      <c r="L48" s="111" t="str">
        <f t="shared" si="18"/>
        <v>-</v>
      </c>
      <c r="M48" s="112">
        <f t="shared" si="0"/>
        <v>0</v>
      </c>
      <c r="N48" s="112">
        <v>0</v>
      </c>
      <c r="O48" s="112">
        <f t="shared" si="1"/>
        <v>0</v>
      </c>
      <c r="P48" s="119">
        <f t="shared" si="2"/>
        <v>0</v>
      </c>
      <c r="Q48" s="119">
        <v>0</v>
      </c>
      <c r="R48" s="119">
        <f t="shared" si="3"/>
        <v>0</v>
      </c>
      <c r="S48" s="46" t="s">
        <v>145</v>
      </c>
      <c r="T48" s="46" t="s">
        <v>48</v>
      </c>
      <c r="U48" s="53" t="s">
        <v>473</v>
      </c>
      <c r="W48" s="113"/>
    </row>
    <row r="49" spans="1:23" s="133" customFormat="1" ht="15.65" hidden="1" customHeight="1">
      <c r="A49" s="167">
        <v>0</v>
      </c>
      <c r="B49" s="134" t="s">
        <v>85</v>
      </c>
      <c r="C49" s="134" t="s">
        <v>649</v>
      </c>
      <c r="D49" s="135" t="s">
        <v>43</v>
      </c>
      <c r="E49" s="152" t="s">
        <v>86</v>
      </c>
      <c r="F49" s="136" t="s">
        <v>51</v>
      </c>
      <c r="G49" s="137" t="s">
        <v>46</v>
      </c>
      <c r="H49" s="138">
        <v>4.47</v>
      </c>
      <c r="I49" s="139">
        <f t="shared" si="17"/>
        <v>372.48509999999999</v>
      </c>
      <c r="J49" s="140">
        <v>25</v>
      </c>
      <c r="K49" s="141"/>
      <c r="L49" s="142" t="str">
        <f t="shared" si="18"/>
        <v>-</v>
      </c>
      <c r="M49" s="143">
        <f t="shared" si="0"/>
        <v>0</v>
      </c>
      <c r="N49" s="143">
        <v>0</v>
      </c>
      <c r="O49" s="143">
        <f t="shared" si="1"/>
        <v>0</v>
      </c>
      <c r="P49" s="144">
        <f t="shared" si="2"/>
        <v>0</v>
      </c>
      <c r="Q49" s="144">
        <v>0</v>
      </c>
      <c r="R49" s="144">
        <f t="shared" si="3"/>
        <v>0</v>
      </c>
      <c r="S49" s="134" t="s">
        <v>87</v>
      </c>
      <c r="T49" s="134" t="s">
        <v>88</v>
      </c>
      <c r="U49" s="145" t="s">
        <v>474</v>
      </c>
      <c r="W49" s="146"/>
    </row>
    <row r="50" spans="1:23" s="133" customFormat="1" ht="15.65" hidden="1" customHeight="1">
      <c r="A50" s="167">
        <v>0</v>
      </c>
      <c r="B50" s="134" t="s">
        <v>89</v>
      </c>
      <c r="C50" s="134" t="s">
        <v>649</v>
      </c>
      <c r="D50" s="135" t="s">
        <v>43</v>
      </c>
      <c r="E50" s="152" t="s">
        <v>90</v>
      </c>
      <c r="F50" s="136" t="s">
        <v>51</v>
      </c>
      <c r="G50" s="137" t="s">
        <v>46</v>
      </c>
      <c r="H50" s="138">
        <v>4.47</v>
      </c>
      <c r="I50" s="139">
        <f t="shared" si="17"/>
        <v>372.48509999999999</v>
      </c>
      <c r="J50" s="140">
        <v>25</v>
      </c>
      <c r="K50" s="141"/>
      <c r="L50" s="142" t="str">
        <f t="shared" si="18"/>
        <v>-</v>
      </c>
      <c r="M50" s="143">
        <f t="shared" si="0"/>
        <v>0</v>
      </c>
      <c r="N50" s="143">
        <v>0</v>
      </c>
      <c r="O50" s="143">
        <f t="shared" si="1"/>
        <v>0</v>
      </c>
      <c r="P50" s="144">
        <f t="shared" si="2"/>
        <v>0</v>
      </c>
      <c r="Q50" s="144">
        <v>0</v>
      </c>
      <c r="R50" s="144">
        <f t="shared" si="3"/>
        <v>0</v>
      </c>
      <c r="S50" s="134" t="s">
        <v>91</v>
      </c>
      <c r="T50" s="134" t="s">
        <v>55</v>
      </c>
      <c r="U50" s="145" t="s">
        <v>475</v>
      </c>
      <c r="W50" s="146"/>
    </row>
    <row r="51" spans="1:23" s="114" customFormat="1" ht="15.65" customHeight="1">
      <c r="A51" s="166">
        <v>55</v>
      </c>
      <c r="B51" s="46" t="s">
        <v>696</v>
      </c>
      <c r="C51" s="46" t="s">
        <v>649</v>
      </c>
      <c r="D51" s="129"/>
      <c r="E51" s="130" t="s">
        <v>780</v>
      </c>
      <c r="F51" s="47" t="s">
        <v>51</v>
      </c>
      <c r="G51" s="48" t="s">
        <v>46</v>
      </c>
      <c r="H51" s="126">
        <v>4.3099999999999996</v>
      </c>
      <c r="I51" s="127">
        <f t="shared" si="17"/>
        <v>359.15229999999997</v>
      </c>
      <c r="J51" s="49">
        <v>25</v>
      </c>
      <c r="K51" s="50"/>
      <c r="L51" s="111" t="str">
        <f t="shared" si="18"/>
        <v>-</v>
      </c>
      <c r="M51" s="112">
        <f t="shared" si="0"/>
        <v>0</v>
      </c>
      <c r="N51" s="112">
        <v>0</v>
      </c>
      <c r="O51" s="112">
        <f t="shared" si="1"/>
        <v>0</v>
      </c>
      <c r="P51" s="119">
        <f t="shared" si="2"/>
        <v>0</v>
      </c>
      <c r="Q51" s="119">
        <v>0</v>
      </c>
      <c r="R51" s="119">
        <f t="shared" si="3"/>
        <v>0</v>
      </c>
      <c r="S51" s="46" t="s">
        <v>87</v>
      </c>
      <c r="T51" s="46" t="s">
        <v>844</v>
      </c>
      <c r="U51" s="53" t="s">
        <v>845</v>
      </c>
      <c r="W51" s="113"/>
    </row>
    <row r="52" spans="1:23" s="114" customFormat="1" ht="15.65" customHeight="1">
      <c r="A52" s="166" t="s">
        <v>977</v>
      </c>
      <c r="B52" s="46" t="s">
        <v>92</v>
      </c>
      <c r="C52" s="46" t="s">
        <v>649</v>
      </c>
      <c r="D52" s="129"/>
      <c r="E52" s="47" t="s">
        <v>93</v>
      </c>
      <c r="F52" s="47" t="s">
        <v>51</v>
      </c>
      <c r="G52" s="48" t="s">
        <v>46</v>
      </c>
      <c r="H52" s="126">
        <v>3.3499999999999996</v>
      </c>
      <c r="I52" s="127">
        <f t="shared" si="17"/>
        <v>279.15549999999996</v>
      </c>
      <c r="J52" s="49">
        <v>25</v>
      </c>
      <c r="K52" s="50"/>
      <c r="L52" s="111" t="str">
        <f t="shared" si="18"/>
        <v>-</v>
      </c>
      <c r="M52" s="112">
        <f t="shared" si="0"/>
        <v>0</v>
      </c>
      <c r="N52" s="112">
        <v>0</v>
      </c>
      <c r="O52" s="112">
        <f t="shared" si="1"/>
        <v>0</v>
      </c>
      <c r="P52" s="119">
        <f t="shared" si="2"/>
        <v>0</v>
      </c>
      <c r="Q52" s="119">
        <v>0</v>
      </c>
      <c r="R52" s="119">
        <f t="shared" si="3"/>
        <v>0</v>
      </c>
      <c r="S52" s="46" t="s">
        <v>87</v>
      </c>
      <c r="T52" s="46" t="s">
        <v>476</v>
      </c>
      <c r="U52" s="53" t="s">
        <v>477</v>
      </c>
      <c r="W52" s="113"/>
    </row>
    <row r="53" spans="1:23" s="133" customFormat="1" ht="15.65" hidden="1" customHeight="1">
      <c r="A53" s="167">
        <v>0</v>
      </c>
      <c r="B53" s="134" t="s">
        <v>94</v>
      </c>
      <c r="C53" s="134" t="s">
        <v>649</v>
      </c>
      <c r="D53" s="135" t="s">
        <v>43</v>
      </c>
      <c r="E53" s="136" t="s">
        <v>95</v>
      </c>
      <c r="F53" s="136" t="s">
        <v>51</v>
      </c>
      <c r="G53" s="137" t="s">
        <v>46</v>
      </c>
      <c r="H53" s="138">
        <v>4.04</v>
      </c>
      <c r="I53" s="139">
        <f t="shared" si="17"/>
        <v>336.65319999999997</v>
      </c>
      <c r="J53" s="140">
        <v>25</v>
      </c>
      <c r="K53" s="141"/>
      <c r="L53" s="147" t="str">
        <f t="shared" si="18"/>
        <v>-</v>
      </c>
      <c r="M53" s="148">
        <f t="shared" si="0"/>
        <v>0</v>
      </c>
      <c r="N53" s="148">
        <v>0</v>
      </c>
      <c r="O53" s="148">
        <f t="shared" si="1"/>
        <v>0</v>
      </c>
      <c r="P53" s="149">
        <f t="shared" si="2"/>
        <v>0</v>
      </c>
      <c r="Q53" s="149">
        <v>0</v>
      </c>
      <c r="R53" s="149">
        <f t="shared" si="3"/>
        <v>0</v>
      </c>
      <c r="S53" s="150" t="s">
        <v>75</v>
      </c>
      <c r="T53" s="150" t="s">
        <v>96</v>
      </c>
      <c r="U53" s="151" t="s">
        <v>478</v>
      </c>
      <c r="W53" s="146"/>
    </row>
    <row r="54" spans="1:23" s="133" customFormat="1" ht="15.65" hidden="1" customHeight="1">
      <c r="A54" s="167">
        <v>0</v>
      </c>
      <c r="B54" s="134" t="s">
        <v>97</v>
      </c>
      <c r="C54" s="134" t="s">
        <v>649</v>
      </c>
      <c r="D54" s="135" t="s">
        <v>43</v>
      </c>
      <c r="E54" s="136" t="s">
        <v>98</v>
      </c>
      <c r="F54" s="136" t="s">
        <v>51</v>
      </c>
      <c r="G54" s="137" t="s">
        <v>46</v>
      </c>
      <c r="H54" s="138">
        <v>3.3499999999999996</v>
      </c>
      <c r="I54" s="139">
        <f t="shared" si="17"/>
        <v>279.15549999999996</v>
      </c>
      <c r="J54" s="140">
        <v>25</v>
      </c>
      <c r="K54" s="141"/>
      <c r="L54" s="142" t="str">
        <f t="shared" si="18"/>
        <v>-</v>
      </c>
      <c r="M54" s="143">
        <f t="shared" si="0"/>
        <v>0</v>
      </c>
      <c r="N54" s="143">
        <v>0</v>
      </c>
      <c r="O54" s="143">
        <f t="shared" si="1"/>
        <v>0</v>
      </c>
      <c r="P54" s="149">
        <f t="shared" si="2"/>
        <v>0</v>
      </c>
      <c r="Q54" s="149">
        <v>0</v>
      </c>
      <c r="R54" s="144">
        <f t="shared" si="3"/>
        <v>0</v>
      </c>
      <c r="S54" s="134" t="s">
        <v>75</v>
      </c>
      <c r="T54" s="134" t="s">
        <v>99</v>
      </c>
      <c r="U54" s="145" t="s">
        <v>479</v>
      </c>
      <c r="W54" s="146"/>
    </row>
    <row r="55" spans="1:23" s="114" customFormat="1" ht="15.65" customHeight="1">
      <c r="A55" s="166">
        <v>50</v>
      </c>
      <c r="B55" s="46" t="s">
        <v>697</v>
      </c>
      <c r="C55" s="46" t="s">
        <v>649</v>
      </c>
      <c r="D55" s="129"/>
      <c r="E55" s="130" t="s">
        <v>781</v>
      </c>
      <c r="F55" s="47" t="s">
        <v>51</v>
      </c>
      <c r="G55" s="48" t="s">
        <v>46</v>
      </c>
      <c r="H55" s="126">
        <v>4.3099999999999996</v>
      </c>
      <c r="I55" s="127">
        <f t="shared" si="17"/>
        <v>359.15229999999997</v>
      </c>
      <c r="J55" s="49">
        <v>25</v>
      </c>
      <c r="K55" s="50"/>
      <c r="L55" s="111" t="str">
        <f t="shared" si="18"/>
        <v>-</v>
      </c>
      <c r="M55" s="112">
        <f t="shared" si="0"/>
        <v>0</v>
      </c>
      <c r="N55" s="112">
        <v>0</v>
      </c>
      <c r="O55" s="112">
        <f t="shared" si="1"/>
        <v>0</v>
      </c>
      <c r="P55" s="119">
        <f t="shared" si="2"/>
        <v>0</v>
      </c>
      <c r="Q55" s="119">
        <v>0</v>
      </c>
      <c r="R55" s="119">
        <f t="shared" si="3"/>
        <v>0</v>
      </c>
      <c r="S55" s="46" t="s">
        <v>380</v>
      </c>
      <c r="T55" s="46" t="s">
        <v>846</v>
      </c>
      <c r="U55" s="53" t="s">
        <v>847</v>
      </c>
      <c r="W55" s="113"/>
    </row>
    <row r="56" spans="1:23" s="133" customFormat="1" ht="15.65" hidden="1" customHeight="1">
      <c r="A56" s="167">
        <v>0</v>
      </c>
      <c r="B56" s="134" t="s">
        <v>698</v>
      </c>
      <c r="C56" s="134" t="s">
        <v>649</v>
      </c>
      <c r="D56" s="135"/>
      <c r="E56" s="152" t="s">
        <v>782</v>
      </c>
      <c r="F56" s="136" t="s">
        <v>51</v>
      </c>
      <c r="G56" s="137" t="s">
        <v>46</v>
      </c>
      <c r="H56" s="138">
        <v>4.3099999999999996</v>
      </c>
      <c r="I56" s="139">
        <f t="shared" si="17"/>
        <v>359.15229999999997</v>
      </c>
      <c r="J56" s="140">
        <v>25</v>
      </c>
      <c r="K56" s="141"/>
      <c r="L56" s="147" t="str">
        <f t="shared" si="18"/>
        <v>-</v>
      </c>
      <c r="M56" s="148">
        <f t="shared" si="0"/>
        <v>0</v>
      </c>
      <c r="N56" s="148">
        <v>0</v>
      </c>
      <c r="O56" s="148">
        <f t="shared" si="1"/>
        <v>0</v>
      </c>
      <c r="P56" s="149">
        <f t="shared" si="2"/>
        <v>0</v>
      </c>
      <c r="Q56" s="149">
        <v>0</v>
      </c>
      <c r="R56" s="149">
        <f t="shared" si="3"/>
        <v>0</v>
      </c>
      <c r="S56" s="150" t="s">
        <v>380</v>
      </c>
      <c r="T56" s="150" t="s">
        <v>848</v>
      </c>
      <c r="U56" s="151" t="s">
        <v>849</v>
      </c>
      <c r="W56" s="146"/>
    </row>
    <row r="57" spans="1:23" s="133" customFormat="1" ht="15.65" hidden="1" customHeight="1">
      <c r="A57" s="167">
        <v>0</v>
      </c>
      <c r="B57" s="134" t="s">
        <v>699</v>
      </c>
      <c r="C57" s="134" t="s">
        <v>649</v>
      </c>
      <c r="D57" s="135"/>
      <c r="E57" s="152" t="s">
        <v>783</v>
      </c>
      <c r="F57" s="136" t="s">
        <v>51</v>
      </c>
      <c r="G57" s="137" t="s">
        <v>46</v>
      </c>
      <c r="H57" s="138">
        <v>4.3099999999999996</v>
      </c>
      <c r="I57" s="139">
        <f t="shared" si="17"/>
        <v>359.15229999999997</v>
      </c>
      <c r="J57" s="140">
        <v>25</v>
      </c>
      <c r="K57" s="141"/>
      <c r="L57" s="142" t="str">
        <f t="shared" si="18"/>
        <v>-</v>
      </c>
      <c r="M57" s="148">
        <f t="shared" ref="M57:M88" si="19">H57*K57</f>
        <v>0</v>
      </c>
      <c r="N57" s="148">
        <v>0</v>
      </c>
      <c r="O57" s="143">
        <f t="shared" ref="O57:O88" si="20">M57+N57</f>
        <v>0</v>
      </c>
      <c r="P57" s="149">
        <f t="shared" ref="P57:P88" si="21">K57*I57</f>
        <v>0</v>
      </c>
      <c r="Q57" s="149">
        <v>0</v>
      </c>
      <c r="R57" s="144">
        <f t="shared" ref="R57:R88" si="22">P57+Q57</f>
        <v>0</v>
      </c>
      <c r="S57" s="134" t="s">
        <v>380</v>
      </c>
      <c r="T57" s="134" t="s">
        <v>850</v>
      </c>
      <c r="U57" s="145" t="s">
        <v>851</v>
      </c>
      <c r="W57" s="146"/>
    </row>
    <row r="58" spans="1:23" s="133" customFormat="1" ht="15.65" hidden="1" customHeight="1">
      <c r="A58" s="167">
        <v>0</v>
      </c>
      <c r="B58" s="134" t="s">
        <v>100</v>
      </c>
      <c r="C58" s="134" t="s">
        <v>649</v>
      </c>
      <c r="D58" s="135"/>
      <c r="E58" s="152" t="s">
        <v>101</v>
      </c>
      <c r="F58" s="136" t="s">
        <v>51</v>
      </c>
      <c r="G58" s="137" t="s">
        <v>46</v>
      </c>
      <c r="H58" s="138">
        <v>4.3099999999999996</v>
      </c>
      <c r="I58" s="139">
        <f t="shared" si="17"/>
        <v>359.15229999999997</v>
      </c>
      <c r="J58" s="140">
        <v>25</v>
      </c>
      <c r="K58" s="141"/>
      <c r="L58" s="142" t="str">
        <f t="shared" si="18"/>
        <v>-</v>
      </c>
      <c r="M58" s="143">
        <f t="shared" si="19"/>
        <v>0</v>
      </c>
      <c r="N58" s="143">
        <v>0</v>
      </c>
      <c r="O58" s="143">
        <f t="shared" si="20"/>
        <v>0</v>
      </c>
      <c r="P58" s="149">
        <f t="shared" si="21"/>
        <v>0</v>
      </c>
      <c r="Q58" s="149">
        <v>0</v>
      </c>
      <c r="R58" s="144">
        <f t="shared" si="22"/>
        <v>0</v>
      </c>
      <c r="S58" s="134" t="s">
        <v>380</v>
      </c>
      <c r="T58" s="134" t="s">
        <v>480</v>
      </c>
      <c r="U58" s="145" t="s">
        <v>481</v>
      </c>
      <c r="W58" s="146"/>
    </row>
    <row r="59" spans="1:23" s="114" customFormat="1" ht="15.65" customHeight="1">
      <c r="A59" s="166">
        <v>50</v>
      </c>
      <c r="B59" s="46" t="s">
        <v>102</v>
      </c>
      <c r="C59" s="46" t="s">
        <v>649</v>
      </c>
      <c r="D59" s="129"/>
      <c r="E59" s="130" t="s">
        <v>103</v>
      </c>
      <c r="F59" s="47" t="s">
        <v>51</v>
      </c>
      <c r="G59" s="48" t="s">
        <v>46</v>
      </c>
      <c r="H59" s="126">
        <v>4.3099999999999996</v>
      </c>
      <c r="I59" s="127">
        <f t="shared" si="17"/>
        <v>359.15229999999997</v>
      </c>
      <c r="J59" s="49">
        <v>25</v>
      </c>
      <c r="K59" s="50"/>
      <c r="L59" s="111" t="str">
        <f t="shared" si="18"/>
        <v>-</v>
      </c>
      <c r="M59" s="112">
        <f t="shared" si="19"/>
        <v>0</v>
      </c>
      <c r="N59" s="112">
        <v>0</v>
      </c>
      <c r="O59" s="112">
        <f t="shared" si="20"/>
        <v>0</v>
      </c>
      <c r="P59" s="119">
        <f t="shared" si="21"/>
        <v>0</v>
      </c>
      <c r="Q59" s="119">
        <v>0</v>
      </c>
      <c r="R59" s="119">
        <f t="shared" si="22"/>
        <v>0</v>
      </c>
      <c r="S59" s="46" t="s">
        <v>380</v>
      </c>
      <c r="T59" s="46" t="s">
        <v>482</v>
      </c>
      <c r="U59" s="53" t="s">
        <v>481</v>
      </c>
      <c r="W59" s="113"/>
    </row>
    <row r="60" spans="1:23" s="133" customFormat="1" ht="15.65" hidden="1" customHeight="1">
      <c r="A60" s="167">
        <v>0</v>
      </c>
      <c r="B60" s="134" t="s">
        <v>104</v>
      </c>
      <c r="C60" s="134" t="s">
        <v>649</v>
      </c>
      <c r="D60" s="135"/>
      <c r="E60" s="152" t="s">
        <v>105</v>
      </c>
      <c r="F60" s="136" t="s">
        <v>51</v>
      </c>
      <c r="G60" s="137" t="s">
        <v>46</v>
      </c>
      <c r="H60" s="138">
        <v>4.3099999999999996</v>
      </c>
      <c r="I60" s="139">
        <f t="shared" si="17"/>
        <v>359.15229999999997</v>
      </c>
      <c r="J60" s="140">
        <v>25</v>
      </c>
      <c r="K60" s="141"/>
      <c r="L60" s="142" t="str">
        <f t="shared" si="18"/>
        <v>-</v>
      </c>
      <c r="M60" s="143">
        <f t="shared" si="19"/>
        <v>0</v>
      </c>
      <c r="N60" s="143">
        <v>0</v>
      </c>
      <c r="O60" s="143">
        <f t="shared" si="20"/>
        <v>0</v>
      </c>
      <c r="P60" s="149">
        <f t="shared" si="21"/>
        <v>0</v>
      </c>
      <c r="Q60" s="149">
        <v>0</v>
      </c>
      <c r="R60" s="144">
        <f t="shared" si="22"/>
        <v>0</v>
      </c>
      <c r="S60" s="134" t="s">
        <v>380</v>
      </c>
      <c r="T60" s="134" t="s">
        <v>483</v>
      </c>
      <c r="U60" s="145" t="s">
        <v>481</v>
      </c>
      <c r="W60" s="146"/>
    </row>
    <row r="61" spans="1:23" s="114" customFormat="1" ht="15.65" customHeight="1">
      <c r="A61" s="166" t="s">
        <v>977</v>
      </c>
      <c r="B61" s="46" t="s">
        <v>106</v>
      </c>
      <c r="C61" s="46" t="s">
        <v>649</v>
      </c>
      <c r="D61" s="129"/>
      <c r="E61" s="47" t="s">
        <v>107</v>
      </c>
      <c r="F61" s="47" t="s">
        <v>51</v>
      </c>
      <c r="G61" s="48" t="s">
        <v>46</v>
      </c>
      <c r="H61" s="126">
        <v>3.3499999999999996</v>
      </c>
      <c r="I61" s="127">
        <f t="shared" si="17"/>
        <v>279.15549999999996</v>
      </c>
      <c r="J61" s="49">
        <v>25</v>
      </c>
      <c r="K61" s="50"/>
      <c r="L61" s="111" t="str">
        <f t="shared" si="18"/>
        <v>-</v>
      </c>
      <c r="M61" s="112">
        <f t="shared" si="19"/>
        <v>0</v>
      </c>
      <c r="N61" s="112">
        <v>0</v>
      </c>
      <c r="O61" s="112">
        <f t="shared" si="20"/>
        <v>0</v>
      </c>
      <c r="P61" s="119">
        <f t="shared" si="21"/>
        <v>0</v>
      </c>
      <c r="Q61" s="119">
        <v>0</v>
      </c>
      <c r="R61" s="119">
        <f t="shared" si="22"/>
        <v>0</v>
      </c>
      <c r="S61" s="46" t="s">
        <v>91</v>
      </c>
      <c r="T61" s="46" t="s">
        <v>483</v>
      </c>
      <c r="U61" s="53" t="s">
        <v>484</v>
      </c>
      <c r="W61" s="113"/>
    </row>
    <row r="62" spans="1:23" s="114" customFormat="1" ht="15.65" customHeight="1">
      <c r="A62" s="166">
        <v>85</v>
      </c>
      <c r="B62" s="46" t="s">
        <v>108</v>
      </c>
      <c r="C62" s="46" t="s">
        <v>649</v>
      </c>
      <c r="D62" s="129" t="s">
        <v>43</v>
      </c>
      <c r="E62" s="47" t="s">
        <v>109</v>
      </c>
      <c r="F62" s="47" t="s">
        <v>51</v>
      </c>
      <c r="G62" s="48" t="s">
        <v>46</v>
      </c>
      <c r="H62" s="126">
        <v>4.04</v>
      </c>
      <c r="I62" s="127">
        <f t="shared" si="17"/>
        <v>336.65319999999997</v>
      </c>
      <c r="J62" s="49">
        <v>25</v>
      </c>
      <c r="K62" s="50"/>
      <c r="L62" s="111" t="str">
        <f t="shared" si="18"/>
        <v>-</v>
      </c>
      <c r="M62" s="112">
        <f t="shared" si="19"/>
        <v>0</v>
      </c>
      <c r="N62" s="112">
        <v>0</v>
      </c>
      <c r="O62" s="112">
        <f t="shared" si="20"/>
        <v>0</v>
      </c>
      <c r="P62" s="119">
        <f t="shared" si="21"/>
        <v>0</v>
      </c>
      <c r="Q62" s="119">
        <v>0</v>
      </c>
      <c r="R62" s="119">
        <f t="shared" si="22"/>
        <v>0</v>
      </c>
      <c r="S62" s="46" t="s">
        <v>75</v>
      </c>
      <c r="T62" s="46" t="s">
        <v>110</v>
      </c>
      <c r="U62" s="53" t="s">
        <v>485</v>
      </c>
      <c r="W62" s="113"/>
    </row>
    <row r="63" spans="1:23" s="114" customFormat="1" ht="15.65" customHeight="1">
      <c r="A63" s="166" t="s">
        <v>977</v>
      </c>
      <c r="B63" s="46" t="s">
        <v>111</v>
      </c>
      <c r="C63" s="46" t="s">
        <v>649</v>
      </c>
      <c r="D63" s="129"/>
      <c r="E63" s="47" t="s">
        <v>112</v>
      </c>
      <c r="F63" s="47" t="s">
        <v>51</v>
      </c>
      <c r="G63" s="48" t="s">
        <v>46</v>
      </c>
      <c r="H63" s="126">
        <v>3.3499999999999996</v>
      </c>
      <c r="I63" s="127">
        <f t="shared" si="17"/>
        <v>279.15549999999996</v>
      </c>
      <c r="J63" s="49">
        <v>25</v>
      </c>
      <c r="K63" s="50"/>
      <c r="L63" s="111" t="str">
        <f t="shared" si="18"/>
        <v>-</v>
      </c>
      <c r="M63" s="112">
        <f t="shared" si="19"/>
        <v>0</v>
      </c>
      <c r="N63" s="112">
        <v>0</v>
      </c>
      <c r="O63" s="112">
        <f t="shared" si="20"/>
        <v>0</v>
      </c>
      <c r="P63" s="119">
        <f t="shared" si="21"/>
        <v>0</v>
      </c>
      <c r="Q63" s="119">
        <v>0</v>
      </c>
      <c r="R63" s="119">
        <f t="shared" si="22"/>
        <v>0</v>
      </c>
      <c r="S63" s="46" t="s">
        <v>47</v>
      </c>
      <c r="T63" s="46" t="s">
        <v>486</v>
      </c>
      <c r="U63" s="53" t="s">
        <v>487</v>
      </c>
      <c r="W63" s="113"/>
    </row>
    <row r="64" spans="1:23" s="114" customFormat="1" ht="15.65" customHeight="1">
      <c r="A64" s="166">
        <v>75</v>
      </c>
      <c r="B64" s="46" t="s">
        <v>700</v>
      </c>
      <c r="C64" s="46" t="s">
        <v>649</v>
      </c>
      <c r="D64" s="129"/>
      <c r="E64" s="130" t="s">
        <v>784</v>
      </c>
      <c r="F64" s="47" t="s">
        <v>51</v>
      </c>
      <c r="G64" s="48" t="s">
        <v>46</v>
      </c>
      <c r="H64" s="126">
        <v>3.59</v>
      </c>
      <c r="I64" s="127">
        <f t="shared" si="17"/>
        <v>299.15469999999999</v>
      </c>
      <c r="J64" s="49">
        <v>25</v>
      </c>
      <c r="K64" s="50"/>
      <c r="L64" s="111" t="str">
        <f t="shared" si="18"/>
        <v>-</v>
      </c>
      <c r="M64" s="112">
        <f t="shared" si="19"/>
        <v>0</v>
      </c>
      <c r="N64" s="112">
        <v>0</v>
      </c>
      <c r="O64" s="112">
        <f t="shared" si="20"/>
        <v>0</v>
      </c>
      <c r="P64" s="119">
        <f t="shared" si="21"/>
        <v>0</v>
      </c>
      <c r="Q64" s="119">
        <v>0</v>
      </c>
      <c r="R64" s="119">
        <f t="shared" si="22"/>
        <v>0</v>
      </c>
      <c r="S64" s="46" t="s">
        <v>75</v>
      </c>
      <c r="T64" s="46" t="s">
        <v>483</v>
      </c>
      <c r="U64" s="53" t="s">
        <v>852</v>
      </c>
      <c r="W64" s="113"/>
    </row>
    <row r="65" spans="1:23" s="133" customFormat="1" ht="15.65" hidden="1" customHeight="1">
      <c r="A65" s="167">
        <v>0</v>
      </c>
      <c r="B65" s="134" t="s">
        <v>113</v>
      </c>
      <c r="C65" s="134" t="s">
        <v>649</v>
      </c>
      <c r="D65" s="135"/>
      <c r="E65" s="152" t="s">
        <v>114</v>
      </c>
      <c r="F65" s="136" t="s">
        <v>51</v>
      </c>
      <c r="G65" s="137" t="s">
        <v>46</v>
      </c>
      <c r="H65" s="138">
        <v>4.3099999999999996</v>
      </c>
      <c r="I65" s="139">
        <f t="shared" si="17"/>
        <v>359.15229999999997</v>
      </c>
      <c r="J65" s="140">
        <v>25</v>
      </c>
      <c r="K65" s="141"/>
      <c r="L65" s="147" t="str">
        <f t="shared" si="18"/>
        <v>-</v>
      </c>
      <c r="M65" s="148">
        <f t="shared" si="19"/>
        <v>0</v>
      </c>
      <c r="N65" s="148">
        <v>0</v>
      </c>
      <c r="O65" s="148">
        <f t="shared" si="20"/>
        <v>0</v>
      </c>
      <c r="P65" s="149">
        <f t="shared" si="21"/>
        <v>0</v>
      </c>
      <c r="Q65" s="149">
        <v>0</v>
      </c>
      <c r="R65" s="149">
        <f t="shared" si="22"/>
        <v>0</v>
      </c>
      <c r="S65" s="150" t="s">
        <v>87</v>
      </c>
      <c r="T65" s="150" t="s">
        <v>488</v>
      </c>
      <c r="U65" s="151" t="s">
        <v>489</v>
      </c>
      <c r="W65" s="146"/>
    </row>
    <row r="66" spans="1:23" s="114" customFormat="1" ht="15.65" customHeight="1">
      <c r="A66" s="166" t="s">
        <v>977</v>
      </c>
      <c r="B66" s="46" t="s">
        <v>115</v>
      </c>
      <c r="C66" s="46" t="s">
        <v>649</v>
      </c>
      <c r="D66" s="129"/>
      <c r="E66" s="130" t="s">
        <v>116</v>
      </c>
      <c r="F66" s="47" t="s">
        <v>51</v>
      </c>
      <c r="G66" s="48" t="s">
        <v>46</v>
      </c>
      <c r="H66" s="126">
        <v>3.75</v>
      </c>
      <c r="I66" s="127">
        <f t="shared" si="17"/>
        <v>312.48750000000001</v>
      </c>
      <c r="J66" s="49">
        <v>25</v>
      </c>
      <c r="K66" s="50"/>
      <c r="L66" s="111" t="str">
        <f t="shared" si="18"/>
        <v>-</v>
      </c>
      <c r="M66" s="112">
        <f t="shared" si="19"/>
        <v>0</v>
      </c>
      <c r="N66" s="112">
        <v>0</v>
      </c>
      <c r="O66" s="112">
        <f t="shared" si="20"/>
        <v>0</v>
      </c>
      <c r="P66" s="119">
        <f t="shared" si="21"/>
        <v>0</v>
      </c>
      <c r="Q66" s="119">
        <v>0</v>
      </c>
      <c r="R66" s="119">
        <f t="shared" si="22"/>
        <v>0</v>
      </c>
      <c r="S66" s="46" t="s">
        <v>125</v>
      </c>
      <c r="T66" s="46" t="s">
        <v>490</v>
      </c>
      <c r="U66" s="53" t="s">
        <v>491</v>
      </c>
      <c r="W66" s="113"/>
    </row>
    <row r="67" spans="1:23" s="133" customFormat="1" ht="15.65" hidden="1" customHeight="1">
      <c r="A67" s="167">
        <v>0</v>
      </c>
      <c r="B67" s="134" t="s">
        <v>117</v>
      </c>
      <c r="C67" s="134" t="s">
        <v>649</v>
      </c>
      <c r="D67" s="135" t="s">
        <v>43</v>
      </c>
      <c r="E67" s="136" t="s">
        <v>118</v>
      </c>
      <c r="F67" s="136" t="s">
        <v>51</v>
      </c>
      <c r="G67" s="137" t="s">
        <v>46</v>
      </c>
      <c r="H67" s="138">
        <v>4.04</v>
      </c>
      <c r="I67" s="139">
        <f t="shared" si="17"/>
        <v>336.65319999999997</v>
      </c>
      <c r="J67" s="140">
        <v>25</v>
      </c>
      <c r="K67" s="141"/>
      <c r="L67" s="142" t="str">
        <f t="shared" si="18"/>
        <v>-</v>
      </c>
      <c r="M67" s="143">
        <f t="shared" si="19"/>
        <v>0</v>
      </c>
      <c r="N67" s="143">
        <v>0</v>
      </c>
      <c r="O67" s="143">
        <f t="shared" si="20"/>
        <v>0</v>
      </c>
      <c r="P67" s="144">
        <f t="shared" si="21"/>
        <v>0</v>
      </c>
      <c r="Q67" s="144">
        <v>0</v>
      </c>
      <c r="R67" s="144">
        <f t="shared" si="22"/>
        <v>0</v>
      </c>
      <c r="S67" s="134" t="s">
        <v>75</v>
      </c>
      <c r="T67" s="134" t="s">
        <v>119</v>
      </c>
      <c r="U67" s="145" t="s">
        <v>492</v>
      </c>
      <c r="W67" s="146"/>
    </row>
    <row r="68" spans="1:23" s="114" customFormat="1" ht="15.65" customHeight="1">
      <c r="A68" s="166" t="s">
        <v>977</v>
      </c>
      <c r="B68" s="46" t="s">
        <v>701</v>
      </c>
      <c r="C68" s="46" t="s">
        <v>649</v>
      </c>
      <c r="D68" s="129"/>
      <c r="E68" s="130" t="s">
        <v>785</v>
      </c>
      <c r="F68" s="47" t="s">
        <v>51</v>
      </c>
      <c r="G68" s="48" t="s">
        <v>46</v>
      </c>
      <c r="H68" s="126">
        <v>3.59</v>
      </c>
      <c r="I68" s="127">
        <f t="shared" si="17"/>
        <v>299.15469999999999</v>
      </c>
      <c r="J68" s="49">
        <v>25</v>
      </c>
      <c r="K68" s="50"/>
      <c r="L68" s="111" t="str">
        <f t="shared" si="18"/>
        <v>-</v>
      </c>
      <c r="M68" s="112">
        <f t="shared" si="19"/>
        <v>0</v>
      </c>
      <c r="N68" s="112">
        <v>0</v>
      </c>
      <c r="O68" s="112">
        <f t="shared" si="20"/>
        <v>0</v>
      </c>
      <c r="P68" s="119">
        <f t="shared" si="21"/>
        <v>0</v>
      </c>
      <c r="Q68" s="119">
        <v>0</v>
      </c>
      <c r="R68" s="119">
        <f t="shared" si="22"/>
        <v>0</v>
      </c>
      <c r="S68" s="46" t="s">
        <v>75</v>
      </c>
      <c r="T68" s="46" t="s">
        <v>853</v>
      </c>
      <c r="U68" s="53" t="s">
        <v>854</v>
      </c>
      <c r="W68" s="113"/>
    </row>
    <row r="69" spans="1:23" s="114" customFormat="1" ht="15.65" customHeight="1">
      <c r="A69" s="166" t="s">
        <v>977</v>
      </c>
      <c r="B69" s="46" t="s">
        <v>702</v>
      </c>
      <c r="C69" s="46" t="s">
        <v>649</v>
      </c>
      <c r="D69" s="129"/>
      <c r="E69" s="130" t="s">
        <v>786</v>
      </c>
      <c r="F69" s="47" t="s">
        <v>51</v>
      </c>
      <c r="G69" s="48" t="s">
        <v>46</v>
      </c>
      <c r="H69" s="126">
        <v>3.59</v>
      </c>
      <c r="I69" s="127">
        <f t="shared" si="17"/>
        <v>299.15469999999999</v>
      </c>
      <c r="J69" s="49">
        <v>25</v>
      </c>
      <c r="K69" s="50"/>
      <c r="L69" s="111" t="str">
        <f t="shared" si="18"/>
        <v>-</v>
      </c>
      <c r="M69" s="112">
        <f t="shared" si="19"/>
        <v>0</v>
      </c>
      <c r="N69" s="112">
        <v>0</v>
      </c>
      <c r="O69" s="112">
        <f t="shared" si="20"/>
        <v>0</v>
      </c>
      <c r="P69" s="119">
        <f t="shared" si="21"/>
        <v>0</v>
      </c>
      <c r="Q69" s="119">
        <v>0</v>
      </c>
      <c r="R69" s="119">
        <f t="shared" si="22"/>
        <v>0</v>
      </c>
      <c r="S69" s="46" t="s">
        <v>75</v>
      </c>
      <c r="T69" s="46" t="s">
        <v>855</v>
      </c>
      <c r="U69" s="53" t="s">
        <v>856</v>
      </c>
      <c r="W69" s="113"/>
    </row>
    <row r="70" spans="1:23" s="133" customFormat="1" ht="15.65" hidden="1" customHeight="1">
      <c r="A70" s="167">
        <v>0</v>
      </c>
      <c r="B70" s="134" t="s">
        <v>120</v>
      </c>
      <c r="C70" s="134" t="s">
        <v>649</v>
      </c>
      <c r="D70" s="135" t="s">
        <v>43</v>
      </c>
      <c r="E70" s="136" t="s">
        <v>121</v>
      </c>
      <c r="F70" s="136" t="s">
        <v>51</v>
      </c>
      <c r="G70" s="137" t="s">
        <v>46</v>
      </c>
      <c r="H70" s="138">
        <v>3.3499999999999996</v>
      </c>
      <c r="I70" s="139">
        <f t="shared" si="17"/>
        <v>279.15549999999996</v>
      </c>
      <c r="J70" s="140">
        <v>25</v>
      </c>
      <c r="K70" s="141"/>
      <c r="L70" s="147" t="str">
        <f t="shared" si="18"/>
        <v>-</v>
      </c>
      <c r="M70" s="148">
        <f t="shared" si="19"/>
        <v>0</v>
      </c>
      <c r="N70" s="148">
        <v>0</v>
      </c>
      <c r="O70" s="148">
        <f t="shared" si="20"/>
        <v>0</v>
      </c>
      <c r="P70" s="149">
        <f t="shared" si="21"/>
        <v>0</v>
      </c>
      <c r="Q70" s="149">
        <v>0</v>
      </c>
      <c r="R70" s="149">
        <f t="shared" si="22"/>
        <v>0</v>
      </c>
      <c r="S70" s="150" t="s">
        <v>75</v>
      </c>
      <c r="T70" s="150" t="s">
        <v>110</v>
      </c>
      <c r="U70" s="151" t="s">
        <v>493</v>
      </c>
      <c r="W70" s="146"/>
    </row>
    <row r="71" spans="1:23" s="114" customFormat="1" ht="15.65" customHeight="1">
      <c r="A71" s="166" t="s">
        <v>977</v>
      </c>
      <c r="B71" s="46" t="s">
        <v>703</v>
      </c>
      <c r="C71" s="46" t="s">
        <v>649</v>
      </c>
      <c r="D71" s="129"/>
      <c r="E71" s="130" t="s">
        <v>787</v>
      </c>
      <c r="F71" s="47" t="s">
        <v>51</v>
      </c>
      <c r="G71" s="48" t="s">
        <v>46</v>
      </c>
      <c r="H71" s="126">
        <v>3.59</v>
      </c>
      <c r="I71" s="127">
        <f t="shared" si="17"/>
        <v>299.15469999999999</v>
      </c>
      <c r="J71" s="49">
        <v>25</v>
      </c>
      <c r="K71" s="50"/>
      <c r="L71" s="111" t="str">
        <f t="shared" si="18"/>
        <v>-</v>
      </c>
      <c r="M71" s="112">
        <f t="shared" si="19"/>
        <v>0</v>
      </c>
      <c r="N71" s="112">
        <v>0</v>
      </c>
      <c r="O71" s="112">
        <f t="shared" si="20"/>
        <v>0</v>
      </c>
      <c r="P71" s="119">
        <f t="shared" si="21"/>
        <v>0</v>
      </c>
      <c r="Q71" s="119">
        <v>0</v>
      </c>
      <c r="R71" s="119">
        <f t="shared" si="22"/>
        <v>0</v>
      </c>
      <c r="S71" s="46" t="s">
        <v>75</v>
      </c>
      <c r="T71" s="46"/>
      <c r="U71" s="53"/>
      <c r="W71" s="113"/>
    </row>
    <row r="72" spans="1:23" s="133" customFormat="1" ht="15.65" hidden="1" customHeight="1">
      <c r="A72" s="167">
        <v>0</v>
      </c>
      <c r="B72" s="134" t="s">
        <v>704</v>
      </c>
      <c r="C72" s="134" t="s">
        <v>649</v>
      </c>
      <c r="D72" s="135"/>
      <c r="E72" s="152" t="s">
        <v>788</v>
      </c>
      <c r="F72" s="136" t="s">
        <v>51</v>
      </c>
      <c r="G72" s="137" t="s">
        <v>46</v>
      </c>
      <c r="H72" s="138">
        <v>3.59</v>
      </c>
      <c r="I72" s="139">
        <f t="shared" si="17"/>
        <v>299.15469999999999</v>
      </c>
      <c r="J72" s="140">
        <v>25</v>
      </c>
      <c r="K72" s="141"/>
      <c r="L72" s="142" t="str">
        <f t="shared" si="18"/>
        <v>-</v>
      </c>
      <c r="M72" s="159">
        <f t="shared" si="19"/>
        <v>0</v>
      </c>
      <c r="N72" s="159">
        <v>0</v>
      </c>
      <c r="O72" s="143">
        <f t="shared" si="20"/>
        <v>0</v>
      </c>
      <c r="P72" s="160">
        <f t="shared" si="21"/>
        <v>0</v>
      </c>
      <c r="Q72" s="160">
        <v>0</v>
      </c>
      <c r="R72" s="144">
        <f t="shared" si="22"/>
        <v>0</v>
      </c>
      <c r="S72" s="134" t="s">
        <v>75</v>
      </c>
      <c r="T72" s="134" t="s">
        <v>857</v>
      </c>
      <c r="U72" s="145" t="s">
        <v>858</v>
      </c>
      <c r="W72" s="146"/>
    </row>
    <row r="73" spans="1:23" s="114" customFormat="1" ht="15.65" customHeight="1">
      <c r="A73" s="166">
        <v>75</v>
      </c>
      <c r="B73" s="46" t="s">
        <v>705</v>
      </c>
      <c r="C73" s="46" t="s">
        <v>649</v>
      </c>
      <c r="D73" s="129"/>
      <c r="E73" s="130" t="s">
        <v>789</v>
      </c>
      <c r="F73" s="47" t="s">
        <v>51</v>
      </c>
      <c r="G73" s="48" t="s">
        <v>46</v>
      </c>
      <c r="H73" s="126">
        <v>4.3099999999999996</v>
      </c>
      <c r="I73" s="127">
        <f t="shared" si="17"/>
        <v>359.15229999999997</v>
      </c>
      <c r="J73" s="49">
        <v>25</v>
      </c>
      <c r="K73" s="50"/>
      <c r="L73" s="111" t="str">
        <f t="shared" si="18"/>
        <v>-</v>
      </c>
      <c r="M73" s="112">
        <f t="shared" si="19"/>
        <v>0</v>
      </c>
      <c r="N73" s="112">
        <v>0</v>
      </c>
      <c r="O73" s="112">
        <f t="shared" si="20"/>
        <v>0</v>
      </c>
      <c r="P73" s="119">
        <f t="shared" si="21"/>
        <v>0</v>
      </c>
      <c r="Q73" s="119">
        <v>0</v>
      </c>
      <c r="R73" s="119">
        <f t="shared" si="22"/>
        <v>0</v>
      </c>
      <c r="S73" s="46" t="s">
        <v>75</v>
      </c>
      <c r="T73" s="46" t="s">
        <v>55</v>
      </c>
      <c r="U73" s="53" t="s">
        <v>859</v>
      </c>
      <c r="W73" s="113"/>
    </row>
    <row r="74" spans="1:23" s="133" customFormat="1" ht="15.65" hidden="1" customHeight="1">
      <c r="A74" s="167">
        <v>0</v>
      </c>
      <c r="B74" s="134" t="s">
        <v>706</v>
      </c>
      <c r="C74" s="134" t="s">
        <v>649</v>
      </c>
      <c r="D74" s="135"/>
      <c r="E74" s="152" t="s">
        <v>790</v>
      </c>
      <c r="F74" s="136" t="s">
        <v>51</v>
      </c>
      <c r="G74" s="137" t="s">
        <v>46</v>
      </c>
      <c r="H74" s="138">
        <v>4.3099999999999996</v>
      </c>
      <c r="I74" s="139">
        <f t="shared" si="17"/>
        <v>359.15229999999997</v>
      </c>
      <c r="J74" s="140">
        <v>25</v>
      </c>
      <c r="K74" s="141"/>
      <c r="L74" s="142" t="str">
        <f t="shared" si="18"/>
        <v>-</v>
      </c>
      <c r="M74" s="112">
        <f t="shared" si="19"/>
        <v>0</v>
      </c>
      <c r="N74" s="112">
        <v>0</v>
      </c>
      <c r="O74" s="143">
        <f t="shared" si="20"/>
        <v>0</v>
      </c>
      <c r="P74" s="119">
        <f t="shared" si="21"/>
        <v>0</v>
      </c>
      <c r="Q74" s="119">
        <v>0</v>
      </c>
      <c r="R74" s="144">
        <f t="shared" si="22"/>
        <v>0</v>
      </c>
      <c r="S74" s="134" t="s">
        <v>75</v>
      </c>
      <c r="T74" s="134" t="s">
        <v>860</v>
      </c>
      <c r="U74" s="145" t="s">
        <v>861</v>
      </c>
      <c r="W74" s="146"/>
    </row>
    <row r="75" spans="1:23" s="114" customFormat="1" ht="15.65" customHeight="1">
      <c r="A75" s="166" t="s">
        <v>977</v>
      </c>
      <c r="B75" s="46" t="s">
        <v>707</v>
      </c>
      <c r="C75" s="46" t="s">
        <v>649</v>
      </c>
      <c r="D75" s="129"/>
      <c r="E75" s="130" t="s">
        <v>791</v>
      </c>
      <c r="F75" s="47" t="s">
        <v>51</v>
      </c>
      <c r="G75" s="48" t="s">
        <v>46</v>
      </c>
      <c r="H75" s="126">
        <v>3.59</v>
      </c>
      <c r="I75" s="127">
        <f t="shared" si="17"/>
        <v>299.15469999999999</v>
      </c>
      <c r="J75" s="49">
        <v>25</v>
      </c>
      <c r="K75" s="50"/>
      <c r="L75" s="111" t="str">
        <f t="shared" si="18"/>
        <v>-</v>
      </c>
      <c r="M75" s="112">
        <f t="shared" si="19"/>
        <v>0</v>
      </c>
      <c r="N75" s="112">
        <v>0</v>
      </c>
      <c r="O75" s="112">
        <f t="shared" si="20"/>
        <v>0</v>
      </c>
      <c r="P75" s="119">
        <f t="shared" si="21"/>
        <v>0</v>
      </c>
      <c r="Q75" s="119">
        <v>0</v>
      </c>
      <c r="R75" s="119">
        <f t="shared" si="22"/>
        <v>0</v>
      </c>
      <c r="S75" s="46" t="s">
        <v>75</v>
      </c>
      <c r="T75" s="46" t="s">
        <v>48</v>
      </c>
      <c r="U75" s="53" t="s">
        <v>862</v>
      </c>
      <c r="W75" s="113"/>
    </row>
    <row r="76" spans="1:23" s="133" customFormat="1" ht="15.65" hidden="1" customHeight="1">
      <c r="A76" s="167">
        <v>0</v>
      </c>
      <c r="B76" s="134" t="s">
        <v>708</v>
      </c>
      <c r="C76" s="134" t="s">
        <v>649</v>
      </c>
      <c r="D76" s="135"/>
      <c r="E76" s="152" t="s">
        <v>792</v>
      </c>
      <c r="F76" s="136" t="s">
        <v>51</v>
      </c>
      <c r="G76" s="137" t="s">
        <v>46</v>
      </c>
      <c r="H76" s="138">
        <v>3.59</v>
      </c>
      <c r="I76" s="139">
        <f t="shared" si="17"/>
        <v>299.15469999999999</v>
      </c>
      <c r="J76" s="140">
        <v>25</v>
      </c>
      <c r="K76" s="141"/>
      <c r="L76" s="142" t="str">
        <f t="shared" si="18"/>
        <v>-</v>
      </c>
      <c r="M76" s="143">
        <f t="shared" si="19"/>
        <v>0</v>
      </c>
      <c r="N76" s="143">
        <v>0</v>
      </c>
      <c r="O76" s="143">
        <f t="shared" si="20"/>
        <v>0</v>
      </c>
      <c r="P76" s="144">
        <f t="shared" si="21"/>
        <v>0</v>
      </c>
      <c r="Q76" s="144">
        <v>0</v>
      </c>
      <c r="R76" s="144">
        <f t="shared" si="22"/>
        <v>0</v>
      </c>
      <c r="S76" s="134" t="s">
        <v>125</v>
      </c>
      <c r="T76" s="134" t="s">
        <v>863</v>
      </c>
      <c r="U76" s="145" t="s">
        <v>864</v>
      </c>
      <c r="W76" s="146"/>
    </row>
    <row r="77" spans="1:23" s="133" customFormat="1" ht="15.65" hidden="1" customHeight="1">
      <c r="A77" s="167">
        <v>0</v>
      </c>
      <c r="B77" s="134" t="s">
        <v>709</v>
      </c>
      <c r="C77" s="134" t="s">
        <v>649</v>
      </c>
      <c r="D77" s="135"/>
      <c r="E77" s="152" t="s">
        <v>793</v>
      </c>
      <c r="F77" s="136" t="s">
        <v>51</v>
      </c>
      <c r="G77" s="137" t="s">
        <v>46</v>
      </c>
      <c r="H77" s="138">
        <v>4.47</v>
      </c>
      <c r="I77" s="139">
        <f t="shared" si="17"/>
        <v>372.48509999999999</v>
      </c>
      <c r="J77" s="140">
        <v>25</v>
      </c>
      <c r="K77" s="141"/>
      <c r="L77" s="142" t="str">
        <f t="shared" si="18"/>
        <v>-</v>
      </c>
      <c r="M77" s="148">
        <f t="shared" si="19"/>
        <v>0</v>
      </c>
      <c r="N77" s="148">
        <v>0</v>
      </c>
      <c r="O77" s="143">
        <f t="shared" si="20"/>
        <v>0</v>
      </c>
      <c r="P77" s="149">
        <f t="shared" si="21"/>
        <v>0</v>
      </c>
      <c r="Q77" s="149">
        <v>0</v>
      </c>
      <c r="R77" s="144">
        <f t="shared" si="22"/>
        <v>0</v>
      </c>
      <c r="S77" s="134" t="s">
        <v>125</v>
      </c>
      <c r="T77" s="134" t="s">
        <v>865</v>
      </c>
      <c r="U77" s="145" t="s">
        <v>866</v>
      </c>
      <c r="W77" s="146"/>
    </row>
    <row r="78" spans="1:23" s="133" customFormat="1" ht="15.65" hidden="1" customHeight="1">
      <c r="A78" s="167">
        <v>0</v>
      </c>
      <c r="B78" s="134" t="s">
        <v>710</v>
      </c>
      <c r="C78" s="134" t="s">
        <v>649</v>
      </c>
      <c r="D78" s="135"/>
      <c r="E78" s="152" t="s">
        <v>794</v>
      </c>
      <c r="F78" s="136" t="s">
        <v>51</v>
      </c>
      <c r="G78" s="137" t="s">
        <v>46</v>
      </c>
      <c r="H78" s="138">
        <v>4.47</v>
      </c>
      <c r="I78" s="139">
        <f t="shared" si="17"/>
        <v>372.48509999999999</v>
      </c>
      <c r="J78" s="140">
        <v>25</v>
      </c>
      <c r="K78" s="141"/>
      <c r="L78" s="142" t="str">
        <f t="shared" si="18"/>
        <v>-</v>
      </c>
      <c r="M78" s="143">
        <f t="shared" si="19"/>
        <v>0</v>
      </c>
      <c r="N78" s="143">
        <v>0</v>
      </c>
      <c r="O78" s="143">
        <f t="shared" si="20"/>
        <v>0</v>
      </c>
      <c r="P78" s="144">
        <f t="shared" si="21"/>
        <v>0</v>
      </c>
      <c r="Q78" s="144">
        <v>0</v>
      </c>
      <c r="R78" s="144">
        <f t="shared" si="22"/>
        <v>0</v>
      </c>
      <c r="S78" s="134" t="s">
        <v>125</v>
      </c>
      <c r="T78" s="134" t="s">
        <v>55</v>
      </c>
      <c r="U78" s="145" t="s">
        <v>867</v>
      </c>
      <c r="W78" s="146"/>
    </row>
    <row r="79" spans="1:23" s="114" customFormat="1" ht="15.65" customHeight="1">
      <c r="A79" s="166" t="s">
        <v>977</v>
      </c>
      <c r="B79" s="46" t="s">
        <v>529</v>
      </c>
      <c r="C79" s="46" t="s">
        <v>649</v>
      </c>
      <c r="D79" s="129" t="s">
        <v>43</v>
      </c>
      <c r="E79" s="47" t="s">
        <v>624</v>
      </c>
      <c r="F79" s="47" t="s">
        <v>63</v>
      </c>
      <c r="G79" s="48" t="s">
        <v>46</v>
      </c>
      <c r="H79" s="126">
        <v>4.8899999999999997</v>
      </c>
      <c r="I79" s="127">
        <f t="shared" si="17"/>
        <v>407.48369999999994</v>
      </c>
      <c r="J79" s="49">
        <v>25</v>
      </c>
      <c r="K79" s="50"/>
      <c r="L79" s="111" t="str">
        <f>IF(K79="","-",K79/250)</f>
        <v>-</v>
      </c>
      <c r="M79" s="112">
        <f t="shared" si="19"/>
        <v>0</v>
      </c>
      <c r="N79" s="112">
        <f>IF(K79&lt;50,H79*K79*0.05,0)</f>
        <v>0</v>
      </c>
      <c r="O79" s="112">
        <f t="shared" si="20"/>
        <v>0</v>
      </c>
      <c r="P79" s="119">
        <f t="shared" si="21"/>
        <v>0</v>
      </c>
      <c r="Q79" s="119">
        <f>IF(K79&lt;50,I79*K79*0.05,0)</f>
        <v>0</v>
      </c>
      <c r="R79" s="119">
        <f t="shared" si="22"/>
        <v>0</v>
      </c>
      <c r="S79" s="46" t="s">
        <v>54</v>
      </c>
      <c r="T79" s="46" t="s">
        <v>661</v>
      </c>
      <c r="U79" s="53" t="s">
        <v>662</v>
      </c>
      <c r="W79" s="113"/>
    </row>
    <row r="80" spans="1:23" s="114" customFormat="1" ht="15.65" customHeight="1">
      <c r="A80" s="166">
        <v>3</v>
      </c>
      <c r="B80" s="46" t="s">
        <v>530</v>
      </c>
      <c r="C80" s="46" t="s">
        <v>651</v>
      </c>
      <c r="D80" s="129" t="s">
        <v>43</v>
      </c>
      <c r="E80" s="47" t="s">
        <v>624</v>
      </c>
      <c r="F80" s="47" t="s">
        <v>655</v>
      </c>
      <c r="G80" s="48" t="s">
        <v>650</v>
      </c>
      <c r="H80" s="128">
        <f>I80/$R$7</f>
        <v>2.7121084843393737</v>
      </c>
      <c r="I80" s="115">
        <v>226</v>
      </c>
      <c r="J80" s="49">
        <v>24</v>
      </c>
      <c r="K80" s="50"/>
      <c r="L80" s="111" t="str">
        <f>IF(K80="","-",K80/250)</f>
        <v>-</v>
      </c>
      <c r="M80" s="143">
        <f t="shared" si="19"/>
        <v>0</v>
      </c>
      <c r="N80" s="143">
        <f>IF(K80&lt;50,H80*K80*0.05,0)</f>
        <v>0</v>
      </c>
      <c r="O80" s="112">
        <f t="shared" si="20"/>
        <v>0</v>
      </c>
      <c r="P80" s="144">
        <f t="shared" si="21"/>
        <v>0</v>
      </c>
      <c r="Q80" s="144">
        <f>IF(K80&lt;50,I80*K80*0.05,0)</f>
        <v>0</v>
      </c>
      <c r="R80" s="119">
        <f t="shared" si="22"/>
        <v>0</v>
      </c>
      <c r="S80" s="46" t="s">
        <v>54</v>
      </c>
      <c r="T80" s="46" t="s">
        <v>661</v>
      </c>
      <c r="U80" s="53" t="s">
        <v>662</v>
      </c>
      <c r="W80" s="113"/>
    </row>
    <row r="81" spans="1:23" s="133" customFormat="1" ht="15.65" hidden="1" customHeight="1">
      <c r="A81" s="167">
        <v>0</v>
      </c>
      <c r="B81" s="134" t="s">
        <v>531</v>
      </c>
      <c r="C81" s="134" t="s">
        <v>649</v>
      </c>
      <c r="D81" s="135" t="s">
        <v>43</v>
      </c>
      <c r="E81" s="154" t="s">
        <v>625</v>
      </c>
      <c r="F81" s="136" t="s">
        <v>63</v>
      </c>
      <c r="G81" s="137" t="s">
        <v>46</v>
      </c>
      <c r="H81" s="138">
        <v>5.6</v>
      </c>
      <c r="I81" s="139">
        <f t="shared" ref="I81:I90" si="23">H81*$R$7</f>
        <v>466.64799999999997</v>
      </c>
      <c r="J81" s="140">
        <v>25</v>
      </c>
      <c r="K81" s="141"/>
      <c r="L81" s="147" t="str">
        <f>IF(K81="","-",K81/250)</f>
        <v>-</v>
      </c>
      <c r="M81" s="148">
        <f t="shared" si="19"/>
        <v>0</v>
      </c>
      <c r="N81" s="148">
        <f>IF(K81&lt;50,H81*K81*0.05,0)</f>
        <v>0</v>
      </c>
      <c r="O81" s="148">
        <f t="shared" si="20"/>
        <v>0</v>
      </c>
      <c r="P81" s="149">
        <f t="shared" si="21"/>
        <v>0</v>
      </c>
      <c r="Q81" s="149">
        <f>IF(K81&lt;50,I81*K81*0.05,0)</f>
        <v>0</v>
      </c>
      <c r="R81" s="149">
        <f t="shared" si="22"/>
        <v>0</v>
      </c>
      <c r="S81" s="150" t="s">
        <v>87</v>
      </c>
      <c r="T81" s="150" t="s">
        <v>663</v>
      </c>
      <c r="U81" s="151" t="s">
        <v>664</v>
      </c>
      <c r="W81" s="146"/>
    </row>
    <row r="82" spans="1:23" s="114" customFormat="1" ht="15.65" customHeight="1">
      <c r="A82" s="166" t="s">
        <v>977</v>
      </c>
      <c r="B82" s="46" t="s">
        <v>711</v>
      </c>
      <c r="C82" s="46" t="s">
        <v>649</v>
      </c>
      <c r="D82" s="129" t="s">
        <v>43</v>
      </c>
      <c r="E82" s="130" t="s">
        <v>625</v>
      </c>
      <c r="F82" s="47" t="s">
        <v>45</v>
      </c>
      <c r="G82" s="48" t="s">
        <v>46</v>
      </c>
      <c r="H82" s="126">
        <v>4.43</v>
      </c>
      <c r="I82" s="127">
        <f t="shared" si="23"/>
        <v>369.15189999999996</v>
      </c>
      <c r="J82" s="49">
        <v>40</v>
      </c>
      <c r="K82" s="50"/>
      <c r="L82" s="111" t="str">
        <f>IF(K82="","-",K82/J82)</f>
        <v>-</v>
      </c>
      <c r="M82" s="112">
        <f t="shared" si="19"/>
        <v>0</v>
      </c>
      <c r="N82" s="112">
        <v>0</v>
      </c>
      <c r="O82" s="112">
        <f t="shared" si="20"/>
        <v>0</v>
      </c>
      <c r="P82" s="119">
        <f t="shared" si="21"/>
        <v>0</v>
      </c>
      <c r="Q82" s="119">
        <v>0</v>
      </c>
      <c r="R82" s="119">
        <f t="shared" si="22"/>
        <v>0</v>
      </c>
      <c r="S82" s="46" t="s">
        <v>87</v>
      </c>
      <c r="T82" s="46" t="s">
        <v>663</v>
      </c>
      <c r="U82" s="53" t="s">
        <v>664</v>
      </c>
      <c r="W82" s="113"/>
    </row>
    <row r="83" spans="1:23" s="133" customFormat="1" ht="15.65" hidden="1" customHeight="1">
      <c r="A83" s="167">
        <v>0</v>
      </c>
      <c r="B83" s="134" t="s">
        <v>532</v>
      </c>
      <c r="C83" s="134" t="s">
        <v>649</v>
      </c>
      <c r="D83" s="135" t="s">
        <v>43</v>
      </c>
      <c r="E83" s="154" t="s">
        <v>934</v>
      </c>
      <c r="F83" s="136" t="s">
        <v>63</v>
      </c>
      <c r="G83" s="137" t="s">
        <v>46</v>
      </c>
      <c r="H83" s="138">
        <v>6.5699999999999994</v>
      </c>
      <c r="I83" s="139">
        <f t="shared" si="23"/>
        <v>547.47809999999993</v>
      </c>
      <c r="J83" s="140">
        <v>25</v>
      </c>
      <c r="K83" s="141"/>
      <c r="L83" s="147" t="str">
        <f>IF(K83="","-",K83/250)</f>
        <v>-</v>
      </c>
      <c r="M83" s="148">
        <f t="shared" si="19"/>
        <v>0</v>
      </c>
      <c r="N83" s="148">
        <f>IF(K83&lt;50,H83*K83*0.05,0)</f>
        <v>0</v>
      </c>
      <c r="O83" s="148">
        <f t="shared" si="20"/>
        <v>0</v>
      </c>
      <c r="P83" s="149">
        <f t="shared" si="21"/>
        <v>0</v>
      </c>
      <c r="Q83" s="149">
        <f>IF(K83&lt;50,I83*K83*0.05,0)</f>
        <v>0</v>
      </c>
      <c r="R83" s="149">
        <f t="shared" si="22"/>
        <v>0</v>
      </c>
      <c r="S83" s="150" t="s">
        <v>125</v>
      </c>
      <c r="T83" s="150" t="s">
        <v>665</v>
      </c>
      <c r="U83" s="151" t="s">
        <v>666</v>
      </c>
      <c r="W83" s="146"/>
    </row>
    <row r="84" spans="1:23" s="114" customFormat="1" ht="15.65" customHeight="1">
      <c r="A84" s="166" t="s">
        <v>977</v>
      </c>
      <c r="B84" s="46" t="s">
        <v>712</v>
      </c>
      <c r="C84" s="46" t="s">
        <v>649</v>
      </c>
      <c r="D84" s="129"/>
      <c r="E84" s="130" t="s">
        <v>924</v>
      </c>
      <c r="F84" s="47" t="s">
        <v>63</v>
      </c>
      <c r="G84" s="48" t="s">
        <v>46</v>
      </c>
      <c r="H84" s="126">
        <v>11.82</v>
      </c>
      <c r="I84" s="127">
        <f t="shared" si="23"/>
        <v>984.9606</v>
      </c>
      <c r="J84" s="49">
        <v>25</v>
      </c>
      <c r="K84" s="50"/>
      <c r="L84" s="111" t="str">
        <f>IF(K84="","-",K84/250)</f>
        <v>-</v>
      </c>
      <c r="M84" s="112">
        <f t="shared" si="19"/>
        <v>0</v>
      </c>
      <c r="N84" s="112">
        <f>IF(K84&lt;50,H84*K84*0.05,0)</f>
        <v>0</v>
      </c>
      <c r="O84" s="112">
        <f t="shared" si="20"/>
        <v>0</v>
      </c>
      <c r="P84" s="119">
        <f t="shared" si="21"/>
        <v>0</v>
      </c>
      <c r="Q84" s="119">
        <f>IF(K84&lt;50,I84*K84*0.05,0)</f>
        <v>0</v>
      </c>
      <c r="R84" s="119">
        <f t="shared" si="22"/>
        <v>0</v>
      </c>
      <c r="S84" s="46" t="s">
        <v>75</v>
      </c>
      <c r="T84" s="46" t="s">
        <v>868</v>
      </c>
      <c r="U84" s="53"/>
      <c r="W84" s="113"/>
    </row>
    <row r="85" spans="1:23" s="133" customFormat="1" ht="15.65" hidden="1" customHeight="1">
      <c r="A85" s="167">
        <v>0</v>
      </c>
      <c r="B85" s="134" t="s">
        <v>533</v>
      </c>
      <c r="C85" s="134" t="s">
        <v>649</v>
      </c>
      <c r="D85" s="135" t="s">
        <v>43</v>
      </c>
      <c r="E85" s="154" t="s">
        <v>626</v>
      </c>
      <c r="F85" s="136" t="s">
        <v>63</v>
      </c>
      <c r="G85" s="137" t="s">
        <v>46</v>
      </c>
      <c r="H85" s="138">
        <v>6.38</v>
      </c>
      <c r="I85" s="139">
        <f t="shared" si="23"/>
        <v>531.6454</v>
      </c>
      <c r="J85" s="140">
        <v>25</v>
      </c>
      <c r="K85" s="141"/>
      <c r="L85" s="147" t="str">
        <f>IF(K85="","-",K85/250)</f>
        <v>-</v>
      </c>
      <c r="M85" s="148">
        <f t="shared" si="19"/>
        <v>0</v>
      </c>
      <c r="N85" s="148">
        <f>IF(K85&lt;50,H85*K85*0.05,0)</f>
        <v>0</v>
      </c>
      <c r="O85" s="148">
        <f t="shared" si="20"/>
        <v>0</v>
      </c>
      <c r="P85" s="149">
        <f t="shared" si="21"/>
        <v>0</v>
      </c>
      <c r="Q85" s="149">
        <f>IF(K85&lt;50,I85*K85*0.05,0)</f>
        <v>0</v>
      </c>
      <c r="R85" s="149">
        <f t="shared" si="22"/>
        <v>0</v>
      </c>
      <c r="S85" s="150" t="s">
        <v>75</v>
      </c>
      <c r="T85" s="150" t="s">
        <v>667</v>
      </c>
      <c r="U85" s="151" t="s">
        <v>668</v>
      </c>
      <c r="W85" s="146"/>
    </row>
    <row r="86" spans="1:23" s="114" customFormat="1" ht="15.65" customHeight="1">
      <c r="A86" s="166">
        <v>20</v>
      </c>
      <c r="B86" s="46" t="s">
        <v>713</v>
      </c>
      <c r="C86" s="46" t="s">
        <v>649</v>
      </c>
      <c r="D86" s="129" t="s">
        <v>43</v>
      </c>
      <c r="E86" s="130" t="s">
        <v>626</v>
      </c>
      <c r="F86" s="47" t="s">
        <v>795</v>
      </c>
      <c r="G86" s="48" t="s">
        <v>46</v>
      </c>
      <c r="H86" s="126">
        <v>8.4599999999999991</v>
      </c>
      <c r="I86" s="127">
        <f t="shared" si="23"/>
        <v>704.97179999999992</v>
      </c>
      <c r="J86" s="49">
        <v>12</v>
      </c>
      <c r="K86" s="50"/>
      <c r="L86" s="111" t="str">
        <f>IF(K86="","-",K86/J86)</f>
        <v>-</v>
      </c>
      <c r="M86" s="112">
        <f t="shared" si="19"/>
        <v>0</v>
      </c>
      <c r="N86" s="112">
        <v>0</v>
      </c>
      <c r="O86" s="112">
        <f t="shared" si="20"/>
        <v>0</v>
      </c>
      <c r="P86" s="119">
        <f t="shared" si="21"/>
        <v>0</v>
      </c>
      <c r="Q86" s="119">
        <v>0</v>
      </c>
      <c r="R86" s="119">
        <f t="shared" si="22"/>
        <v>0</v>
      </c>
      <c r="S86" s="46" t="s">
        <v>75</v>
      </c>
      <c r="T86" s="46" t="s">
        <v>667</v>
      </c>
      <c r="U86" s="53" t="s">
        <v>668</v>
      </c>
      <c r="W86" s="113"/>
    </row>
    <row r="87" spans="1:23" s="114" customFormat="1" ht="15.65" customHeight="1">
      <c r="A87" s="166" t="s">
        <v>977</v>
      </c>
      <c r="B87" s="46" t="s">
        <v>534</v>
      </c>
      <c r="C87" s="46" t="s">
        <v>649</v>
      </c>
      <c r="D87" s="129" t="s">
        <v>43</v>
      </c>
      <c r="E87" s="117" t="s">
        <v>627</v>
      </c>
      <c r="F87" s="47" t="s">
        <v>63</v>
      </c>
      <c r="G87" s="48" t="s">
        <v>46</v>
      </c>
      <c r="H87" s="126">
        <v>5.6</v>
      </c>
      <c r="I87" s="127">
        <f t="shared" si="23"/>
        <v>466.64799999999997</v>
      </c>
      <c r="J87" s="49">
        <v>25</v>
      </c>
      <c r="K87" s="50"/>
      <c r="L87" s="111" t="str">
        <f>IF(K87="","-",K87/250)</f>
        <v>-</v>
      </c>
      <c r="M87" s="112">
        <f t="shared" si="19"/>
        <v>0</v>
      </c>
      <c r="N87" s="112">
        <f>IF(K87&lt;50,H87*K87*0.05,0)</f>
        <v>0</v>
      </c>
      <c r="O87" s="112">
        <f t="shared" si="20"/>
        <v>0</v>
      </c>
      <c r="P87" s="119">
        <f t="shared" si="21"/>
        <v>0</v>
      </c>
      <c r="Q87" s="119">
        <f>IF(K87&lt;50,I87*K87*0.05,0)</f>
        <v>0</v>
      </c>
      <c r="R87" s="119">
        <f t="shared" si="22"/>
        <v>0</v>
      </c>
      <c r="S87" s="46" t="s">
        <v>519</v>
      </c>
      <c r="T87" s="46" t="s">
        <v>661</v>
      </c>
      <c r="U87" s="53"/>
      <c r="W87" s="113"/>
    </row>
    <row r="88" spans="1:23" s="133" customFormat="1" ht="15.65" hidden="1" customHeight="1">
      <c r="A88" s="167">
        <v>0</v>
      </c>
      <c r="B88" s="134" t="s">
        <v>714</v>
      </c>
      <c r="C88" s="134" t="s">
        <v>649</v>
      </c>
      <c r="D88" s="135"/>
      <c r="E88" s="152" t="s">
        <v>935</v>
      </c>
      <c r="F88" s="136" t="s">
        <v>63</v>
      </c>
      <c r="G88" s="137" t="s">
        <v>46</v>
      </c>
      <c r="H88" s="138">
        <v>11.82</v>
      </c>
      <c r="I88" s="139">
        <f t="shared" si="23"/>
        <v>984.9606</v>
      </c>
      <c r="J88" s="140">
        <v>25</v>
      </c>
      <c r="K88" s="141"/>
      <c r="L88" s="147" t="str">
        <f>IF(K88="","-",K88/250)</f>
        <v>-</v>
      </c>
      <c r="M88" s="148">
        <f t="shared" si="19"/>
        <v>0</v>
      </c>
      <c r="N88" s="148">
        <f>IF(K88&lt;50,H88*K88*0.05,0)</f>
        <v>0</v>
      </c>
      <c r="O88" s="148">
        <f t="shared" si="20"/>
        <v>0</v>
      </c>
      <c r="P88" s="149">
        <f t="shared" si="21"/>
        <v>0</v>
      </c>
      <c r="Q88" s="149">
        <f>IF(K88&lt;50,I88*K88*0.05,0)</f>
        <v>0</v>
      </c>
      <c r="R88" s="149">
        <f t="shared" si="22"/>
        <v>0</v>
      </c>
      <c r="S88" s="150" t="s">
        <v>54</v>
      </c>
      <c r="T88" s="150" t="s">
        <v>869</v>
      </c>
      <c r="U88" s="151" t="s">
        <v>870</v>
      </c>
      <c r="W88" s="146"/>
    </row>
    <row r="89" spans="1:23" s="133" customFormat="1" ht="15.65" hidden="1" customHeight="1">
      <c r="A89" s="167">
        <v>0</v>
      </c>
      <c r="B89" s="134" t="s">
        <v>715</v>
      </c>
      <c r="C89" s="134" t="s">
        <v>649</v>
      </c>
      <c r="D89" s="135"/>
      <c r="E89" s="152" t="s">
        <v>936</v>
      </c>
      <c r="F89" s="136" t="s">
        <v>656</v>
      </c>
      <c r="G89" s="137" t="s">
        <v>46</v>
      </c>
      <c r="H89" s="138">
        <v>8.06</v>
      </c>
      <c r="I89" s="139">
        <f t="shared" si="23"/>
        <v>671.63980000000004</v>
      </c>
      <c r="J89" s="140">
        <v>16</v>
      </c>
      <c r="K89" s="141"/>
      <c r="L89" s="147" t="str">
        <f>IF(K89="","-",K89/J89)</f>
        <v>-</v>
      </c>
      <c r="M89" s="148">
        <f t="shared" ref="M89:M130" si="24">H89*K89</f>
        <v>0</v>
      </c>
      <c r="N89" s="148">
        <v>0</v>
      </c>
      <c r="O89" s="148">
        <f t="shared" ref="O89:O130" si="25">M89+N89</f>
        <v>0</v>
      </c>
      <c r="P89" s="149">
        <f t="shared" ref="P89:P130" si="26">K89*I89</f>
        <v>0</v>
      </c>
      <c r="Q89" s="149">
        <v>0</v>
      </c>
      <c r="R89" s="149">
        <f t="shared" ref="R89:R130" si="27">P89+Q89</f>
        <v>0</v>
      </c>
      <c r="S89" s="150" t="s">
        <v>669</v>
      </c>
      <c r="T89" s="150" t="s">
        <v>871</v>
      </c>
      <c r="U89" s="151" t="s">
        <v>872</v>
      </c>
      <c r="W89" s="146"/>
    </row>
    <row r="90" spans="1:23" s="114" customFormat="1" ht="15.65" customHeight="1">
      <c r="A90" s="166" t="s">
        <v>977</v>
      </c>
      <c r="B90" s="46" t="s">
        <v>716</v>
      </c>
      <c r="C90" s="46" t="s">
        <v>649</v>
      </c>
      <c r="D90" s="129" t="s">
        <v>43</v>
      </c>
      <c r="E90" s="130" t="s">
        <v>628</v>
      </c>
      <c r="F90" s="47" t="s">
        <v>63</v>
      </c>
      <c r="G90" s="48" t="s">
        <v>124</v>
      </c>
      <c r="H90" s="126">
        <v>2.8099999999999996</v>
      </c>
      <c r="I90" s="127">
        <f t="shared" si="23"/>
        <v>234.15729999999996</v>
      </c>
      <c r="J90" s="49">
        <v>25</v>
      </c>
      <c r="K90" s="50"/>
      <c r="L90" s="111" t="str">
        <f>IF(K90="","-",K90/250)</f>
        <v>-</v>
      </c>
      <c r="M90" s="112">
        <f t="shared" si="24"/>
        <v>0</v>
      </c>
      <c r="N90" s="112">
        <f>IF(K90&lt;50,H90*K90*0.05,0)</f>
        <v>0</v>
      </c>
      <c r="O90" s="112">
        <f t="shared" si="25"/>
        <v>0</v>
      </c>
      <c r="P90" s="119">
        <f t="shared" si="26"/>
        <v>0</v>
      </c>
      <c r="Q90" s="119">
        <f>IF(K90&lt;50,I90*K90*0.05,0)</f>
        <v>0</v>
      </c>
      <c r="R90" s="119">
        <f t="shared" si="27"/>
        <v>0</v>
      </c>
      <c r="S90" s="46" t="s">
        <v>669</v>
      </c>
      <c r="T90" s="46" t="s">
        <v>328</v>
      </c>
      <c r="U90" s="53" t="s">
        <v>670</v>
      </c>
      <c r="W90" s="113"/>
    </row>
    <row r="91" spans="1:23" s="114" customFormat="1" ht="15.65" customHeight="1">
      <c r="A91" s="166" t="s">
        <v>977</v>
      </c>
      <c r="B91" s="46" t="s">
        <v>535</v>
      </c>
      <c r="C91" s="46" t="s">
        <v>651</v>
      </c>
      <c r="D91" s="129" t="s">
        <v>43</v>
      </c>
      <c r="E91" s="117" t="s">
        <v>628</v>
      </c>
      <c r="F91" s="47" t="s">
        <v>655</v>
      </c>
      <c r="G91" s="48" t="s">
        <v>650</v>
      </c>
      <c r="H91" s="128">
        <f>I91/$R$7</f>
        <v>3.0721228849153968</v>
      </c>
      <c r="I91" s="115">
        <v>256</v>
      </c>
      <c r="J91" s="49">
        <v>24</v>
      </c>
      <c r="K91" s="50"/>
      <c r="L91" s="111" t="str">
        <f>IF(K91="","-",K91/250)</f>
        <v>-</v>
      </c>
      <c r="M91" s="143">
        <f t="shared" si="24"/>
        <v>0</v>
      </c>
      <c r="N91" s="143">
        <f>IF(K91&lt;50,H91*K91*0.05,0)</f>
        <v>0</v>
      </c>
      <c r="O91" s="112">
        <f t="shared" si="25"/>
        <v>0</v>
      </c>
      <c r="P91" s="144">
        <f t="shared" si="26"/>
        <v>0</v>
      </c>
      <c r="Q91" s="144">
        <f>IF(K91&lt;50,I91*K91*0.05,0)</f>
        <v>0</v>
      </c>
      <c r="R91" s="119">
        <f t="shared" si="27"/>
        <v>0</v>
      </c>
      <c r="S91" s="46" t="s">
        <v>669</v>
      </c>
      <c r="T91" s="46" t="s">
        <v>328</v>
      </c>
      <c r="U91" s="53" t="s">
        <v>670</v>
      </c>
      <c r="W91" s="113"/>
    </row>
    <row r="92" spans="1:23" s="133" customFormat="1" ht="15.65" hidden="1" customHeight="1">
      <c r="A92" s="167">
        <v>0</v>
      </c>
      <c r="B92" s="134" t="s">
        <v>536</v>
      </c>
      <c r="C92" s="134" t="s">
        <v>649</v>
      </c>
      <c r="D92" s="135" t="s">
        <v>43</v>
      </c>
      <c r="E92" s="154" t="s">
        <v>937</v>
      </c>
      <c r="F92" s="136" t="s">
        <v>63</v>
      </c>
      <c r="G92" s="137" t="s">
        <v>46</v>
      </c>
      <c r="H92" s="138">
        <v>6.5699999999999994</v>
      </c>
      <c r="I92" s="139">
        <f>H92*$R$7</f>
        <v>547.47809999999993</v>
      </c>
      <c r="J92" s="140">
        <v>25</v>
      </c>
      <c r="K92" s="141"/>
      <c r="L92" s="147" t="str">
        <f>IF(K92="","-",K92/250)</f>
        <v>-</v>
      </c>
      <c r="M92" s="148">
        <f t="shared" si="24"/>
        <v>0</v>
      </c>
      <c r="N92" s="148">
        <f>IF(K92&lt;50,H92*K92*0.05,0)</f>
        <v>0</v>
      </c>
      <c r="O92" s="148">
        <f t="shared" si="25"/>
        <v>0</v>
      </c>
      <c r="P92" s="149">
        <f t="shared" si="26"/>
        <v>0</v>
      </c>
      <c r="Q92" s="149">
        <f>IF(K92&lt;50,I92*K92*0.05,0)</f>
        <v>0</v>
      </c>
      <c r="R92" s="149">
        <f t="shared" si="27"/>
        <v>0</v>
      </c>
      <c r="S92" s="150" t="s">
        <v>125</v>
      </c>
      <c r="T92" s="150" t="s">
        <v>671</v>
      </c>
      <c r="U92" s="151" t="s">
        <v>666</v>
      </c>
      <c r="W92" s="146"/>
    </row>
    <row r="93" spans="1:23" s="133" customFormat="1" ht="15.65" hidden="1" customHeight="1">
      <c r="A93" s="167">
        <v>0</v>
      </c>
      <c r="B93" s="134" t="s">
        <v>122</v>
      </c>
      <c r="C93" s="134" t="s">
        <v>649</v>
      </c>
      <c r="D93" s="135" t="s">
        <v>43</v>
      </c>
      <c r="E93" s="136" t="s">
        <v>123</v>
      </c>
      <c r="F93" s="136" t="s">
        <v>63</v>
      </c>
      <c r="G93" s="137" t="s">
        <v>124</v>
      </c>
      <c r="H93" s="138">
        <v>3.59</v>
      </c>
      <c r="I93" s="139">
        <f>H93*$R$7</f>
        <v>299.15469999999999</v>
      </c>
      <c r="J93" s="140">
        <v>25</v>
      </c>
      <c r="K93" s="141"/>
      <c r="L93" s="142" t="str">
        <f>IF(K93="","-",K93/250)</f>
        <v>-</v>
      </c>
      <c r="M93" s="148">
        <f t="shared" si="24"/>
        <v>0</v>
      </c>
      <c r="N93" s="148">
        <f>IF(K93&lt;50,H93*K93*0.05,0)</f>
        <v>0</v>
      </c>
      <c r="O93" s="143">
        <f t="shared" si="25"/>
        <v>0</v>
      </c>
      <c r="P93" s="149">
        <f t="shared" si="26"/>
        <v>0</v>
      </c>
      <c r="Q93" s="149">
        <f>IF(K93&lt;50,I93*K93*0.05,0)</f>
        <v>0</v>
      </c>
      <c r="R93" s="144">
        <f t="shared" si="27"/>
        <v>0</v>
      </c>
      <c r="S93" s="134" t="s">
        <v>125</v>
      </c>
      <c r="T93" s="134" t="s">
        <v>126</v>
      </c>
      <c r="U93" s="145" t="s">
        <v>127</v>
      </c>
      <c r="W93" s="146"/>
    </row>
    <row r="94" spans="1:23" s="133" customFormat="1" ht="15.65" hidden="1" customHeight="1">
      <c r="A94" s="167">
        <v>0</v>
      </c>
      <c r="B94" s="134" t="s">
        <v>128</v>
      </c>
      <c r="C94" s="134" t="s">
        <v>649</v>
      </c>
      <c r="D94" s="135" t="s">
        <v>43</v>
      </c>
      <c r="E94" s="136" t="s">
        <v>123</v>
      </c>
      <c r="F94" s="136" t="s">
        <v>129</v>
      </c>
      <c r="G94" s="137" t="s">
        <v>124</v>
      </c>
      <c r="H94" s="138">
        <v>5.01</v>
      </c>
      <c r="I94" s="139">
        <f>H94*$R$7</f>
        <v>417.48329999999999</v>
      </c>
      <c r="J94" s="140">
        <v>25</v>
      </c>
      <c r="K94" s="141"/>
      <c r="L94" s="142" t="str">
        <f>IF(K94="","-",K94/250)</f>
        <v>-</v>
      </c>
      <c r="M94" s="148">
        <f t="shared" si="24"/>
        <v>0</v>
      </c>
      <c r="N94" s="148">
        <f>IF(K94&lt;50,H94*K94*0.05,0)</f>
        <v>0</v>
      </c>
      <c r="O94" s="143">
        <f t="shared" si="25"/>
        <v>0</v>
      </c>
      <c r="P94" s="149">
        <f t="shared" si="26"/>
        <v>0</v>
      </c>
      <c r="Q94" s="149">
        <f>IF(K94&lt;50,I94*K94*0.05,0)</f>
        <v>0</v>
      </c>
      <c r="R94" s="144">
        <f t="shared" si="27"/>
        <v>0</v>
      </c>
      <c r="S94" s="134" t="s">
        <v>125</v>
      </c>
      <c r="T94" s="134" t="s">
        <v>126</v>
      </c>
      <c r="U94" s="145" t="s">
        <v>127</v>
      </c>
      <c r="W94" s="146"/>
    </row>
    <row r="95" spans="1:23" s="114" customFormat="1" ht="15.65" customHeight="1">
      <c r="A95" s="166">
        <v>50</v>
      </c>
      <c r="B95" s="46" t="s">
        <v>538</v>
      </c>
      <c r="C95" s="46" t="s">
        <v>651</v>
      </c>
      <c r="D95" s="129" t="s">
        <v>43</v>
      </c>
      <c r="E95" s="47" t="s">
        <v>123</v>
      </c>
      <c r="F95" s="47" t="s">
        <v>988</v>
      </c>
      <c r="G95" s="48" t="s">
        <v>650</v>
      </c>
      <c r="H95" s="128">
        <f>I95/$R$7</f>
        <v>4.3801752070082802</v>
      </c>
      <c r="I95" s="115">
        <v>365</v>
      </c>
      <c r="J95" s="49">
        <v>25</v>
      </c>
      <c r="K95" s="50"/>
      <c r="L95" s="111" t="str">
        <f t="shared" ref="L95:L97" si="28">IF(K95="","-",K95/250)</f>
        <v>-</v>
      </c>
      <c r="M95" s="143">
        <f t="shared" si="24"/>
        <v>0</v>
      </c>
      <c r="N95" s="143">
        <f t="shared" ref="N95:N97" si="29">IF(K95&lt;50,H95*K95*0.05,0)</f>
        <v>0</v>
      </c>
      <c r="O95" s="112">
        <f t="shared" si="25"/>
        <v>0</v>
      </c>
      <c r="P95" s="144">
        <f t="shared" si="26"/>
        <v>0</v>
      </c>
      <c r="Q95" s="144">
        <f t="shared" ref="Q95:Q97" si="30">IF(K95&lt;50,I95*K95*0.05,0)</f>
        <v>0</v>
      </c>
      <c r="R95" s="119">
        <f t="shared" si="27"/>
        <v>0</v>
      </c>
      <c r="S95" s="46" t="s">
        <v>125</v>
      </c>
      <c r="T95" s="46" t="s">
        <v>126</v>
      </c>
      <c r="U95" s="53" t="s">
        <v>127</v>
      </c>
      <c r="W95" s="113"/>
    </row>
    <row r="96" spans="1:23" s="133" customFormat="1" ht="15.65" hidden="1" customHeight="1">
      <c r="A96" s="167">
        <v>0</v>
      </c>
      <c r="B96" s="134" t="s">
        <v>986</v>
      </c>
      <c r="C96" s="134" t="s">
        <v>651</v>
      </c>
      <c r="D96" s="135"/>
      <c r="E96" s="136" t="s">
        <v>123</v>
      </c>
      <c r="F96" s="136" t="s">
        <v>987</v>
      </c>
      <c r="G96" s="137" t="s">
        <v>650</v>
      </c>
      <c r="H96" s="155">
        <f>I96/$R$7</f>
        <v>4.3801752070082802</v>
      </c>
      <c r="I96" s="156">
        <v>365</v>
      </c>
      <c r="J96" s="140">
        <v>25</v>
      </c>
      <c r="K96" s="141"/>
      <c r="L96" s="142" t="str">
        <f t="shared" si="28"/>
        <v>-</v>
      </c>
      <c r="M96" s="143">
        <f t="shared" si="24"/>
        <v>0</v>
      </c>
      <c r="N96" s="143">
        <f t="shared" si="29"/>
        <v>0</v>
      </c>
      <c r="O96" s="143">
        <f t="shared" si="25"/>
        <v>0</v>
      </c>
      <c r="P96" s="144">
        <f t="shared" si="26"/>
        <v>0</v>
      </c>
      <c r="Q96" s="144">
        <f t="shared" si="30"/>
        <v>0</v>
      </c>
      <c r="R96" s="144">
        <f t="shared" si="27"/>
        <v>0</v>
      </c>
      <c r="S96" s="134" t="s">
        <v>125</v>
      </c>
      <c r="T96" s="134" t="s">
        <v>126</v>
      </c>
      <c r="U96" s="145" t="s">
        <v>127</v>
      </c>
      <c r="W96" s="146"/>
    </row>
    <row r="97" spans="1:23" s="114" customFormat="1" ht="15.65" customHeight="1">
      <c r="A97" s="166" t="s">
        <v>977</v>
      </c>
      <c r="B97" s="46" t="s">
        <v>989</v>
      </c>
      <c r="C97" s="46" t="s">
        <v>651</v>
      </c>
      <c r="D97" s="129"/>
      <c r="E97" s="47" t="s">
        <v>123</v>
      </c>
      <c r="F97" s="47" t="s">
        <v>985</v>
      </c>
      <c r="G97" s="48" t="s">
        <v>650</v>
      </c>
      <c r="H97" s="128">
        <f>I97/$R$7</f>
        <v>4.476179047161887</v>
      </c>
      <c r="I97" s="115">
        <v>373</v>
      </c>
      <c r="J97" s="49">
        <v>25</v>
      </c>
      <c r="K97" s="50"/>
      <c r="L97" s="111" t="str">
        <f t="shared" si="28"/>
        <v>-</v>
      </c>
      <c r="M97" s="143">
        <f t="shared" si="24"/>
        <v>0</v>
      </c>
      <c r="N97" s="143">
        <f t="shared" si="29"/>
        <v>0</v>
      </c>
      <c r="O97" s="112">
        <f t="shared" si="25"/>
        <v>0</v>
      </c>
      <c r="P97" s="144">
        <f t="shared" si="26"/>
        <v>0</v>
      </c>
      <c r="Q97" s="144">
        <f t="shared" si="30"/>
        <v>0</v>
      </c>
      <c r="R97" s="119">
        <f t="shared" si="27"/>
        <v>0</v>
      </c>
      <c r="S97" s="46" t="s">
        <v>125</v>
      </c>
      <c r="T97" s="46" t="s">
        <v>126</v>
      </c>
      <c r="U97" s="53" t="s">
        <v>127</v>
      </c>
      <c r="W97" s="113"/>
    </row>
    <row r="98" spans="1:23" s="114" customFormat="1" ht="15.65" customHeight="1">
      <c r="A98" s="166" t="s">
        <v>977</v>
      </c>
      <c r="B98" s="46" t="s">
        <v>130</v>
      </c>
      <c r="C98" s="46" t="s">
        <v>649</v>
      </c>
      <c r="D98" s="129" t="s">
        <v>43</v>
      </c>
      <c r="E98" s="47" t="s">
        <v>123</v>
      </c>
      <c r="F98" s="47" t="s">
        <v>45</v>
      </c>
      <c r="G98" s="48" t="s">
        <v>46</v>
      </c>
      <c r="H98" s="126">
        <v>3.36</v>
      </c>
      <c r="I98" s="127">
        <f>H98*$R$7</f>
        <v>279.98879999999997</v>
      </c>
      <c r="J98" s="49">
        <v>40</v>
      </c>
      <c r="K98" s="50"/>
      <c r="L98" s="111" t="str">
        <f>IF(K98="","-",K98/J98)</f>
        <v>-</v>
      </c>
      <c r="M98" s="112">
        <f t="shared" si="24"/>
        <v>0</v>
      </c>
      <c r="N98" s="112">
        <v>0</v>
      </c>
      <c r="O98" s="112">
        <f t="shared" si="25"/>
        <v>0</v>
      </c>
      <c r="P98" s="119">
        <f t="shared" si="26"/>
        <v>0</v>
      </c>
      <c r="Q98" s="119">
        <v>0</v>
      </c>
      <c r="R98" s="119">
        <f t="shared" si="27"/>
        <v>0</v>
      </c>
      <c r="S98" s="46" t="s">
        <v>125</v>
      </c>
      <c r="T98" s="46" t="s">
        <v>126</v>
      </c>
      <c r="U98" s="53" t="s">
        <v>127</v>
      </c>
      <c r="W98" s="113"/>
    </row>
    <row r="99" spans="1:23" s="114" customFormat="1" ht="15.65" customHeight="1">
      <c r="A99" s="166" t="s">
        <v>977</v>
      </c>
      <c r="B99" s="46" t="s">
        <v>537</v>
      </c>
      <c r="C99" s="46" t="s">
        <v>651</v>
      </c>
      <c r="D99" s="129" t="s">
        <v>43</v>
      </c>
      <c r="E99" s="47" t="s">
        <v>123</v>
      </c>
      <c r="F99" s="47" t="s">
        <v>655</v>
      </c>
      <c r="G99" s="48" t="s">
        <v>650</v>
      </c>
      <c r="H99" s="128">
        <f>I99/$R$7</f>
        <v>2.7121084843393737</v>
      </c>
      <c r="I99" s="115">
        <v>226</v>
      </c>
      <c r="J99" s="49">
        <v>24</v>
      </c>
      <c r="K99" s="50"/>
      <c r="L99" s="111" t="str">
        <f>IF(K99="","-",K99/250)</f>
        <v>-</v>
      </c>
      <c r="M99" s="143">
        <f t="shared" si="24"/>
        <v>0</v>
      </c>
      <c r="N99" s="143">
        <f>IF(K99&lt;50,H99*K99*0.05,0)</f>
        <v>0</v>
      </c>
      <c r="O99" s="112">
        <f t="shared" si="25"/>
        <v>0</v>
      </c>
      <c r="P99" s="144">
        <f t="shared" si="26"/>
        <v>0</v>
      </c>
      <c r="Q99" s="144">
        <f>IF(K99&lt;50,I99*K99*0.05,0)</f>
        <v>0</v>
      </c>
      <c r="R99" s="119">
        <f t="shared" si="27"/>
        <v>0</v>
      </c>
      <c r="S99" s="46" t="s">
        <v>125</v>
      </c>
      <c r="T99" s="46" t="s">
        <v>126</v>
      </c>
      <c r="U99" s="53" t="s">
        <v>127</v>
      </c>
      <c r="W99" s="113"/>
    </row>
    <row r="100" spans="1:23" s="114" customFormat="1" ht="15.65" customHeight="1">
      <c r="A100" s="166" t="s">
        <v>977</v>
      </c>
      <c r="B100" s="46" t="s">
        <v>137</v>
      </c>
      <c r="C100" s="46" t="s">
        <v>649</v>
      </c>
      <c r="D100" s="129" t="s">
        <v>43</v>
      </c>
      <c r="E100" s="47" t="s">
        <v>131</v>
      </c>
      <c r="F100" s="47" t="s">
        <v>138</v>
      </c>
      <c r="G100" s="48" t="s">
        <v>46</v>
      </c>
      <c r="H100" s="126">
        <v>5.01</v>
      </c>
      <c r="I100" s="127">
        <f>H100*$R$7</f>
        <v>417.48329999999999</v>
      </c>
      <c r="J100" s="49">
        <v>25</v>
      </c>
      <c r="K100" s="50"/>
      <c r="L100" s="111" t="str">
        <f>IF(K100="","-",K100/250)</f>
        <v>-</v>
      </c>
      <c r="M100" s="112">
        <f t="shared" si="24"/>
        <v>0</v>
      </c>
      <c r="N100" s="112">
        <f>IF(K100&lt;50,H100*K100*0.05,0)</f>
        <v>0</v>
      </c>
      <c r="O100" s="112">
        <f t="shared" si="25"/>
        <v>0</v>
      </c>
      <c r="P100" s="119">
        <f t="shared" si="26"/>
        <v>0</v>
      </c>
      <c r="Q100" s="119">
        <f>IF(K100&lt;50,I100*K100*0.05,0)</f>
        <v>0</v>
      </c>
      <c r="R100" s="119">
        <f t="shared" si="27"/>
        <v>0</v>
      </c>
      <c r="S100" s="46" t="s">
        <v>54</v>
      </c>
      <c r="T100" s="46" t="s">
        <v>133</v>
      </c>
      <c r="U100" s="53" t="s">
        <v>134</v>
      </c>
      <c r="W100" s="113"/>
    </row>
    <row r="101" spans="1:23" s="114" customFormat="1" ht="15.65" customHeight="1">
      <c r="A101" s="166" t="s">
        <v>977</v>
      </c>
      <c r="B101" s="46" t="s">
        <v>522</v>
      </c>
      <c r="C101" s="46" t="s">
        <v>649</v>
      </c>
      <c r="D101" s="129" t="s">
        <v>43</v>
      </c>
      <c r="E101" s="47" t="s">
        <v>131</v>
      </c>
      <c r="F101" s="47" t="s">
        <v>132</v>
      </c>
      <c r="G101" s="48" t="s">
        <v>46</v>
      </c>
      <c r="H101" s="126">
        <v>2</v>
      </c>
      <c r="I101" s="127">
        <f>H101*$R$7</f>
        <v>166.66</v>
      </c>
      <c r="J101" s="49">
        <v>84</v>
      </c>
      <c r="K101" s="50"/>
      <c r="L101" s="111" t="str">
        <f>IF(K101="","-",K101/J101)</f>
        <v>-</v>
      </c>
      <c r="M101" s="112">
        <f t="shared" si="24"/>
        <v>0</v>
      </c>
      <c r="N101" s="112">
        <v>0</v>
      </c>
      <c r="O101" s="112">
        <f t="shared" si="25"/>
        <v>0</v>
      </c>
      <c r="P101" s="119">
        <f t="shared" si="26"/>
        <v>0</v>
      </c>
      <c r="Q101" s="119">
        <v>0</v>
      </c>
      <c r="R101" s="119">
        <f t="shared" si="27"/>
        <v>0</v>
      </c>
      <c r="S101" s="46" t="s">
        <v>54</v>
      </c>
      <c r="T101" s="46" t="s">
        <v>133</v>
      </c>
      <c r="U101" s="53" t="s">
        <v>134</v>
      </c>
      <c r="W101" s="113"/>
    </row>
    <row r="102" spans="1:23" s="114" customFormat="1" ht="15.65" customHeight="1">
      <c r="A102" s="166" t="s">
        <v>977</v>
      </c>
      <c r="B102" s="46" t="s">
        <v>135</v>
      </c>
      <c r="C102" s="46" t="s">
        <v>649</v>
      </c>
      <c r="D102" s="129" t="s">
        <v>43</v>
      </c>
      <c r="E102" s="47" t="s">
        <v>131</v>
      </c>
      <c r="F102" s="47" t="s">
        <v>136</v>
      </c>
      <c r="G102" s="48" t="s">
        <v>46</v>
      </c>
      <c r="H102" s="126">
        <v>2.52</v>
      </c>
      <c r="I102" s="127">
        <f>H102*$R$7</f>
        <v>209.99160000000001</v>
      </c>
      <c r="J102" s="49">
        <v>40</v>
      </c>
      <c r="K102" s="50"/>
      <c r="L102" s="111" t="str">
        <f>IF(K102="","-",K102/J102)</f>
        <v>-</v>
      </c>
      <c r="M102" s="112">
        <f t="shared" si="24"/>
        <v>0</v>
      </c>
      <c r="N102" s="112">
        <v>0</v>
      </c>
      <c r="O102" s="112">
        <f t="shared" si="25"/>
        <v>0</v>
      </c>
      <c r="P102" s="119">
        <f t="shared" si="26"/>
        <v>0</v>
      </c>
      <c r="Q102" s="119">
        <v>0</v>
      </c>
      <c r="R102" s="119">
        <f t="shared" si="27"/>
        <v>0</v>
      </c>
      <c r="S102" s="46" t="s">
        <v>54</v>
      </c>
      <c r="T102" s="46" t="s">
        <v>133</v>
      </c>
      <c r="U102" s="53" t="s">
        <v>134</v>
      </c>
      <c r="W102" s="113"/>
    </row>
    <row r="103" spans="1:23" s="114" customFormat="1" ht="15.65" customHeight="1">
      <c r="A103" s="166" t="s">
        <v>977</v>
      </c>
      <c r="B103" s="46" t="s">
        <v>139</v>
      </c>
      <c r="C103" s="46" t="s">
        <v>649</v>
      </c>
      <c r="D103" s="129"/>
      <c r="E103" s="47" t="s">
        <v>140</v>
      </c>
      <c r="F103" s="47" t="s">
        <v>45</v>
      </c>
      <c r="G103" s="48" t="s">
        <v>46</v>
      </c>
      <c r="H103" s="126">
        <v>3.46</v>
      </c>
      <c r="I103" s="127">
        <f>H103*$R$7</f>
        <v>288.3218</v>
      </c>
      <c r="J103" s="49">
        <v>40</v>
      </c>
      <c r="K103" s="50"/>
      <c r="L103" s="111" t="str">
        <f>IF(K103="","-",K103/J103)</f>
        <v>-</v>
      </c>
      <c r="M103" s="112">
        <f t="shared" si="24"/>
        <v>0</v>
      </c>
      <c r="N103" s="112">
        <v>0</v>
      </c>
      <c r="O103" s="112">
        <f t="shared" si="25"/>
        <v>0</v>
      </c>
      <c r="P103" s="119">
        <f t="shared" si="26"/>
        <v>0</v>
      </c>
      <c r="Q103" s="119">
        <v>0</v>
      </c>
      <c r="R103" s="119">
        <f t="shared" si="27"/>
        <v>0</v>
      </c>
      <c r="S103" s="46" t="s">
        <v>125</v>
      </c>
      <c r="T103" s="46" t="s">
        <v>141</v>
      </c>
      <c r="U103" s="53" t="s">
        <v>142</v>
      </c>
      <c r="W103" s="113"/>
    </row>
    <row r="104" spans="1:23" s="133" customFormat="1" ht="15.65" hidden="1" customHeight="1">
      <c r="A104" s="167">
        <v>0</v>
      </c>
      <c r="B104" s="134" t="s">
        <v>990</v>
      </c>
      <c r="C104" s="134" t="s">
        <v>651</v>
      </c>
      <c r="D104" s="135"/>
      <c r="E104" s="154" t="s">
        <v>144</v>
      </c>
      <c r="F104" s="136" t="s">
        <v>983</v>
      </c>
      <c r="G104" s="137" t="s">
        <v>650</v>
      </c>
      <c r="H104" s="155">
        <f>I104/$R$7</f>
        <v>3.5161406456258253</v>
      </c>
      <c r="I104" s="139">
        <v>293</v>
      </c>
      <c r="J104" s="140">
        <v>25</v>
      </c>
      <c r="K104" s="141"/>
      <c r="L104" s="142" t="str">
        <f t="shared" ref="L104:L106" si="31">IF(K104="","-",K104/250)</f>
        <v>-</v>
      </c>
      <c r="M104" s="143">
        <f t="shared" si="24"/>
        <v>0</v>
      </c>
      <c r="N104" s="143">
        <f t="shared" ref="N104:N106" si="32">IF(K104&lt;50,H104*K104*0.05,0)</f>
        <v>0</v>
      </c>
      <c r="O104" s="143">
        <f t="shared" si="25"/>
        <v>0</v>
      </c>
      <c r="P104" s="144">
        <f t="shared" si="26"/>
        <v>0</v>
      </c>
      <c r="Q104" s="144">
        <f t="shared" ref="Q104:Q106" si="33">IF(K104&lt;50,I104*K104*0.05,0)</f>
        <v>0</v>
      </c>
      <c r="R104" s="144">
        <f t="shared" si="27"/>
        <v>0</v>
      </c>
      <c r="S104" s="134" t="s">
        <v>145</v>
      </c>
      <c r="T104" s="134" t="s">
        <v>146</v>
      </c>
      <c r="U104" s="145" t="s">
        <v>147</v>
      </c>
      <c r="W104" s="146"/>
    </row>
    <row r="105" spans="1:23" s="133" customFormat="1" ht="15.65" hidden="1" customHeight="1">
      <c r="A105" s="167">
        <v>0</v>
      </c>
      <c r="B105" s="134" t="s">
        <v>540</v>
      </c>
      <c r="C105" s="134" t="s">
        <v>651</v>
      </c>
      <c r="D105" s="135" t="s">
        <v>43</v>
      </c>
      <c r="E105" s="154" t="s">
        <v>144</v>
      </c>
      <c r="F105" s="136" t="s">
        <v>63</v>
      </c>
      <c r="G105" s="137" t="s">
        <v>650</v>
      </c>
      <c r="H105" s="155">
        <f>I105/$R$7</f>
        <v>3.624144965798632</v>
      </c>
      <c r="I105" s="156">
        <v>302</v>
      </c>
      <c r="J105" s="140">
        <v>25</v>
      </c>
      <c r="K105" s="141"/>
      <c r="L105" s="142" t="str">
        <f t="shared" si="31"/>
        <v>-</v>
      </c>
      <c r="M105" s="143">
        <f t="shared" si="24"/>
        <v>0</v>
      </c>
      <c r="N105" s="143">
        <f t="shared" si="32"/>
        <v>0</v>
      </c>
      <c r="O105" s="143">
        <f t="shared" si="25"/>
        <v>0</v>
      </c>
      <c r="P105" s="144">
        <f t="shared" si="26"/>
        <v>0</v>
      </c>
      <c r="Q105" s="144">
        <f t="shared" si="33"/>
        <v>0</v>
      </c>
      <c r="R105" s="144">
        <f t="shared" si="27"/>
        <v>0</v>
      </c>
      <c r="S105" s="134" t="s">
        <v>145</v>
      </c>
      <c r="T105" s="134" t="s">
        <v>146</v>
      </c>
      <c r="U105" s="145" t="s">
        <v>147</v>
      </c>
      <c r="W105" s="146"/>
    </row>
    <row r="106" spans="1:23" s="133" customFormat="1" ht="15.65" hidden="1" customHeight="1">
      <c r="A106" s="167">
        <v>0</v>
      </c>
      <c r="B106" s="134" t="s">
        <v>990</v>
      </c>
      <c r="C106" s="134" t="s">
        <v>651</v>
      </c>
      <c r="D106" s="135"/>
      <c r="E106" s="154" t="s">
        <v>144</v>
      </c>
      <c r="F106" s="136" t="s">
        <v>129</v>
      </c>
      <c r="G106" s="137" t="s">
        <v>650</v>
      </c>
      <c r="H106" s="155">
        <f>I106/$R$7</f>
        <v>3.7561502460098404</v>
      </c>
      <c r="I106" s="156">
        <v>313</v>
      </c>
      <c r="J106" s="140">
        <v>25</v>
      </c>
      <c r="K106" s="141"/>
      <c r="L106" s="142" t="str">
        <f t="shared" si="31"/>
        <v>-</v>
      </c>
      <c r="M106" s="143">
        <f t="shared" si="24"/>
        <v>0</v>
      </c>
      <c r="N106" s="143">
        <f t="shared" si="32"/>
        <v>0</v>
      </c>
      <c r="O106" s="143">
        <f t="shared" si="25"/>
        <v>0</v>
      </c>
      <c r="P106" s="144">
        <f t="shared" si="26"/>
        <v>0</v>
      </c>
      <c r="Q106" s="144">
        <f t="shared" si="33"/>
        <v>0</v>
      </c>
      <c r="R106" s="144">
        <f t="shared" si="27"/>
        <v>0</v>
      </c>
      <c r="S106" s="134" t="s">
        <v>145</v>
      </c>
      <c r="T106" s="134" t="s">
        <v>146</v>
      </c>
      <c r="U106" s="145" t="s">
        <v>147</v>
      </c>
      <c r="W106" s="146"/>
    </row>
    <row r="107" spans="1:23" s="114" customFormat="1" ht="15.65" customHeight="1">
      <c r="A107" s="166" t="s">
        <v>977</v>
      </c>
      <c r="B107" s="46" t="s">
        <v>717</v>
      </c>
      <c r="C107" s="46" t="s">
        <v>649</v>
      </c>
      <c r="D107" s="129" t="s">
        <v>43</v>
      </c>
      <c r="E107" s="130" t="s">
        <v>144</v>
      </c>
      <c r="F107" s="47" t="s">
        <v>138</v>
      </c>
      <c r="G107" s="48" t="s">
        <v>46</v>
      </c>
      <c r="H107" s="126">
        <v>5.01</v>
      </c>
      <c r="I107" s="127">
        <f>H107*$R$7</f>
        <v>417.48329999999999</v>
      </c>
      <c r="J107" s="49">
        <v>25</v>
      </c>
      <c r="K107" s="50"/>
      <c r="L107" s="111" t="str">
        <f>IF(K107="","-",K107/250)</f>
        <v>-</v>
      </c>
      <c r="M107" s="112">
        <f t="shared" si="24"/>
        <v>0</v>
      </c>
      <c r="N107" s="112">
        <f>IF(K107&lt;50,H107*K107*0.05,0)</f>
        <v>0</v>
      </c>
      <c r="O107" s="112">
        <f t="shared" si="25"/>
        <v>0</v>
      </c>
      <c r="P107" s="119">
        <f t="shared" si="26"/>
        <v>0</v>
      </c>
      <c r="Q107" s="119">
        <f>IF(K107&lt;50,I107*K107*0.05,0)</f>
        <v>0</v>
      </c>
      <c r="R107" s="119">
        <f t="shared" si="27"/>
        <v>0</v>
      </c>
      <c r="S107" s="46" t="s">
        <v>145</v>
      </c>
      <c r="T107" s="46" t="s">
        <v>146</v>
      </c>
      <c r="U107" s="53" t="s">
        <v>147</v>
      </c>
      <c r="W107" s="113"/>
    </row>
    <row r="108" spans="1:23" s="114" customFormat="1" ht="15.65" customHeight="1">
      <c r="A108" s="166" t="s">
        <v>977</v>
      </c>
      <c r="B108" s="46" t="s">
        <v>143</v>
      </c>
      <c r="C108" s="46" t="s">
        <v>649</v>
      </c>
      <c r="D108" s="129" t="s">
        <v>43</v>
      </c>
      <c r="E108" s="117" t="s">
        <v>144</v>
      </c>
      <c r="F108" s="47" t="s">
        <v>132</v>
      </c>
      <c r="G108" s="48" t="s">
        <v>46</v>
      </c>
      <c r="H108" s="126">
        <v>2</v>
      </c>
      <c r="I108" s="127">
        <f>H108*$R$7</f>
        <v>166.66</v>
      </c>
      <c r="J108" s="49">
        <v>84</v>
      </c>
      <c r="K108" s="50"/>
      <c r="L108" s="111" t="str">
        <f>IF(K108="","-",K108/J108)</f>
        <v>-</v>
      </c>
      <c r="M108" s="112">
        <f t="shared" si="24"/>
        <v>0</v>
      </c>
      <c r="N108" s="112">
        <v>0</v>
      </c>
      <c r="O108" s="112">
        <f t="shared" si="25"/>
        <v>0</v>
      </c>
      <c r="P108" s="119">
        <f t="shared" si="26"/>
        <v>0</v>
      </c>
      <c r="Q108" s="119">
        <v>0</v>
      </c>
      <c r="R108" s="119">
        <f t="shared" si="27"/>
        <v>0</v>
      </c>
      <c r="S108" s="46" t="s">
        <v>145</v>
      </c>
      <c r="T108" s="46" t="s">
        <v>146</v>
      </c>
      <c r="U108" s="53" t="s">
        <v>147</v>
      </c>
      <c r="W108" s="113"/>
    </row>
    <row r="109" spans="1:23" s="114" customFormat="1" ht="15.65" customHeight="1">
      <c r="A109" s="166" t="s">
        <v>977</v>
      </c>
      <c r="B109" s="46" t="s">
        <v>539</v>
      </c>
      <c r="C109" s="46" t="s">
        <v>651</v>
      </c>
      <c r="D109" s="129" t="s">
        <v>43</v>
      </c>
      <c r="E109" s="117" t="s">
        <v>144</v>
      </c>
      <c r="F109" s="47" t="s">
        <v>655</v>
      </c>
      <c r="G109" s="48" t="s">
        <v>650</v>
      </c>
      <c r="H109" s="128">
        <f>I109/$R$7</f>
        <v>3.1681267250690026</v>
      </c>
      <c r="I109" s="115">
        <v>264</v>
      </c>
      <c r="J109" s="49">
        <v>24</v>
      </c>
      <c r="K109" s="50"/>
      <c r="L109" s="111" t="str">
        <f t="shared" ref="L109:L110" si="34">IF(K109="","-",K109/250)</f>
        <v>-</v>
      </c>
      <c r="M109" s="143">
        <f t="shared" si="24"/>
        <v>0</v>
      </c>
      <c r="N109" s="143">
        <f t="shared" ref="N109:N110" si="35">IF(K109&lt;50,H109*K109*0.05,0)</f>
        <v>0</v>
      </c>
      <c r="O109" s="112">
        <f t="shared" si="25"/>
        <v>0</v>
      </c>
      <c r="P109" s="144">
        <f t="shared" si="26"/>
        <v>0</v>
      </c>
      <c r="Q109" s="144">
        <f t="shared" ref="Q109:Q110" si="36">IF(K109&lt;50,I109*K109*0.05,0)</f>
        <v>0</v>
      </c>
      <c r="R109" s="119">
        <f t="shared" si="27"/>
        <v>0</v>
      </c>
      <c r="S109" s="46" t="s">
        <v>145</v>
      </c>
      <c r="T109" s="46" t="s">
        <v>146</v>
      </c>
      <c r="U109" s="53" t="s">
        <v>147</v>
      </c>
      <c r="W109" s="113"/>
    </row>
    <row r="110" spans="1:23" s="114" customFormat="1" ht="15.65" customHeight="1">
      <c r="A110" s="166">
        <v>50</v>
      </c>
      <c r="B110" s="46" t="s">
        <v>991</v>
      </c>
      <c r="C110" s="46" t="s">
        <v>651</v>
      </c>
      <c r="D110" s="129"/>
      <c r="E110" s="47" t="s">
        <v>149</v>
      </c>
      <c r="F110" s="47" t="s">
        <v>983</v>
      </c>
      <c r="G110" s="48" t="s">
        <v>650</v>
      </c>
      <c r="H110" s="128">
        <f>I110/$R$7</f>
        <v>3.3121324852994118</v>
      </c>
      <c r="I110" s="115">
        <v>276</v>
      </c>
      <c r="J110" s="49">
        <v>25</v>
      </c>
      <c r="K110" s="50"/>
      <c r="L110" s="111" t="str">
        <f t="shared" si="34"/>
        <v>-</v>
      </c>
      <c r="M110" s="143">
        <f t="shared" si="24"/>
        <v>0</v>
      </c>
      <c r="N110" s="143">
        <f t="shared" si="35"/>
        <v>0</v>
      </c>
      <c r="O110" s="112">
        <f t="shared" si="25"/>
        <v>0</v>
      </c>
      <c r="P110" s="144">
        <f t="shared" si="26"/>
        <v>0</v>
      </c>
      <c r="Q110" s="144">
        <f t="shared" si="36"/>
        <v>0</v>
      </c>
      <c r="R110" s="119">
        <f t="shared" si="27"/>
        <v>0</v>
      </c>
      <c r="S110" s="46" t="s">
        <v>125</v>
      </c>
      <c r="T110" s="46" t="s">
        <v>151</v>
      </c>
      <c r="U110" s="53" t="s">
        <v>152</v>
      </c>
      <c r="W110" s="113"/>
    </row>
    <row r="111" spans="1:23" s="114" customFormat="1" ht="15.65" customHeight="1">
      <c r="A111" s="166" t="s">
        <v>977</v>
      </c>
      <c r="B111" s="46" t="s">
        <v>153</v>
      </c>
      <c r="C111" s="46" t="s">
        <v>649</v>
      </c>
      <c r="D111" s="129" t="s">
        <v>43</v>
      </c>
      <c r="E111" s="47" t="s">
        <v>149</v>
      </c>
      <c r="F111" s="47" t="s">
        <v>63</v>
      </c>
      <c r="G111" s="48" t="s">
        <v>124</v>
      </c>
      <c r="H111" s="126">
        <v>3.0999999999999996</v>
      </c>
      <c r="I111" s="127">
        <f>H111*$R$7</f>
        <v>258.32299999999998</v>
      </c>
      <c r="J111" s="49">
        <v>25</v>
      </c>
      <c r="K111" s="50"/>
      <c r="L111" s="111" t="str">
        <f>IF(K111="","-",K111/250)</f>
        <v>-</v>
      </c>
      <c r="M111" s="112">
        <f t="shared" si="24"/>
        <v>0</v>
      </c>
      <c r="N111" s="112">
        <f>IF(K111&lt;50,H111*K111*0.05,0)</f>
        <v>0</v>
      </c>
      <c r="O111" s="112">
        <f t="shared" si="25"/>
        <v>0</v>
      </c>
      <c r="P111" s="119">
        <f t="shared" si="26"/>
        <v>0</v>
      </c>
      <c r="Q111" s="119">
        <f>IF(K111&lt;50,I111*K111*0.05,0)</f>
        <v>0</v>
      </c>
      <c r="R111" s="119">
        <f t="shared" si="27"/>
        <v>0</v>
      </c>
      <c r="S111" s="46" t="s">
        <v>125</v>
      </c>
      <c r="T111" s="46" t="s">
        <v>151</v>
      </c>
      <c r="U111" s="53" t="s">
        <v>152</v>
      </c>
      <c r="W111" s="113"/>
    </row>
    <row r="112" spans="1:23" s="114" customFormat="1" ht="15.65" customHeight="1">
      <c r="A112" s="166" t="s">
        <v>977</v>
      </c>
      <c r="B112" s="46" t="s">
        <v>154</v>
      </c>
      <c r="C112" s="46" t="s">
        <v>649</v>
      </c>
      <c r="D112" s="129" t="s">
        <v>43</v>
      </c>
      <c r="E112" s="47" t="s">
        <v>149</v>
      </c>
      <c r="F112" s="47" t="s">
        <v>129</v>
      </c>
      <c r="G112" s="48" t="s">
        <v>124</v>
      </c>
      <c r="H112" s="126">
        <v>4.0699999999999994</v>
      </c>
      <c r="I112" s="127">
        <f>H112*$R$7</f>
        <v>339.15309999999994</v>
      </c>
      <c r="J112" s="49">
        <v>25</v>
      </c>
      <c r="K112" s="50"/>
      <c r="L112" s="111" t="str">
        <f>IF(K112="","-",K112/250)</f>
        <v>-</v>
      </c>
      <c r="M112" s="112">
        <f t="shared" si="24"/>
        <v>0</v>
      </c>
      <c r="N112" s="112">
        <f>IF(K112&lt;50,H112*K112*0.05,0)</f>
        <v>0</v>
      </c>
      <c r="O112" s="112">
        <f t="shared" si="25"/>
        <v>0</v>
      </c>
      <c r="P112" s="119">
        <f t="shared" si="26"/>
        <v>0</v>
      </c>
      <c r="Q112" s="119">
        <f>IF(K112&lt;50,I112*K112*0.05,0)</f>
        <v>0</v>
      </c>
      <c r="R112" s="119">
        <f t="shared" si="27"/>
        <v>0</v>
      </c>
      <c r="S112" s="46" t="s">
        <v>125</v>
      </c>
      <c r="T112" s="46" t="s">
        <v>151</v>
      </c>
      <c r="U112" s="53" t="s">
        <v>152</v>
      </c>
      <c r="W112" s="113"/>
    </row>
    <row r="113" spans="1:23" s="133" customFormat="1" ht="15.65" hidden="1" customHeight="1">
      <c r="A113" s="167">
        <v>0</v>
      </c>
      <c r="B113" s="134" t="s">
        <v>543</v>
      </c>
      <c r="C113" s="134" t="s">
        <v>651</v>
      </c>
      <c r="D113" s="135" t="s">
        <v>43</v>
      </c>
      <c r="E113" s="136" t="s">
        <v>149</v>
      </c>
      <c r="F113" s="136" t="s">
        <v>987</v>
      </c>
      <c r="G113" s="137" t="s">
        <v>650</v>
      </c>
      <c r="H113" s="155">
        <f>I113/$R$7</f>
        <v>3.5521420856834274</v>
      </c>
      <c r="I113" s="156">
        <v>296</v>
      </c>
      <c r="J113" s="140">
        <v>25</v>
      </c>
      <c r="K113" s="141"/>
      <c r="L113" s="142" t="str">
        <f>IF(K113="","-",K113/250)</f>
        <v>-</v>
      </c>
      <c r="M113" s="143">
        <f t="shared" si="24"/>
        <v>0</v>
      </c>
      <c r="N113" s="143">
        <f>IF(K113&lt;50,H113*K113*0.05,0)</f>
        <v>0</v>
      </c>
      <c r="O113" s="143">
        <f t="shared" si="25"/>
        <v>0</v>
      </c>
      <c r="P113" s="144">
        <f t="shared" si="26"/>
        <v>0</v>
      </c>
      <c r="Q113" s="144">
        <f>IF(K113&lt;50,I113*K113*0.05,0)</f>
        <v>0</v>
      </c>
      <c r="R113" s="144">
        <f t="shared" si="27"/>
        <v>0</v>
      </c>
      <c r="S113" s="134" t="s">
        <v>125</v>
      </c>
      <c r="T113" s="134" t="s">
        <v>151</v>
      </c>
      <c r="U113" s="145" t="s">
        <v>152</v>
      </c>
      <c r="W113" s="146"/>
    </row>
    <row r="114" spans="1:23" s="114" customFormat="1" ht="15.65" customHeight="1">
      <c r="A114" s="166" t="s">
        <v>977</v>
      </c>
      <c r="B114" s="46" t="s">
        <v>148</v>
      </c>
      <c r="C114" s="46" t="s">
        <v>649</v>
      </c>
      <c r="D114" s="129" t="s">
        <v>43</v>
      </c>
      <c r="E114" s="47" t="s">
        <v>149</v>
      </c>
      <c r="F114" s="47" t="s">
        <v>150</v>
      </c>
      <c r="G114" s="48" t="s">
        <v>124</v>
      </c>
      <c r="H114" s="126">
        <v>1.77</v>
      </c>
      <c r="I114" s="127">
        <f>H114*$R$7</f>
        <v>147.4941</v>
      </c>
      <c r="J114" s="49">
        <v>104</v>
      </c>
      <c r="K114" s="50"/>
      <c r="L114" s="111" t="str">
        <f>IF(K114="","-",K114/J114)</f>
        <v>-</v>
      </c>
      <c r="M114" s="112">
        <f t="shared" si="24"/>
        <v>0</v>
      </c>
      <c r="N114" s="112">
        <v>0</v>
      </c>
      <c r="O114" s="112">
        <f t="shared" si="25"/>
        <v>0</v>
      </c>
      <c r="P114" s="119">
        <f t="shared" si="26"/>
        <v>0</v>
      </c>
      <c r="Q114" s="119">
        <v>0</v>
      </c>
      <c r="R114" s="119">
        <f t="shared" si="27"/>
        <v>0</v>
      </c>
      <c r="S114" s="46" t="s">
        <v>125</v>
      </c>
      <c r="T114" s="46" t="s">
        <v>151</v>
      </c>
      <c r="U114" s="53" t="s">
        <v>152</v>
      </c>
      <c r="W114" s="113"/>
    </row>
    <row r="115" spans="1:23" s="114" customFormat="1" ht="15.65" customHeight="1">
      <c r="A115" s="166" t="s">
        <v>977</v>
      </c>
      <c r="B115" s="46" t="s">
        <v>541</v>
      </c>
      <c r="C115" s="46" t="s">
        <v>651</v>
      </c>
      <c r="D115" s="129" t="s">
        <v>43</v>
      </c>
      <c r="E115" s="47" t="s">
        <v>149</v>
      </c>
      <c r="F115" s="47" t="s">
        <v>184</v>
      </c>
      <c r="G115" s="48" t="s">
        <v>124</v>
      </c>
      <c r="H115" s="128">
        <f>I115/$R$7</f>
        <v>2.7961118444737791</v>
      </c>
      <c r="I115" s="115">
        <v>233</v>
      </c>
      <c r="J115" s="49">
        <v>30</v>
      </c>
      <c r="K115" s="50"/>
      <c r="L115" s="111" t="str">
        <f t="shared" ref="L115:L116" si="37">IF(K115="","-",K115/250)</f>
        <v>-</v>
      </c>
      <c r="M115" s="143">
        <f t="shared" si="24"/>
        <v>0</v>
      </c>
      <c r="N115" s="143">
        <f t="shared" ref="N115:N116" si="38">IF(K115&lt;50,H115*K115*0.05,0)</f>
        <v>0</v>
      </c>
      <c r="O115" s="112">
        <f t="shared" si="25"/>
        <v>0</v>
      </c>
      <c r="P115" s="144">
        <f t="shared" si="26"/>
        <v>0</v>
      </c>
      <c r="Q115" s="144">
        <f t="shared" ref="Q115:Q116" si="39">IF(K115&lt;50,I115*K115*0.05,0)</f>
        <v>0</v>
      </c>
      <c r="R115" s="119">
        <f t="shared" si="27"/>
        <v>0</v>
      </c>
      <c r="S115" s="46" t="s">
        <v>125</v>
      </c>
      <c r="T115" s="46" t="s">
        <v>151</v>
      </c>
      <c r="U115" s="53" t="s">
        <v>152</v>
      </c>
      <c r="W115" s="113"/>
    </row>
    <row r="116" spans="1:23" s="114" customFormat="1" ht="15.65" customHeight="1">
      <c r="A116" s="166" t="s">
        <v>977</v>
      </c>
      <c r="B116" s="46" t="s">
        <v>542</v>
      </c>
      <c r="C116" s="46" t="s">
        <v>651</v>
      </c>
      <c r="D116" s="129" t="s">
        <v>43</v>
      </c>
      <c r="E116" s="47" t="s">
        <v>149</v>
      </c>
      <c r="F116" s="47" t="s">
        <v>655</v>
      </c>
      <c r="G116" s="48" t="s">
        <v>650</v>
      </c>
      <c r="H116" s="128">
        <f>I116/$R$7</f>
        <v>2.8441137645505821</v>
      </c>
      <c r="I116" s="115">
        <v>237</v>
      </c>
      <c r="J116" s="49">
        <v>24</v>
      </c>
      <c r="K116" s="50"/>
      <c r="L116" s="111" t="str">
        <f t="shared" si="37"/>
        <v>-</v>
      </c>
      <c r="M116" s="143">
        <f t="shared" si="24"/>
        <v>0</v>
      </c>
      <c r="N116" s="143">
        <f t="shared" si="38"/>
        <v>0</v>
      </c>
      <c r="O116" s="112">
        <f t="shared" si="25"/>
        <v>0</v>
      </c>
      <c r="P116" s="144">
        <f t="shared" si="26"/>
        <v>0</v>
      </c>
      <c r="Q116" s="144">
        <f t="shared" si="39"/>
        <v>0</v>
      </c>
      <c r="R116" s="119">
        <f t="shared" si="27"/>
        <v>0</v>
      </c>
      <c r="S116" s="46" t="s">
        <v>125</v>
      </c>
      <c r="T116" s="46" t="s">
        <v>151</v>
      </c>
      <c r="U116" s="53" t="s">
        <v>152</v>
      </c>
      <c r="W116" s="113"/>
    </row>
    <row r="117" spans="1:23" s="114" customFormat="1" ht="15.65" customHeight="1">
      <c r="A117" s="166" t="s">
        <v>977</v>
      </c>
      <c r="B117" s="46" t="s">
        <v>155</v>
      </c>
      <c r="C117" s="46" t="s">
        <v>649</v>
      </c>
      <c r="D117" s="129" t="s">
        <v>43</v>
      </c>
      <c r="E117" s="47" t="s">
        <v>156</v>
      </c>
      <c r="F117" s="47" t="s">
        <v>45</v>
      </c>
      <c r="G117" s="48" t="s">
        <v>46</v>
      </c>
      <c r="H117" s="126">
        <v>2.5399999999999996</v>
      </c>
      <c r="I117" s="127">
        <f>H117*$R$7</f>
        <v>211.65819999999997</v>
      </c>
      <c r="J117" s="49">
        <v>40</v>
      </c>
      <c r="K117" s="50"/>
      <c r="L117" s="111" t="str">
        <f>IF(K117="","-",K117/J117)</f>
        <v>-</v>
      </c>
      <c r="M117" s="112">
        <f t="shared" si="24"/>
        <v>0</v>
      </c>
      <c r="N117" s="112">
        <v>0</v>
      </c>
      <c r="O117" s="112">
        <f t="shared" si="25"/>
        <v>0</v>
      </c>
      <c r="P117" s="119">
        <f t="shared" si="26"/>
        <v>0</v>
      </c>
      <c r="Q117" s="119">
        <v>0</v>
      </c>
      <c r="R117" s="119">
        <f t="shared" si="27"/>
        <v>0</v>
      </c>
      <c r="S117" s="46" t="s">
        <v>75</v>
      </c>
      <c r="T117" s="46" t="s">
        <v>157</v>
      </c>
      <c r="U117" s="53" t="s">
        <v>158</v>
      </c>
      <c r="W117" s="113"/>
    </row>
    <row r="118" spans="1:23" s="114" customFormat="1" ht="15.65" customHeight="1">
      <c r="A118" s="166" t="s">
        <v>977</v>
      </c>
      <c r="B118" s="46" t="s">
        <v>992</v>
      </c>
      <c r="C118" s="46" t="s">
        <v>651</v>
      </c>
      <c r="D118" s="129"/>
      <c r="E118" s="47" t="s">
        <v>160</v>
      </c>
      <c r="F118" s="47" t="s">
        <v>648</v>
      </c>
      <c r="G118" s="48" t="s">
        <v>650</v>
      </c>
      <c r="H118" s="128">
        <f>I118/$R$7</f>
        <v>3.4441377655106207</v>
      </c>
      <c r="I118" s="127">
        <v>287</v>
      </c>
      <c r="J118" s="49">
        <v>25</v>
      </c>
      <c r="K118" s="50"/>
      <c r="L118" s="111" t="str">
        <f>IF(K118="","-",K118/250)</f>
        <v>-</v>
      </c>
      <c r="M118" s="143">
        <f t="shared" si="24"/>
        <v>0</v>
      </c>
      <c r="N118" s="143">
        <f>IF(K118&lt;50,H118*K118*0.05,0)</f>
        <v>0</v>
      </c>
      <c r="O118" s="112">
        <f t="shared" si="25"/>
        <v>0</v>
      </c>
      <c r="P118" s="144">
        <f t="shared" si="26"/>
        <v>0</v>
      </c>
      <c r="Q118" s="144">
        <f>IF(K118&lt;50,I118*K118*0.05,0)</f>
        <v>0</v>
      </c>
      <c r="R118" s="119">
        <f t="shared" si="27"/>
        <v>0</v>
      </c>
      <c r="S118" s="46" t="s">
        <v>125</v>
      </c>
      <c r="T118" s="46" t="s">
        <v>133</v>
      </c>
      <c r="U118" s="53" t="s">
        <v>161</v>
      </c>
      <c r="W118" s="113"/>
    </row>
    <row r="119" spans="1:23" s="114" customFormat="1" ht="15.65" customHeight="1">
      <c r="A119" s="166" t="s">
        <v>977</v>
      </c>
      <c r="B119" s="46" t="s">
        <v>159</v>
      </c>
      <c r="C119" s="46" t="s">
        <v>649</v>
      </c>
      <c r="D119" s="129" t="s">
        <v>43</v>
      </c>
      <c r="E119" s="47" t="s">
        <v>160</v>
      </c>
      <c r="F119" s="47" t="s">
        <v>63</v>
      </c>
      <c r="G119" s="48" t="s">
        <v>124</v>
      </c>
      <c r="H119" s="126">
        <v>4.1899999999999995</v>
      </c>
      <c r="I119" s="127">
        <f>H119*$R$7</f>
        <v>349.15269999999992</v>
      </c>
      <c r="J119" s="49">
        <v>25</v>
      </c>
      <c r="K119" s="50"/>
      <c r="L119" s="111" t="str">
        <f>IF(K119="","-",K119/250)</f>
        <v>-</v>
      </c>
      <c r="M119" s="112">
        <f t="shared" si="24"/>
        <v>0</v>
      </c>
      <c r="N119" s="112">
        <f>IF(K119&lt;50,H119*K119*0.05,0)</f>
        <v>0</v>
      </c>
      <c r="O119" s="112">
        <f t="shared" si="25"/>
        <v>0</v>
      </c>
      <c r="P119" s="119">
        <f t="shared" si="26"/>
        <v>0</v>
      </c>
      <c r="Q119" s="119">
        <f>IF(K119&lt;50,I119*K119*0.05,0)</f>
        <v>0</v>
      </c>
      <c r="R119" s="119">
        <f t="shared" si="27"/>
        <v>0</v>
      </c>
      <c r="S119" s="46" t="s">
        <v>125</v>
      </c>
      <c r="T119" s="46" t="s">
        <v>133</v>
      </c>
      <c r="U119" s="53" t="s">
        <v>161</v>
      </c>
      <c r="W119" s="113"/>
    </row>
    <row r="120" spans="1:23" s="133" customFormat="1" ht="15.65" hidden="1" customHeight="1">
      <c r="A120" s="167">
        <v>0</v>
      </c>
      <c r="B120" s="134" t="s">
        <v>545</v>
      </c>
      <c r="C120" s="134" t="s">
        <v>651</v>
      </c>
      <c r="D120" s="135" t="s">
        <v>43</v>
      </c>
      <c r="E120" s="136" t="s">
        <v>160</v>
      </c>
      <c r="F120" s="136" t="s">
        <v>63</v>
      </c>
      <c r="G120" s="137" t="s">
        <v>650</v>
      </c>
      <c r="H120" s="155">
        <f>I120/$R$7</f>
        <v>3.6481459258370337</v>
      </c>
      <c r="I120" s="156">
        <v>304</v>
      </c>
      <c r="J120" s="140">
        <v>25</v>
      </c>
      <c r="K120" s="141"/>
      <c r="L120" s="142" t="str">
        <f t="shared" ref="L120:L121" si="40">IF(K120="","-",K120/250)</f>
        <v>-</v>
      </c>
      <c r="M120" s="143">
        <f t="shared" si="24"/>
        <v>0</v>
      </c>
      <c r="N120" s="143">
        <f t="shared" ref="N120:N121" si="41">IF(K120&lt;50,H120*K120*0.05,0)</f>
        <v>0</v>
      </c>
      <c r="O120" s="143">
        <f t="shared" si="25"/>
        <v>0</v>
      </c>
      <c r="P120" s="144">
        <f t="shared" si="26"/>
        <v>0</v>
      </c>
      <c r="Q120" s="144">
        <f t="shared" ref="Q120:Q121" si="42">IF(K120&lt;50,I120*K120*0.05,0)</f>
        <v>0</v>
      </c>
      <c r="R120" s="144">
        <f t="shared" si="27"/>
        <v>0</v>
      </c>
      <c r="S120" s="134" t="s">
        <v>125</v>
      </c>
      <c r="T120" s="134" t="s">
        <v>133</v>
      </c>
      <c r="U120" s="145" t="s">
        <v>161</v>
      </c>
      <c r="W120" s="146"/>
    </row>
    <row r="121" spans="1:23" s="114" customFormat="1" ht="15.65" customHeight="1">
      <c r="A121" s="166" t="s">
        <v>977</v>
      </c>
      <c r="B121" s="46" t="s">
        <v>993</v>
      </c>
      <c r="C121" s="46" t="s">
        <v>651</v>
      </c>
      <c r="D121" s="129"/>
      <c r="E121" s="47" t="s">
        <v>160</v>
      </c>
      <c r="F121" s="47" t="s">
        <v>987</v>
      </c>
      <c r="G121" s="48" t="s">
        <v>650</v>
      </c>
      <c r="H121" s="128">
        <f>I121/$R$7</f>
        <v>3.6481459258370337</v>
      </c>
      <c r="I121" s="115">
        <v>304</v>
      </c>
      <c r="J121" s="49">
        <v>25</v>
      </c>
      <c r="K121" s="50"/>
      <c r="L121" s="111" t="str">
        <f t="shared" si="40"/>
        <v>-</v>
      </c>
      <c r="M121" s="143">
        <f t="shared" si="24"/>
        <v>0</v>
      </c>
      <c r="N121" s="143">
        <f t="shared" si="41"/>
        <v>0</v>
      </c>
      <c r="O121" s="112">
        <f t="shared" si="25"/>
        <v>0</v>
      </c>
      <c r="P121" s="144">
        <f t="shared" si="26"/>
        <v>0</v>
      </c>
      <c r="Q121" s="144">
        <f t="shared" si="42"/>
        <v>0</v>
      </c>
      <c r="R121" s="119">
        <f t="shared" si="27"/>
        <v>0</v>
      </c>
      <c r="S121" s="46" t="s">
        <v>125</v>
      </c>
      <c r="T121" s="46" t="s">
        <v>133</v>
      </c>
      <c r="U121" s="53" t="s">
        <v>161</v>
      </c>
      <c r="W121" s="113"/>
    </row>
    <row r="122" spans="1:23" s="133" customFormat="1" ht="15.65" hidden="1" customHeight="1">
      <c r="A122" s="167">
        <v>0</v>
      </c>
      <c r="B122" s="134" t="s">
        <v>162</v>
      </c>
      <c r="C122" s="134" t="s">
        <v>649</v>
      </c>
      <c r="D122" s="135" t="s">
        <v>43</v>
      </c>
      <c r="E122" s="136" t="s">
        <v>160</v>
      </c>
      <c r="F122" s="136" t="s">
        <v>129</v>
      </c>
      <c r="G122" s="137" t="s">
        <v>124</v>
      </c>
      <c r="H122" s="138">
        <v>4.8899999999999997</v>
      </c>
      <c r="I122" s="139">
        <f>H122*$R$7</f>
        <v>407.48369999999994</v>
      </c>
      <c r="J122" s="140">
        <v>25</v>
      </c>
      <c r="K122" s="141"/>
      <c r="L122" s="147" t="str">
        <f>IF(K122="","-",K122/250)</f>
        <v>-</v>
      </c>
      <c r="M122" s="148">
        <f t="shared" si="24"/>
        <v>0</v>
      </c>
      <c r="N122" s="148">
        <f>IF(K122&lt;50,H122*K122*0.05,0)</f>
        <v>0</v>
      </c>
      <c r="O122" s="148">
        <f t="shared" si="25"/>
        <v>0</v>
      </c>
      <c r="P122" s="149">
        <f t="shared" si="26"/>
        <v>0</v>
      </c>
      <c r="Q122" s="149">
        <f>IF(K122&lt;50,I122*K122*0.05,0)</f>
        <v>0</v>
      </c>
      <c r="R122" s="149">
        <f t="shared" si="27"/>
        <v>0</v>
      </c>
      <c r="S122" s="150" t="s">
        <v>125</v>
      </c>
      <c r="T122" s="150" t="s">
        <v>133</v>
      </c>
      <c r="U122" s="151" t="s">
        <v>161</v>
      </c>
      <c r="W122" s="146"/>
    </row>
    <row r="123" spans="1:23" s="133" customFormat="1" ht="15.65" hidden="1" customHeight="1">
      <c r="A123" s="167">
        <v>0</v>
      </c>
      <c r="B123" s="134"/>
      <c r="C123" s="134" t="s">
        <v>651</v>
      </c>
      <c r="D123" s="135"/>
      <c r="E123" s="136" t="s">
        <v>160</v>
      </c>
      <c r="F123" s="136" t="s">
        <v>994</v>
      </c>
      <c r="G123" s="137" t="s">
        <v>650</v>
      </c>
      <c r="H123" s="155">
        <f>I123/$R$7</f>
        <v>4.6681867274690987</v>
      </c>
      <c r="I123" s="139">
        <v>389</v>
      </c>
      <c r="J123" s="140">
        <v>25</v>
      </c>
      <c r="K123" s="141"/>
      <c r="L123" s="142" t="str">
        <f>IF(K123="","-",K123/250)</f>
        <v>-</v>
      </c>
      <c r="M123" s="143">
        <f t="shared" si="24"/>
        <v>0</v>
      </c>
      <c r="N123" s="143">
        <f>IF(K123&lt;50,H123*K123*0.05,0)</f>
        <v>0</v>
      </c>
      <c r="O123" s="143">
        <f t="shared" si="25"/>
        <v>0</v>
      </c>
      <c r="P123" s="144">
        <f t="shared" si="26"/>
        <v>0</v>
      </c>
      <c r="Q123" s="144">
        <f>IF(K123&lt;50,I123*K123*0.05,0)</f>
        <v>0</v>
      </c>
      <c r="R123" s="144">
        <f t="shared" si="27"/>
        <v>0</v>
      </c>
      <c r="S123" s="150" t="s">
        <v>125</v>
      </c>
      <c r="T123" s="150" t="s">
        <v>133</v>
      </c>
      <c r="U123" s="151" t="s">
        <v>161</v>
      </c>
      <c r="W123" s="146"/>
    </row>
    <row r="124" spans="1:23" s="133" customFormat="1" ht="15.65" hidden="1" customHeight="1">
      <c r="A124" s="167">
        <v>0</v>
      </c>
      <c r="B124" s="134" t="s">
        <v>821</v>
      </c>
      <c r="C124" s="134" t="s">
        <v>649</v>
      </c>
      <c r="D124" s="135" t="s">
        <v>43</v>
      </c>
      <c r="E124" s="136" t="s">
        <v>160</v>
      </c>
      <c r="F124" s="136" t="s">
        <v>820</v>
      </c>
      <c r="G124" s="137" t="s">
        <v>46</v>
      </c>
      <c r="H124" s="138">
        <v>5.93</v>
      </c>
      <c r="I124" s="139">
        <f>H124*$R$7</f>
        <v>494.14689999999996</v>
      </c>
      <c r="J124" s="140">
        <v>25</v>
      </c>
      <c r="K124" s="141"/>
      <c r="L124" s="142" t="str">
        <f>IF(K124="","-",K124/250)</f>
        <v>-</v>
      </c>
      <c r="M124" s="143">
        <f t="shared" si="24"/>
        <v>0</v>
      </c>
      <c r="N124" s="143">
        <f>IF(K124&lt;50,H124*K124*0.05,0)</f>
        <v>0</v>
      </c>
      <c r="O124" s="143">
        <f t="shared" si="25"/>
        <v>0</v>
      </c>
      <c r="P124" s="144">
        <f t="shared" si="26"/>
        <v>0</v>
      </c>
      <c r="Q124" s="144">
        <f>IF(K124&lt;50,I124*K124*0.05,0)</f>
        <v>0</v>
      </c>
      <c r="R124" s="144">
        <f t="shared" si="27"/>
        <v>0</v>
      </c>
      <c r="S124" s="134" t="s">
        <v>125</v>
      </c>
      <c r="T124" s="134" t="s">
        <v>133</v>
      </c>
      <c r="U124" s="145" t="s">
        <v>161</v>
      </c>
      <c r="W124" s="146"/>
    </row>
    <row r="125" spans="1:23" s="114" customFormat="1" ht="15.65" customHeight="1">
      <c r="A125" s="166" t="s">
        <v>977</v>
      </c>
      <c r="B125" s="46" t="s">
        <v>163</v>
      </c>
      <c r="C125" s="46" t="s">
        <v>649</v>
      </c>
      <c r="D125" s="129" t="s">
        <v>43</v>
      </c>
      <c r="E125" s="47" t="s">
        <v>160</v>
      </c>
      <c r="F125" s="47" t="s">
        <v>45</v>
      </c>
      <c r="G125" s="48" t="s">
        <v>46</v>
      </c>
      <c r="H125" s="126">
        <v>3.86</v>
      </c>
      <c r="I125" s="127">
        <f>H125*$R$7</f>
        <v>321.65379999999999</v>
      </c>
      <c r="J125" s="49">
        <v>40</v>
      </c>
      <c r="K125" s="50"/>
      <c r="L125" s="111" t="str">
        <f>IF(K125="","-",K125/J125)</f>
        <v>-</v>
      </c>
      <c r="M125" s="112">
        <f t="shared" si="24"/>
        <v>0</v>
      </c>
      <c r="N125" s="112">
        <v>0</v>
      </c>
      <c r="O125" s="112">
        <f t="shared" si="25"/>
        <v>0</v>
      </c>
      <c r="P125" s="119">
        <f t="shared" si="26"/>
        <v>0</v>
      </c>
      <c r="Q125" s="119">
        <v>0</v>
      </c>
      <c r="R125" s="119">
        <f t="shared" si="27"/>
        <v>0</v>
      </c>
      <c r="S125" s="46" t="s">
        <v>125</v>
      </c>
      <c r="T125" s="46" t="s">
        <v>133</v>
      </c>
      <c r="U125" s="53" t="s">
        <v>161</v>
      </c>
      <c r="W125" s="113"/>
    </row>
    <row r="126" spans="1:23" s="114" customFormat="1" ht="15.65" customHeight="1">
      <c r="A126" s="166" t="s">
        <v>977</v>
      </c>
      <c r="B126" s="46" t="s">
        <v>544</v>
      </c>
      <c r="C126" s="46" t="s">
        <v>651</v>
      </c>
      <c r="D126" s="129" t="s">
        <v>43</v>
      </c>
      <c r="E126" s="47" t="s">
        <v>160</v>
      </c>
      <c r="F126" s="47" t="s">
        <v>655</v>
      </c>
      <c r="G126" s="48" t="s">
        <v>650</v>
      </c>
      <c r="H126" s="128">
        <f>I126/$R$7</f>
        <v>3.3481339253570144</v>
      </c>
      <c r="I126" s="115">
        <v>279</v>
      </c>
      <c r="J126" s="49">
        <v>24</v>
      </c>
      <c r="K126" s="50"/>
      <c r="L126" s="111" t="str">
        <f t="shared" ref="L126:L127" si="43">IF(K126="","-",K126/250)</f>
        <v>-</v>
      </c>
      <c r="M126" s="143">
        <f t="shared" si="24"/>
        <v>0</v>
      </c>
      <c r="N126" s="143">
        <f t="shared" ref="N126:N127" si="44">IF(K126&lt;50,H126*K126*0.05,0)</f>
        <v>0</v>
      </c>
      <c r="O126" s="112">
        <f t="shared" si="25"/>
        <v>0</v>
      </c>
      <c r="P126" s="144">
        <f t="shared" si="26"/>
        <v>0</v>
      </c>
      <c r="Q126" s="144">
        <f t="shared" ref="Q126:Q127" si="45">IF(K126&lt;50,I126*K126*0.05,0)</f>
        <v>0</v>
      </c>
      <c r="R126" s="119">
        <f t="shared" si="27"/>
        <v>0</v>
      </c>
      <c r="S126" s="46" t="s">
        <v>125</v>
      </c>
      <c r="T126" s="46" t="s">
        <v>133</v>
      </c>
      <c r="U126" s="53" t="s">
        <v>161</v>
      </c>
      <c r="W126" s="113"/>
    </row>
    <row r="127" spans="1:23" s="114" customFormat="1" ht="15.65" customHeight="1">
      <c r="A127" s="166" t="s">
        <v>977</v>
      </c>
      <c r="B127" s="46" t="s">
        <v>546</v>
      </c>
      <c r="C127" s="46" t="s">
        <v>651</v>
      </c>
      <c r="D127" s="129" t="s">
        <v>43</v>
      </c>
      <c r="E127" s="47" t="s">
        <v>165</v>
      </c>
      <c r="F127" s="47" t="s">
        <v>983</v>
      </c>
      <c r="G127" s="48" t="s">
        <v>650</v>
      </c>
      <c r="H127" s="128">
        <f>I127/$R$7</f>
        <v>3.0721228849153968</v>
      </c>
      <c r="I127" s="115">
        <v>256</v>
      </c>
      <c r="J127" s="49">
        <v>25</v>
      </c>
      <c r="K127" s="50"/>
      <c r="L127" s="111" t="str">
        <f t="shared" si="43"/>
        <v>-</v>
      </c>
      <c r="M127" s="143">
        <f t="shared" si="24"/>
        <v>0</v>
      </c>
      <c r="N127" s="143">
        <f t="shared" si="44"/>
        <v>0</v>
      </c>
      <c r="O127" s="112">
        <f t="shared" si="25"/>
        <v>0</v>
      </c>
      <c r="P127" s="144">
        <f t="shared" si="26"/>
        <v>0</v>
      </c>
      <c r="Q127" s="144">
        <f t="shared" si="45"/>
        <v>0</v>
      </c>
      <c r="R127" s="119">
        <f t="shared" si="27"/>
        <v>0</v>
      </c>
      <c r="S127" s="46" t="s">
        <v>54</v>
      </c>
      <c r="T127" s="46" t="s">
        <v>166</v>
      </c>
      <c r="U127" s="53" t="s">
        <v>167</v>
      </c>
      <c r="W127" s="113"/>
    </row>
    <row r="128" spans="1:23" s="114" customFormat="1" ht="15.65" customHeight="1">
      <c r="A128" s="166" t="s">
        <v>977</v>
      </c>
      <c r="B128" s="46" t="s">
        <v>718</v>
      </c>
      <c r="C128" s="46" t="s">
        <v>649</v>
      </c>
      <c r="D128" s="129" t="s">
        <v>43</v>
      </c>
      <c r="E128" s="130" t="s">
        <v>165</v>
      </c>
      <c r="F128" s="47" t="s">
        <v>63</v>
      </c>
      <c r="G128" s="48" t="s">
        <v>124</v>
      </c>
      <c r="H128" s="126">
        <v>3.7699999999999996</v>
      </c>
      <c r="I128" s="127">
        <f t="shared" ref="I128:I140" si="46">H128*$R$7</f>
        <v>314.15409999999997</v>
      </c>
      <c r="J128" s="49">
        <v>25</v>
      </c>
      <c r="K128" s="50"/>
      <c r="L128" s="111" t="str">
        <f>IF(K128="","-",K128/250)</f>
        <v>-</v>
      </c>
      <c r="M128" s="112">
        <f t="shared" si="24"/>
        <v>0</v>
      </c>
      <c r="N128" s="112">
        <f>IF(K128&lt;50,H128*K128*0.05,0)</f>
        <v>0</v>
      </c>
      <c r="O128" s="112">
        <f t="shared" si="25"/>
        <v>0</v>
      </c>
      <c r="P128" s="119">
        <f t="shared" si="26"/>
        <v>0</v>
      </c>
      <c r="Q128" s="119">
        <f>IF(K128&lt;50,I128*K128*0.05,0)</f>
        <v>0</v>
      </c>
      <c r="R128" s="119">
        <f t="shared" si="27"/>
        <v>0</v>
      </c>
      <c r="S128" s="46" t="s">
        <v>54</v>
      </c>
      <c r="T128" s="46" t="s">
        <v>166</v>
      </c>
      <c r="U128" s="53" t="s">
        <v>167</v>
      </c>
      <c r="W128" s="113"/>
    </row>
    <row r="129" spans="1:23" s="114" customFormat="1" ht="15.65" customHeight="1">
      <c r="A129" s="166" t="s">
        <v>977</v>
      </c>
      <c r="B129" s="46" t="s">
        <v>995</v>
      </c>
      <c r="C129" s="46" t="s">
        <v>651</v>
      </c>
      <c r="D129" s="129"/>
      <c r="E129" s="47" t="s">
        <v>165</v>
      </c>
      <c r="F129" s="47" t="s">
        <v>987</v>
      </c>
      <c r="G129" s="48" t="s">
        <v>650</v>
      </c>
      <c r="H129" s="128">
        <f>I129/$R$7</f>
        <v>3.1561262450498022</v>
      </c>
      <c r="I129" s="127">
        <v>263</v>
      </c>
      <c r="J129" s="49">
        <v>25</v>
      </c>
      <c r="K129" s="50"/>
      <c r="L129" s="111" t="str">
        <f t="shared" ref="L129:L130" si="47">IF(K129="","-",K129/250)</f>
        <v>-</v>
      </c>
      <c r="M129" s="143">
        <f t="shared" si="24"/>
        <v>0</v>
      </c>
      <c r="N129" s="143">
        <f t="shared" ref="N129:N130" si="48">IF(K129&lt;50,H129*K129*0.05,0)</f>
        <v>0</v>
      </c>
      <c r="O129" s="112">
        <f t="shared" si="25"/>
        <v>0</v>
      </c>
      <c r="P129" s="144">
        <f t="shared" si="26"/>
        <v>0</v>
      </c>
      <c r="Q129" s="144">
        <f t="shared" ref="Q129:Q130" si="49">IF(K129&lt;50,I129*K129*0.05,0)</f>
        <v>0</v>
      </c>
      <c r="R129" s="119">
        <f t="shared" si="27"/>
        <v>0</v>
      </c>
      <c r="S129" s="46" t="s">
        <v>54</v>
      </c>
      <c r="T129" s="46" t="s">
        <v>166</v>
      </c>
      <c r="U129" s="53" t="s">
        <v>167</v>
      </c>
      <c r="W129" s="113"/>
    </row>
    <row r="130" spans="1:23" s="114" customFormat="1" ht="15.65" customHeight="1">
      <c r="A130" s="166" t="s">
        <v>977</v>
      </c>
      <c r="B130" s="46" t="s">
        <v>996</v>
      </c>
      <c r="C130" s="46" t="s">
        <v>651</v>
      </c>
      <c r="D130" s="129"/>
      <c r="E130" s="47" t="s">
        <v>165</v>
      </c>
      <c r="F130" s="47" t="s">
        <v>997</v>
      </c>
      <c r="G130" s="48" t="s">
        <v>650</v>
      </c>
      <c r="H130" s="128">
        <f>I130/$R$7</f>
        <v>3.6481459258370337</v>
      </c>
      <c r="I130" s="127">
        <v>304</v>
      </c>
      <c r="J130" s="49">
        <v>25</v>
      </c>
      <c r="K130" s="50"/>
      <c r="L130" s="111" t="str">
        <f t="shared" si="47"/>
        <v>-</v>
      </c>
      <c r="M130" s="143">
        <f t="shared" si="24"/>
        <v>0</v>
      </c>
      <c r="N130" s="143">
        <f t="shared" si="48"/>
        <v>0</v>
      </c>
      <c r="O130" s="112">
        <f t="shared" si="25"/>
        <v>0</v>
      </c>
      <c r="P130" s="144">
        <f t="shared" si="26"/>
        <v>0</v>
      </c>
      <c r="Q130" s="144">
        <f t="shared" si="49"/>
        <v>0</v>
      </c>
      <c r="R130" s="119">
        <f t="shared" si="27"/>
        <v>0</v>
      </c>
      <c r="S130" s="46" t="s">
        <v>54</v>
      </c>
      <c r="T130" s="46" t="s">
        <v>166</v>
      </c>
      <c r="U130" s="53" t="s">
        <v>167</v>
      </c>
      <c r="W130" s="113"/>
    </row>
    <row r="131" spans="1:23" s="114" customFormat="1" ht="15.65" customHeight="1">
      <c r="A131" s="166">
        <v>4</v>
      </c>
      <c r="B131" s="46" t="s">
        <v>164</v>
      </c>
      <c r="C131" s="46" t="s">
        <v>649</v>
      </c>
      <c r="D131" s="129" t="s">
        <v>43</v>
      </c>
      <c r="E131" s="47" t="s">
        <v>165</v>
      </c>
      <c r="F131" s="47" t="s">
        <v>150</v>
      </c>
      <c r="G131" s="48" t="s">
        <v>124</v>
      </c>
      <c r="H131" s="126">
        <v>1.77</v>
      </c>
      <c r="I131" s="127">
        <f t="shared" si="46"/>
        <v>147.4941</v>
      </c>
      <c r="J131" s="49">
        <v>104</v>
      </c>
      <c r="K131" s="50"/>
      <c r="L131" s="158" t="str">
        <f>IF(K131="","-",K131/J131)</f>
        <v>-</v>
      </c>
      <c r="M131" s="159">
        <f t="shared" ref="M131:M167" si="50">H131*K131</f>
        <v>0</v>
      </c>
      <c r="N131" s="159">
        <v>0</v>
      </c>
      <c r="O131" s="159">
        <f t="shared" ref="O131:O167" si="51">M131+N131</f>
        <v>0</v>
      </c>
      <c r="P131" s="160">
        <f t="shared" ref="P131:P167" si="52">K131*I131</f>
        <v>0</v>
      </c>
      <c r="Q131" s="160">
        <v>0</v>
      </c>
      <c r="R131" s="160">
        <f t="shared" ref="R131:R167" si="53">P131+Q131</f>
        <v>0</v>
      </c>
      <c r="S131" s="161" t="s">
        <v>54</v>
      </c>
      <c r="T131" s="161" t="s">
        <v>166</v>
      </c>
      <c r="U131" s="162" t="s">
        <v>167</v>
      </c>
      <c r="W131" s="113"/>
    </row>
    <row r="132" spans="1:23" s="114" customFormat="1" ht="15.65" customHeight="1">
      <c r="A132" s="166" t="s">
        <v>977</v>
      </c>
      <c r="B132" s="46" t="s">
        <v>172</v>
      </c>
      <c r="C132" s="46" t="s">
        <v>649</v>
      </c>
      <c r="D132" s="129" t="s">
        <v>43</v>
      </c>
      <c r="E132" s="47" t="s">
        <v>169</v>
      </c>
      <c r="F132" s="47" t="s">
        <v>129</v>
      </c>
      <c r="G132" s="48" t="s">
        <v>124</v>
      </c>
      <c r="H132" s="126">
        <v>3.5199999999999996</v>
      </c>
      <c r="I132" s="127">
        <f t="shared" si="46"/>
        <v>293.32159999999993</v>
      </c>
      <c r="J132" s="49">
        <v>25</v>
      </c>
      <c r="K132" s="50"/>
      <c r="L132" s="111" t="str">
        <f>IF(K132="","-",K132/250)</f>
        <v>-</v>
      </c>
      <c r="M132" s="112">
        <f t="shared" si="50"/>
        <v>0</v>
      </c>
      <c r="N132" s="112">
        <f>IF(K132&lt;50,H132*K132*0.05,0)</f>
        <v>0</v>
      </c>
      <c r="O132" s="112">
        <f t="shared" si="51"/>
        <v>0</v>
      </c>
      <c r="P132" s="119">
        <f t="shared" si="52"/>
        <v>0</v>
      </c>
      <c r="Q132" s="119">
        <f>IF(K132&lt;50,I132*K132*0.05,0)</f>
        <v>0</v>
      </c>
      <c r="R132" s="119">
        <f t="shared" si="53"/>
        <v>0</v>
      </c>
      <c r="S132" s="46" t="s">
        <v>54</v>
      </c>
      <c r="T132" s="46" t="s">
        <v>170</v>
      </c>
      <c r="U132" s="53" t="s">
        <v>171</v>
      </c>
      <c r="W132" s="113"/>
    </row>
    <row r="133" spans="1:23" s="114" customFormat="1" ht="15.65" customHeight="1">
      <c r="A133" s="166" t="s">
        <v>977</v>
      </c>
      <c r="B133" s="46" t="s">
        <v>173</v>
      </c>
      <c r="C133" s="46" t="s">
        <v>649</v>
      </c>
      <c r="D133" s="129" t="s">
        <v>43</v>
      </c>
      <c r="E133" s="47" t="s">
        <v>169</v>
      </c>
      <c r="F133" s="47" t="s">
        <v>174</v>
      </c>
      <c r="G133" s="48" t="s">
        <v>46</v>
      </c>
      <c r="H133" s="126">
        <v>8.18</v>
      </c>
      <c r="I133" s="127">
        <f t="shared" si="46"/>
        <v>681.63939999999991</v>
      </c>
      <c r="J133" s="49">
        <v>25</v>
      </c>
      <c r="K133" s="50"/>
      <c r="L133" s="111" t="str">
        <f>IF(K133="","-",K133/250)</f>
        <v>-</v>
      </c>
      <c r="M133" s="112">
        <f t="shared" si="50"/>
        <v>0</v>
      </c>
      <c r="N133" s="112">
        <f>IF(K133&lt;50,H133*K133*0.05,0)</f>
        <v>0</v>
      </c>
      <c r="O133" s="112">
        <f t="shared" si="51"/>
        <v>0</v>
      </c>
      <c r="P133" s="119">
        <f t="shared" si="52"/>
        <v>0</v>
      </c>
      <c r="Q133" s="119">
        <f>IF(K133&lt;50,I133*K133*0.05,0)</f>
        <v>0</v>
      </c>
      <c r="R133" s="119">
        <f t="shared" si="53"/>
        <v>0</v>
      </c>
      <c r="S133" s="46" t="s">
        <v>54</v>
      </c>
      <c r="T133" s="46" t="s">
        <v>170</v>
      </c>
      <c r="U133" s="53" t="s">
        <v>171</v>
      </c>
      <c r="W133" s="113"/>
    </row>
    <row r="134" spans="1:23" s="114" customFormat="1" ht="15.65" customHeight="1">
      <c r="A134" s="166" t="s">
        <v>977</v>
      </c>
      <c r="B134" s="46" t="s">
        <v>168</v>
      </c>
      <c r="C134" s="46" t="s">
        <v>649</v>
      </c>
      <c r="D134" s="129" t="s">
        <v>43</v>
      </c>
      <c r="E134" s="47" t="s">
        <v>169</v>
      </c>
      <c r="F134" s="47" t="s">
        <v>150</v>
      </c>
      <c r="G134" s="48" t="s">
        <v>124</v>
      </c>
      <c r="H134" s="126">
        <v>1.24</v>
      </c>
      <c r="I134" s="127">
        <f t="shared" si="46"/>
        <v>103.3292</v>
      </c>
      <c r="J134" s="49">
        <v>104</v>
      </c>
      <c r="K134" s="50"/>
      <c r="L134" s="111" t="str">
        <f t="shared" ref="L134:L138" si="54">IF(K134="","-",K134/250)</f>
        <v>-</v>
      </c>
      <c r="M134" s="112">
        <f t="shared" ref="M134:M138" si="55">H134*K134</f>
        <v>0</v>
      </c>
      <c r="N134" s="112">
        <f t="shared" ref="N134:N138" si="56">IF(K134&lt;50,H134*K134*0.05,0)</f>
        <v>0</v>
      </c>
      <c r="O134" s="112">
        <f t="shared" ref="O134:O138" si="57">M134+N134</f>
        <v>0</v>
      </c>
      <c r="P134" s="119">
        <f t="shared" ref="P134:P138" si="58">K134*I134</f>
        <v>0</v>
      </c>
      <c r="Q134" s="119">
        <f t="shared" ref="Q134:Q138" si="59">IF(K134&lt;50,I134*K134*0.05,0)</f>
        <v>0</v>
      </c>
      <c r="R134" s="119">
        <f t="shared" ref="R134:R138" si="60">P134+Q134</f>
        <v>0</v>
      </c>
      <c r="S134" s="46" t="s">
        <v>54</v>
      </c>
      <c r="T134" s="46" t="s">
        <v>170</v>
      </c>
      <c r="U134" s="53" t="s">
        <v>171</v>
      </c>
      <c r="W134" s="113"/>
    </row>
    <row r="135" spans="1:23" s="114" customFormat="1" ht="15.65" customHeight="1">
      <c r="A135" s="166" t="s">
        <v>977</v>
      </c>
      <c r="B135" s="46" t="s">
        <v>998</v>
      </c>
      <c r="C135" s="46" t="s">
        <v>651</v>
      </c>
      <c r="D135" s="129"/>
      <c r="E135" s="47" t="s">
        <v>1001</v>
      </c>
      <c r="F135" s="47" t="s">
        <v>983</v>
      </c>
      <c r="G135" s="48" t="s">
        <v>650</v>
      </c>
      <c r="H135" s="128">
        <f>I135/$R$7</f>
        <v>2.5081003240129607</v>
      </c>
      <c r="I135" s="127">
        <v>209</v>
      </c>
      <c r="J135" s="49">
        <v>25</v>
      </c>
      <c r="K135" s="50"/>
      <c r="L135" s="111" t="str">
        <f t="shared" si="54"/>
        <v>-</v>
      </c>
      <c r="M135" s="143">
        <f t="shared" si="55"/>
        <v>0</v>
      </c>
      <c r="N135" s="143">
        <f t="shared" si="56"/>
        <v>0</v>
      </c>
      <c r="O135" s="112">
        <f t="shared" si="57"/>
        <v>0</v>
      </c>
      <c r="P135" s="144">
        <f t="shared" si="58"/>
        <v>0</v>
      </c>
      <c r="Q135" s="144">
        <f t="shared" si="59"/>
        <v>0</v>
      </c>
      <c r="R135" s="119">
        <f t="shared" si="60"/>
        <v>0</v>
      </c>
      <c r="S135" s="46" t="s">
        <v>1004</v>
      </c>
      <c r="T135" s="46" t="s">
        <v>1003</v>
      </c>
      <c r="U135" s="53" t="s">
        <v>1002</v>
      </c>
      <c r="W135" s="113"/>
    </row>
    <row r="136" spans="1:23" s="114" customFormat="1" ht="15.65" customHeight="1">
      <c r="A136" s="166">
        <v>50</v>
      </c>
      <c r="B136" s="46" t="s">
        <v>999</v>
      </c>
      <c r="C136" s="46" t="s">
        <v>651</v>
      </c>
      <c r="D136" s="129"/>
      <c r="E136" s="47" t="s">
        <v>1001</v>
      </c>
      <c r="F136" s="47" t="s">
        <v>987</v>
      </c>
      <c r="G136" s="48" t="s">
        <v>650</v>
      </c>
      <c r="H136" s="128">
        <f>I136/$R$7</f>
        <v>3.0601224048961959</v>
      </c>
      <c r="I136" s="127">
        <v>255</v>
      </c>
      <c r="J136" s="49">
        <v>25</v>
      </c>
      <c r="K136" s="50"/>
      <c r="L136" s="111" t="str">
        <f t="shared" si="54"/>
        <v>-</v>
      </c>
      <c r="M136" s="143">
        <f t="shared" si="55"/>
        <v>0</v>
      </c>
      <c r="N136" s="143">
        <f t="shared" si="56"/>
        <v>0</v>
      </c>
      <c r="O136" s="112">
        <f t="shared" si="57"/>
        <v>0</v>
      </c>
      <c r="P136" s="144">
        <f t="shared" si="58"/>
        <v>0</v>
      </c>
      <c r="Q136" s="144">
        <f t="shared" si="59"/>
        <v>0</v>
      </c>
      <c r="R136" s="119">
        <f t="shared" si="60"/>
        <v>0</v>
      </c>
      <c r="S136" s="46" t="s">
        <v>1004</v>
      </c>
      <c r="T136" s="46" t="s">
        <v>1003</v>
      </c>
      <c r="U136" s="53" t="s">
        <v>1002</v>
      </c>
      <c r="W136" s="113"/>
    </row>
    <row r="137" spans="1:23" s="133" customFormat="1" ht="15.65" hidden="1" customHeight="1">
      <c r="A137" s="167">
        <v>0</v>
      </c>
      <c r="B137" s="134" t="s">
        <v>1000</v>
      </c>
      <c r="C137" s="134" t="s">
        <v>651</v>
      </c>
      <c r="D137" s="135"/>
      <c r="E137" s="136" t="s">
        <v>1001</v>
      </c>
      <c r="F137" s="136" t="s">
        <v>997</v>
      </c>
      <c r="G137" s="137" t="s">
        <v>650</v>
      </c>
      <c r="H137" s="155">
        <f>I137/$R$7</f>
        <v>3.9001560062402496</v>
      </c>
      <c r="I137" s="139">
        <v>325</v>
      </c>
      <c r="J137" s="140">
        <v>25</v>
      </c>
      <c r="K137" s="141"/>
      <c r="L137" s="142" t="str">
        <f t="shared" si="54"/>
        <v>-</v>
      </c>
      <c r="M137" s="143">
        <f t="shared" si="55"/>
        <v>0</v>
      </c>
      <c r="N137" s="143">
        <f t="shared" si="56"/>
        <v>0</v>
      </c>
      <c r="O137" s="143">
        <f t="shared" si="57"/>
        <v>0</v>
      </c>
      <c r="P137" s="144">
        <f t="shared" si="58"/>
        <v>0</v>
      </c>
      <c r="Q137" s="144">
        <f t="shared" si="59"/>
        <v>0</v>
      </c>
      <c r="R137" s="144">
        <f t="shared" si="60"/>
        <v>0</v>
      </c>
      <c r="S137" s="134" t="s">
        <v>1004</v>
      </c>
      <c r="T137" s="134" t="s">
        <v>1003</v>
      </c>
      <c r="U137" s="145" t="s">
        <v>1002</v>
      </c>
      <c r="W137" s="146"/>
    </row>
    <row r="138" spans="1:23" s="114" customFormat="1" ht="15.65" customHeight="1">
      <c r="A138" s="166">
        <v>25</v>
      </c>
      <c r="B138" s="46" t="s">
        <v>1005</v>
      </c>
      <c r="C138" s="46" t="s">
        <v>651</v>
      </c>
      <c r="D138" s="129"/>
      <c r="E138" s="130" t="s">
        <v>176</v>
      </c>
      <c r="F138" s="47" t="s">
        <v>983</v>
      </c>
      <c r="G138" s="48" t="s">
        <v>650</v>
      </c>
      <c r="H138" s="128">
        <f>I138/$R$7</f>
        <v>4.0201608064322576</v>
      </c>
      <c r="I138" s="127">
        <v>335</v>
      </c>
      <c r="J138" s="49">
        <v>25</v>
      </c>
      <c r="K138" s="50"/>
      <c r="L138" s="111" t="str">
        <f t="shared" si="54"/>
        <v>-</v>
      </c>
      <c r="M138" s="143">
        <f t="shared" si="55"/>
        <v>0</v>
      </c>
      <c r="N138" s="143">
        <f t="shared" si="56"/>
        <v>0</v>
      </c>
      <c r="O138" s="112">
        <f t="shared" si="57"/>
        <v>0</v>
      </c>
      <c r="P138" s="144">
        <f t="shared" si="58"/>
        <v>0</v>
      </c>
      <c r="Q138" s="144">
        <f t="shared" si="59"/>
        <v>0</v>
      </c>
      <c r="R138" s="119">
        <f t="shared" si="60"/>
        <v>0</v>
      </c>
      <c r="S138" s="161" t="s">
        <v>177</v>
      </c>
      <c r="T138" s="161" t="s">
        <v>178</v>
      </c>
      <c r="U138" s="162" t="s">
        <v>179</v>
      </c>
      <c r="W138" s="113"/>
    </row>
    <row r="139" spans="1:23" s="133" customFormat="1" ht="15.65" hidden="1" customHeight="1">
      <c r="A139" s="167">
        <v>0</v>
      </c>
      <c r="B139" s="134" t="s">
        <v>175</v>
      </c>
      <c r="C139" s="134" t="s">
        <v>649</v>
      </c>
      <c r="D139" s="135" t="s">
        <v>43</v>
      </c>
      <c r="E139" s="152" t="s">
        <v>176</v>
      </c>
      <c r="F139" s="136" t="s">
        <v>63</v>
      </c>
      <c r="G139" s="137" t="s">
        <v>124</v>
      </c>
      <c r="H139" s="138">
        <v>4.1899999999999995</v>
      </c>
      <c r="I139" s="139">
        <f t="shared" si="46"/>
        <v>349.15269999999992</v>
      </c>
      <c r="J139" s="140">
        <v>25</v>
      </c>
      <c r="K139" s="141"/>
      <c r="L139" s="147" t="str">
        <f>IF(K139="","-",K139/250)</f>
        <v>-</v>
      </c>
      <c r="M139" s="148">
        <f t="shared" si="50"/>
        <v>0</v>
      </c>
      <c r="N139" s="148">
        <f>IF(K139&lt;50,H139*K139*0.05,0)</f>
        <v>0</v>
      </c>
      <c r="O139" s="148">
        <f t="shared" si="51"/>
        <v>0</v>
      </c>
      <c r="P139" s="149">
        <f t="shared" si="52"/>
        <v>0</v>
      </c>
      <c r="Q139" s="149">
        <f>IF(K139&lt;50,I139*K139*0.05,0)</f>
        <v>0</v>
      </c>
      <c r="R139" s="149">
        <f t="shared" si="53"/>
        <v>0</v>
      </c>
      <c r="S139" s="150" t="s">
        <v>177</v>
      </c>
      <c r="T139" s="150" t="s">
        <v>178</v>
      </c>
      <c r="U139" s="151" t="s">
        <v>179</v>
      </c>
      <c r="W139" s="146"/>
    </row>
    <row r="140" spans="1:23" s="114" customFormat="1" ht="15.65" customHeight="1">
      <c r="A140" s="166" t="s">
        <v>977</v>
      </c>
      <c r="B140" s="46" t="s">
        <v>180</v>
      </c>
      <c r="C140" s="46" t="s">
        <v>649</v>
      </c>
      <c r="D140" s="129" t="s">
        <v>43</v>
      </c>
      <c r="E140" s="130" t="s">
        <v>176</v>
      </c>
      <c r="F140" s="47" t="s">
        <v>129</v>
      </c>
      <c r="G140" s="48" t="s">
        <v>124</v>
      </c>
      <c r="H140" s="126">
        <v>4.8899999999999997</v>
      </c>
      <c r="I140" s="127">
        <f t="shared" si="46"/>
        <v>407.48369999999994</v>
      </c>
      <c r="J140" s="49">
        <v>25</v>
      </c>
      <c r="K140" s="50"/>
      <c r="L140" s="111" t="str">
        <f>IF(K140="","-",K140/250)</f>
        <v>-</v>
      </c>
      <c r="M140" s="112">
        <f t="shared" si="50"/>
        <v>0</v>
      </c>
      <c r="N140" s="112">
        <f>IF(K140&lt;50,H140*K140*0.05,0)</f>
        <v>0</v>
      </c>
      <c r="O140" s="112">
        <f t="shared" si="51"/>
        <v>0</v>
      </c>
      <c r="P140" s="119">
        <f t="shared" si="52"/>
        <v>0</v>
      </c>
      <c r="Q140" s="119">
        <f>IF(K140&lt;50,I140*K140*0.05,0)</f>
        <v>0</v>
      </c>
      <c r="R140" s="119">
        <f t="shared" si="53"/>
        <v>0</v>
      </c>
      <c r="S140" s="46" t="s">
        <v>177</v>
      </c>
      <c r="T140" s="46" t="s">
        <v>178</v>
      </c>
      <c r="U140" s="53" t="s">
        <v>179</v>
      </c>
      <c r="W140" s="113"/>
    </row>
    <row r="141" spans="1:23" s="133" customFormat="1" ht="15.65" hidden="1" customHeight="1">
      <c r="A141" s="167">
        <v>0</v>
      </c>
      <c r="B141" s="134" t="s">
        <v>549</v>
      </c>
      <c r="C141" s="134" t="s">
        <v>651</v>
      </c>
      <c r="D141" s="135" t="s">
        <v>43</v>
      </c>
      <c r="E141" s="136" t="s">
        <v>176</v>
      </c>
      <c r="F141" s="136" t="s">
        <v>987</v>
      </c>
      <c r="G141" s="137" t="s">
        <v>650</v>
      </c>
      <c r="H141" s="155">
        <f>I141/$R$7</f>
        <v>4.2241689667586702</v>
      </c>
      <c r="I141" s="156">
        <v>352</v>
      </c>
      <c r="J141" s="140">
        <v>25</v>
      </c>
      <c r="K141" s="141"/>
      <c r="L141" s="142" t="str">
        <f>IF(K141="","-",K141/250)</f>
        <v>-</v>
      </c>
      <c r="M141" s="143">
        <f t="shared" si="50"/>
        <v>0</v>
      </c>
      <c r="N141" s="143">
        <f>IF(K141&lt;50,H141*K141*0.05,0)</f>
        <v>0</v>
      </c>
      <c r="O141" s="143">
        <f t="shared" si="51"/>
        <v>0</v>
      </c>
      <c r="P141" s="144">
        <f t="shared" si="52"/>
        <v>0</v>
      </c>
      <c r="Q141" s="144">
        <f>IF(K141&lt;50,I141*K141*0.05,0)</f>
        <v>0</v>
      </c>
      <c r="R141" s="144">
        <f t="shared" si="53"/>
        <v>0</v>
      </c>
      <c r="S141" s="150" t="s">
        <v>177</v>
      </c>
      <c r="T141" s="150" t="s">
        <v>178</v>
      </c>
      <c r="U141" s="151" t="s">
        <v>179</v>
      </c>
      <c r="W141" s="146"/>
    </row>
    <row r="142" spans="1:23" s="114" customFormat="1" ht="15.65" customHeight="1">
      <c r="A142" s="166" t="s">
        <v>977</v>
      </c>
      <c r="B142" s="46" t="s">
        <v>547</v>
      </c>
      <c r="C142" s="46" t="s">
        <v>649</v>
      </c>
      <c r="D142" s="129" t="s">
        <v>43</v>
      </c>
      <c r="E142" s="130" t="s">
        <v>176</v>
      </c>
      <c r="F142" s="47" t="s">
        <v>184</v>
      </c>
      <c r="G142" s="48" t="s">
        <v>124</v>
      </c>
      <c r="H142" s="126">
        <v>4.1899999999999995</v>
      </c>
      <c r="I142" s="127">
        <f>H142*$R$7</f>
        <v>349.15269999999992</v>
      </c>
      <c r="J142" s="49">
        <v>30</v>
      </c>
      <c r="K142" s="50"/>
      <c r="L142" s="111" t="str">
        <f t="shared" ref="L142:L147" si="61">IF(K142="","-",K142/J142)</f>
        <v>-</v>
      </c>
      <c r="M142" s="112">
        <f t="shared" si="50"/>
        <v>0</v>
      </c>
      <c r="N142" s="112">
        <v>0</v>
      </c>
      <c r="O142" s="112">
        <f t="shared" si="51"/>
        <v>0</v>
      </c>
      <c r="P142" s="119">
        <f t="shared" si="52"/>
        <v>0</v>
      </c>
      <c r="Q142" s="119">
        <v>0</v>
      </c>
      <c r="R142" s="119">
        <f t="shared" si="53"/>
        <v>0</v>
      </c>
      <c r="S142" s="46" t="s">
        <v>177</v>
      </c>
      <c r="T142" s="46" t="s">
        <v>178</v>
      </c>
      <c r="U142" s="53" t="s">
        <v>179</v>
      </c>
      <c r="W142" s="113"/>
    </row>
    <row r="143" spans="1:23" s="114" customFormat="1" ht="15.65" customHeight="1">
      <c r="A143" s="166" t="s">
        <v>977</v>
      </c>
      <c r="B143" s="46" t="s">
        <v>181</v>
      </c>
      <c r="C143" s="46" t="s">
        <v>649</v>
      </c>
      <c r="D143" s="129" t="s">
        <v>43</v>
      </c>
      <c r="E143" s="47" t="s">
        <v>176</v>
      </c>
      <c r="F143" s="47" t="s">
        <v>45</v>
      </c>
      <c r="G143" s="48" t="s">
        <v>46</v>
      </c>
      <c r="H143" s="126">
        <v>4.22</v>
      </c>
      <c r="I143" s="127">
        <f>H143*$R$7</f>
        <v>351.65259999999995</v>
      </c>
      <c r="J143" s="49">
        <v>40</v>
      </c>
      <c r="K143" s="50"/>
      <c r="L143" s="111" t="str">
        <f t="shared" si="61"/>
        <v>-</v>
      </c>
      <c r="M143" s="112">
        <f t="shared" si="50"/>
        <v>0</v>
      </c>
      <c r="N143" s="112">
        <v>0</v>
      </c>
      <c r="O143" s="112">
        <f t="shared" si="51"/>
        <v>0</v>
      </c>
      <c r="P143" s="119">
        <f t="shared" si="52"/>
        <v>0</v>
      </c>
      <c r="Q143" s="119">
        <v>0</v>
      </c>
      <c r="R143" s="119">
        <f t="shared" si="53"/>
        <v>0</v>
      </c>
      <c r="S143" s="46" t="s">
        <v>177</v>
      </c>
      <c r="T143" s="46" t="s">
        <v>178</v>
      </c>
      <c r="U143" s="53" t="s">
        <v>179</v>
      </c>
      <c r="W143" s="113"/>
    </row>
    <row r="144" spans="1:23" s="114" customFormat="1" ht="15.65" customHeight="1">
      <c r="A144" s="166">
        <v>85</v>
      </c>
      <c r="B144" s="46" t="s">
        <v>548</v>
      </c>
      <c r="C144" s="46" t="s">
        <v>651</v>
      </c>
      <c r="D144" s="129" t="s">
        <v>43</v>
      </c>
      <c r="E144" s="47" t="s">
        <v>176</v>
      </c>
      <c r="F144" s="47" t="s">
        <v>655</v>
      </c>
      <c r="G144" s="48" t="s">
        <v>650</v>
      </c>
      <c r="H144" s="128">
        <f>I144/$R$7</f>
        <v>3.6481459258370337</v>
      </c>
      <c r="I144" s="115">
        <v>304</v>
      </c>
      <c r="J144" s="49">
        <v>24</v>
      </c>
      <c r="K144" s="50"/>
      <c r="L144" s="111" t="str">
        <f>IF(K144="","-",K144/250)</f>
        <v>-</v>
      </c>
      <c r="M144" s="143">
        <f t="shared" si="50"/>
        <v>0</v>
      </c>
      <c r="N144" s="143">
        <f>IF(K144&lt;50,H144*K144*0.05,0)</f>
        <v>0</v>
      </c>
      <c r="O144" s="112">
        <f t="shared" si="51"/>
        <v>0</v>
      </c>
      <c r="P144" s="144">
        <f t="shared" si="52"/>
        <v>0</v>
      </c>
      <c r="Q144" s="144">
        <f>IF(K144&lt;50,I144*K144*0.05,0)</f>
        <v>0</v>
      </c>
      <c r="R144" s="119">
        <f t="shared" si="53"/>
        <v>0</v>
      </c>
      <c r="S144" s="46" t="s">
        <v>177</v>
      </c>
      <c r="T144" s="46" t="s">
        <v>178</v>
      </c>
      <c r="U144" s="53" t="s">
        <v>179</v>
      </c>
      <c r="W144" s="113"/>
    </row>
    <row r="145" spans="1:23" s="114" customFormat="1" ht="15.65" customHeight="1">
      <c r="A145" s="166" t="s">
        <v>977</v>
      </c>
      <c r="B145" s="46" t="s">
        <v>182</v>
      </c>
      <c r="C145" s="46" t="s">
        <v>649</v>
      </c>
      <c r="D145" s="129"/>
      <c r="E145" s="47" t="s">
        <v>460</v>
      </c>
      <c r="F145" s="47" t="s">
        <v>150</v>
      </c>
      <c r="G145" s="48" t="s">
        <v>124</v>
      </c>
      <c r="H145" s="126">
        <v>2.3699999999999997</v>
      </c>
      <c r="I145" s="127">
        <f>H145*$R$7</f>
        <v>197.49209999999997</v>
      </c>
      <c r="J145" s="49">
        <v>104</v>
      </c>
      <c r="K145" s="50"/>
      <c r="L145" s="111" t="str">
        <f t="shared" si="61"/>
        <v>-</v>
      </c>
      <c r="M145" s="112">
        <f t="shared" si="50"/>
        <v>0</v>
      </c>
      <c r="N145" s="112">
        <v>0</v>
      </c>
      <c r="O145" s="112">
        <f t="shared" si="51"/>
        <v>0</v>
      </c>
      <c r="P145" s="119">
        <f t="shared" si="52"/>
        <v>0</v>
      </c>
      <c r="Q145" s="119">
        <v>0</v>
      </c>
      <c r="R145" s="119">
        <f t="shared" si="53"/>
        <v>0</v>
      </c>
      <c r="S145" s="46" t="s">
        <v>145</v>
      </c>
      <c r="T145" s="46" t="s">
        <v>494</v>
      </c>
      <c r="U145" s="53" t="s">
        <v>495</v>
      </c>
      <c r="W145" s="113"/>
    </row>
    <row r="146" spans="1:23" s="114" customFormat="1" ht="15.65" customHeight="1">
      <c r="A146" s="166" t="s">
        <v>977</v>
      </c>
      <c r="B146" s="46" t="s">
        <v>183</v>
      </c>
      <c r="C146" s="46" t="s">
        <v>649</v>
      </c>
      <c r="D146" s="129"/>
      <c r="E146" s="130" t="s">
        <v>460</v>
      </c>
      <c r="F146" s="47" t="s">
        <v>184</v>
      </c>
      <c r="G146" s="48" t="s">
        <v>124</v>
      </c>
      <c r="H146" s="126">
        <v>5.33</v>
      </c>
      <c r="I146" s="127">
        <f>H146*$R$7</f>
        <v>444.14889999999997</v>
      </c>
      <c r="J146" s="49">
        <v>30</v>
      </c>
      <c r="K146" s="50"/>
      <c r="L146" s="111" t="str">
        <f t="shared" si="61"/>
        <v>-</v>
      </c>
      <c r="M146" s="112">
        <f t="shared" si="50"/>
        <v>0</v>
      </c>
      <c r="N146" s="112">
        <v>0</v>
      </c>
      <c r="O146" s="112">
        <f t="shared" si="51"/>
        <v>0</v>
      </c>
      <c r="P146" s="119">
        <f t="shared" si="52"/>
        <v>0</v>
      </c>
      <c r="Q146" s="119">
        <v>0</v>
      </c>
      <c r="R146" s="119">
        <f t="shared" si="53"/>
        <v>0</v>
      </c>
      <c r="S146" s="46" t="s">
        <v>145</v>
      </c>
      <c r="T146" s="46" t="s">
        <v>494</v>
      </c>
      <c r="U146" s="53" t="s">
        <v>495</v>
      </c>
      <c r="W146" s="113"/>
    </row>
    <row r="147" spans="1:23" s="114" customFormat="1" ht="15.65" customHeight="1">
      <c r="A147" s="166" t="s">
        <v>977</v>
      </c>
      <c r="B147" s="46" t="s">
        <v>928</v>
      </c>
      <c r="C147" s="46" t="s">
        <v>649</v>
      </c>
      <c r="D147" s="129"/>
      <c r="E147" s="130" t="s">
        <v>460</v>
      </c>
      <c r="F147" s="47" t="s">
        <v>45</v>
      </c>
      <c r="G147" s="48" t="s">
        <v>124</v>
      </c>
      <c r="H147" s="126">
        <v>5.79</v>
      </c>
      <c r="I147" s="127">
        <f>H147*$R$7</f>
        <v>482.48070000000001</v>
      </c>
      <c r="J147" s="49">
        <v>24</v>
      </c>
      <c r="K147" s="50"/>
      <c r="L147" s="111" t="str">
        <f t="shared" si="61"/>
        <v>-</v>
      </c>
      <c r="M147" s="112">
        <f t="shared" si="50"/>
        <v>0</v>
      </c>
      <c r="N147" s="112">
        <v>0</v>
      </c>
      <c r="O147" s="112">
        <f t="shared" si="51"/>
        <v>0</v>
      </c>
      <c r="P147" s="119">
        <f t="shared" si="52"/>
        <v>0</v>
      </c>
      <c r="Q147" s="119">
        <v>0</v>
      </c>
      <c r="R147" s="119">
        <f t="shared" si="53"/>
        <v>0</v>
      </c>
      <c r="S147" s="46" t="s">
        <v>145</v>
      </c>
      <c r="T147" s="46" t="s">
        <v>494</v>
      </c>
      <c r="U147" s="53" t="s">
        <v>495</v>
      </c>
      <c r="W147" s="113"/>
    </row>
    <row r="148" spans="1:23" s="114" customFormat="1" ht="15.65" customHeight="1">
      <c r="A148" s="166" t="s">
        <v>977</v>
      </c>
      <c r="B148" s="46" t="s">
        <v>1006</v>
      </c>
      <c r="C148" s="46" t="s">
        <v>651</v>
      </c>
      <c r="D148" s="129"/>
      <c r="E148" s="117" t="s">
        <v>629</v>
      </c>
      <c r="F148" s="47" t="s">
        <v>983</v>
      </c>
      <c r="G148" s="48" t="s">
        <v>650</v>
      </c>
      <c r="H148" s="128">
        <f>I148/$R$7</f>
        <v>3.2281291251650068</v>
      </c>
      <c r="I148" s="168">
        <v>269</v>
      </c>
      <c r="J148" s="49">
        <v>25</v>
      </c>
      <c r="K148" s="50"/>
      <c r="L148" s="111" t="str">
        <f t="shared" ref="L148:L151" si="62">IF(K148="","-",K148/250)</f>
        <v>-</v>
      </c>
      <c r="M148" s="143">
        <f t="shared" si="50"/>
        <v>0</v>
      </c>
      <c r="N148" s="143">
        <f t="shared" ref="N148:N151" si="63">IF(K148&lt;50,H148*K148*0.05,0)</f>
        <v>0</v>
      </c>
      <c r="O148" s="112">
        <f t="shared" si="51"/>
        <v>0</v>
      </c>
      <c r="P148" s="144">
        <f t="shared" si="52"/>
        <v>0</v>
      </c>
      <c r="Q148" s="144">
        <f t="shared" ref="Q148:Q151" si="64">IF(K148&lt;50,I148*K148*0.05,0)</f>
        <v>0</v>
      </c>
      <c r="R148" s="119">
        <f t="shared" si="53"/>
        <v>0</v>
      </c>
      <c r="S148" s="46" t="s">
        <v>672</v>
      </c>
      <c r="T148" s="46" t="s">
        <v>673</v>
      </c>
      <c r="U148" s="53" t="s">
        <v>674</v>
      </c>
      <c r="W148" s="113"/>
    </row>
    <row r="149" spans="1:23" s="114" customFormat="1" ht="15.65" customHeight="1">
      <c r="A149" s="166">
        <v>25</v>
      </c>
      <c r="B149" s="46" t="s">
        <v>551</v>
      </c>
      <c r="C149" s="46" t="s">
        <v>651</v>
      </c>
      <c r="D149" s="129" t="s">
        <v>43</v>
      </c>
      <c r="E149" s="117" t="s">
        <v>629</v>
      </c>
      <c r="F149" s="47" t="s">
        <v>987</v>
      </c>
      <c r="G149" s="48" t="s">
        <v>650</v>
      </c>
      <c r="H149" s="128">
        <f>I149/$R$7</f>
        <v>3.3721348853954161</v>
      </c>
      <c r="I149" s="115">
        <v>281</v>
      </c>
      <c r="J149" s="49">
        <v>25</v>
      </c>
      <c r="K149" s="50"/>
      <c r="L149" s="111" t="str">
        <f t="shared" si="62"/>
        <v>-</v>
      </c>
      <c r="M149" s="143">
        <f t="shared" si="50"/>
        <v>0</v>
      </c>
      <c r="N149" s="143">
        <f t="shared" si="63"/>
        <v>0</v>
      </c>
      <c r="O149" s="112">
        <f t="shared" si="51"/>
        <v>0</v>
      </c>
      <c r="P149" s="144">
        <f t="shared" si="52"/>
        <v>0</v>
      </c>
      <c r="Q149" s="144">
        <f t="shared" si="64"/>
        <v>0</v>
      </c>
      <c r="R149" s="119">
        <f t="shared" si="53"/>
        <v>0</v>
      </c>
      <c r="S149" s="46" t="s">
        <v>672</v>
      </c>
      <c r="T149" s="46" t="s">
        <v>673</v>
      </c>
      <c r="U149" s="53" t="s">
        <v>674</v>
      </c>
      <c r="W149" s="113"/>
    </row>
    <row r="150" spans="1:23" s="114" customFormat="1" ht="15.65" customHeight="1">
      <c r="A150" s="166" t="s">
        <v>977</v>
      </c>
      <c r="B150" s="46" t="s">
        <v>550</v>
      </c>
      <c r="C150" s="46" t="s">
        <v>651</v>
      </c>
      <c r="D150" s="129" t="s">
        <v>43</v>
      </c>
      <c r="E150" s="117" t="s">
        <v>629</v>
      </c>
      <c r="F150" s="47" t="s">
        <v>655</v>
      </c>
      <c r="G150" s="48" t="s">
        <v>650</v>
      </c>
      <c r="H150" s="128">
        <f>I150/$R$7</f>
        <v>2.7121084843393737</v>
      </c>
      <c r="I150" s="115">
        <v>226</v>
      </c>
      <c r="J150" s="49">
        <v>24</v>
      </c>
      <c r="K150" s="50"/>
      <c r="L150" s="111" t="str">
        <f t="shared" si="62"/>
        <v>-</v>
      </c>
      <c r="M150" s="143">
        <f t="shared" si="50"/>
        <v>0</v>
      </c>
      <c r="N150" s="143">
        <f t="shared" si="63"/>
        <v>0</v>
      </c>
      <c r="O150" s="112">
        <f t="shared" si="51"/>
        <v>0</v>
      </c>
      <c r="P150" s="144">
        <f t="shared" si="52"/>
        <v>0</v>
      </c>
      <c r="Q150" s="144">
        <f t="shared" si="64"/>
        <v>0</v>
      </c>
      <c r="R150" s="119">
        <f t="shared" si="53"/>
        <v>0</v>
      </c>
      <c r="S150" s="46" t="s">
        <v>672</v>
      </c>
      <c r="T150" s="46" t="s">
        <v>673</v>
      </c>
      <c r="U150" s="53" t="s">
        <v>674</v>
      </c>
      <c r="W150" s="113"/>
    </row>
    <row r="151" spans="1:23" s="114" customFormat="1" ht="15.65" customHeight="1">
      <c r="A151" s="166">
        <v>73</v>
      </c>
      <c r="B151" s="46" t="s">
        <v>552</v>
      </c>
      <c r="C151" s="46" t="s">
        <v>651</v>
      </c>
      <c r="D151" s="129" t="s">
        <v>43</v>
      </c>
      <c r="E151" s="117" t="s">
        <v>630</v>
      </c>
      <c r="F151" s="47" t="s">
        <v>655</v>
      </c>
      <c r="G151" s="48" t="s">
        <v>650</v>
      </c>
      <c r="H151" s="128">
        <f>I151/$R$7</f>
        <v>3.7681507260290412</v>
      </c>
      <c r="I151" s="115">
        <v>314</v>
      </c>
      <c r="J151" s="49">
        <v>24</v>
      </c>
      <c r="K151" s="50"/>
      <c r="L151" s="111" t="str">
        <f t="shared" si="62"/>
        <v>-</v>
      </c>
      <c r="M151" s="143">
        <f t="shared" si="50"/>
        <v>0</v>
      </c>
      <c r="N151" s="143">
        <f t="shared" si="63"/>
        <v>0</v>
      </c>
      <c r="O151" s="112">
        <f t="shared" si="51"/>
        <v>0</v>
      </c>
      <c r="P151" s="144">
        <f t="shared" si="52"/>
        <v>0</v>
      </c>
      <c r="Q151" s="144">
        <f t="shared" si="64"/>
        <v>0</v>
      </c>
      <c r="R151" s="119">
        <f t="shared" si="53"/>
        <v>0</v>
      </c>
      <c r="S151" s="46" t="s">
        <v>187</v>
      </c>
      <c r="T151" s="46" t="s">
        <v>188</v>
      </c>
      <c r="U151" s="53" t="s">
        <v>496</v>
      </c>
      <c r="W151" s="113"/>
    </row>
    <row r="152" spans="1:23" s="114" customFormat="1" ht="15.65" customHeight="1">
      <c r="A152" s="166" t="s">
        <v>977</v>
      </c>
      <c r="B152" s="46" t="s">
        <v>185</v>
      </c>
      <c r="C152" s="46" t="s">
        <v>649</v>
      </c>
      <c r="D152" s="129" t="s">
        <v>43</v>
      </c>
      <c r="E152" s="130" t="s">
        <v>186</v>
      </c>
      <c r="F152" s="47" t="s">
        <v>45</v>
      </c>
      <c r="G152" s="48" t="s">
        <v>46</v>
      </c>
      <c r="H152" s="126">
        <v>4.3599999999999994</v>
      </c>
      <c r="I152" s="127">
        <f>H152*$R$7</f>
        <v>363.31879999999995</v>
      </c>
      <c r="J152" s="49">
        <v>40</v>
      </c>
      <c r="K152" s="50"/>
      <c r="L152" s="111" t="str">
        <f>IF(K152="","-",K152/J152)</f>
        <v>-</v>
      </c>
      <c r="M152" s="112">
        <f t="shared" si="50"/>
        <v>0</v>
      </c>
      <c r="N152" s="112">
        <v>0</v>
      </c>
      <c r="O152" s="112">
        <f t="shared" si="51"/>
        <v>0</v>
      </c>
      <c r="P152" s="119">
        <f t="shared" si="52"/>
        <v>0</v>
      </c>
      <c r="Q152" s="119">
        <v>0</v>
      </c>
      <c r="R152" s="119">
        <f t="shared" si="53"/>
        <v>0</v>
      </c>
      <c r="S152" s="46" t="s">
        <v>187</v>
      </c>
      <c r="T152" s="46" t="s">
        <v>188</v>
      </c>
      <c r="U152" s="53" t="s">
        <v>496</v>
      </c>
      <c r="W152" s="113"/>
    </row>
    <row r="153" spans="1:23" s="114" customFormat="1" ht="15.65" customHeight="1">
      <c r="A153" s="166" t="s">
        <v>977</v>
      </c>
      <c r="B153" s="46" t="s">
        <v>1007</v>
      </c>
      <c r="C153" s="46" t="s">
        <v>651</v>
      </c>
      <c r="D153" s="129"/>
      <c r="E153" s="47" t="s">
        <v>190</v>
      </c>
      <c r="F153" s="47" t="s">
        <v>983</v>
      </c>
      <c r="G153" s="48" t="s">
        <v>650</v>
      </c>
      <c r="H153" s="128">
        <f>I153/$R$7</f>
        <v>3.0001200048001921</v>
      </c>
      <c r="I153" s="168">
        <v>250</v>
      </c>
      <c r="J153" s="49">
        <v>25</v>
      </c>
      <c r="K153" s="50"/>
      <c r="L153" s="111" t="str">
        <f>IF(K153="","-",K153/250)</f>
        <v>-</v>
      </c>
      <c r="M153" s="143">
        <f t="shared" si="50"/>
        <v>0</v>
      </c>
      <c r="N153" s="143">
        <f>IF(K153&lt;50,H153*K153*0.05,0)</f>
        <v>0</v>
      </c>
      <c r="O153" s="112">
        <f t="shared" si="51"/>
        <v>0</v>
      </c>
      <c r="P153" s="144">
        <f t="shared" si="52"/>
        <v>0</v>
      </c>
      <c r="Q153" s="144">
        <f>IF(K153&lt;50,I153*K153*0.05,0)</f>
        <v>0</v>
      </c>
      <c r="R153" s="119">
        <f t="shared" si="53"/>
        <v>0</v>
      </c>
      <c r="S153" s="46" t="s">
        <v>54</v>
      </c>
      <c r="T153" s="46" t="s">
        <v>48</v>
      </c>
      <c r="U153" s="53" t="s">
        <v>191</v>
      </c>
      <c r="W153" s="113"/>
    </row>
    <row r="154" spans="1:23" s="114" customFormat="1" ht="15.65" customHeight="1">
      <c r="A154" s="166" t="s">
        <v>977</v>
      </c>
      <c r="B154" s="46" t="s">
        <v>189</v>
      </c>
      <c r="C154" s="46" t="s">
        <v>649</v>
      </c>
      <c r="D154" s="129" t="s">
        <v>43</v>
      </c>
      <c r="E154" s="47" t="s">
        <v>190</v>
      </c>
      <c r="F154" s="47" t="s">
        <v>129</v>
      </c>
      <c r="G154" s="48" t="s">
        <v>124</v>
      </c>
      <c r="H154" s="126">
        <v>3.63</v>
      </c>
      <c r="I154" s="127">
        <f>H154*$R$7</f>
        <v>302.48789999999997</v>
      </c>
      <c r="J154" s="49">
        <v>25</v>
      </c>
      <c r="K154" s="50"/>
      <c r="L154" s="111" t="str">
        <f>IF(K154="","-",K154/250)</f>
        <v>-</v>
      </c>
      <c r="M154" s="112">
        <f t="shared" si="50"/>
        <v>0</v>
      </c>
      <c r="N154" s="112">
        <f>IF(K154&lt;50,H154*K154*0.05,0)</f>
        <v>0</v>
      </c>
      <c r="O154" s="112">
        <f t="shared" si="51"/>
        <v>0</v>
      </c>
      <c r="P154" s="119">
        <f t="shared" si="52"/>
        <v>0</v>
      </c>
      <c r="Q154" s="119">
        <f>IF(K154&lt;50,I154*K154*0.05,0)</f>
        <v>0</v>
      </c>
      <c r="R154" s="119">
        <f t="shared" si="53"/>
        <v>0</v>
      </c>
      <c r="S154" s="46" t="s">
        <v>54</v>
      </c>
      <c r="T154" s="46" t="s">
        <v>48</v>
      </c>
      <c r="U154" s="53" t="s">
        <v>191</v>
      </c>
      <c r="W154" s="113"/>
    </row>
    <row r="155" spans="1:23" s="133" customFormat="1" ht="15.65" hidden="1" customHeight="1">
      <c r="A155" s="167">
        <v>0</v>
      </c>
      <c r="B155" s="134" t="s">
        <v>555</v>
      </c>
      <c r="C155" s="134" t="s">
        <v>651</v>
      </c>
      <c r="D155" s="135" t="s">
        <v>43</v>
      </c>
      <c r="E155" s="136" t="s">
        <v>190</v>
      </c>
      <c r="F155" s="136" t="s">
        <v>129</v>
      </c>
      <c r="G155" s="137" t="s">
        <v>650</v>
      </c>
      <c r="H155" s="155">
        <f>I155/$R$7</f>
        <v>3.1441257650306014</v>
      </c>
      <c r="I155" s="156">
        <v>262</v>
      </c>
      <c r="J155" s="140">
        <v>25</v>
      </c>
      <c r="K155" s="141"/>
      <c r="L155" s="142" t="str">
        <f t="shared" ref="L155:L157" si="65">IF(K155="","-",K155/250)</f>
        <v>-</v>
      </c>
      <c r="M155" s="143">
        <f t="shared" si="50"/>
        <v>0</v>
      </c>
      <c r="N155" s="143">
        <f t="shared" ref="N155:N157" si="66">IF(K155&lt;50,H155*K155*0.05,0)</f>
        <v>0</v>
      </c>
      <c r="O155" s="143">
        <f t="shared" si="51"/>
        <v>0</v>
      </c>
      <c r="P155" s="144">
        <f t="shared" si="52"/>
        <v>0</v>
      </c>
      <c r="Q155" s="144">
        <f t="shared" ref="Q155:Q157" si="67">IF(K155&lt;50,I155*K155*0.05,0)</f>
        <v>0</v>
      </c>
      <c r="R155" s="144">
        <f t="shared" si="53"/>
        <v>0</v>
      </c>
      <c r="S155" s="134" t="s">
        <v>54</v>
      </c>
      <c r="T155" s="134" t="s">
        <v>48</v>
      </c>
      <c r="U155" s="145" t="s">
        <v>191</v>
      </c>
      <c r="W155" s="146"/>
    </row>
    <row r="156" spans="1:23" s="114" customFormat="1" ht="15.65" customHeight="1">
      <c r="A156" s="166" t="s">
        <v>977</v>
      </c>
      <c r="B156" s="46" t="s">
        <v>553</v>
      </c>
      <c r="C156" s="46" t="s">
        <v>651</v>
      </c>
      <c r="D156" s="129" t="s">
        <v>43</v>
      </c>
      <c r="E156" s="47" t="s">
        <v>190</v>
      </c>
      <c r="F156" s="47" t="s">
        <v>184</v>
      </c>
      <c r="G156" s="48" t="s">
        <v>124</v>
      </c>
      <c r="H156" s="128">
        <f>I156/$R$7</f>
        <v>1.7880715228609145</v>
      </c>
      <c r="I156" s="115">
        <v>149</v>
      </c>
      <c r="J156" s="49">
        <v>30</v>
      </c>
      <c r="K156" s="50"/>
      <c r="L156" s="111" t="str">
        <f t="shared" si="65"/>
        <v>-</v>
      </c>
      <c r="M156" s="143">
        <f t="shared" si="50"/>
        <v>0</v>
      </c>
      <c r="N156" s="143">
        <f t="shared" si="66"/>
        <v>0</v>
      </c>
      <c r="O156" s="112">
        <f t="shared" si="51"/>
        <v>0</v>
      </c>
      <c r="P156" s="144">
        <f t="shared" si="52"/>
        <v>0</v>
      </c>
      <c r="Q156" s="144">
        <f t="shared" si="67"/>
        <v>0</v>
      </c>
      <c r="R156" s="119">
        <f t="shared" si="53"/>
        <v>0</v>
      </c>
      <c r="S156" s="46" t="s">
        <v>54</v>
      </c>
      <c r="T156" s="46" t="s">
        <v>48</v>
      </c>
      <c r="U156" s="53" t="s">
        <v>191</v>
      </c>
      <c r="W156" s="113"/>
    </row>
    <row r="157" spans="1:23" s="114" customFormat="1" ht="15.65" customHeight="1">
      <c r="A157" s="166">
        <v>26</v>
      </c>
      <c r="B157" s="46" t="s">
        <v>554</v>
      </c>
      <c r="C157" s="46" t="s">
        <v>651</v>
      </c>
      <c r="D157" s="129" t="s">
        <v>43</v>
      </c>
      <c r="E157" s="47" t="s">
        <v>190</v>
      </c>
      <c r="F157" s="47" t="s">
        <v>655</v>
      </c>
      <c r="G157" s="48" t="s">
        <v>650</v>
      </c>
      <c r="H157" s="128">
        <f>I157/$R$7</f>
        <v>2.076083043321733</v>
      </c>
      <c r="I157" s="115">
        <v>173</v>
      </c>
      <c r="J157" s="49">
        <v>24</v>
      </c>
      <c r="K157" s="50"/>
      <c r="L157" s="111" t="str">
        <f t="shared" si="65"/>
        <v>-</v>
      </c>
      <c r="M157" s="143">
        <f t="shared" si="50"/>
        <v>0</v>
      </c>
      <c r="N157" s="143">
        <f t="shared" si="66"/>
        <v>0</v>
      </c>
      <c r="O157" s="112">
        <f t="shared" si="51"/>
        <v>0</v>
      </c>
      <c r="P157" s="144">
        <f t="shared" si="52"/>
        <v>0</v>
      </c>
      <c r="Q157" s="144">
        <f t="shared" si="67"/>
        <v>0</v>
      </c>
      <c r="R157" s="119">
        <f t="shared" si="53"/>
        <v>0</v>
      </c>
      <c r="S157" s="46" t="s">
        <v>54</v>
      </c>
      <c r="T157" s="46" t="s">
        <v>48</v>
      </c>
      <c r="U157" s="53" t="s">
        <v>191</v>
      </c>
      <c r="W157" s="113"/>
    </row>
    <row r="158" spans="1:23" s="114" customFormat="1" ht="15.65" customHeight="1">
      <c r="A158" s="166" t="s">
        <v>977</v>
      </c>
      <c r="B158" s="46" t="s">
        <v>556</v>
      </c>
      <c r="C158" s="46" t="s">
        <v>649</v>
      </c>
      <c r="D158" s="129"/>
      <c r="E158" s="117" t="s">
        <v>631</v>
      </c>
      <c r="F158" s="47" t="s">
        <v>63</v>
      </c>
      <c r="G158" s="48" t="s">
        <v>46</v>
      </c>
      <c r="H158" s="126">
        <v>4.33</v>
      </c>
      <c r="I158" s="127">
        <f t="shared" ref="I158:I163" si="68">H158*$R$7</f>
        <v>360.81889999999999</v>
      </c>
      <c r="J158" s="49">
        <v>25</v>
      </c>
      <c r="K158" s="50"/>
      <c r="L158" s="111" t="str">
        <f>IF(K158="","-",K158/250)</f>
        <v>-</v>
      </c>
      <c r="M158" s="112">
        <f t="shared" si="50"/>
        <v>0</v>
      </c>
      <c r="N158" s="112">
        <f>IF(K158&lt;50,H158*K158*0.05,0)</f>
        <v>0</v>
      </c>
      <c r="O158" s="112">
        <f t="shared" si="51"/>
        <v>0</v>
      </c>
      <c r="P158" s="119">
        <f t="shared" si="52"/>
        <v>0</v>
      </c>
      <c r="Q158" s="119">
        <f>IF(K158&lt;50,I158*K158*0.05,0)</f>
        <v>0</v>
      </c>
      <c r="R158" s="119">
        <f t="shared" si="53"/>
        <v>0</v>
      </c>
      <c r="S158" s="46" t="s">
        <v>54</v>
      </c>
      <c r="T158" s="46" t="s">
        <v>48</v>
      </c>
      <c r="U158" s="53" t="s">
        <v>873</v>
      </c>
      <c r="W158" s="113"/>
    </row>
    <row r="159" spans="1:23" s="133" customFormat="1" ht="15.65" hidden="1" customHeight="1">
      <c r="A159" s="167">
        <v>0</v>
      </c>
      <c r="B159" s="134" t="s">
        <v>192</v>
      </c>
      <c r="C159" s="134" t="s">
        <v>649</v>
      </c>
      <c r="D159" s="135" t="s">
        <v>43</v>
      </c>
      <c r="E159" s="136" t="s">
        <v>193</v>
      </c>
      <c r="F159" s="136" t="s">
        <v>184</v>
      </c>
      <c r="G159" s="137" t="s">
        <v>124</v>
      </c>
      <c r="H159" s="138">
        <v>4.66</v>
      </c>
      <c r="I159" s="139">
        <f t="shared" si="68"/>
        <v>388.31779999999998</v>
      </c>
      <c r="J159" s="140">
        <v>30</v>
      </c>
      <c r="K159" s="141"/>
      <c r="L159" s="147" t="str">
        <f>IF(K159="","-",K159/J159)</f>
        <v>-</v>
      </c>
      <c r="M159" s="148">
        <f t="shared" si="50"/>
        <v>0</v>
      </c>
      <c r="N159" s="148">
        <v>0</v>
      </c>
      <c r="O159" s="148">
        <f t="shared" si="51"/>
        <v>0</v>
      </c>
      <c r="P159" s="149">
        <f t="shared" si="52"/>
        <v>0</v>
      </c>
      <c r="Q159" s="149">
        <v>0</v>
      </c>
      <c r="R159" s="149">
        <f t="shared" si="53"/>
        <v>0</v>
      </c>
      <c r="S159" s="150" t="s">
        <v>145</v>
      </c>
      <c r="T159" s="150" t="s">
        <v>48</v>
      </c>
      <c r="U159" s="151" t="s">
        <v>194</v>
      </c>
      <c r="W159" s="146"/>
    </row>
    <row r="160" spans="1:23" s="133" customFormat="1" ht="15.65" hidden="1" customHeight="1">
      <c r="A160" s="167">
        <v>0</v>
      </c>
      <c r="B160" s="134" t="s">
        <v>719</v>
      </c>
      <c r="C160" s="134" t="s">
        <v>649</v>
      </c>
      <c r="D160" s="135" t="s">
        <v>43</v>
      </c>
      <c r="E160" s="152" t="s">
        <v>796</v>
      </c>
      <c r="F160" s="136" t="s">
        <v>150</v>
      </c>
      <c r="G160" s="137" t="s">
        <v>124</v>
      </c>
      <c r="H160" s="138">
        <v>1.8800000000000001</v>
      </c>
      <c r="I160" s="139">
        <f t="shared" si="68"/>
        <v>156.66040000000001</v>
      </c>
      <c r="J160" s="140">
        <v>104</v>
      </c>
      <c r="K160" s="141"/>
      <c r="L160" s="142" t="str">
        <f>IF(K160="","-",K160/J160)</f>
        <v>-</v>
      </c>
      <c r="M160" s="143">
        <f t="shared" si="50"/>
        <v>0</v>
      </c>
      <c r="N160" s="143">
        <v>0</v>
      </c>
      <c r="O160" s="143">
        <f t="shared" si="51"/>
        <v>0</v>
      </c>
      <c r="P160" s="144">
        <f t="shared" si="52"/>
        <v>0</v>
      </c>
      <c r="Q160" s="144">
        <v>0</v>
      </c>
      <c r="R160" s="144">
        <f t="shared" si="53"/>
        <v>0</v>
      </c>
      <c r="S160" s="134" t="s">
        <v>145</v>
      </c>
      <c r="T160" s="134" t="s">
        <v>48</v>
      </c>
      <c r="U160" s="145" t="s">
        <v>194</v>
      </c>
      <c r="W160" s="146"/>
    </row>
    <row r="161" spans="1:23" s="133" customFormat="1" ht="15.65" hidden="1" customHeight="1">
      <c r="A161" s="167">
        <v>0</v>
      </c>
      <c r="B161" s="134" t="s">
        <v>720</v>
      </c>
      <c r="C161" s="134" t="s">
        <v>649</v>
      </c>
      <c r="D161" s="135"/>
      <c r="E161" s="152" t="s">
        <v>938</v>
      </c>
      <c r="F161" s="136" t="s">
        <v>656</v>
      </c>
      <c r="G161" s="137" t="s">
        <v>46</v>
      </c>
      <c r="H161" s="138">
        <v>8.06</v>
      </c>
      <c r="I161" s="139">
        <f t="shared" si="68"/>
        <v>671.63980000000004</v>
      </c>
      <c r="J161" s="140">
        <v>16</v>
      </c>
      <c r="K161" s="141"/>
      <c r="L161" s="147" t="str">
        <f>IF(K161="","-",K161/J161)</f>
        <v>-</v>
      </c>
      <c r="M161" s="148">
        <f t="shared" si="50"/>
        <v>0</v>
      </c>
      <c r="N161" s="148">
        <v>0</v>
      </c>
      <c r="O161" s="148">
        <f t="shared" si="51"/>
        <v>0</v>
      </c>
      <c r="P161" s="149">
        <f t="shared" si="52"/>
        <v>0</v>
      </c>
      <c r="Q161" s="149">
        <v>0</v>
      </c>
      <c r="R161" s="149">
        <f t="shared" si="53"/>
        <v>0</v>
      </c>
      <c r="S161" s="150" t="s">
        <v>145</v>
      </c>
      <c r="T161" s="150" t="s">
        <v>874</v>
      </c>
      <c r="U161" s="151" t="s">
        <v>875</v>
      </c>
      <c r="W161" s="146"/>
    </row>
    <row r="162" spans="1:23" s="133" customFormat="1" ht="15.65" hidden="1" customHeight="1">
      <c r="A162" s="167">
        <v>0</v>
      </c>
      <c r="B162" s="134" t="s">
        <v>557</v>
      </c>
      <c r="C162" s="134" t="s">
        <v>649</v>
      </c>
      <c r="D162" s="135" t="s">
        <v>43</v>
      </c>
      <c r="E162" s="157" t="s">
        <v>632</v>
      </c>
      <c r="F162" s="136" t="s">
        <v>63</v>
      </c>
      <c r="G162" s="137" t="s">
        <v>46</v>
      </c>
      <c r="H162" s="138">
        <v>5.6</v>
      </c>
      <c r="I162" s="139">
        <f t="shared" si="68"/>
        <v>466.64799999999997</v>
      </c>
      <c r="J162" s="140">
        <v>25</v>
      </c>
      <c r="K162" s="141"/>
      <c r="L162" s="147" t="str">
        <f>IF(K162="","-",K162/250)</f>
        <v>-</v>
      </c>
      <c r="M162" s="148">
        <f t="shared" si="50"/>
        <v>0</v>
      </c>
      <c r="N162" s="148">
        <f>IF(K162&lt;50,H162*K162*0.05,0)</f>
        <v>0</v>
      </c>
      <c r="O162" s="148">
        <f t="shared" si="51"/>
        <v>0</v>
      </c>
      <c r="P162" s="149">
        <f t="shared" si="52"/>
        <v>0</v>
      </c>
      <c r="Q162" s="149">
        <f>IF(K162&lt;50,I162*K162*0.05,0)</f>
        <v>0</v>
      </c>
      <c r="R162" s="149">
        <f t="shared" si="53"/>
        <v>0</v>
      </c>
      <c r="S162" s="150" t="s">
        <v>187</v>
      </c>
      <c r="T162" s="150" t="s">
        <v>197</v>
      </c>
      <c r="U162" s="151" t="s">
        <v>497</v>
      </c>
      <c r="W162" s="146"/>
    </row>
    <row r="163" spans="1:23" s="133" customFormat="1" ht="15.65" hidden="1" customHeight="1">
      <c r="A163" s="167">
        <v>0</v>
      </c>
      <c r="B163" s="134" t="s">
        <v>822</v>
      </c>
      <c r="C163" s="134" t="s">
        <v>649</v>
      </c>
      <c r="D163" s="135" t="s">
        <v>43</v>
      </c>
      <c r="E163" s="136" t="s">
        <v>632</v>
      </c>
      <c r="F163" s="136" t="s">
        <v>820</v>
      </c>
      <c r="G163" s="137" t="s">
        <v>46</v>
      </c>
      <c r="H163" s="138">
        <v>5.71</v>
      </c>
      <c r="I163" s="139">
        <f t="shared" si="68"/>
        <v>475.8143</v>
      </c>
      <c r="J163" s="140">
        <v>25</v>
      </c>
      <c r="K163" s="141"/>
      <c r="L163" s="147" t="str">
        <f>IF(K163="","-",K163/250)</f>
        <v>-</v>
      </c>
      <c r="M163" s="148">
        <f t="shared" si="50"/>
        <v>0</v>
      </c>
      <c r="N163" s="148">
        <f>IF(K163&lt;50,H163*K163*0.05,0)</f>
        <v>0</v>
      </c>
      <c r="O163" s="148">
        <f t="shared" si="51"/>
        <v>0</v>
      </c>
      <c r="P163" s="149">
        <f t="shared" si="52"/>
        <v>0</v>
      </c>
      <c r="Q163" s="149">
        <f>IF(K163&lt;50,I163*K163*0.05,0)</f>
        <v>0</v>
      </c>
      <c r="R163" s="149">
        <f t="shared" si="53"/>
        <v>0</v>
      </c>
      <c r="S163" s="150" t="s">
        <v>187</v>
      </c>
      <c r="T163" s="150" t="s">
        <v>197</v>
      </c>
      <c r="U163" s="151" t="s">
        <v>497</v>
      </c>
      <c r="W163" s="146"/>
    </row>
    <row r="164" spans="1:23" s="114" customFormat="1" ht="15.65" customHeight="1">
      <c r="A164" s="166" t="s">
        <v>977</v>
      </c>
      <c r="B164" s="46" t="s">
        <v>558</v>
      </c>
      <c r="C164" s="46" t="s">
        <v>651</v>
      </c>
      <c r="D164" s="129" t="s">
        <v>43</v>
      </c>
      <c r="E164" s="117" t="s">
        <v>632</v>
      </c>
      <c r="F164" s="47" t="s">
        <v>655</v>
      </c>
      <c r="G164" s="48" t="s">
        <v>650</v>
      </c>
      <c r="H164" s="128">
        <f>I164/$R$7</f>
        <v>3.7681507260290412</v>
      </c>
      <c r="I164" s="115">
        <v>314</v>
      </c>
      <c r="J164" s="49">
        <v>24</v>
      </c>
      <c r="K164" s="50"/>
      <c r="L164" s="111" t="str">
        <f>IF(K164="","-",K164/250)</f>
        <v>-</v>
      </c>
      <c r="M164" s="143">
        <f t="shared" si="50"/>
        <v>0</v>
      </c>
      <c r="N164" s="143">
        <f>IF(K164&lt;50,H164*K164*0.05,0)</f>
        <v>0</v>
      </c>
      <c r="O164" s="112">
        <f t="shared" si="51"/>
        <v>0</v>
      </c>
      <c r="P164" s="144">
        <f t="shared" si="52"/>
        <v>0</v>
      </c>
      <c r="Q164" s="144">
        <f>IF(K164&lt;50,I164*K164*0.05,0)</f>
        <v>0</v>
      </c>
      <c r="R164" s="119">
        <f t="shared" si="53"/>
        <v>0</v>
      </c>
      <c r="S164" s="46" t="s">
        <v>187</v>
      </c>
      <c r="T164" s="46" t="s">
        <v>197</v>
      </c>
      <c r="U164" s="53" t="s">
        <v>497</v>
      </c>
      <c r="W164" s="113"/>
    </row>
    <row r="165" spans="1:23" s="133" customFormat="1" ht="15.65" hidden="1" customHeight="1">
      <c r="A165" s="167">
        <v>0</v>
      </c>
      <c r="B165" s="134" t="s">
        <v>195</v>
      </c>
      <c r="C165" s="134" t="s">
        <v>649</v>
      </c>
      <c r="D165" s="135" t="s">
        <v>43</v>
      </c>
      <c r="E165" s="152" t="s">
        <v>196</v>
      </c>
      <c r="F165" s="136" t="s">
        <v>45</v>
      </c>
      <c r="G165" s="137" t="s">
        <v>46</v>
      </c>
      <c r="H165" s="138">
        <v>4.3599999999999994</v>
      </c>
      <c r="I165" s="139">
        <f t="shared" ref="I165:I173" si="69">H165*$R$7</f>
        <v>363.31879999999995</v>
      </c>
      <c r="J165" s="140">
        <v>40</v>
      </c>
      <c r="K165" s="141"/>
      <c r="L165" s="142" t="str">
        <f>IF(K165="","-",K165/J165)</f>
        <v>-</v>
      </c>
      <c r="M165" s="143">
        <f t="shared" si="50"/>
        <v>0</v>
      </c>
      <c r="N165" s="143">
        <v>0</v>
      </c>
      <c r="O165" s="143">
        <f t="shared" si="51"/>
        <v>0</v>
      </c>
      <c r="P165" s="144">
        <f t="shared" si="52"/>
        <v>0</v>
      </c>
      <c r="Q165" s="144">
        <v>0</v>
      </c>
      <c r="R165" s="144">
        <f t="shared" si="53"/>
        <v>0</v>
      </c>
      <c r="S165" s="134" t="s">
        <v>187</v>
      </c>
      <c r="T165" s="134" t="s">
        <v>197</v>
      </c>
      <c r="U165" s="145" t="s">
        <v>497</v>
      </c>
      <c r="W165" s="146"/>
    </row>
    <row r="166" spans="1:23" s="133" customFormat="1" ht="15.65" hidden="1" customHeight="1">
      <c r="A166" s="167">
        <v>0</v>
      </c>
      <c r="B166" s="134" t="s">
        <v>198</v>
      </c>
      <c r="C166" s="134" t="s">
        <v>649</v>
      </c>
      <c r="D166" s="135"/>
      <c r="E166" s="136" t="s">
        <v>939</v>
      </c>
      <c r="F166" s="136" t="s">
        <v>132</v>
      </c>
      <c r="G166" s="137" t="s">
        <v>46</v>
      </c>
      <c r="H166" s="138">
        <v>2</v>
      </c>
      <c r="I166" s="139">
        <f t="shared" si="69"/>
        <v>166.66</v>
      </c>
      <c r="J166" s="140">
        <v>84</v>
      </c>
      <c r="K166" s="141"/>
      <c r="L166" s="142" t="str">
        <f>IF(K166="","-",K166/J166)</f>
        <v>-</v>
      </c>
      <c r="M166" s="143">
        <f t="shared" si="50"/>
        <v>0</v>
      </c>
      <c r="N166" s="143">
        <v>0</v>
      </c>
      <c r="O166" s="143">
        <f t="shared" si="51"/>
        <v>0</v>
      </c>
      <c r="P166" s="149">
        <f t="shared" si="52"/>
        <v>0</v>
      </c>
      <c r="Q166" s="149">
        <v>0</v>
      </c>
      <c r="R166" s="144">
        <f t="shared" si="53"/>
        <v>0</v>
      </c>
      <c r="S166" s="134" t="s">
        <v>145</v>
      </c>
      <c r="T166" s="134" t="s">
        <v>199</v>
      </c>
      <c r="U166" s="145" t="s">
        <v>498</v>
      </c>
      <c r="W166" s="146"/>
    </row>
    <row r="167" spans="1:23" s="133" customFormat="1" ht="15.65" hidden="1" customHeight="1">
      <c r="A167" s="167">
        <v>0</v>
      </c>
      <c r="B167" s="134" t="s">
        <v>559</v>
      </c>
      <c r="C167" s="134" t="s">
        <v>649</v>
      </c>
      <c r="D167" s="135"/>
      <c r="E167" s="152" t="s">
        <v>940</v>
      </c>
      <c r="F167" s="136" t="s">
        <v>136</v>
      </c>
      <c r="G167" s="137" t="s">
        <v>46</v>
      </c>
      <c r="H167" s="138">
        <v>2.5799999999999996</v>
      </c>
      <c r="I167" s="139">
        <f t="shared" si="69"/>
        <v>214.99139999999997</v>
      </c>
      <c r="J167" s="140">
        <v>40</v>
      </c>
      <c r="K167" s="141"/>
      <c r="L167" s="147" t="str">
        <f>IF(K167="","-",K167/J167)</f>
        <v>-</v>
      </c>
      <c r="M167" s="148">
        <f t="shared" si="50"/>
        <v>0</v>
      </c>
      <c r="N167" s="148">
        <v>0</v>
      </c>
      <c r="O167" s="148">
        <f t="shared" si="51"/>
        <v>0</v>
      </c>
      <c r="P167" s="149">
        <f t="shared" si="52"/>
        <v>0</v>
      </c>
      <c r="Q167" s="149">
        <v>0</v>
      </c>
      <c r="R167" s="149">
        <f t="shared" si="53"/>
        <v>0</v>
      </c>
      <c r="S167" s="150" t="s">
        <v>145</v>
      </c>
      <c r="T167" s="150" t="s">
        <v>199</v>
      </c>
      <c r="U167" s="151" t="s">
        <v>498</v>
      </c>
      <c r="W167" s="146"/>
    </row>
    <row r="168" spans="1:23" s="133" customFormat="1" ht="15.65" hidden="1" customHeight="1">
      <c r="A168" s="167">
        <v>0</v>
      </c>
      <c r="B168" s="134" t="s">
        <v>721</v>
      </c>
      <c r="C168" s="134" t="s">
        <v>649</v>
      </c>
      <c r="D168" s="135"/>
      <c r="E168" s="152" t="s">
        <v>940</v>
      </c>
      <c r="F168" s="136" t="s">
        <v>222</v>
      </c>
      <c r="G168" s="137" t="s">
        <v>46</v>
      </c>
      <c r="H168" s="138">
        <v>6.46</v>
      </c>
      <c r="I168" s="139">
        <f t="shared" si="69"/>
        <v>538.31179999999995</v>
      </c>
      <c r="J168" s="140">
        <v>16</v>
      </c>
      <c r="K168" s="141"/>
      <c r="L168" s="147" t="str">
        <f>IF(K168="","-",K168/J168)</f>
        <v>-</v>
      </c>
      <c r="M168" s="148">
        <f t="shared" ref="M168:M206" si="70">H168*K168</f>
        <v>0</v>
      </c>
      <c r="N168" s="148">
        <v>0</v>
      </c>
      <c r="O168" s="148">
        <f t="shared" ref="O168:O206" si="71">M168+N168</f>
        <v>0</v>
      </c>
      <c r="P168" s="149">
        <f t="shared" ref="P168:P206" si="72">K168*I168</f>
        <v>0</v>
      </c>
      <c r="Q168" s="149">
        <v>0</v>
      </c>
      <c r="R168" s="149">
        <f t="shared" ref="R168:R206" si="73">P168+Q168</f>
        <v>0</v>
      </c>
      <c r="S168" s="150" t="s">
        <v>145</v>
      </c>
      <c r="T168" s="150" t="s">
        <v>199</v>
      </c>
      <c r="U168" s="151" t="s">
        <v>498</v>
      </c>
      <c r="W168" s="146"/>
    </row>
    <row r="169" spans="1:23" s="114" customFormat="1" ht="15.65" customHeight="1">
      <c r="A169" s="166" t="s">
        <v>977</v>
      </c>
      <c r="B169" s="46" t="s">
        <v>200</v>
      </c>
      <c r="C169" s="46" t="s">
        <v>649</v>
      </c>
      <c r="D169" s="129" t="s">
        <v>43</v>
      </c>
      <c r="E169" s="47" t="s">
        <v>201</v>
      </c>
      <c r="F169" s="47" t="s">
        <v>138</v>
      </c>
      <c r="G169" s="48" t="s">
        <v>46</v>
      </c>
      <c r="H169" s="126">
        <v>4.8499999999999996</v>
      </c>
      <c r="I169" s="127">
        <f t="shared" si="69"/>
        <v>404.15049999999997</v>
      </c>
      <c r="J169" s="49">
        <v>25</v>
      </c>
      <c r="K169" s="50"/>
      <c r="L169" s="111" t="str">
        <f>IF(K169="","-",K169/250)</f>
        <v>-</v>
      </c>
      <c r="M169" s="112">
        <f t="shared" si="70"/>
        <v>0</v>
      </c>
      <c r="N169" s="112">
        <f>IF(K169&lt;50,H169*K169*0.05,0)</f>
        <v>0</v>
      </c>
      <c r="O169" s="112">
        <f t="shared" si="71"/>
        <v>0</v>
      </c>
      <c r="P169" s="119">
        <f t="shared" si="72"/>
        <v>0</v>
      </c>
      <c r="Q169" s="119">
        <f>IF(K169&lt;50,I169*K169*0.05,0)</f>
        <v>0</v>
      </c>
      <c r="R169" s="119">
        <f t="shared" si="73"/>
        <v>0</v>
      </c>
      <c r="S169" s="46" t="s">
        <v>125</v>
      </c>
      <c r="T169" s="46" t="s">
        <v>202</v>
      </c>
      <c r="U169" s="53" t="s">
        <v>203</v>
      </c>
      <c r="W169" s="113"/>
    </row>
    <row r="170" spans="1:23" s="114" customFormat="1" ht="15.65" customHeight="1">
      <c r="A170" s="166">
        <v>50</v>
      </c>
      <c r="B170" s="46" t="s">
        <v>722</v>
      </c>
      <c r="C170" s="46" t="s">
        <v>649</v>
      </c>
      <c r="D170" s="129" t="s">
        <v>43</v>
      </c>
      <c r="E170" s="130" t="s">
        <v>201</v>
      </c>
      <c r="F170" s="47" t="s">
        <v>174</v>
      </c>
      <c r="G170" s="48" t="s">
        <v>46</v>
      </c>
      <c r="H170" s="126">
        <v>8.5299999999999994</v>
      </c>
      <c r="I170" s="127">
        <f t="shared" si="69"/>
        <v>710.80489999999998</v>
      </c>
      <c r="J170" s="49">
        <v>25</v>
      </c>
      <c r="K170" s="50"/>
      <c r="L170" s="111" t="str">
        <f>IF(K170="","-",K170/250)</f>
        <v>-</v>
      </c>
      <c r="M170" s="112">
        <f t="shared" si="70"/>
        <v>0</v>
      </c>
      <c r="N170" s="112">
        <f>IF(K170&lt;50,H170*K170*0.05,0)</f>
        <v>0</v>
      </c>
      <c r="O170" s="112">
        <f t="shared" si="71"/>
        <v>0</v>
      </c>
      <c r="P170" s="119">
        <f t="shared" si="72"/>
        <v>0</v>
      </c>
      <c r="Q170" s="119">
        <f>IF(K170&lt;50,I170*K170*0.05,0)</f>
        <v>0</v>
      </c>
      <c r="R170" s="119">
        <f t="shared" si="73"/>
        <v>0</v>
      </c>
      <c r="S170" s="46" t="s">
        <v>125</v>
      </c>
      <c r="T170" s="46" t="s">
        <v>202</v>
      </c>
      <c r="U170" s="53" t="s">
        <v>203</v>
      </c>
      <c r="W170" s="113"/>
    </row>
    <row r="171" spans="1:23" s="133" customFormat="1" ht="15.65" hidden="1" customHeight="1">
      <c r="A171" s="167">
        <v>0</v>
      </c>
      <c r="B171" s="134" t="s">
        <v>723</v>
      </c>
      <c r="C171" s="134" t="s">
        <v>649</v>
      </c>
      <c r="D171" s="135" t="s">
        <v>43</v>
      </c>
      <c r="E171" s="152" t="s">
        <v>201</v>
      </c>
      <c r="F171" s="136" t="s">
        <v>132</v>
      </c>
      <c r="G171" s="137" t="s">
        <v>46</v>
      </c>
      <c r="H171" s="138">
        <v>2</v>
      </c>
      <c r="I171" s="139">
        <f t="shared" si="69"/>
        <v>166.66</v>
      </c>
      <c r="J171" s="140">
        <v>84</v>
      </c>
      <c r="K171" s="141"/>
      <c r="L171" s="147" t="str">
        <f>IF(K171="","-",K171/J171)</f>
        <v>-</v>
      </c>
      <c r="M171" s="148">
        <f t="shared" si="70"/>
        <v>0</v>
      </c>
      <c r="N171" s="148">
        <v>0</v>
      </c>
      <c r="O171" s="148">
        <f t="shared" si="71"/>
        <v>0</v>
      </c>
      <c r="P171" s="149">
        <f t="shared" si="72"/>
        <v>0</v>
      </c>
      <c r="Q171" s="149">
        <v>0</v>
      </c>
      <c r="R171" s="149">
        <f t="shared" si="73"/>
        <v>0</v>
      </c>
      <c r="S171" s="150" t="s">
        <v>125</v>
      </c>
      <c r="T171" s="150" t="s">
        <v>202</v>
      </c>
      <c r="U171" s="151" t="s">
        <v>203</v>
      </c>
      <c r="W171" s="146"/>
    </row>
    <row r="172" spans="1:23" s="133" customFormat="1" ht="15.65" hidden="1" customHeight="1">
      <c r="A172" s="167">
        <v>0</v>
      </c>
      <c r="B172" s="134" t="s">
        <v>724</v>
      </c>
      <c r="C172" s="134" t="s">
        <v>649</v>
      </c>
      <c r="D172" s="135" t="s">
        <v>43</v>
      </c>
      <c r="E172" s="152" t="s">
        <v>201</v>
      </c>
      <c r="F172" s="136" t="s">
        <v>45</v>
      </c>
      <c r="G172" s="137" t="s">
        <v>46</v>
      </c>
      <c r="H172" s="138">
        <v>4.43</v>
      </c>
      <c r="I172" s="139">
        <f t="shared" si="69"/>
        <v>369.15189999999996</v>
      </c>
      <c r="J172" s="140">
        <v>40</v>
      </c>
      <c r="K172" s="141"/>
      <c r="L172" s="147" t="str">
        <f>IF(K172="","-",K172/J172)</f>
        <v>-</v>
      </c>
      <c r="M172" s="148">
        <f t="shared" si="70"/>
        <v>0</v>
      </c>
      <c r="N172" s="148">
        <v>0</v>
      </c>
      <c r="O172" s="148">
        <f t="shared" si="71"/>
        <v>0</v>
      </c>
      <c r="P172" s="149">
        <f t="shared" si="72"/>
        <v>0</v>
      </c>
      <c r="Q172" s="149">
        <v>0</v>
      </c>
      <c r="R172" s="149">
        <f t="shared" si="73"/>
        <v>0</v>
      </c>
      <c r="S172" s="150" t="s">
        <v>125</v>
      </c>
      <c r="T172" s="150" t="s">
        <v>202</v>
      </c>
      <c r="U172" s="151" t="s">
        <v>203</v>
      </c>
      <c r="W172" s="146"/>
    </row>
    <row r="173" spans="1:23" s="133" customFormat="1" ht="15.65" hidden="1" customHeight="1">
      <c r="A173" s="167">
        <v>0</v>
      </c>
      <c r="B173" s="134" t="s">
        <v>725</v>
      </c>
      <c r="C173" s="134" t="s">
        <v>649</v>
      </c>
      <c r="D173" s="135" t="s">
        <v>43</v>
      </c>
      <c r="E173" s="152" t="s">
        <v>201</v>
      </c>
      <c r="F173" s="136" t="s">
        <v>222</v>
      </c>
      <c r="G173" s="137" t="s">
        <v>46</v>
      </c>
      <c r="H173" s="138">
        <v>5.52</v>
      </c>
      <c r="I173" s="139">
        <f t="shared" si="69"/>
        <v>459.98159999999996</v>
      </c>
      <c r="J173" s="140">
        <v>16</v>
      </c>
      <c r="K173" s="141"/>
      <c r="L173" s="147" t="str">
        <f>IF(K173="","-",K173/J173)</f>
        <v>-</v>
      </c>
      <c r="M173" s="148">
        <f t="shared" si="70"/>
        <v>0</v>
      </c>
      <c r="N173" s="148">
        <v>0</v>
      </c>
      <c r="O173" s="148">
        <f t="shared" si="71"/>
        <v>0</v>
      </c>
      <c r="P173" s="149">
        <f t="shared" si="72"/>
        <v>0</v>
      </c>
      <c r="Q173" s="149">
        <v>0</v>
      </c>
      <c r="R173" s="149">
        <f t="shared" si="73"/>
        <v>0</v>
      </c>
      <c r="S173" s="150" t="s">
        <v>125</v>
      </c>
      <c r="T173" s="150" t="s">
        <v>202</v>
      </c>
      <c r="U173" s="151" t="s">
        <v>203</v>
      </c>
      <c r="W173" s="146"/>
    </row>
    <row r="174" spans="1:23" s="114" customFormat="1" ht="15.65" customHeight="1">
      <c r="A174" s="166" t="s">
        <v>977</v>
      </c>
      <c r="B174" s="46" t="s">
        <v>560</v>
      </c>
      <c r="C174" s="46" t="s">
        <v>651</v>
      </c>
      <c r="D174" s="129" t="s">
        <v>43</v>
      </c>
      <c r="E174" s="47" t="s">
        <v>633</v>
      </c>
      <c r="F174" s="47" t="s">
        <v>655</v>
      </c>
      <c r="G174" s="48" t="s">
        <v>650</v>
      </c>
      <c r="H174" s="128">
        <f>I174/$R$7</f>
        <v>1.7880715228609145</v>
      </c>
      <c r="I174" s="115">
        <v>149</v>
      </c>
      <c r="J174" s="49">
        <v>24</v>
      </c>
      <c r="K174" s="50"/>
      <c r="L174" s="111" t="str">
        <f t="shared" ref="L174:L179" si="74">IF(K174="","-",K174/250)</f>
        <v>-</v>
      </c>
      <c r="M174" s="143">
        <f t="shared" si="70"/>
        <v>0</v>
      </c>
      <c r="N174" s="143">
        <f t="shared" ref="N174:N179" si="75">IF(K174&lt;50,H174*K174*0.05,0)</f>
        <v>0</v>
      </c>
      <c r="O174" s="112">
        <f t="shared" si="71"/>
        <v>0</v>
      </c>
      <c r="P174" s="144">
        <f t="shared" si="72"/>
        <v>0</v>
      </c>
      <c r="Q174" s="144">
        <f t="shared" ref="Q174:Q179" si="76">IF(K174&lt;50,I174*K174*0.05,0)</f>
        <v>0</v>
      </c>
      <c r="R174" s="119">
        <f t="shared" si="73"/>
        <v>0</v>
      </c>
      <c r="S174" s="46" t="s">
        <v>54</v>
      </c>
      <c r="T174" s="46" t="s">
        <v>48</v>
      </c>
      <c r="U174" s="132" t="s">
        <v>677</v>
      </c>
      <c r="W174" s="113"/>
    </row>
    <row r="175" spans="1:23" s="114" customFormat="1" ht="15.65" customHeight="1">
      <c r="A175" s="166" t="s">
        <v>977</v>
      </c>
      <c r="B175" s="46" t="s">
        <v>561</v>
      </c>
      <c r="C175" s="46" t="s">
        <v>651</v>
      </c>
      <c r="D175" s="129" t="s">
        <v>43</v>
      </c>
      <c r="E175" s="47" t="s">
        <v>634</v>
      </c>
      <c r="F175" s="47" t="s">
        <v>648</v>
      </c>
      <c r="G175" s="48" t="s">
        <v>650</v>
      </c>
      <c r="H175" s="128">
        <f>I175/$R$7</f>
        <v>3.2401296051842072</v>
      </c>
      <c r="I175" s="115">
        <v>270</v>
      </c>
      <c r="J175" s="49">
        <v>25</v>
      </c>
      <c r="K175" s="50"/>
      <c r="L175" s="111" t="str">
        <f t="shared" si="74"/>
        <v>-</v>
      </c>
      <c r="M175" s="143">
        <f t="shared" si="70"/>
        <v>0</v>
      </c>
      <c r="N175" s="143">
        <f t="shared" si="75"/>
        <v>0</v>
      </c>
      <c r="O175" s="112">
        <f t="shared" si="71"/>
        <v>0</v>
      </c>
      <c r="P175" s="144">
        <f t="shared" si="72"/>
        <v>0</v>
      </c>
      <c r="Q175" s="144">
        <f t="shared" si="76"/>
        <v>0</v>
      </c>
      <c r="R175" s="119">
        <f t="shared" si="73"/>
        <v>0</v>
      </c>
      <c r="S175" s="46" t="s">
        <v>54</v>
      </c>
      <c r="T175" s="46" t="s">
        <v>675</v>
      </c>
      <c r="U175" s="53" t="s">
        <v>676</v>
      </c>
      <c r="W175" s="113"/>
    </row>
    <row r="176" spans="1:23" s="114" customFormat="1" ht="15.65" customHeight="1">
      <c r="A176" s="166" t="s">
        <v>977</v>
      </c>
      <c r="B176" s="46" t="s">
        <v>1008</v>
      </c>
      <c r="C176" s="46" t="s">
        <v>651</v>
      </c>
      <c r="D176" s="129"/>
      <c r="E176" s="47" t="s">
        <v>634</v>
      </c>
      <c r="F176" s="47" t="s">
        <v>129</v>
      </c>
      <c r="G176" s="48" t="s">
        <v>650</v>
      </c>
      <c r="H176" s="128">
        <f t="shared" ref="H176:H178" si="77">I176/$R$7</f>
        <v>4.3081723268930761</v>
      </c>
      <c r="I176" s="115">
        <v>359</v>
      </c>
      <c r="J176" s="49">
        <v>25</v>
      </c>
      <c r="K176" s="50"/>
      <c r="L176" s="111" t="str">
        <f t="shared" si="74"/>
        <v>-</v>
      </c>
      <c r="M176" s="143">
        <f t="shared" si="70"/>
        <v>0</v>
      </c>
      <c r="N176" s="143">
        <f t="shared" si="75"/>
        <v>0</v>
      </c>
      <c r="O176" s="112">
        <f t="shared" si="71"/>
        <v>0</v>
      </c>
      <c r="P176" s="144">
        <f t="shared" si="72"/>
        <v>0</v>
      </c>
      <c r="Q176" s="144">
        <f t="shared" si="76"/>
        <v>0</v>
      </c>
      <c r="R176" s="119">
        <f t="shared" si="73"/>
        <v>0</v>
      </c>
      <c r="S176" s="46" t="s">
        <v>54</v>
      </c>
      <c r="T176" s="46" t="s">
        <v>675</v>
      </c>
      <c r="U176" s="53" t="s">
        <v>676</v>
      </c>
      <c r="W176" s="113"/>
    </row>
    <row r="177" spans="1:23" s="114" customFormat="1" ht="15.65" customHeight="1">
      <c r="A177" s="166" t="s">
        <v>977</v>
      </c>
      <c r="B177" s="46" t="s">
        <v>1009</v>
      </c>
      <c r="C177" s="46" t="s">
        <v>651</v>
      </c>
      <c r="D177" s="129"/>
      <c r="E177" s="47" t="s">
        <v>634</v>
      </c>
      <c r="F177" s="47" t="s">
        <v>1010</v>
      </c>
      <c r="G177" s="48" t="s">
        <v>650</v>
      </c>
      <c r="H177" s="128">
        <f t="shared" si="77"/>
        <v>4.4401776071042844</v>
      </c>
      <c r="I177" s="115">
        <v>370</v>
      </c>
      <c r="J177" s="49">
        <v>25</v>
      </c>
      <c r="K177" s="50"/>
      <c r="L177" s="111" t="str">
        <f t="shared" si="74"/>
        <v>-</v>
      </c>
      <c r="M177" s="143">
        <f t="shared" si="70"/>
        <v>0</v>
      </c>
      <c r="N177" s="143">
        <f t="shared" si="75"/>
        <v>0</v>
      </c>
      <c r="O177" s="112">
        <f t="shared" si="71"/>
        <v>0</v>
      </c>
      <c r="P177" s="144">
        <f t="shared" si="72"/>
        <v>0</v>
      </c>
      <c r="Q177" s="144">
        <f t="shared" si="76"/>
        <v>0</v>
      </c>
      <c r="R177" s="119">
        <f t="shared" si="73"/>
        <v>0</v>
      </c>
      <c r="S177" s="46" t="s">
        <v>54</v>
      </c>
      <c r="T177" s="46" t="s">
        <v>675</v>
      </c>
      <c r="U177" s="53" t="s">
        <v>676</v>
      </c>
      <c r="W177" s="113"/>
    </row>
    <row r="178" spans="1:23" s="114" customFormat="1" ht="15.65" customHeight="1">
      <c r="A178" s="166" t="s">
        <v>977</v>
      </c>
      <c r="B178" s="46" t="s">
        <v>1011</v>
      </c>
      <c r="C178" s="46" t="s">
        <v>651</v>
      </c>
      <c r="D178" s="129"/>
      <c r="E178" s="47" t="s">
        <v>205</v>
      </c>
      <c r="F178" s="47" t="s">
        <v>648</v>
      </c>
      <c r="G178" s="48" t="s">
        <v>650</v>
      </c>
      <c r="H178" s="128">
        <f t="shared" si="77"/>
        <v>3.2281291251650068</v>
      </c>
      <c r="I178" s="115">
        <v>269</v>
      </c>
      <c r="J178" s="49">
        <v>25</v>
      </c>
      <c r="K178" s="50"/>
      <c r="L178" s="111" t="str">
        <f t="shared" si="74"/>
        <v>-</v>
      </c>
      <c r="M178" s="143">
        <f t="shared" si="70"/>
        <v>0</v>
      </c>
      <c r="N178" s="143">
        <f t="shared" si="75"/>
        <v>0</v>
      </c>
      <c r="O178" s="112">
        <f t="shared" si="71"/>
        <v>0</v>
      </c>
      <c r="P178" s="144">
        <f t="shared" si="72"/>
        <v>0</v>
      </c>
      <c r="Q178" s="144">
        <f t="shared" si="76"/>
        <v>0</v>
      </c>
      <c r="R178" s="119">
        <f t="shared" si="73"/>
        <v>0</v>
      </c>
      <c r="S178" s="46" t="s">
        <v>125</v>
      </c>
      <c r="T178" s="46" t="s">
        <v>206</v>
      </c>
      <c r="U178" s="53" t="s">
        <v>499</v>
      </c>
      <c r="W178" s="113"/>
    </row>
    <row r="179" spans="1:23" s="133" customFormat="1" ht="15.65" hidden="1" customHeight="1">
      <c r="A179" s="167">
        <v>0</v>
      </c>
      <c r="B179" s="134" t="s">
        <v>562</v>
      </c>
      <c r="C179" s="134" t="s">
        <v>651</v>
      </c>
      <c r="D179" s="135" t="s">
        <v>43</v>
      </c>
      <c r="E179" s="136" t="s">
        <v>205</v>
      </c>
      <c r="F179" s="136" t="s">
        <v>63</v>
      </c>
      <c r="G179" s="137" t="s">
        <v>650</v>
      </c>
      <c r="H179" s="155">
        <f>I179/$R$7</f>
        <v>3.624144965798632</v>
      </c>
      <c r="I179" s="156">
        <v>302</v>
      </c>
      <c r="J179" s="140">
        <v>25</v>
      </c>
      <c r="K179" s="141"/>
      <c r="L179" s="142" t="str">
        <f t="shared" si="74"/>
        <v>-</v>
      </c>
      <c r="M179" s="143">
        <f t="shared" si="70"/>
        <v>0</v>
      </c>
      <c r="N179" s="143">
        <f t="shared" si="75"/>
        <v>0</v>
      </c>
      <c r="O179" s="143">
        <f t="shared" si="71"/>
        <v>0</v>
      </c>
      <c r="P179" s="144">
        <f t="shared" si="72"/>
        <v>0</v>
      </c>
      <c r="Q179" s="144">
        <f t="shared" si="76"/>
        <v>0</v>
      </c>
      <c r="R179" s="144">
        <f t="shared" si="73"/>
        <v>0</v>
      </c>
      <c r="S179" s="134" t="s">
        <v>125</v>
      </c>
      <c r="T179" s="134" t="s">
        <v>206</v>
      </c>
      <c r="U179" s="145" t="s">
        <v>499</v>
      </c>
      <c r="W179" s="146"/>
    </row>
    <row r="180" spans="1:23" s="133" customFormat="1" ht="15.65" hidden="1" customHeight="1">
      <c r="A180" s="167">
        <v>0</v>
      </c>
      <c r="B180" s="134" t="s">
        <v>726</v>
      </c>
      <c r="C180" s="134" t="s">
        <v>649</v>
      </c>
      <c r="D180" s="135" t="s">
        <v>43</v>
      </c>
      <c r="E180" s="152" t="s">
        <v>205</v>
      </c>
      <c r="F180" s="136" t="s">
        <v>63</v>
      </c>
      <c r="G180" s="137" t="s">
        <v>124</v>
      </c>
      <c r="H180" s="138">
        <v>4.1499999999999995</v>
      </c>
      <c r="I180" s="139">
        <f t="shared" ref="I180:I189" si="78">H180*$R$7</f>
        <v>345.81949999999995</v>
      </c>
      <c r="J180" s="140">
        <v>25</v>
      </c>
      <c r="K180" s="141"/>
      <c r="L180" s="147" t="str">
        <f>IF(K180="","-",K180/250)</f>
        <v>-</v>
      </c>
      <c r="M180" s="148">
        <f t="shared" si="70"/>
        <v>0</v>
      </c>
      <c r="N180" s="148">
        <f>IF(K180&lt;50,H180*K180*0.05,0)</f>
        <v>0</v>
      </c>
      <c r="O180" s="148">
        <f t="shared" si="71"/>
        <v>0</v>
      </c>
      <c r="P180" s="149">
        <f t="shared" si="72"/>
        <v>0</v>
      </c>
      <c r="Q180" s="149">
        <f>IF(K180&lt;50,I180*K180*0.05,0)</f>
        <v>0</v>
      </c>
      <c r="R180" s="149">
        <f t="shared" si="73"/>
        <v>0</v>
      </c>
      <c r="S180" s="150" t="s">
        <v>125</v>
      </c>
      <c r="T180" s="150" t="s">
        <v>206</v>
      </c>
      <c r="U180" s="151" t="s">
        <v>499</v>
      </c>
      <c r="W180" s="146"/>
    </row>
    <row r="181" spans="1:23" s="114" customFormat="1" ht="15.65" customHeight="1">
      <c r="A181" s="166">
        <v>50</v>
      </c>
      <c r="B181" s="46" t="s">
        <v>1012</v>
      </c>
      <c r="C181" s="46" t="s">
        <v>651</v>
      </c>
      <c r="D181" s="129"/>
      <c r="E181" s="47" t="s">
        <v>205</v>
      </c>
      <c r="F181" s="47" t="s">
        <v>129</v>
      </c>
      <c r="G181" s="48" t="s">
        <v>650</v>
      </c>
      <c r="H181" s="128">
        <f>I181/$R$7</f>
        <v>3.624144965798632</v>
      </c>
      <c r="I181" s="127">
        <v>302</v>
      </c>
      <c r="J181" s="49">
        <v>25</v>
      </c>
      <c r="K181" s="50"/>
      <c r="L181" s="111" t="str">
        <f>IF(K181="","-",K181/250)</f>
        <v>-</v>
      </c>
      <c r="M181" s="143">
        <f t="shared" si="70"/>
        <v>0</v>
      </c>
      <c r="N181" s="143">
        <f>IF(K181&lt;50,H181*K181*0.05,0)</f>
        <v>0</v>
      </c>
      <c r="O181" s="112">
        <f t="shared" si="71"/>
        <v>0</v>
      </c>
      <c r="P181" s="144">
        <f t="shared" si="72"/>
        <v>0</v>
      </c>
      <c r="Q181" s="144">
        <f>IF(K181&lt;50,I181*K181*0.05,0)</f>
        <v>0</v>
      </c>
      <c r="R181" s="119">
        <f t="shared" si="73"/>
        <v>0</v>
      </c>
      <c r="S181" s="161" t="s">
        <v>125</v>
      </c>
      <c r="T181" s="161" t="s">
        <v>206</v>
      </c>
      <c r="U181" s="162" t="s">
        <v>499</v>
      </c>
      <c r="W181" s="113"/>
    </row>
    <row r="182" spans="1:23" s="114" customFormat="1" ht="15.65" customHeight="1">
      <c r="A182" s="166" t="s">
        <v>977</v>
      </c>
      <c r="B182" s="46" t="s">
        <v>204</v>
      </c>
      <c r="C182" s="46" t="s">
        <v>649</v>
      </c>
      <c r="D182" s="129" t="s">
        <v>43</v>
      </c>
      <c r="E182" s="130" t="s">
        <v>205</v>
      </c>
      <c r="F182" s="47" t="s">
        <v>129</v>
      </c>
      <c r="G182" s="48" t="s">
        <v>124</v>
      </c>
      <c r="H182" s="126">
        <v>4.43</v>
      </c>
      <c r="I182" s="127">
        <f t="shared" si="78"/>
        <v>369.15189999999996</v>
      </c>
      <c r="J182" s="49">
        <v>25</v>
      </c>
      <c r="K182" s="50"/>
      <c r="L182" s="111" t="str">
        <f>IF(K182="","-",K182/250)</f>
        <v>-</v>
      </c>
      <c r="M182" s="112">
        <f t="shared" si="70"/>
        <v>0</v>
      </c>
      <c r="N182" s="112">
        <f>IF(K182&lt;50,H182*K182*0.05,0)</f>
        <v>0</v>
      </c>
      <c r="O182" s="112">
        <f t="shared" si="71"/>
        <v>0</v>
      </c>
      <c r="P182" s="119">
        <f t="shared" si="72"/>
        <v>0</v>
      </c>
      <c r="Q182" s="119">
        <f>IF(K182&lt;50,I182*K182*0.05,0)</f>
        <v>0</v>
      </c>
      <c r="R182" s="119">
        <f t="shared" si="73"/>
        <v>0</v>
      </c>
      <c r="S182" s="46" t="s">
        <v>125</v>
      </c>
      <c r="T182" s="46" t="s">
        <v>206</v>
      </c>
      <c r="U182" s="53" t="s">
        <v>499</v>
      </c>
      <c r="W182" s="113"/>
    </row>
    <row r="183" spans="1:23" s="114" customFormat="1" ht="15.65" customHeight="1">
      <c r="A183" s="166" t="s">
        <v>977</v>
      </c>
      <c r="B183" s="46" t="s">
        <v>1013</v>
      </c>
      <c r="C183" s="46" t="s">
        <v>651</v>
      </c>
      <c r="D183" s="129"/>
      <c r="E183" s="47" t="s">
        <v>205</v>
      </c>
      <c r="F183" s="47" t="s">
        <v>1010</v>
      </c>
      <c r="G183" s="48" t="s">
        <v>650</v>
      </c>
      <c r="H183" s="128">
        <f>I183/$R$7</f>
        <v>4.0921636865474618</v>
      </c>
      <c r="I183" s="127">
        <v>341</v>
      </c>
      <c r="J183" s="49">
        <v>25</v>
      </c>
      <c r="K183" s="50"/>
      <c r="L183" s="111" t="str">
        <f>IF(K183="","-",K183/250)</f>
        <v>-</v>
      </c>
      <c r="M183" s="143">
        <f t="shared" si="70"/>
        <v>0</v>
      </c>
      <c r="N183" s="143">
        <f>IF(K183&lt;50,H183*K183*0.05,0)</f>
        <v>0</v>
      </c>
      <c r="O183" s="112">
        <f t="shared" si="71"/>
        <v>0</v>
      </c>
      <c r="P183" s="144">
        <f t="shared" si="72"/>
        <v>0</v>
      </c>
      <c r="Q183" s="144">
        <f>IF(K183&lt;50,I183*K183*0.05,0)</f>
        <v>0</v>
      </c>
      <c r="R183" s="119">
        <f t="shared" si="73"/>
        <v>0</v>
      </c>
      <c r="S183" s="46" t="s">
        <v>125</v>
      </c>
      <c r="T183" s="46" t="s">
        <v>206</v>
      </c>
      <c r="U183" s="53" t="s">
        <v>499</v>
      </c>
      <c r="W183" s="113"/>
    </row>
    <row r="184" spans="1:23" s="133" customFormat="1" ht="15.65" hidden="1" customHeight="1">
      <c r="A184" s="167">
        <v>0</v>
      </c>
      <c r="B184" s="134" t="s">
        <v>827</v>
      </c>
      <c r="C184" s="134" t="s">
        <v>649</v>
      </c>
      <c r="D184" s="135" t="s">
        <v>43</v>
      </c>
      <c r="E184" s="152" t="s">
        <v>205</v>
      </c>
      <c r="F184" s="152" t="s">
        <v>828</v>
      </c>
      <c r="G184" s="137" t="s">
        <v>46</v>
      </c>
      <c r="H184" s="138">
        <v>11.97</v>
      </c>
      <c r="I184" s="139">
        <f t="shared" si="78"/>
        <v>997.46010000000001</v>
      </c>
      <c r="J184" s="140">
        <v>10</v>
      </c>
      <c r="K184" s="141"/>
      <c r="L184" s="142" t="str">
        <f>IF(K184="","-",K184/80)</f>
        <v>-</v>
      </c>
      <c r="M184" s="143">
        <f t="shared" si="70"/>
        <v>0</v>
      </c>
      <c r="N184" s="143">
        <v>0</v>
      </c>
      <c r="O184" s="143">
        <f t="shared" si="71"/>
        <v>0</v>
      </c>
      <c r="P184" s="144">
        <f t="shared" si="72"/>
        <v>0</v>
      </c>
      <c r="Q184" s="144">
        <v>0</v>
      </c>
      <c r="R184" s="144">
        <f t="shared" si="73"/>
        <v>0</v>
      </c>
      <c r="S184" s="134" t="s">
        <v>125</v>
      </c>
      <c r="T184" s="134" t="s">
        <v>206</v>
      </c>
      <c r="U184" s="145" t="s">
        <v>499</v>
      </c>
      <c r="W184" s="146"/>
    </row>
    <row r="185" spans="1:23" s="114" customFormat="1" ht="15.65" customHeight="1">
      <c r="A185" s="166" t="s">
        <v>977</v>
      </c>
      <c r="B185" s="46" t="s">
        <v>834</v>
      </c>
      <c r="C185" s="46" t="s">
        <v>649</v>
      </c>
      <c r="D185" s="129" t="s">
        <v>43</v>
      </c>
      <c r="E185" s="130" t="s">
        <v>205</v>
      </c>
      <c r="F185" s="130" t="s">
        <v>835</v>
      </c>
      <c r="G185" s="48" t="s">
        <v>46</v>
      </c>
      <c r="H185" s="126">
        <v>15.99</v>
      </c>
      <c r="I185" s="127">
        <f t="shared" si="78"/>
        <v>1332.4467</v>
      </c>
      <c r="J185" s="49">
        <v>10</v>
      </c>
      <c r="K185" s="50"/>
      <c r="L185" s="111" t="str">
        <f>IF(K185="","-",K185/80)</f>
        <v>-</v>
      </c>
      <c r="M185" s="112">
        <f t="shared" si="70"/>
        <v>0</v>
      </c>
      <c r="N185" s="112">
        <v>0</v>
      </c>
      <c r="O185" s="112">
        <f t="shared" si="71"/>
        <v>0</v>
      </c>
      <c r="P185" s="119">
        <f t="shared" si="72"/>
        <v>0</v>
      </c>
      <c r="Q185" s="119">
        <v>0</v>
      </c>
      <c r="R185" s="119">
        <f t="shared" si="73"/>
        <v>0</v>
      </c>
      <c r="S185" s="46" t="s">
        <v>125</v>
      </c>
      <c r="T185" s="46" t="s">
        <v>206</v>
      </c>
      <c r="U185" s="53" t="s">
        <v>499</v>
      </c>
      <c r="W185" s="113"/>
    </row>
    <row r="186" spans="1:23" s="114" customFormat="1" ht="15.65" customHeight="1">
      <c r="A186" s="166" t="s">
        <v>977</v>
      </c>
      <c r="B186" s="46" t="s">
        <v>207</v>
      </c>
      <c r="C186" s="46" t="s">
        <v>649</v>
      </c>
      <c r="D186" s="129" t="s">
        <v>43</v>
      </c>
      <c r="E186" s="47" t="s">
        <v>205</v>
      </c>
      <c r="F186" s="47" t="s">
        <v>45</v>
      </c>
      <c r="G186" s="48" t="s">
        <v>46</v>
      </c>
      <c r="H186" s="126">
        <v>3.48</v>
      </c>
      <c r="I186" s="127">
        <f t="shared" si="78"/>
        <v>289.98840000000001</v>
      </c>
      <c r="J186" s="49">
        <v>40</v>
      </c>
      <c r="K186" s="50"/>
      <c r="L186" s="111" t="str">
        <f>IF(K186="","-",K186/J186)</f>
        <v>-</v>
      </c>
      <c r="M186" s="112">
        <f t="shared" si="70"/>
        <v>0</v>
      </c>
      <c r="N186" s="112">
        <v>0</v>
      </c>
      <c r="O186" s="112">
        <f t="shared" si="71"/>
        <v>0</v>
      </c>
      <c r="P186" s="119">
        <f t="shared" si="72"/>
        <v>0</v>
      </c>
      <c r="Q186" s="119">
        <v>0</v>
      </c>
      <c r="R186" s="119">
        <f t="shared" si="73"/>
        <v>0</v>
      </c>
      <c r="S186" s="46" t="s">
        <v>125</v>
      </c>
      <c r="T186" s="46" t="s">
        <v>206</v>
      </c>
      <c r="U186" s="53" t="s">
        <v>499</v>
      </c>
      <c r="W186" s="113"/>
    </row>
    <row r="187" spans="1:23" s="114" customFormat="1" ht="15.65" customHeight="1">
      <c r="A187" s="166" t="s">
        <v>977</v>
      </c>
      <c r="B187" s="46" t="s">
        <v>213</v>
      </c>
      <c r="C187" s="46" t="s">
        <v>649</v>
      </c>
      <c r="D187" s="129" t="s">
        <v>43</v>
      </c>
      <c r="E187" s="47" t="s">
        <v>209</v>
      </c>
      <c r="F187" s="47" t="s">
        <v>138</v>
      </c>
      <c r="G187" s="48" t="s">
        <v>46</v>
      </c>
      <c r="H187" s="126">
        <v>4.99</v>
      </c>
      <c r="I187" s="127">
        <f t="shared" si="78"/>
        <v>415.81670000000003</v>
      </c>
      <c r="J187" s="49">
        <v>25</v>
      </c>
      <c r="K187" s="50"/>
      <c r="L187" s="111" t="str">
        <f>IF(K187="","-",K187/250)</f>
        <v>-</v>
      </c>
      <c r="M187" s="112">
        <f t="shared" si="70"/>
        <v>0</v>
      </c>
      <c r="N187" s="112">
        <f>IF(K187&lt;50,H187*K187*0.05,0)</f>
        <v>0</v>
      </c>
      <c r="O187" s="112">
        <f t="shared" si="71"/>
        <v>0</v>
      </c>
      <c r="P187" s="119">
        <f t="shared" si="72"/>
        <v>0</v>
      </c>
      <c r="Q187" s="119">
        <f>IF(K187&lt;50,I187*K187*0.05,0)</f>
        <v>0</v>
      </c>
      <c r="R187" s="119">
        <f t="shared" si="73"/>
        <v>0</v>
      </c>
      <c r="S187" s="46" t="s">
        <v>75</v>
      </c>
      <c r="T187" s="46" t="s">
        <v>210</v>
      </c>
      <c r="U187" s="53" t="s">
        <v>211</v>
      </c>
      <c r="W187" s="113"/>
    </row>
    <row r="188" spans="1:23" s="114" customFormat="1" ht="15.65" customHeight="1">
      <c r="A188" s="166" t="s">
        <v>977</v>
      </c>
      <c r="B188" s="46" t="s">
        <v>208</v>
      </c>
      <c r="C188" s="46" t="s">
        <v>649</v>
      </c>
      <c r="D188" s="129" t="s">
        <v>43</v>
      </c>
      <c r="E188" s="47" t="s">
        <v>209</v>
      </c>
      <c r="F188" s="47" t="s">
        <v>132</v>
      </c>
      <c r="G188" s="48" t="s">
        <v>46</v>
      </c>
      <c r="H188" s="126">
        <v>2</v>
      </c>
      <c r="I188" s="127">
        <f t="shared" si="78"/>
        <v>166.66</v>
      </c>
      <c r="J188" s="49">
        <v>84</v>
      </c>
      <c r="K188" s="50"/>
      <c r="L188" s="111" t="str">
        <f t="shared" ref="L188:L193" si="79">IF(K188="","-",K188/J188)</f>
        <v>-</v>
      </c>
      <c r="M188" s="112">
        <f t="shared" si="70"/>
        <v>0</v>
      </c>
      <c r="N188" s="112">
        <v>0</v>
      </c>
      <c r="O188" s="112">
        <f t="shared" si="71"/>
        <v>0</v>
      </c>
      <c r="P188" s="119">
        <f t="shared" si="72"/>
        <v>0</v>
      </c>
      <c r="Q188" s="119">
        <v>0</v>
      </c>
      <c r="R188" s="119">
        <f t="shared" si="73"/>
        <v>0</v>
      </c>
      <c r="S188" s="46" t="s">
        <v>75</v>
      </c>
      <c r="T188" s="46" t="s">
        <v>210</v>
      </c>
      <c r="U188" s="53" t="s">
        <v>211</v>
      </c>
      <c r="W188" s="113"/>
    </row>
    <row r="189" spans="1:23" s="114" customFormat="1" ht="15.65" customHeight="1">
      <c r="A189" s="166" t="s">
        <v>977</v>
      </c>
      <c r="B189" s="46" t="s">
        <v>212</v>
      </c>
      <c r="C189" s="46" t="s">
        <v>649</v>
      </c>
      <c r="D189" s="129" t="s">
        <v>43</v>
      </c>
      <c r="E189" s="47" t="s">
        <v>209</v>
      </c>
      <c r="F189" s="47" t="s">
        <v>136</v>
      </c>
      <c r="G189" s="48" t="s">
        <v>46</v>
      </c>
      <c r="H189" s="126">
        <v>2.52</v>
      </c>
      <c r="I189" s="127">
        <f t="shared" si="78"/>
        <v>209.99160000000001</v>
      </c>
      <c r="J189" s="49">
        <v>40</v>
      </c>
      <c r="K189" s="50"/>
      <c r="L189" s="111" t="str">
        <f t="shared" si="79"/>
        <v>-</v>
      </c>
      <c r="M189" s="112">
        <f t="shared" si="70"/>
        <v>0</v>
      </c>
      <c r="N189" s="112">
        <v>0</v>
      </c>
      <c r="O189" s="112">
        <f t="shared" si="71"/>
        <v>0</v>
      </c>
      <c r="P189" s="119">
        <f t="shared" si="72"/>
        <v>0</v>
      </c>
      <c r="Q189" s="119">
        <v>0</v>
      </c>
      <c r="R189" s="119">
        <f t="shared" si="73"/>
        <v>0</v>
      </c>
      <c r="S189" s="46" t="s">
        <v>75</v>
      </c>
      <c r="T189" s="46" t="s">
        <v>210</v>
      </c>
      <c r="U189" s="53" t="s">
        <v>211</v>
      </c>
      <c r="W189" s="113"/>
    </row>
    <row r="190" spans="1:23" s="133" customFormat="1" ht="15.65" hidden="1" customHeight="1">
      <c r="A190" s="167">
        <v>0</v>
      </c>
      <c r="B190" s="134" t="s">
        <v>563</v>
      </c>
      <c r="C190" s="134" t="s">
        <v>651</v>
      </c>
      <c r="D190" s="135" t="s">
        <v>43</v>
      </c>
      <c r="E190" s="136" t="s">
        <v>209</v>
      </c>
      <c r="F190" s="136" t="s">
        <v>655</v>
      </c>
      <c r="G190" s="137" t="s">
        <v>650</v>
      </c>
      <c r="H190" s="155">
        <f>I190/$R$7</f>
        <v>3.624144965798632</v>
      </c>
      <c r="I190" s="156">
        <v>302</v>
      </c>
      <c r="J190" s="140">
        <v>24</v>
      </c>
      <c r="K190" s="141"/>
      <c r="L190" s="142" t="str">
        <f>IF(K190="","-",K190/250)</f>
        <v>-</v>
      </c>
      <c r="M190" s="143">
        <f t="shared" si="70"/>
        <v>0</v>
      </c>
      <c r="N190" s="143">
        <f>IF(K190&lt;50,H190*K190*0.05,0)</f>
        <v>0</v>
      </c>
      <c r="O190" s="143">
        <f t="shared" si="71"/>
        <v>0</v>
      </c>
      <c r="P190" s="144">
        <f t="shared" si="72"/>
        <v>0</v>
      </c>
      <c r="Q190" s="144">
        <f>IF(K190&lt;50,I190*K190*0.05,0)</f>
        <v>0</v>
      </c>
      <c r="R190" s="144">
        <f t="shared" si="73"/>
        <v>0</v>
      </c>
      <c r="S190" s="134" t="s">
        <v>75</v>
      </c>
      <c r="T190" s="134" t="s">
        <v>210</v>
      </c>
      <c r="U190" s="145" t="s">
        <v>211</v>
      </c>
      <c r="W190" s="146"/>
    </row>
    <row r="191" spans="1:23" s="114" customFormat="1" ht="15.65" customHeight="1">
      <c r="A191" s="166">
        <v>80</v>
      </c>
      <c r="B191" s="46" t="s">
        <v>727</v>
      </c>
      <c r="C191" s="46" t="s">
        <v>649</v>
      </c>
      <c r="D191" s="129" t="s">
        <v>43</v>
      </c>
      <c r="E191" s="130" t="s">
        <v>209</v>
      </c>
      <c r="F191" s="47" t="s">
        <v>45</v>
      </c>
      <c r="G191" s="48" t="s">
        <v>46</v>
      </c>
      <c r="H191" s="126">
        <v>4.43</v>
      </c>
      <c r="I191" s="127">
        <f t="shared" ref="I191:I204" si="80">H191*$R$7</f>
        <v>369.15189999999996</v>
      </c>
      <c r="J191" s="49">
        <v>40</v>
      </c>
      <c r="K191" s="50"/>
      <c r="L191" s="111" t="str">
        <f t="shared" si="79"/>
        <v>-</v>
      </c>
      <c r="M191" s="112">
        <f t="shared" si="70"/>
        <v>0</v>
      </c>
      <c r="N191" s="112">
        <v>0</v>
      </c>
      <c r="O191" s="112">
        <f t="shared" si="71"/>
        <v>0</v>
      </c>
      <c r="P191" s="119">
        <f t="shared" si="72"/>
        <v>0</v>
      </c>
      <c r="Q191" s="119">
        <v>0</v>
      </c>
      <c r="R191" s="119">
        <f t="shared" si="73"/>
        <v>0</v>
      </c>
      <c r="S191" s="46" t="s">
        <v>75</v>
      </c>
      <c r="T191" s="46" t="s">
        <v>210</v>
      </c>
      <c r="U191" s="53" t="s">
        <v>211</v>
      </c>
      <c r="W191" s="113"/>
    </row>
    <row r="192" spans="1:23" s="114" customFormat="1" ht="15.65" customHeight="1">
      <c r="A192" s="166">
        <v>52</v>
      </c>
      <c r="B192" s="46" t="s">
        <v>728</v>
      </c>
      <c r="C192" s="46" t="s">
        <v>649</v>
      </c>
      <c r="D192" s="129" t="s">
        <v>43</v>
      </c>
      <c r="E192" s="130" t="s">
        <v>209</v>
      </c>
      <c r="F192" s="47" t="s">
        <v>222</v>
      </c>
      <c r="G192" s="48" t="s">
        <v>46</v>
      </c>
      <c r="H192" s="126">
        <v>5.52</v>
      </c>
      <c r="I192" s="127">
        <f t="shared" si="80"/>
        <v>459.98159999999996</v>
      </c>
      <c r="J192" s="49">
        <v>16</v>
      </c>
      <c r="K192" s="50"/>
      <c r="L192" s="111" t="str">
        <f t="shared" si="79"/>
        <v>-</v>
      </c>
      <c r="M192" s="112">
        <f t="shared" si="70"/>
        <v>0</v>
      </c>
      <c r="N192" s="112">
        <v>0</v>
      </c>
      <c r="O192" s="112">
        <f t="shared" si="71"/>
        <v>0</v>
      </c>
      <c r="P192" s="119">
        <f t="shared" si="72"/>
        <v>0</v>
      </c>
      <c r="Q192" s="119">
        <v>0</v>
      </c>
      <c r="R192" s="119">
        <f t="shared" si="73"/>
        <v>0</v>
      </c>
      <c r="S192" s="46" t="s">
        <v>75</v>
      </c>
      <c r="T192" s="46" t="s">
        <v>210</v>
      </c>
      <c r="U192" s="53" t="s">
        <v>211</v>
      </c>
      <c r="W192" s="113"/>
    </row>
    <row r="193" spans="1:23" s="133" customFormat="1" ht="15.65" hidden="1" customHeight="1">
      <c r="A193" s="167">
        <v>0</v>
      </c>
      <c r="B193" s="134" t="s">
        <v>962</v>
      </c>
      <c r="C193" s="134" t="s">
        <v>649</v>
      </c>
      <c r="D193" s="135"/>
      <c r="E193" s="152" t="s">
        <v>965</v>
      </c>
      <c r="F193" s="136" t="s">
        <v>132</v>
      </c>
      <c r="G193" s="137" t="s">
        <v>46</v>
      </c>
      <c r="H193" s="138">
        <v>2.09</v>
      </c>
      <c r="I193" s="139">
        <f t="shared" si="80"/>
        <v>174.15969999999999</v>
      </c>
      <c r="J193" s="140">
        <v>84</v>
      </c>
      <c r="K193" s="141"/>
      <c r="L193" s="142" t="str">
        <f t="shared" si="79"/>
        <v>-</v>
      </c>
      <c r="M193" s="143">
        <f>H193*K193</f>
        <v>0</v>
      </c>
      <c r="N193" s="143">
        <v>0</v>
      </c>
      <c r="O193" s="143">
        <f t="shared" ref="O193" si="81">M193+N193</f>
        <v>0</v>
      </c>
      <c r="P193" s="144">
        <f t="shared" ref="P193" si="82">K193*I193</f>
        <v>0</v>
      </c>
      <c r="Q193" s="144">
        <v>0</v>
      </c>
      <c r="R193" s="144">
        <f t="shared" ref="R193" si="83">P193+Q193</f>
        <v>0</v>
      </c>
      <c r="S193" s="134"/>
      <c r="T193" s="134"/>
      <c r="U193" s="145"/>
      <c r="W193" s="146"/>
    </row>
    <row r="194" spans="1:23" s="133" customFormat="1" ht="15.65" hidden="1" customHeight="1">
      <c r="A194" s="167">
        <v>0</v>
      </c>
      <c r="B194" s="134" t="s">
        <v>564</v>
      </c>
      <c r="C194" s="134" t="s">
        <v>649</v>
      </c>
      <c r="D194" s="135" t="s">
        <v>43</v>
      </c>
      <c r="E194" s="136" t="s">
        <v>215</v>
      </c>
      <c r="F194" s="136" t="s">
        <v>63</v>
      </c>
      <c r="G194" s="137" t="s">
        <v>46</v>
      </c>
      <c r="H194" s="138">
        <v>6.12</v>
      </c>
      <c r="I194" s="139">
        <f t="shared" si="80"/>
        <v>509.9796</v>
      </c>
      <c r="J194" s="140">
        <v>25</v>
      </c>
      <c r="K194" s="141"/>
      <c r="L194" s="142" t="str">
        <f>IF(K194="","-",K194/250)</f>
        <v>-</v>
      </c>
      <c r="M194" s="143">
        <f t="shared" si="70"/>
        <v>0</v>
      </c>
      <c r="N194" s="143">
        <f>IF(K194&lt;50,H194*K194*0.05,0)</f>
        <v>0</v>
      </c>
      <c r="O194" s="143">
        <f t="shared" si="71"/>
        <v>0</v>
      </c>
      <c r="P194" s="144">
        <f t="shared" si="72"/>
        <v>0</v>
      </c>
      <c r="Q194" s="144">
        <f>IF(K194&lt;50,I194*K194*0.05,0)</f>
        <v>0</v>
      </c>
      <c r="R194" s="144">
        <f t="shared" si="73"/>
        <v>0</v>
      </c>
      <c r="S194" s="134" t="s">
        <v>187</v>
      </c>
      <c r="T194" s="134" t="s">
        <v>216</v>
      </c>
      <c r="U194" s="145" t="s">
        <v>217</v>
      </c>
      <c r="W194" s="146"/>
    </row>
    <row r="195" spans="1:23" s="114" customFormat="1" ht="15.65" customHeight="1">
      <c r="A195" s="166">
        <v>40</v>
      </c>
      <c r="B195" s="46" t="s">
        <v>214</v>
      </c>
      <c r="C195" s="46" t="s">
        <v>649</v>
      </c>
      <c r="D195" s="129" t="s">
        <v>43</v>
      </c>
      <c r="E195" s="47" t="s">
        <v>215</v>
      </c>
      <c r="F195" s="47" t="s">
        <v>45</v>
      </c>
      <c r="G195" s="48" t="s">
        <v>46</v>
      </c>
      <c r="H195" s="126">
        <v>3.98</v>
      </c>
      <c r="I195" s="127">
        <f t="shared" si="80"/>
        <v>331.65339999999998</v>
      </c>
      <c r="J195" s="49">
        <v>40</v>
      </c>
      <c r="K195" s="50"/>
      <c r="L195" s="111" t="str">
        <f>IF(K195="","-",K195/J195)</f>
        <v>-</v>
      </c>
      <c r="M195" s="112">
        <f t="shared" si="70"/>
        <v>0</v>
      </c>
      <c r="N195" s="112">
        <v>0</v>
      </c>
      <c r="O195" s="112">
        <f t="shared" si="71"/>
        <v>0</v>
      </c>
      <c r="P195" s="119">
        <f t="shared" si="72"/>
        <v>0</v>
      </c>
      <c r="Q195" s="119">
        <v>0</v>
      </c>
      <c r="R195" s="119">
        <f t="shared" si="73"/>
        <v>0</v>
      </c>
      <c r="S195" s="46" t="s">
        <v>187</v>
      </c>
      <c r="T195" s="46" t="s">
        <v>216</v>
      </c>
      <c r="U195" s="53" t="s">
        <v>217</v>
      </c>
      <c r="W195" s="113"/>
    </row>
    <row r="196" spans="1:23" s="133" customFormat="1" ht="15.65" hidden="1" customHeight="1">
      <c r="A196" s="167">
        <v>0</v>
      </c>
      <c r="B196" s="134" t="s">
        <v>565</v>
      </c>
      <c r="C196" s="134" t="s">
        <v>649</v>
      </c>
      <c r="D196" s="135" t="s">
        <v>43</v>
      </c>
      <c r="E196" s="157" t="s">
        <v>635</v>
      </c>
      <c r="F196" s="136" t="s">
        <v>63</v>
      </c>
      <c r="G196" s="137" t="s">
        <v>46</v>
      </c>
      <c r="H196" s="138">
        <v>5.6</v>
      </c>
      <c r="I196" s="139">
        <f t="shared" si="80"/>
        <v>466.64799999999997</v>
      </c>
      <c r="J196" s="140">
        <v>25</v>
      </c>
      <c r="K196" s="141"/>
      <c r="L196" s="147" t="str">
        <f>IF(K196="","-",K196/250)</f>
        <v>-</v>
      </c>
      <c r="M196" s="148">
        <f t="shared" si="70"/>
        <v>0</v>
      </c>
      <c r="N196" s="148">
        <f>IF(K196&lt;50,H196*K196*0.05,0)</f>
        <v>0</v>
      </c>
      <c r="O196" s="148">
        <f t="shared" si="71"/>
        <v>0</v>
      </c>
      <c r="P196" s="149">
        <f t="shared" si="72"/>
        <v>0</v>
      </c>
      <c r="Q196" s="149">
        <f>IF(K196&lt;50,I196*K196*0.05,0)</f>
        <v>0</v>
      </c>
      <c r="R196" s="149">
        <f t="shared" si="73"/>
        <v>0</v>
      </c>
      <c r="S196" s="150" t="s">
        <v>125</v>
      </c>
      <c r="T196" s="150" t="s">
        <v>678</v>
      </c>
      <c r="U196" s="151"/>
      <c r="W196" s="146"/>
    </row>
    <row r="197" spans="1:23" s="114" customFormat="1" ht="15.65" customHeight="1">
      <c r="A197" s="166" t="s">
        <v>977</v>
      </c>
      <c r="B197" s="46" t="s">
        <v>729</v>
      </c>
      <c r="C197" s="46" t="s">
        <v>649</v>
      </c>
      <c r="D197" s="129"/>
      <c r="E197" s="130" t="s">
        <v>797</v>
      </c>
      <c r="F197" s="47" t="s">
        <v>45</v>
      </c>
      <c r="G197" s="48" t="s">
        <v>46</v>
      </c>
      <c r="H197" s="126">
        <v>4.99</v>
      </c>
      <c r="I197" s="127">
        <f t="shared" si="80"/>
        <v>415.81670000000003</v>
      </c>
      <c r="J197" s="49">
        <v>40</v>
      </c>
      <c r="K197" s="50"/>
      <c r="L197" s="111" t="str">
        <f>IF(K197="","-",K197/J197)</f>
        <v>-</v>
      </c>
      <c r="M197" s="112">
        <f t="shared" si="70"/>
        <v>0</v>
      </c>
      <c r="N197" s="112">
        <v>0</v>
      </c>
      <c r="O197" s="112">
        <f t="shared" si="71"/>
        <v>0</v>
      </c>
      <c r="P197" s="119">
        <f t="shared" si="72"/>
        <v>0</v>
      </c>
      <c r="Q197" s="119">
        <v>0</v>
      </c>
      <c r="R197" s="119">
        <f t="shared" si="73"/>
        <v>0</v>
      </c>
      <c r="S197" s="46" t="s">
        <v>75</v>
      </c>
      <c r="T197" s="46" t="s">
        <v>219</v>
      </c>
      <c r="U197" s="53" t="s">
        <v>500</v>
      </c>
      <c r="W197" s="113"/>
    </row>
    <row r="198" spans="1:23" s="114" customFormat="1" ht="15.65" customHeight="1">
      <c r="A198" s="166" t="s">
        <v>977</v>
      </c>
      <c r="B198" s="46" t="s">
        <v>730</v>
      </c>
      <c r="C198" s="46" t="s">
        <v>649</v>
      </c>
      <c r="D198" s="129"/>
      <c r="E198" s="130" t="s">
        <v>925</v>
      </c>
      <c r="F198" s="47" t="s">
        <v>138</v>
      </c>
      <c r="G198" s="48" t="s">
        <v>46</v>
      </c>
      <c r="H198" s="126">
        <v>5.12</v>
      </c>
      <c r="I198" s="127">
        <f t="shared" si="80"/>
        <v>426.64960000000002</v>
      </c>
      <c r="J198" s="49">
        <v>25</v>
      </c>
      <c r="K198" s="50"/>
      <c r="L198" s="111" t="str">
        <f>IF(K198="","-",K198/250)</f>
        <v>-</v>
      </c>
      <c r="M198" s="112">
        <f t="shared" si="70"/>
        <v>0</v>
      </c>
      <c r="N198" s="112">
        <f>IF(K198&lt;50,H198*K198*0.05,0)</f>
        <v>0</v>
      </c>
      <c r="O198" s="112">
        <f t="shared" si="71"/>
        <v>0</v>
      </c>
      <c r="P198" s="119">
        <f t="shared" si="72"/>
        <v>0</v>
      </c>
      <c r="Q198" s="119">
        <f>IF(K198&lt;50,I198*K198*0.05,0)</f>
        <v>0</v>
      </c>
      <c r="R198" s="119">
        <f t="shared" si="73"/>
        <v>0</v>
      </c>
      <c r="S198" s="46" t="s">
        <v>75</v>
      </c>
      <c r="T198" s="46" t="s">
        <v>219</v>
      </c>
      <c r="U198" s="53" t="s">
        <v>500</v>
      </c>
      <c r="W198" s="113"/>
    </row>
    <row r="199" spans="1:23" s="133" customFormat="1" ht="15.65" hidden="1" customHeight="1">
      <c r="A199" s="167">
        <v>0</v>
      </c>
      <c r="B199" s="134" t="s">
        <v>218</v>
      </c>
      <c r="C199" s="134" t="s">
        <v>649</v>
      </c>
      <c r="D199" s="135"/>
      <c r="E199" s="152" t="s">
        <v>964</v>
      </c>
      <c r="F199" s="136" t="s">
        <v>132</v>
      </c>
      <c r="G199" s="137" t="s">
        <v>46</v>
      </c>
      <c r="H199" s="138">
        <v>2.09</v>
      </c>
      <c r="I199" s="139">
        <f t="shared" si="80"/>
        <v>174.15969999999999</v>
      </c>
      <c r="J199" s="140">
        <v>84</v>
      </c>
      <c r="K199" s="141"/>
      <c r="L199" s="142" t="str">
        <f>IF(K199="","-",K199/J199)</f>
        <v>-</v>
      </c>
      <c r="M199" s="143">
        <f t="shared" si="70"/>
        <v>0</v>
      </c>
      <c r="N199" s="143">
        <v>0</v>
      </c>
      <c r="O199" s="143">
        <f t="shared" si="71"/>
        <v>0</v>
      </c>
      <c r="P199" s="144">
        <f t="shared" si="72"/>
        <v>0</v>
      </c>
      <c r="Q199" s="144">
        <v>0</v>
      </c>
      <c r="R199" s="144">
        <f t="shared" si="73"/>
        <v>0</v>
      </c>
      <c r="S199" s="134" t="s">
        <v>75</v>
      </c>
      <c r="T199" s="134" t="s">
        <v>219</v>
      </c>
      <c r="U199" s="145" t="s">
        <v>500</v>
      </c>
      <c r="W199" s="146"/>
    </row>
    <row r="200" spans="1:23" s="114" customFormat="1" ht="15.65" customHeight="1">
      <c r="A200" s="166" t="s">
        <v>977</v>
      </c>
      <c r="B200" s="46" t="s">
        <v>731</v>
      </c>
      <c r="C200" s="46" t="s">
        <v>649</v>
      </c>
      <c r="D200" s="129"/>
      <c r="E200" s="130" t="s">
        <v>925</v>
      </c>
      <c r="F200" s="47" t="s">
        <v>262</v>
      </c>
      <c r="G200" s="48" t="s">
        <v>46</v>
      </c>
      <c r="H200" s="126">
        <v>4.99</v>
      </c>
      <c r="I200" s="127">
        <f t="shared" si="80"/>
        <v>415.81670000000003</v>
      </c>
      <c r="J200" s="49">
        <v>24</v>
      </c>
      <c r="K200" s="50"/>
      <c r="L200" s="111" t="str">
        <f>IF(K200="","-",K200/J200)</f>
        <v>-</v>
      </c>
      <c r="M200" s="112">
        <f t="shared" si="70"/>
        <v>0</v>
      </c>
      <c r="N200" s="112">
        <v>0</v>
      </c>
      <c r="O200" s="112">
        <f t="shared" si="71"/>
        <v>0</v>
      </c>
      <c r="P200" s="119">
        <f t="shared" si="72"/>
        <v>0</v>
      </c>
      <c r="Q200" s="119">
        <v>0</v>
      </c>
      <c r="R200" s="119">
        <f t="shared" si="73"/>
        <v>0</v>
      </c>
      <c r="S200" s="46" t="s">
        <v>75</v>
      </c>
      <c r="T200" s="46" t="s">
        <v>219</v>
      </c>
      <c r="U200" s="53" t="s">
        <v>500</v>
      </c>
      <c r="W200" s="113"/>
    </row>
    <row r="201" spans="1:23" s="133" customFormat="1" ht="15.65" hidden="1" customHeight="1">
      <c r="A201" s="167">
        <v>0</v>
      </c>
      <c r="B201" s="134" t="s">
        <v>220</v>
      </c>
      <c r="C201" s="134" t="s">
        <v>649</v>
      </c>
      <c r="D201" s="135"/>
      <c r="E201" s="136" t="s">
        <v>964</v>
      </c>
      <c r="F201" s="136" t="s">
        <v>136</v>
      </c>
      <c r="G201" s="137" t="s">
        <v>46</v>
      </c>
      <c r="H201" s="138">
        <v>2.5799999999999996</v>
      </c>
      <c r="I201" s="139">
        <f t="shared" si="80"/>
        <v>214.99139999999997</v>
      </c>
      <c r="J201" s="140">
        <v>40</v>
      </c>
      <c r="K201" s="141"/>
      <c r="L201" s="142" t="str">
        <f>IF(K201="","-",K201/J201)</f>
        <v>-</v>
      </c>
      <c r="M201" s="143">
        <f t="shared" si="70"/>
        <v>0</v>
      </c>
      <c r="N201" s="143">
        <v>0</v>
      </c>
      <c r="O201" s="143">
        <f t="shared" si="71"/>
        <v>0</v>
      </c>
      <c r="P201" s="144">
        <f t="shared" si="72"/>
        <v>0</v>
      </c>
      <c r="Q201" s="144">
        <v>0</v>
      </c>
      <c r="R201" s="144">
        <f t="shared" si="73"/>
        <v>0</v>
      </c>
      <c r="S201" s="134" t="s">
        <v>75</v>
      </c>
      <c r="T201" s="134" t="s">
        <v>219</v>
      </c>
      <c r="U201" s="145" t="s">
        <v>500</v>
      </c>
      <c r="W201" s="146"/>
    </row>
    <row r="202" spans="1:23" s="114" customFormat="1" ht="15.65" customHeight="1">
      <c r="A202" s="166" t="s">
        <v>977</v>
      </c>
      <c r="B202" s="46" t="s">
        <v>221</v>
      </c>
      <c r="C202" s="46" t="s">
        <v>649</v>
      </c>
      <c r="D202" s="129"/>
      <c r="E202" s="47" t="s">
        <v>925</v>
      </c>
      <c r="F202" s="47" t="s">
        <v>222</v>
      </c>
      <c r="G202" s="48" t="s">
        <v>46</v>
      </c>
      <c r="H202" s="126">
        <v>6.46</v>
      </c>
      <c r="I202" s="127">
        <f t="shared" si="80"/>
        <v>538.31179999999995</v>
      </c>
      <c r="J202" s="49">
        <v>16</v>
      </c>
      <c r="K202" s="50"/>
      <c r="L202" s="111" t="str">
        <f>IF(K202="","-",K202/J202)</f>
        <v>-</v>
      </c>
      <c r="M202" s="112">
        <f t="shared" si="70"/>
        <v>0</v>
      </c>
      <c r="N202" s="112">
        <v>0</v>
      </c>
      <c r="O202" s="112">
        <f t="shared" si="71"/>
        <v>0</v>
      </c>
      <c r="P202" s="119">
        <f t="shared" si="72"/>
        <v>0</v>
      </c>
      <c r="Q202" s="119">
        <v>0</v>
      </c>
      <c r="R202" s="119">
        <f t="shared" si="73"/>
        <v>0</v>
      </c>
      <c r="S202" s="46" t="s">
        <v>75</v>
      </c>
      <c r="T202" s="46" t="s">
        <v>219</v>
      </c>
      <c r="U202" s="53" t="s">
        <v>500</v>
      </c>
      <c r="W202" s="113"/>
    </row>
    <row r="203" spans="1:23" s="114" customFormat="1" ht="15.65" customHeight="1">
      <c r="A203" s="166">
        <v>50</v>
      </c>
      <c r="B203" s="46" t="s">
        <v>566</v>
      </c>
      <c r="C203" s="46" t="s">
        <v>649</v>
      </c>
      <c r="D203" s="129" t="s">
        <v>43</v>
      </c>
      <c r="E203" s="47" t="s">
        <v>224</v>
      </c>
      <c r="F203" s="47" t="s">
        <v>63</v>
      </c>
      <c r="G203" s="48" t="s">
        <v>46</v>
      </c>
      <c r="H203" s="126">
        <v>5.6</v>
      </c>
      <c r="I203" s="127">
        <f t="shared" si="80"/>
        <v>466.64799999999997</v>
      </c>
      <c r="J203" s="49">
        <v>25</v>
      </c>
      <c r="K203" s="50"/>
      <c r="L203" s="111" t="str">
        <f>IF(K203="","-",K203/250)</f>
        <v>-</v>
      </c>
      <c r="M203" s="112">
        <f t="shared" si="70"/>
        <v>0</v>
      </c>
      <c r="N203" s="112">
        <f>IF(K203&lt;50,H203*K203*0.05,0)</f>
        <v>0</v>
      </c>
      <c r="O203" s="112">
        <f t="shared" si="71"/>
        <v>0</v>
      </c>
      <c r="P203" s="119">
        <f t="shared" si="72"/>
        <v>0</v>
      </c>
      <c r="Q203" s="119">
        <f>IF(K203&lt;50,I203*K203*0.05,0)</f>
        <v>0</v>
      </c>
      <c r="R203" s="119">
        <f t="shared" si="73"/>
        <v>0</v>
      </c>
      <c r="S203" s="46" t="s">
        <v>187</v>
      </c>
      <c r="T203" s="46" t="s">
        <v>225</v>
      </c>
      <c r="U203" s="53" t="s">
        <v>226</v>
      </c>
      <c r="W203" s="113"/>
    </row>
    <row r="204" spans="1:23" s="114" customFormat="1" ht="15.65" customHeight="1">
      <c r="A204" s="166" t="s">
        <v>977</v>
      </c>
      <c r="B204" s="46" t="s">
        <v>223</v>
      </c>
      <c r="C204" s="46" t="s">
        <v>649</v>
      </c>
      <c r="D204" s="129" t="s">
        <v>43</v>
      </c>
      <c r="E204" s="47" t="s">
        <v>224</v>
      </c>
      <c r="F204" s="47" t="s">
        <v>45</v>
      </c>
      <c r="G204" s="48" t="s">
        <v>46</v>
      </c>
      <c r="H204" s="126">
        <v>3.48</v>
      </c>
      <c r="I204" s="127">
        <f t="shared" si="80"/>
        <v>289.98840000000001</v>
      </c>
      <c r="J204" s="49">
        <v>40</v>
      </c>
      <c r="K204" s="50"/>
      <c r="L204" s="111" t="str">
        <f>IF(K204="","-",K204/J204)</f>
        <v>-</v>
      </c>
      <c r="M204" s="112">
        <f t="shared" si="70"/>
        <v>0</v>
      </c>
      <c r="N204" s="112">
        <v>0</v>
      </c>
      <c r="O204" s="112">
        <f t="shared" si="71"/>
        <v>0</v>
      </c>
      <c r="P204" s="119">
        <f t="shared" si="72"/>
        <v>0</v>
      </c>
      <c r="Q204" s="119">
        <v>0</v>
      </c>
      <c r="R204" s="119">
        <f t="shared" si="73"/>
        <v>0</v>
      </c>
      <c r="S204" s="46" t="s">
        <v>187</v>
      </c>
      <c r="T204" s="46" t="s">
        <v>225</v>
      </c>
      <c r="U204" s="53" t="s">
        <v>226</v>
      </c>
      <c r="W204" s="113"/>
    </row>
    <row r="205" spans="1:23" s="114" customFormat="1" ht="15.65" customHeight="1">
      <c r="A205" s="166">
        <v>22</v>
      </c>
      <c r="B205" s="46" t="s">
        <v>1014</v>
      </c>
      <c r="C205" s="46" t="s">
        <v>651</v>
      </c>
      <c r="D205" s="129"/>
      <c r="E205" s="117" t="s">
        <v>636</v>
      </c>
      <c r="F205" s="47" t="s">
        <v>648</v>
      </c>
      <c r="G205" s="48" t="s">
        <v>650</v>
      </c>
      <c r="H205" s="128">
        <f>I205/$R$7</f>
        <v>4.5961838473538945</v>
      </c>
      <c r="I205" s="127">
        <v>383</v>
      </c>
      <c r="J205" s="49">
        <v>25</v>
      </c>
      <c r="K205" s="50"/>
      <c r="L205" s="111" t="str">
        <f t="shared" ref="L205:L206" si="84">IF(K205="","-",K205/250)</f>
        <v>-</v>
      </c>
      <c r="M205" s="143">
        <f t="shared" si="70"/>
        <v>0</v>
      </c>
      <c r="N205" s="143">
        <f t="shared" ref="N205:N206" si="85">IF(K205&lt;50,H205*K205*0.05,0)</f>
        <v>0</v>
      </c>
      <c r="O205" s="112">
        <f t="shared" si="71"/>
        <v>0</v>
      </c>
      <c r="P205" s="144">
        <f t="shared" si="72"/>
        <v>0</v>
      </c>
      <c r="Q205" s="144">
        <f t="shared" ref="Q205:Q206" si="86">IF(K205&lt;50,I205*K205*0.05,0)</f>
        <v>0</v>
      </c>
      <c r="R205" s="119">
        <f t="shared" si="73"/>
        <v>0</v>
      </c>
      <c r="S205" s="161" t="s">
        <v>54</v>
      </c>
      <c r="T205" s="161" t="s">
        <v>679</v>
      </c>
      <c r="U205" s="162" t="s">
        <v>680</v>
      </c>
      <c r="W205" s="113"/>
    </row>
    <row r="206" spans="1:23" s="133" customFormat="1" ht="15.65" hidden="1" customHeight="1">
      <c r="A206" s="167">
        <v>0</v>
      </c>
      <c r="B206" s="134" t="s">
        <v>567</v>
      </c>
      <c r="C206" s="134" t="s">
        <v>651</v>
      </c>
      <c r="D206" s="135" t="s">
        <v>43</v>
      </c>
      <c r="E206" s="154" t="s">
        <v>636</v>
      </c>
      <c r="F206" s="136" t="s">
        <v>129</v>
      </c>
      <c r="G206" s="137" t="s">
        <v>650</v>
      </c>
      <c r="H206" s="155">
        <f>I206/$R$7</f>
        <v>5.1122044881795272</v>
      </c>
      <c r="I206" s="156">
        <v>426</v>
      </c>
      <c r="J206" s="140">
        <v>25</v>
      </c>
      <c r="K206" s="141"/>
      <c r="L206" s="142" t="str">
        <f t="shared" si="84"/>
        <v>-</v>
      </c>
      <c r="M206" s="143">
        <f t="shared" si="70"/>
        <v>0</v>
      </c>
      <c r="N206" s="143">
        <f t="shared" si="85"/>
        <v>0</v>
      </c>
      <c r="O206" s="143">
        <f t="shared" si="71"/>
        <v>0</v>
      </c>
      <c r="P206" s="144">
        <f t="shared" si="72"/>
        <v>0</v>
      </c>
      <c r="Q206" s="144">
        <f t="shared" si="86"/>
        <v>0</v>
      </c>
      <c r="R206" s="144">
        <f t="shared" si="73"/>
        <v>0</v>
      </c>
      <c r="S206" s="150" t="s">
        <v>54</v>
      </c>
      <c r="T206" s="150" t="s">
        <v>679</v>
      </c>
      <c r="U206" s="151" t="s">
        <v>680</v>
      </c>
      <c r="W206" s="146"/>
    </row>
    <row r="207" spans="1:23" s="114" customFormat="1" ht="15.65" customHeight="1">
      <c r="A207" s="166" t="s">
        <v>977</v>
      </c>
      <c r="B207" s="46" t="s">
        <v>823</v>
      </c>
      <c r="C207" s="46" t="s">
        <v>649</v>
      </c>
      <c r="D207" s="129" t="s">
        <v>43</v>
      </c>
      <c r="E207" s="117" t="s">
        <v>636</v>
      </c>
      <c r="F207" s="47" t="s">
        <v>63</v>
      </c>
      <c r="G207" s="48" t="s">
        <v>46</v>
      </c>
      <c r="H207" s="126">
        <v>4.8099999999999996</v>
      </c>
      <c r="I207" s="127">
        <f>H207*$R$7</f>
        <v>400.81729999999993</v>
      </c>
      <c r="J207" s="49">
        <v>25</v>
      </c>
      <c r="K207" s="50"/>
      <c r="L207" s="111" t="str">
        <f>IF(K207="","-",K207/250)</f>
        <v>-</v>
      </c>
      <c r="M207" s="112">
        <f t="shared" ref="M207:M236" si="87">H207*K207</f>
        <v>0</v>
      </c>
      <c r="N207" s="112">
        <f>IF(K207&lt;50,H207*K207*0.05,0)</f>
        <v>0</v>
      </c>
      <c r="O207" s="112">
        <f t="shared" ref="O207:O236" si="88">M207+N207</f>
        <v>0</v>
      </c>
      <c r="P207" s="119">
        <f t="shared" ref="P207:P236" si="89">K207*I207</f>
        <v>0</v>
      </c>
      <c r="Q207" s="119">
        <f>IF(K207&lt;50,I207*K207*0.05,0)</f>
        <v>0</v>
      </c>
      <c r="R207" s="119">
        <f t="shared" ref="R207:R236" si="90">P207+Q207</f>
        <v>0</v>
      </c>
      <c r="S207" s="46" t="s">
        <v>54</v>
      </c>
      <c r="T207" s="46" t="s">
        <v>679</v>
      </c>
      <c r="U207" s="53" t="s">
        <v>680</v>
      </c>
      <c r="W207" s="113"/>
    </row>
    <row r="208" spans="1:23" s="114" customFormat="1" ht="15.65" customHeight="1">
      <c r="A208" s="166" t="s">
        <v>977</v>
      </c>
      <c r="B208" s="46" t="s">
        <v>237</v>
      </c>
      <c r="C208" s="46" t="s">
        <v>649</v>
      </c>
      <c r="D208" s="129" t="s">
        <v>43</v>
      </c>
      <c r="E208" s="47" t="s">
        <v>238</v>
      </c>
      <c r="F208" s="47" t="s">
        <v>45</v>
      </c>
      <c r="G208" s="48" t="s">
        <v>46</v>
      </c>
      <c r="H208" s="126">
        <v>3.51</v>
      </c>
      <c r="I208" s="127">
        <f>H208*$R$7</f>
        <v>292.48829999999998</v>
      </c>
      <c r="J208" s="49">
        <v>40</v>
      </c>
      <c r="K208" s="50"/>
      <c r="L208" s="111" t="str">
        <f>IF(K208="","-",K208/J208)</f>
        <v>-</v>
      </c>
      <c r="M208" s="112">
        <f t="shared" si="87"/>
        <v>0</v>
      </c>
      <c r="N208" s="112">
        <v>0</v>
      </c>
      <c r="O208" s="112">
        <f t="shared" si="88"/>
        <v>0</v>
      </c>
      <c r="P208" s="119">
        <f t="shared" si="89"/>
        <v>0</v>
      </c>
      <c r="Q208" s="119">
        <v>0</v>
      </c>
      <c r="R208" s="119">
        <f t="shared" si="90"/>
        <v>0</v>
      </c>
      <c r="S208" s="46" t="s">
        <v>239</v>
      </c>
      <c r="T208" s="46" t="s">
        <v>170</v>
      </c>
      <c r="U208" s="53" t="s">
        <v>240</v>
      </c>
      <c r="W208" s="113"/>
    </row>
    <row r="209" spans="1:23" s="114" customFormat="1" ht="15.65" customHeight="1">
      <c r="A209" s="166" t="s">
        <v>977</v>
      </c>
      <c r="B209" s="163" t="s">
        <v>957</v>
      </c>
      <c r="C209" s="46" t="s">
        <v>649</v>
      </c>
      <c r="D209" s="129"/>
      <c r="E209" s="130" t="s">
        <v>238</v>
      </c>
      <c r="F209" s="47" t="s">
        <v>63</v>
      </c>
      <c r="G209" s="48" t="s">
        <v>46</v>
      </c>
      <c r="H209" s="126">
        <v>5.0599999999999996</v>
      </c>
      <c r="I209" s="127">
        <f>H209*$R$7</f>
        <v>421.64979999999997</v>
      </c>
      <c r="J209" s="49">
        <v>25</v>
      </c>
      <c r="K209" s="50"/>
      <c r="L209" s="111" t="str">
        <f>IF(K209="","-",K209/250)</f>
        <v>-</v>
      </c>
      <c r="M209" s="112">
        <f t="shared" si="87"/>
        <v>0</v>
      </c>
      <c r="N209" s="112">
        <f>IF(K209&lt;50,H209*K209*0.05,0)</f>
        <v>0</v>
      </c>
      <c r="O209" s="112">
        <f t="shared" si="88"/>
        <v>0</v>
      </c>
      <c r="P209" s="119">
        <f t="shared" si="89"/>
        <v>0</v>
      </c>
      <c r="Q209" s="119">
        <f>IF(K209&lt;50,I209*K209*0.05,0)</f>
        <v>0</v>
      </c>
      <c r="R209" s="119">
        <f t="shared" si="90"/>
        <v>0</v>
      </c>
      <c r="S209" s="46" t="s">
        <v>239</v>
      </c>
      <c r="T209" s="46" t="s">
        <v>170</v>
      </c>
      <c r="U209" s="53" t="s">
        <v>240</v>
      </c>
      <c r="W209" s="113"/>
    </row>
    <row r="210" spans="1:23" s="133" customFormat="1" ht="15.65" hidden="1" customHeight="1">
      <c r="A210" s="167">
        <v>0</v>
      </c>
      <c r="B210" s="134" t="s">
        <v>732</v>
      </c>
      <c r="C210" s="134" t="s">
        <v>651</v>
      </c>
      <c r="D210" s="135" t="s">
        <v>43</v>
      </c>
      <c r="E210" s="152" t="s">
        <v>238</v>
      </c>
      <c r="F210" s="136" t="s">
        <v>45</v>
      </c>
      <c r="G210" s="137" t="s">
        <v>650</v>
      </c>
      <c r="H210" s="155">
        <f>I210/$R$7</f>
        <v>2.7121084843393737</v>
      </c>
      <c r="I210" s="156">
        <v>226</v>
      </c>
      <c r="J210" s="140">
        <v>24</v>
      </c>
      <c r="K210" s="141"/>
      <c r="L210" s="142" t="str">
        <f t="shared" ref="L210:L211" si="91">IF(K210="","-",K210/250)</f>
        <v>-</v>
      </c>
      <c r="M210" s="143">
        <f t="shared" si="87"/>
        <v>0</v>
      </c>
      <c r="N210" s="143">
        <f t="shared" ref="N210:N211" si="92">IF(K210&lt;50,H210*K210*0.05,0)</f>
        <v>0</v>
      </c>
      <c r="O210" s="143">
        <f t="shared" si="88"/>
        <v>0</v>
      </c>
      <c r="P210" s="144">
        <f t="shared" si="89"/>
        <v>0</v>
      </c>
      <c r="Q210" s="144">
        <f t="shared" ref="Q210:Q211" si="93">IF(K210&lt;50,I210*K210*0.05,0)</f>
        <v>0</v>
      </c>
      <c r="R210" s="144">
        <f t="shared" si="90"/>
        <v>0</v>
      </c>
      <c r="S210" s="134" t="s">
        <v>239</v>
      </c>
      <c r="T210" s="134" t="s">
        <v>170</v>
      </c>
      <c r="U210" s="145" t="s">
        <v>240</v>
      </c>
      <c r="W210" s="146"/>
    </row>
    <row r="211" spans="1:23" s="114" customFormat="1" ht="15.65" customHeight="1">
      <c r="A211" s="166">
        <v>25</v>
      </c>
      <c r="B211" s="46" t="s">
        <v>1015</v>
      </c>
      <c r="C211" s="46" t="s">
        <v>651</v>
      </c>
      <c r="D211" s="129"/>
      <c r="E211" s="47" t="s">
        <v>242</v>
      </c>
      <c r="F211" s="47" t="s">
        <v>648</v>
      </c>
      <c r="G211" s="48" t="s">
        <v>650</v>
      </c>
      <c r="H211" s="128">
        <f>I211/$R$7</f>
        <v>3.3721348853954161</v>
      </c>
      <c r="I211" s="115">
        <v>281</v>
      </c>
      <c r="J211" s="49">
        <v>24</v>
      </c>
      <c r="K211" s="50"/>
      <c r="L211" s="111" t="str">
        <f t="shared" si="91"/>
        <v>-</v>
      </c>
      <c r="M211" s="143">
        <f t="shared" si="87"/>
        <v>0</v>
      </c>
      <c r="N211" s="143">
        <f t="shared" si="92"/>
        <v>0</v>
      </c>
      <c r="O211" s="112">
        <f t="shared" si="88"/>
        <v>0</v>
      </c>
      <c r="P211" s="144">
        <f t="shared" si="89"/>
        <v>0</v>
      </c>
      <c r="Q211" s="144">
        <f t="shared" si="93"/>
        <v>0</v>
      </c>
      <c r="R211" s="119">
        <f t="shared" si="90"/>
        <v>0</v>
      </c>
      <c r="S211" s="46" t="s">
        <v>125</v>
      </c>
      <c r="T211" s="46" t="s">
        <v>133</v>
      </c>
      <c r="U211" s="53" t="s">
        <v>243</v>
      </c>
      <c r="W211" s="113"/>
    </row>
    <row r="212" spans="1:23" s="114" customFormat="1" ht="15.65" customHeight="1">
      <c r="A212" s="166" t="s">
        <v>977</v>
      </c>
      <c r="B212" s="46" t="s">
        <v>241</v>
      </c>
      <c r="C212" s="46" t="s">
        <v>649</v>
      </c>
      <c r="D212" s="129" t="s">
        <v>43</v>
      </c>
      <c r="E212" s="47" t="s">
        <v>242</v>
      </c>
      <c r="F212" s="47" t="s">
        <v>63</v>
      </c>
      <c r="G212" s="48" t="s">
        <v>124</v>
      </c>
      <c r="H212" s="126">
        <v>3.73</v>
      </c>
      <c r="I212" s="127">
        <f>H212*$R$7</f>
        <v>310.82089999999999</v>
      </c>
      <c r="J212" s="49">
        <v>25</v>
      </c>
      <c r="K212" s="50"/>
      <c r="L212" s="111" t="str">
        <f>IF(K212="","-",K212/250)</f>
        <v>-</v>
      </c>
      <c r="M212" s="112">
        <f t="shared" si="87"/>
        <v>0</v>
      </c>
      <c r="N212" s="112">
        <f>IF(K212&lt;50,H212*K212*0.05,0)</f>
        <v>0</v>
      </c>
      <c r="O212" s="112">
        <f t="shared" si="88"/>
        <v>0</v>
      </c>
      <c r="P212" s="119">
        <f t="shared" si="89"/>
        <v>0</v>
      </c>
      <c r="Q212" s="119">
        <f>IF(K212&lt;50,I212*K212*0.05,0)</f>
        <v>0</v>
      </c>
      <c r="R212" s="119">
        <f t="shared" si="90"/>
        <v>0</v>
      </c>
      <c r="S212" s="46" t="s">
        <v>125</v>
      </c>
      <c r="T212" s="46" t="s">
        <v>133</v>
      </c>
      <c r="U212" s="53" t="s">
        <v>243</v>
      </c>
      <c r="W212" s="113"/>
    </row>
    <row r="213" spans="1:23" s="114" customFormat="1" ht="15.65" customHeight="1">
      <c r="A213" s="166" t="s">
        <v>977</v>
      </c>
      <c r="B213" s="163" t="s">
        <v>958</v>
      </c>
      <c r="C213" s="46" t="s">
        <v>649</v>
      </c>
      <c r="D213" s="129"/>
      <c r="E213" s="47" t="s">
        <v>242</v>
      </c>
      <c r="F213" s="47" t="s">
        <v>63</v>
      </c>
      <c r="G213" s="48" t="s">
        <v>46</v>
      </c>
      <c r="H213" s="126">
        <v>4.8</v>
      </c>
      <c r="I213" s="127">
        <f>H213*$R$7</f>
        <v>399.98399999999998</v>
      </c>
      <c r="J213" s="49">
        <v>25</v>
      </c>
      <c r="K213" s="50"/>
      <c r="L213" s="111" t="str">
        <f>IF(K213="","-",K213/250)</f>
        <v>-</v>
      </c>
      <c r="M213" s="112">
        <f t="shared" si="87"/>
        <v>0</v>
      </c>
      <c r="N213" s="112">
        <f>IF(K213&lt;50,H213*K213*0.05,0)</f>
        <v>0</v>
      </c>
      <c r="O213" s="112">
        <f t="shared" si="88"/>
        <v>0</v>
      </c>
      <c r="P213" s="119">
        <f t="shared" si="89"/>
        <v>0</v>
      </c>
      <c r="Q213" s="119">
        <f>IF(K213&lt;50,I213*K213*0.05,0)</f>
        <v>0</v>
      </c>
      <c r="R213" s="119">
        <f t="shared" si="90"/>
        <v>0</v>
      </c>
      <c r="S213" s="46" t="s">
        <v>125</v>
      </c>
      <c r="T213" s="46" t="s">
        <v>133</v>
      </c>
      <c r="U213" s="53" t="s">
        <v>243</v>
      </c>
      <c r="W213" s="113"/>
    </row>
    <row r="214" spans="1:23" s="133" customFormat="1" ht="15.65" hidden="1" customHeight="1">
      <c r="A214" s="167">
        <v>0</v>
      </c>
      <c r="B214" s="134" t="s">
        <v>568</v>
      </c>
      <c r="C214" s="134" t="s">
        <v>651</v>
      </c>
      <c r="D214" s="135" t="s">
        <v>43</v>
      </c>
      <c r="E214" s="136" t="s">
        <v>242</v>
      </c>
      <c r="F214" s="136" t="s">
        <v>129</v>
      </c>
      <c r="G214" s="137" t="s">
        <v>650</v>
      </c>
      <c r="H214" s="155">
        <f>I214/$R$7</f>
        <v>3.7441497659906395</v>
      </c>
      <c r="I214" s="156">
        <v>312</v>
      </c>
      <c r="J214" s="140">
        <v>25</v>
      </c>
      <c r="K214" s="141"/>
      <c r="L214" s="142" t="str">
        <f t="shared" ref="L214:L215" si="94">IF(K214="","-",K214/250)</f>
        <v>-</v>
      </c>
      <c r="M214" s="143">
        <f t="shared" si="87"/>
        <v>0</v>
      </c>
      <c r="N214" s="143">
        <f t="shared" ref="N214:N215" si="95">IF(K214&lt;50,H214*K214*0.05,0)</f>
        <v>0</v>
      </c>
      <c r="O214" s="143">
        <f t="shared" si="88"/>
        <v>0</v>
      </c>
      <c r="P214" s="144">
        <f t="shared" si="89"/>
        <v>0</v>
      </c>
      <c r="Q214" s="144">
        <f t="shared" ref="Q214:Q215" si="96">IF(K214&lt;50,I214*K214*0.05,0)</f>
        <v>0</v>
      </c>
      <c r="R214" s="144">
        <f t="shared" si="90"/>
        <v>0</v>
      </c>
      <c r="S214" s="150" t="s">
        <v>125</v>
      </c>
      <c r="T214" s="150" t="s">
        <v>133</v>
      </c>
      <c r="U214" s="151" t="s">
        <v>243</v>
      </c>
      <c r="W214" s="146"/>
    </row>
    <row r="215" spans="1:23" s="133" customFormat="1" ht="15.65" hidden="1" customHeight="1">
      <c r="A215" s="167">
        <v>0</v>
      </c>
      <c r="B215" s="134" t="s">
        <v>1016</v>
      </c>
      <c r="C215" s="134" t="s">
        <v>651</v>
      </c>
      <c r="D215" s="135"/>
      <c r="E215" s="136" t="s">
        <v>242</v>
      </c>
      <c r="F215" s="136" t="s">
        <v>1010</v>
      </c>
      <c r="G215" s="137" t="s">
        <v>650</v>
      </c>
      <c r="H215" s="155">
        <f>I215/$R$7</f>
        <v>4.0441617664706593</v>
      </c>
      <c r="I215" s="156">
        <v>337</v>
      </c>
      <c r="J215" s="140">
        <v>25</v>
      </c>
      <c r="K215" s="141"/>
      <c r="L215" s="142" t="str">
        <f t="shared" si="94"/>
        <v>-</v>
      </c>
      <c r="M215" s="143">
        <f t="shared" si="87"/>
        <v>0</v>
      </c>
      <c r="N215" s="143">
        <f t="shared" si="95"/>
        <v>0</v>
      </c>
      <c r="O215" s="143">
        <f t="shared" si="88"/>
        <v>0</v>
      </c>
      <c r="P215" s="144">
        <f t="shared" si="89"/>
        <v>0</v>
      </c>
      <c r="Q215" s="144">
        <f t="shared" si="96"/>
        <v>0</v>
      </c>
      <c r="R215" s="144">
        <f t="shared" si="90"/>
        <v>0</v>
      </c>
      <c r="S215" s="150" t="s">
        <v>125</v>
      </c>
      <c r="T215" s="150" t="s">
        <v>133</v>
      </c>
      <c r="U215" s="151" t="s">
        <v>243</v>
      </c>
      <c r="W215" s="146"/>
    </row>
    <row r="216" spans="1:23" s="114" customFormat="1" ht="15.65" customHeight="1">
      <c r="A216" s="166" t="s">
        <v>977</v>
      </c>
      <c r="B216" s="46" t="s">
        <v>244</v>
      </c>
      <c r="C216" s="46" t="s">
        <v>649</v>
      </c>
      <c r="D216" s="129" t="s">
        <v>43</v>
      </c>
      <c r="E216" s="47" t="s">
        <v>242</v>
      </c>
      <c r="F216" s="47" t="s">
        <v>174</v>
      </c>
      <c r="G216" s="48" t="s">
        <v>46</v>
      </c>
      <c r="H216" s="126">
        <v>8.18</v>
      </c>
      <c r="I216" s="127">
        <f>H216*$R$7</f>
        <v>681.63939999999991</v>
      </c>
      <c r="J216" s="49">
        <v>25</v>
      </c>
      <c r="K216" s="50"/>
      <c r="L216" s="111" t="str">
        <f>IF(K216="","-",K216/250)</f>
        <v>-</v>
      </c>
      <c r="M216" s="112">
        <f t="shared" si="87"/>
        <v>0</v>
      </c>
      <c r="N216" s="112">
        <f>IF(K216&lt;50,H216*K216*0.05,0)</f>
        <v>0</v>
      </c>
      <c r="O216" s="112">
        <f t="shared" si="88"/>
        <v>0</v>
      </c>
      <c r="P216" s="119">
        <f t="shared" si="89"/>
        <v>0</v>
      </c>
      <c r="Q216" s="119">
        <f>IF(K216&lt;50,I216*K216*0.05,0)</f>
        <v>0</v>
      </c>
      <c r="R216" s="119">
        <f t="shared" si="90"/>
        <v>0</v>
      </c>
      <c r="S216" s="46" t="s">
        <v>125</v>
      </c>
      <c r="T216" s="46" t="s">
        <v>133</v>
      </c>
      <c r="U216" s="53" t="s">
        <v>243</v>
      </c>
      <c r="W216" s="113"/>
    </row>
    <row r="217" spans="1:23" s="114" customFormat="1" ht="15.65" customHeight="1">
      <c r="A217" s="166" t="s">
        <v>977</v>
      </c>
      <c r="B217" s="46" t="s">
        <v>245</v>
      </c>
      <c r="C217" s="46" t="s">
        <v>649</v>
      </c>
      <c r="D217" s="129" t="s">
        <v>43</v>
      </c>
      <c r="E217" s="47" t="s">
        <v>242</v>
      </c>
      <c r="F217" s="47" t="s">
        <v>45</v>
      </c>
      <c r="G217" s="48" t="s">
        <v>46</v>
      </c>
      <c r="H217" s="126">
        <v>3.51</v>
      </c>
      <c r="I217" s="127">
        <f>H217*$R$7</f>
        <v>292.48829999999998</v>
      </c>
      <c r="J217" s="49">
        <v>40</v>
      </c>
      <c r="K217" s="50"/>
      <c r="L217" s="111" t="str">
        <f>IF(K217="","-",K217/J217)</f>
        <v>-</v>
      </c>
      <c r="M217" s="112">
        <f t="shared" si="87"/>
        <v>0</v>
      </c>
      <c r="N217" s="112">
        <v>0</v>
      </c>
      <c r="O217" s="112">
        <f t="shared" si="88"/>
        <v>0</v>
      </c>
      <c r="P217" s="119">
        <f t="shared" si="89"/>
        <v>0</v>
      </c>
      <c r="Q217" s="119">
        <v>0</v>
      </c>
      <c r="R217" s="119">
        <f t="shared" si="90"/>
        <v>0</v>
      </c>
      <c r="S217" s="46" t="s">
        <v>125</v>
      </c>
      <c r="T217" s="46" t="s">
        <v>133</v>
      </c>
      <c r="U217" s="53" t="s">
        <v>243</v>
      </c>
      <c r="W217" s="113"/>
    </row>
    <row r="218" spans="1:23" s="114" customFormat="1" ht="15.65" customHeight="1">
      <c r="A218" s="166">
        <v>6</v>
      </c>
      <c r="B218" s="46" t="s">
        <v>569</v>
      </c>
      <c r="C218" s="46" t="s">
        <v>651</v>
      </c>
      <c r="D218" s="129" t="s">
        <v>43</v>
      </c>
      <c r="E218" s="47" t="s">
        <v>242</v>
      </c>
      <c r="F218" s="47" t="s">
        <v>655</v>
      </c>
      <c r="G218" s="48" t="s">
        <v>650</v>
      </c>
      <c r="H218" s="128">
        <f>I218/$R$7</f>
        <v>2.9161166446657867</v>
      </c>
      <c r="I218" s="115">
        <v>243</v>
      </c>
      <c r="J218" s="49">
        <v>24</v>
      </c>
      <c r="K218" s="50"/>
      <c r="L218" s="111" t="str">
        <f>IF(K218="","-",K218/250)</f>
        <v>-</v>
      </c>
      <c r="M218" s="143">
        <f t="shared" si="87"/>
        <v>0</v>
      </c>
      <c r="N218" s="143">
        <f>IF(K218&lt;50,H218*K218*0.05,0)</f>
        <v>0</v>
      </c>
      <c r="O218" s="112">
        <f t="shared" si="88"/>
        <v>0</v>
      </c>
      <c r="P218" s="144">
        <f t="shared" si="89"/>
        <v>0</v>
      </c>
      <c r="Q218" s="144">
        <f>IF(K218&lt;50,I218*K218*0.05,0)</f>
        <v>0</v>
      </c>
      <c r="R218" s="119">
        <f t="shared" si="90"/>
        <v>0</v>
      </c>
      <c r="S218" s="46" t="s">
        <v>125</v>
      </c>
      <c r="T218" s="46" t="s">
        <v>133</v>
      </c>
      <c r="U218" s="53" t="s">
        <v>243</v>
      </c>
      <c r="W218" s="113"/>
    </row>
    <row r="219" spans="1:23" s="114" customFormat="1" ht="15.65" customHeight="1">
      <c r="A219" s="166" t="s">
        <v>977</v>
      </c>
      <c r="B219" s="46" t="s">
        <v>227</v>
      </c>
      <c r="C219" s="46" t="s">
        <v>649</v>
      </c>
      <c r="D219" s="129" t="s">
        <v>43</v>
      </c>
      <c r="E219" s="47" t="s">
        <v>228</v>
      </c>
      <c r="F219" s="47" t="s">
        <v>63</v>
      </c>
      <c r="G219" s="48" t="s">
        <v>46</v>
      </c>
      <c r="H219" s="126">
        <v>5.0599999999999996</v>
      </c>
      <c r="I219" s="127">
        <f>H219*$R$7</f>
        <v>421.64979999999997</v>
      </c>
      <c r="J219" s="49">
        <v>25</v>
      </c>
      <c r="K219" s="50"/>
      <c r="L219" s="111" t="str">
        <f t="shared" ref="L219:L231" si="97">IF(K219="","-",K219/250)</f>
        <v>-</v>
      </c>
      <c r="M219" s="112">
        <f t="shared" si="87"/>
        <v>0</v>
      </c>
      <c r="N219" s="112">
        <f t="shared" ref="N219:N231" si="98">IF(K219&lt;50,H219*K219*0.05,0)</f>
        <v>0</v>
      </c>
      <c r="O219" s="112">
        <f t="shared" si="88"/>
        <v>0</v>
      </c>
      <c r="P219" s="119">
        <f t="shared" si="89"/>
        <v>0</v>
      </c>
      <c r="Q219" s="119">
        <f t="shared" ref="Q219:Q231" si="99">IF(K219&lt;50,I219*K219*0.05,0)</f>
        <v>0</v>
      </c>
      <c r="R219" s="119">
        <f t="shared" si="90"/>
        <v>0</v>
      </c>
      <c r="S219" s="46" t="s">
        <v>187</v>
      </c>
      <c r="T219" s="46" t="s">
        <v>501</v>
      </c>
      <c r="U219" s="53" t="s">
        <v>502</v>
      </c>
      <c r="W219" s="113"/>
    </row>
    <row r="220" spans="1:23" s="114" customFormat="1" ht="15.65" customHeight="1">
      <c r="A220" s="166" t="s">
        <v>977</v>
      </c>
      <c r="B220" s="46" t="s">
        <v>246</v>
      </c>
      <c r="C220" s="46" t="s">
        <v>649</v>
      </c>
      <c r="D220" s="129"/>
      <c r="E220" s="47" t="s">
        <v>247</v>
      </c>
      <c r="F220" s="47" t="s">
        <v>63</v>
      </c>
      <c r="G220" s="48" t="s">
        <v>46</v>
      </c>
      <c r="H220" s="126">
        <v>5.0599999999999996</v>
      </c>
      <c r="I220" s="127">
        <f>H220*$R$7</f>
        <v>421.64979999999997</v>
      </c>
      <c r="J220" s="49">
        <v>25</v>
      </c>
      <c r="K220" s="50"/>
      <c r="L220" s="158" t="str">
        <f t="shared" si="97"/>
        <v>-</v>
      </c>
      <c r="M220" s="159">
        <f t="shared" si="87"/>
        <v>0</v>
      </c>
      <c r="N220" s="159">
        <f t="shared" si="98"/>
        <v>0</v>
      </c>
      <c r="O220" s="159">
        <f t="shared" si="88"/>
        <v>0</v>
      </c>
      <c r="P220" s="160">
        <f t="shared" si="89"/>
        <v>0</v>
      </c>
      <c r="Q220" s="160">
        <f t="shared" si="99"/>
        <v>0</v>
      </c>
      <c r="R220" s="160">
        <f t="shared" si="90"/>
        <v>0</v>
      </c>
      <c r="S220" s="161" t="s">
        <v>125</v>
      </c>
      <c r="T220" s="161" t="s">
        <v>503</v>
      </c>
      <c r="U220" s="162" t="s">
        <v>504</v>
      </c>
      <c r="W220" s="113"/>
    </row>
    <row r="221" spans="1:23" s="114" customFormat="1" ht="15.65" customHeight="1">
      <c r="A221" s="166">
        <v>25</v>
      </c>
      <c r="B221" s="46" t="s">
        <v>1017</v>
      </c>
      <c r="C221" s="46" t="s">
        <v>651</v>
      </c>
      <c r="D221" s="129"/>
      <c r="E221" s="47" t="s">
        <v>249</v>
      </c>
      <c r="F221" s="47" t="s">
        <v>648</v>
      </c>
      <c r="G221" s="48" t="s">
        <v>650</v>
      </c>
      <c r="H221" s="128">
        <f>I221/$R$7</f>
        <v>4.5961838473538945</v>
      </c>
      <c r="I221" s="127">
        <v>383</v>
      </c>
      <c r="J221" s="49">
        <v>25</v>
      </c>
      <c r="K221" s="50"/>
      <c r="L221" s="111" t="str">
        <f>IF(K221="","-",K221/250)</f>
        <v>-</v>
      </c>
      <c r="M221" s="143">
        <f t="shared" si="87"/>
        <v>0</v>
      </c>
      <c r="N221" s="143">
        <f>IF(K221&lt;50,H221*K221*0.05,0)</f>
        <v>0</v>
      </c>
      <c r="O221" s="112">
        <f t="shared" si="88"/>
        <v>0</v>
      </c>
      <c r="P221" s="144">
        <f t="shared" si="89"/>
        <v>0</v>
      </c>
      <c r="Q221" s="144">
        <f>IF(K221&lt;50,I221*K221*0.05,0)</f>
        <v>0</v>
      </c>
      <c r="R221" s="119">
        <f t="shared" si="90"/>
        <v>0</v>
      </c>
      <c r="S221" s="161" t="s">
        <v>54</v>
      </c>
      <c r="T221" s="161" t="s">
        <v>250</v>
      </c>
      <c r="U221" s="162" t="s">
        <v>251</v>
      </c>
      <c r="W221" s="113"/>
    </row>
    <row r="222" spans="1:23" s="114" customFormat="1" ht="15.65" customHeight="1">
      <c r="A222" s="166" t="s">
        <v>977</v>
      </c>
      <c r="B222" s="46" t="s">
        <v>248</v>
      </c>
      <c r="C222" s="46" t="s">
        <v>649</v>
      </c>
      <c r="D222" s="129" t="s">
        <v>43</v>
      </c>
      <c r="E222" s="47" t="s">
        <v>249</v>
      </c>
      <c r="F222" s="47" t="s">
        <v>63</v>
      </c>
      <c r="G222" s="48" t="s">
        <v>46</v>
      </c>
      <c r="H222" s="126">
        <v>5.0599999999999996</v>
      </c>
      <c r="I222" s="127">
        <f>H222*$R$7</f>
        <v>421.64979999999997</v>
      </c>
      <c r="J222" s="49">
        <v>25</v>
      </c>
      <c r="K222" s="50"/>
      <c r="L222" s="158" t="str">
        <f t="shared" si="97"/>
        <v>-</v>
      </c>
      <c r="M222" s="159">
        <f t="shared" si="87"/>
        <v>0</v>
      </c>
      <c r="N222" s="159">
        <f t="shared" si="98"/>
        <v>0</v>
      </c>
      <c r="O222" s="159">
        <f t="shared" si="88"/>
        <v>0</v>
      </c>
      <c r="P222" s="160">
        <f t="shared" si="89"/>
        <v>0</v>
      </c>
      <c r="Q222" s="160">
        <f t="shared" si="99"/>
        <v>0</v>
      </c>
      <c r="R222" s="160">
        <f t="shared" si="90"/>
        <v>0</v>
      </c>
      <c r="S222" s="161" t="s">
        <v>54</v>
      </c>
      <c r="T222" s="161" t="s">
        <v>250</v>
      </c>
      <c r="U222" s="162" t="s">
        <v>251</v>
      </c>
      <c r="W222" s="113"/>
    </row>
    <row r="223" spans="1:23" s="133" customFormat="1" ht="15.65" hidden="1" customHeight="1">
      <c r="A223" s="167">
        <v>0</v>
      </c>
      <c r="B223" s="134" t="s">
        <v>570</v>
      </c>
      <c r="C223" s="134" t="s">
        <v>651</v>
      </c>
      <c r="D223" s="135" t="s">
        <v>43</v>
      </c>
      <c r="E223" s="136" t="s">
        <v>249</v>
      </c>
      <c r="F223" s="136" t="s">
        <v>129</v>
      </c>
      <c r="G223" s="137" t="s">
        <v>650</v>
      </c>
      <c r="H223" s="155">
        <f>I223/$R$7</f>
        <v>5.1122044881795272</v>
      </c>
      <c r="I223" s="156">
        <v>426</v>
      </c>
      <c r="J223" s="140">
        <v>25</v>
      </c>
      <c r="K223" s="141"/>
      <c r="L223" s="142" t="str">
        <f t="shared" si="97"/>
        <v>-</v>
      </c>
      <c r="M223" s="143">
        <f t="shared" si="87"/>
        <v>0</v>
      </c>
      <c r="N223" s="143">
        <f t="shared" si="98"/>
        <v>0</v>
      </c>
      <c r="O223" s="143">
        <f t="shared" si="88"/>
        <v>0</v>
      </c>
      <c r="P223" s="144">
        <f t="shared" si="89"/>
        <v>0</v>
      </c>
      <c r="Q223" s="144">
        <f t="shared" si="99"/>
        <v>0</v>
      </c>
      <c r="R223" s="144">
        <f t="shared" si="90"/>
        <v>0</v>
      </c>
      <c r="S223" s="150" t="s">
        <v>54</v>
      </c>
      <c r="T223" s="150" t="s">
        <v>250</v>
      </c>
      <c r="U223" s="151" t="s">
        <v>251</v>
      </c>
      <c r="W223" s="146"/>
    </row>
    <row r="224" spans="1:23" s="133" customFormat="1" ht="15.65" hidden="1" customHeight="1">
      <c r="A224" s="167">
        <v>0</v>
      </c>
      <c r="B224" s="134" t="s">
        <v>1018</v>
      </c>
      <c r="C224" s="134" t="s">
        <v>651</v>
      </c>
      <c r="D224" s="135"/>
      <c r="E224" s="136" t="s">
        <v>249</v>
      </c>
      <c r="F224" s="136" t="s">
        <v>1010</v>
      </c>
      <c r="G224" s="137" t="s">
        <v>650</v>
      </c>
      <c r="H224" s="155">
        <f>I224/$R$7</f>
        <v>5.3402136085443415</v>
      </c>
      <c r="I224" s="156">
        <v>445</v>
      </c>
      <c r="J224" s="140">
        <v>25</v>
      </c>
      <c r="K224" s="141"/>
      <c r="L224" s="142" t="str">
        <f t="shared" si="97"/>
        <v>-</v>
      </c>
      <c r="M224" s="143">
        <f t="shared" si="87"/>
        <v>0</v>
      </c>
      <c r="N224" s="143">
        <f t="shared" si="98"/>
        <v>0</v>
      </c>
      <c r="O224" s="143">
        <f t="shared" si="88"/>
        <v>0</v>
      </c>
      <c r="P224" s="144">
        <f t="shared" si="89"/>
        <v>0</v>
      </c>
      <c r="Q224" s="144">
        <f t="shared" si="99"/>
        <v>0</v>
      </c>
      <c r="R224" s="144">
        <f t="shared" si="90"/>
        <v>0</v>
      </c>
      <c r="S224" s="150" t="s">
        <v>54</v>
      </c>
      <c r="T224" s="150" t="s">
        <v>250</v>
      </c>
      <c r="U224" s="151" t="s">
        <v>251</v>
      </c>
      <c r="W224" s="146"/>
    </row>
    <row r="225" spans="1:23" s="114" customFormat="1" ht="15.65" customHeight="1">
      <c r="A225" s="166" t="s">
        <v>977</v>
      </c>
      <c r="B225" s="46" t="s">
        <v>229</v>
      </c>
      <c r="C225" s="46" t="s">
        <v>649</v>
      </c>
      <c r="D225" s="129" t="s">
        <v>43</v>
      </c>
      <c r="E225" s="47" t="s">
        <v>230</v>
      </c>
      <c r="F225" s="47" t="s">
        <v>63</v>
      </c>
      <c r="G225" s="48" t="s">
        <v>46</v>
      </c>
      <c r="H225" s="126">
        <v>5.0599999999999996</v>
      </c>
      <c r="I225" s="127">
        <f>H225*$R$7</f>
        <v>421.64979999999997</v>
      </c>
      <c r="J225" s="49">
        <v>25</v>
      </c>
      <c r="K225" s="50"/>
      <c r="L225" s="111" t="str">
        <f t="shared" si="97"/>
        <v>-</v>
      </c>
      <c r="M225" s="112">
        <f t="shared" si="87"/>
        <v>0</v>
      </c>
      <c r="N225" s="112">
        <f t="shared" si="98"/>
        <v>0</v>
      </c>
      <c r="O225" s="112">
        <f t="shared" si="88"/>
        <v>0</v>
      </c>
      <c r="P225" s="119">
        <f t="shared" si="89"/>
        <v>0</v>
      </c>
      <c r="Q225" s="119">
        <f t="shared" si="99"/>
        <v>0</v>
      </c>
      <c r="R225" s="119">
        <f t="shared" si="90"/>
        <v>0</v>
      </c>
      <c r="S225" s="46" t="s">
        <v>54</v>
      </c>
      <c r="T225" s="46" t="s">
        <v>231</v>
      </c>
      <c r="U225" s="53" t="s">
        <v>232</v>
      </c>
      <c r="W225" s="113"/>
    </row>
    <row r="226" spans="1:23" s="133" customFormat="1" ht="15.65" hidden="1" customHeight="1">
      <c r="A226" s="167">
        <v>0</v>
      </c>
      <c r="B226" s="134" t="s">
        <v>733</v>
      </c>
      <c r="C226" s="134" t="s">
        <v>651</v>
      </c>
      <c r="D226" s="135" t="s">
        <v>43</v>
      </c>
      <c r="E226" s="152" t="s">
        <v>798</v>
      </c>
      <c r="F226" s="136" t="s">
        <v>129</v>
      </c>
      <c r="G226" s="137" t="s">
        <v>650</v>
      </c>
      <c r="H226" s="155">
        <f>I226/$R$7</f>
        <v>5.1122044881795272</v>
      </c>
      <c r="I226" s="156">
        <v>426</v>
      </c>
      <c r="J226" s="140">
        <v>25</v>
      </c>
      <c r="K226" s="141"/>
      <c r="L226" s="142" t="str">
        <f t="shared" si="97"/>
        <v>-</v>
      </c>
      <c r="M226" s="143">
        <f t="shared" si="87"/>
        <v>0</v>
      </c>
      <c r="N226" s="143">
        <f t="shared" si="98"/>
        <v>0</v>
      </c>
      <c r="O226" s="143">
        <f t="shared" si="88"/>
        <v>0</v>
      </c>
      <c r="P226" s="144">
        <f t="shared" si="89"/>
        <v>0</v>
      </c>
      <c r="Q226" s="144">
        <f t="shared" si="99"/>
        <v>0</v>
      </c>
      <c r="R226" s="144">
        <f t="shared" si="90"/>
        <v>0</v>
      </c>
      <c r="S226" s="150" t="s">
        <v>54</v>
      </c>
      <c r="T226" s="150" t="s">
        <v>231</v>
      </c>
      <c r="U226" s="151" t="s">
        <v>232</v>
      </c>
      <c r="W226" s="146"/>
    </row>
    <row r="227" spans="1:23" s="133" customFormat="1" ht="15.65" hidden="1" customHeight="1">
      <c r="A227" s="167">
        <v>0</v>
      </c>
      <c r="B227" s="134" t="s">
        <v>1019</v>
      </c>
      <c r="C227" s="134" t="s">
        <v>651</v>
      </c>
      <c r="D227" s="135"/>
      <c r="E227" s="152" t="s">
        <v>798</v>
      </c>
      <c r="F227" s="136" t="s">
        <v>1010</v>
      </c>
      <c r="G227" s="137" t="s">
        <v>650</v>
      </c>
      <c r="H227" s="155">
        <f>I227/$R$7</f>
        <v>5.3402136085443415</v>
      </c>
      <c r="I227" s="156">
        <v>445</v>
      </c>
      <c r="J227" s="140">
        <v>25</v>
      </c>
      <c r="K227" s="141"/>
      <c r="L227" s="142" t="str">
        <f t="shared" si="97"/>
        <v>-</v>
      </c>
      <c r="M227" s="143">
        <f t="shared" si="87"/>
        <v>0</v>
      </c>
      <c r="N227" s="143">
        <f t="shared" si="98"/>
        <v>0</v>
      </c>
      <c r="O227" s="143">
        <f t="shared" si="88"/>
        <v>0</v>
      </c>
      <c r="P227" s="144">
        <f t="shared" si="89"/>
        <v>0</v>
      </c>
      <c r="Q227" s="144">
        <f t="shared" si="99"/>
        <v>0</v>
      </c>
      <c r="R227" s="144">
        <f t="shared" si="90"/>
        <v>0</v>
      </c>
      <c r="S227" s="150" t="s">
        <v>54</v>
      </c>
      <c r="T227" s="150" t="s">
        <v>231</v>
      </c>
      <c r="U227" s="151" t="s">
        <v>232</v>
      </c>
      <c r="W227" s="146"/>
    </row>
    <row r="228" spans="1:23" s="133" customFormat="1" ht="15.65" hidden="1" customHeight="1">
      <c r="A228" s="167">
        <v>0</v>
      </c>
      <c r="B228" s="134" t="s">
        <v>571</v>
      </c>
      <c r="C228" s="134" t="s">
        <v>649</v>
      </c>
      <c r="D228" s="135" t="s">
        <v>43</v>
      </c>
      <c r="E228" s="157" t="s">
        <v>637</v>
      </c>
      <c r="F228" s="136" t="s">
        <v>63</v>
      </c>
      <c r="G228" s="137" t="s">
        <v>46</v>
      </c>
      <c r="H228" s="138">
        <v>5.27</v>
      </c>
      <c r="I228" s="139">
        <f>H228*$R$7</f>
        <v>439.14909999999998</v>
      </c>
      <c r="J228" s="140">
        <v>25</v>
      </c>
      <c r="K228" s="141"/>
      <c r="L228" s="147" t="str">
        <f t="shared" si="97"/>
        <v>-</v>
      </c>
      <c r="M228" s="148">
        <f t="shared" si="87"/>
        <v>0</v>
      </c>
      <c r="N228" s="148">
        <f t="shared" si="98"/>
        <v>0</v>
      </c>
      <c r="O228" s="148">
        <f t="shared" si="88"/>
        <v>0</v>
      </c>
      <c r="P228" s="149">
        <f t="shared" si="89"/>
        <v>0</v>
      </c>
      <c r="Q228" s="149">
        <f t="shared" si="99"/>
        <v>0</v>
      </c>
      <c r="R228" s="149">
        <f t="shared" si="90"/>
        <v>0</v>
      </c>
      <c r="S228" s="150" t="s">
        <v>54</v>
      </c>
      <c r="T228" s="150" t="s">
        <v>681</v>
      </c>
      <c r="U228" s="151"/>
      <c r="W228" s="146"/>
    </row>
    <row r="229" spans="1:23" s="133" customFormat="1" ht="15.65" hidden="1" customHeight="1">
      <c r="A229" s="167">
        <v>0</v>
      </c>
      <c r="B229" s="134" t="s">
        <v>1020</v>
      </c>
      <c r="C229" s="134" t="s">
        <v>651</v>
      </c>
      <c r="D229" s="135"/>
      <c r="E229" s="136" t="s">
        <v>253</v>
      </c>
      <c r="F229" s="136" t="s">
        <v>648</v>
      </c>
      <c r="G229" s="137" t="s">
        <v>650</v>
      </c>
      <c r="H229" s="155">
        <f>I229/$R$7</f>
        <v>4.5961838473538945</v>
      </c>
      <c r="I229" s="169">
        <v>383</v>
      </c>
      <c r="J229" s="140">
        <v>25</v>
      </c>
      <c r="K229" s="141"/>
      <c r="L229" s="142" t="str">
        <f t="shared" si="97"/>
        <v>-</v>
      </c>
      <c r="M229" s="143">
        <f t="shared" si="87"/>
        <v>0</v>
      </c>
      <c r="N229" s="143">
        <f t="shared" si="98"/>
        <v>0</v>
      </c>
      <c r="O229" s="143">
        <f t="shared" si="88"/>
        <v>0</v>
      </c>
      <c r="P229" s="144">
        <f t="shared" si="89"/>
        <v>0</v>
      </c>
      <c r="Q229" s="144">
        <f t="shared" si="99"/>
        <v>0</v>
      </c>
      <c r="R229" s="144">
        <f t="shared" si="90"/>
        <v>0</v>
      </c>
      <c r="S229" s="150" t="s">
        <v>125</v>
      </c>
      <c r="T229" s="150" t="s">
        <v>254</v>
      </c>
      <c r="U229" s="151" t="s">
        <v>255</v>
      </c>
      <c r="W229" s="146"/>
    </row>
    <row r="230" spans="1:23" s="133" customFormat="1" ht="15.65" hidden="1" customHeight="1">
      <c r="A230" s="167">
        <v>0</v>
      </c>
      <c r="B230" s="134" t="s">
        <v>572</v>
      </c>
      <c r="C230" s="134" t="s">
        <v>651</v>
      </c>
      <c r="D230" s="135" t="s">
        <v>43</v>
      </c>
      <c r="E230" s="136" t="s">
        <v>253</v>
      </c>
      <c r="F230" s="136" t="s">
        <v>129</v>
      </c>
      <c r="G230" s="137" t="s">
        <v>650</v>
      </c>
      <c r="H230" s="155">
        <f>I230/$R$7</f>
        <v>4.9321972878915155</v>
      </c>
      <c r="I230" s="156">
        <v>411</v>
      </c>
      <c r="J230" s="140">
        <v>25</v>
      </c>
      <c r="K230" s="141"/>
      <c r="L230" s="142" t="str">
        <f t="shared" si="97"/>
        <v>-</v>
      </c>
      <c r="M230" s="143">
        <f t="shared" si="87"/>
        <v>0</v>
      </c>
      <c r="N230" s="143">
        <f t="shared" si="98"/>
        <v>0</v>
      </c>
      <c r="O230" s="143">
        <f t="shared" si="88"/>
        <v>0</v>
      </c>
      <c r="P230" s="144">
        <f t="shared" si="89"/>
        <v>0</v>
      </c>
      <c r="Q230" s="144">
        <f t="shared" si="99"/>
        <v>0</v>
      </c>
      <c r="R230" s="144">
        <f t="shared" si="90"/>
        <v>0</v>
      </c>
      <c r="S230" s="150" t="s">
        <v>125</v>
      </c>
      <c r="T230" s="150" t="s">
        <v>254</v>
      </c>
      <c r="U230" s="151" t="s">
        <v>255</v>
      </c>
      <c r="W230" s="146"/>
    </row>
    <row r="231" spans="1:23" s="114" customFormat="1" ht="15.65" customHeight="1">
      <c r="A231" s="166" t="s">
        <v>977</v>
      </c>
      <c r="B231" s="163" t="s">
        <v>956</v>
      </c>
      <c r="C231" s="46" t="s">
        <v>649</v>
      </c>
      <c r="D231" s="129"/>
      <c r="E231" s="130" t="s">
        <v>253</v>
      </c>
      <c r="F231" s="47" t="s">
        <v>63</v>
      </c>
      <c r="G231" s="48" t="s">
        <v>46</v>
      </c>
      <c r="H231" s="126">
        <v>5.27</v>
      </c>
      <c r="I231" s="127">
        <f>H231*$R$7</f>
        <v>439.14909999999998</v>
      </c>
      <c r="J231" s="49">
        <v>25</v>
      </c>
      <c r="K231" s="50"/>
      <c r="L231" s="111" t="str">
        <f t="shared" si="97"/>
        <v>-</v>
      </c>
      <c r="M231" s="112">
        <f t="shared" si="87"/>
        <v>0</v>
      </c>
      <c r="N231" s="112">
        <f t="shared" si="98"/>
        <v>0</v>
      </c>
      <c r="O231" s="112">
        <f t="shared" si="88"/>
        <v>0</v>
      </c>
      <c r="P231" s="119">
        <f t="shared" si="89"/>
        <v>0</v>
      </c>
      <c r="Q231" s="119">
        <f t="shared" si="99"/>
        <v>0</v>
      </c>
      <c r="R231" s="119">
        <f t="shared" si="90"/>
        <v>0</v>
      </c>
      <c r="S231" s="46" t="s">
        <v>125</v>
      </c>
      <c r="T231" s="46" t="s">
        <v>254</v>
      </c>
      <c r="U231" s="53" t="s">
        <v>255</v>
      </c>
      <c r="W231" s="113"/>
    </row>
    <row r="232" spans="1:23" s="114" customFormat="1" ht="15.65" customHeight="1">
      <c r="A232" s="166">
        <v>14</v>
      </c>
      <c r="B232" s="163" t="s">
        <v>1021</v>
      </c>
      <c r="C232" s="46" t="s">
        <v>651</v>
      </c>
      <c r="D232" s="129"/>
      <c r="E232" s="130" t="s">
        <v>253</v>
      </c>
      <c r="F232" s="47" t="s">
        <v>1010</v>
      </c>
      <c r="G232" s="48" t="s">
        <v>650</v>
      </c>
      <c r="H232" s="128">
        <f>I232/$R$7</f>
        <v>5.2442097683907356</v>
      </c>
      <c r="I232" s="168">
        <v>437</v>
      </c>
      <c r="J232" s="49">
        <v>25</v>
      </c>
      <c r="K232" s="50"/>
      <c r="L232" s="111" t="str">
        <f>IF(K232="","-",K232/250)</f>
        <v>-</v>
      </c>
      <c r="M232" s="143">
        <f t="shared" si="87"/>
        <v>0</v>
      </c>
      <c r="N232" s="143">
        <f>IF(K232&lt;50,H232*K232*0.05,0)</f>
        <v>0</v>
      </c>
      <c r="O232" s="112">
        <f t="shared" si="88"/>
        <v>0</v>
      </c>
      <c r="P232" s="144">
        <f t="shared" si="89"/>
        <v>0</v>
      </c>
      <c r="Q232" s="144">
        <f>IF(K232&lt;50,I232*K232*0.05,0)</f>
        <v>0</v>
      </c>
      <c r="R232" s="119">
        <f t="shared" si="90"/>
        <v>0</v>
      </c>
      <c r="S232" s="46" t="s">
        <v>125</v>
      </c>
      <c r="T232" s="46" t="s">
        <v>254</v>
      </c>
      <c r="U232" s="53" t="s">
        <v>255</v>
      </c>
      <c r="W232" s="113"/>
    </row>
    <row r="233" spans="1:23" s="114" customFormat="1" ht="15.65" customHeight="1">
      <c r="A233" s="166">
        <v>43</v>
      </c>
      <c r="B233" s="46" t="s">
        <v>252</v>
      </c>
      <c r="C233" s="46" t="s">
        <v>649</v>
      </c>
      <c r="D233" s="129" t="s">
        <v>43</v>
      </c>
      <c r="E233" s="47" t="s">
        <v>253</v>
      </c>
      <c r="F233" s="47" t="s">
        <v>150</v>
      </c>
      <c r="G233" s="48" t="s">
        <v>124</v>
      </c>
      <c r="H233" s="126">
        <v>2.0399999999999996</v>
      </c>
      <c r="I233" s="127">
        <f>H233*$R$7</f>
        <v>169.99319999999997</v>
      </c>
      <c r="J233" s="49">
        <v>104</v>
      </c>
      <c r="K233" s="50"/>
      <c r="L233" s="111" t="str">
        <f>IF(K233="","-",K233/J233)</f>
        <v>-</v>
      </c>
      <c r="M233" s="112">
        <f t="shared" si="87"/>
        <v>0</v>
      </c>
      <c r="N233" s="112">
        <v>0</v>
      </c>
      <c r="O233" s="112">
        <f t="shared" si="88"/>
        <v>0</v>
      </c>
      <c r="P233" s="119">
        <f t="shared" si="89"/>
        <v>0</v>
      </c>
      <c r="Q233" s="119">
        <v>0</v>
      </c>
      <c r="R233" s="119">
        <f t="shared" si="90"/>
        <v>0</v>
      </c>
      <c r="S233" s="46" t="s">
        <v>125</v>
      </c>
      <c r="T233" s="46" t="s">
        <v>254</v>
      </c>
      <c r="U233" s="53" t="s">
        <v>255</v>
      </c>
      <c r="W233" s="113"/>
    </row>
    <row r="234" spans="1:23" s="133" customFormat="1" ht="15.65" hidden="1" customHeight="1">
      <c r="A234" s="167">
        <v>0</v>
      </c>
      <c r="B234" s="134" t="s">
        <v>734</v>
      </c>
      <c r="C234" s="134" t="s">
        <v>649</v>
      </c>
      <c r="D234" s="135"/>
      <c r="E234" s="152" t="s">
        <v>941</v>
      </c>
      <c r="F234" s="136" t="s">
        <v>63</v>
      </c>
      <c r="G234" s="137" t="s">
        <v>46</v>
      </c>
      <c r="H234" s="138">
        <v>5.27</v>
      </c>
      <c r="I234" s="139">
        <f>H234*$R$7</f>
        <v>439.14909999999998</v>
      </c>
      <c r="J234" s="140">
        <v>25</v>
      </c>
      <c r="K234" s="141"/>
      <c r="L234" s="147" t="str">
        <f>IF(K234="","-",K234/250)</f>
        <v>-</v>
      </c>
      <c r="M234" s="148">
        <f t="shared" si="87"/>
        <v>0</v>
      </c>
      <c r="N234" s="148">
        <f>IF(K234&lt;50,H234*K234*0.05,0)</f>
        <v>0</v>
      </c>
      <c r="O234" s="148">
        <f t="shared" si="88"/>
        <v>0</v>
      </c>
      <c r="P234" s="149">
        <f t="shared" si="89"/>
        <v>0</v>
      </c>
      <c r="Q234" s="149">
        <f>IF(K234&lt;50,I234*K234*0.05,0)</f>
        <v>0</v>
      </c>
      <c r="R234" s="149">
        <f t="shared" si="90"/>
        <v>0</v>
      </c>
      <c r="S234" s="150" t="s">
        <v>54</v>
      </c>
      <c r="T234" s="150" t="s">
        <v>876</v>
      </c>
      <c r="U234" s="151" t="s">
        <v>877</v>
      </c>
      <c r="W234" s="146"/>
    </row>
    <row r="235" spans="1:23" s="114" customFormat="1" ht="15.65" customHeight="1">
      <c r="A235" s="166" t="s">
        <v>977</v>
      </c>
      <c r="B235" s="46" t="s">
        <v>735</v>
      </c>
      <c r="C235" s="46" t="s">
        <v>649</v>
      </c>
      <c r="D235" s="129"/>
      <c r="E235" s="130" t="s">
        <v>799</v>
      </c>
      <c r="F235" s="47" t="s">
        <v>800</v>
      </c>
      <c r="G235" s="48" t="s">
        <v>124</v>
      </c>
      <c r="H235" s="126">
        <v>4.2799999999999994</v>
      </c>
      <c r="I235" s="127">
        <f>H235*$R$7</f>
        <v>356.65239999999994</v>
      </c>
      <c r="J235" s="49">
        <v>25</v>
      </c>
      <c r="K235" s="50"/>
      <c r="L235" s="111" t="str">
        <f>IF(K235="","-",K235/250)</f>
        <v>-</v>
      </c>
      <c r="M235" s="112">
        <f t="shared" si="87"/>
        <v>0</v>
      </c>
      <c r="N235" s="112">
        <f>IF(K235&lt;50,H235*K235*0.05,0)</f>
        <v>0</v>
      </c>
      <c r="O235" s="112">
        <f t="shared" si="88"/>
        <v>0</v>
      </c>
      <c r="P235" s="119">
        <f t="shared" si="89"/>
        <v>0</v>
      </c>
      <c r="Q235" s="119">
        <f>IF(K235&lt;50,I235*K235*0.05,0)</f>
        <v>0</v>
      </c>
      <c r="R235" s="119">
        <f t="shared" si="90"/>
        <v>0</v>
      </c>
      <c r="S235" s="46" t="s">
        <v>669</v>
      </c>
      <c r="T235" s="46" t="s">
        <v>48</v>
      </c>
      <c r="U235" s="53" t="s">
        <v>878</v>
      </c>
      <c r="W235" s="113"/>
    </row>
    <row r="236" spans="1:23" s="114" customFormat="1" ht="15.65" customHeight="1">
      <c r="A236" s="166" t="s">
        <v>977</v>
      </c>
      <c r="B236" s="46" t="s">
        <v>259</v>
      </c>
      <c r="C236" s="46" t="s">
        <v>649</v>
      </c>
      <c r="D236" s="129" t="s">
        <v>43</v>
      </c>
      <c r="E236" s="47" t="s">
        <v>257</v>
      </c>
      <c r="F236" s="47" t="s">
        <v>174</v>
      </c>
      <c r="G236" s="48" t="s">
        <v>46</v>
      </c>
      <c r="H236" s="126">
        <v>8.18</v>
      </c>
      <c r="I236" s="127">
        <f>H236*$R$7</f>
        <v>681.63939999999991</v>
      </c>
      <c r="J236" s="49">
        <v>25</v>
      </c>
      <c r="K236" s="50"/>
      <c r="L236" s="111" t="str">
        <f>IF(K236="","-",K236/250)</f>
        <v>-</v>
      </c>
      <c r="M236" s="112">
        <f t="shared" si="87"/>
        <v>0</v>
      </c>
      <c r="N236" s="112">
        <f>IF(K236&lt;50,H236*K236*0.05,0)</f>
        <v>0</v>
      </c>
      <c r="O236" s="112">
        <f t="shared" si="88"/>
        <v>0</v>
      </c>
      <c r="P236" s="119">
        <f t="shared" si="89"/>
        <v>0</v>
      </c>
      <c r="Q236" s="119">
        <f>IF(K236&lt;50,I236*K236*0.05,0)</f>
        <v>0</v>
      </c>
      <c r="R236" s="119">
        <f t="shared" si="90"/>
        <v>0</v>
      </c>
      <c r="S236" s="46" t="s">
        <v>54</v>
      </c>
      <c r="T236" s="46" t="s">
        <v>210</v>
      </c>
      <c r="U236" s="53" t="s">
        <v>258</v>
      </c>
      <c r="W236" s="113"/>
    </row>
    <row r="237" spans="1:23" s="114" customFormat="1" ht="15.65" customHeight="1">
      <c r="A237" s="166" t="s">
        <v>977</v>
      </c>
      <c r="B237" s="46" t="s">
        <v>959</v>
      </c>
      <c r="C237" s="46" t="s">
        <v>649</v>
      </c>
      <c r="D237" s="129"/>
      <c r="E237" s="47" t="s">
        <v>257</v>
      </c>
      <c r="F237" s="47" t="s">
        <v>63</v>
      </c>
      <c r="G237" s="48" t="s">
        <v>46</v>
      </c>
      <c r="H237" s="126">
        <v>5.0599999999999996</v>
      </c>
      <c r="I237" s="127">
        <v>369.38</v>
      </c>
      <c r="J237" s="49">
        <v>25</v>
      </c>
      <c r="K237" s="50"/>
      <c r="L237" s="111" t="s">
        <v>961</v>
      </c>
      <c r="M237" s="112">
        <v>0</v>
      </c>
      <c r="N237" s="112">
        <v>0</v>
      </c>
      <c r="O237" s="112">
        <v>0</v>
      </c>
      <c r="P237" s="119">
        <v>0</v>
      </c>
      <c r="Q237" s="119">
        <v>0</v>
      </c>
      <c r="R237" s="119">
        <v>0</v>
      </c>
      <c r="S237" s="46" t="s">
        <v>54</v>
      </c>
      <c r="T237" s="46" t="s">
        <v>210</v>
      </c>
      <c r="U237" s="53" t="s">
        <v>258</v>
      </c>
      <c r="W237" s="113"/>
    </row>
    <row r="238" spans="1:23" s="114" customFormat="1" ht="15.65" customHeight="1">
      <c r="A238" s="166" t="s">
        <v>977</v>
      </c>
      <c r="B238" s="46" t="s">
        <v>256</v>
      </c>
      <c r="C238" s="46" t="s">
        <v>649</v>
      </c>
      <c r="D238" s="129" t="s">
        <v>43</v>
      </c>
      <c r="E238" s="47" t="s">
        <v>257</v>
      </c>
      <c r="F238" s="47" t="s">
        <v>150</v>
      </c>
      <c r="G238" s="48" t="s">
        <v>124</v>
      </c>
      <c r="H238" s="126">
        <v>1.8800000000000001</v>
      </c>
      <c r="I238" s="127">
        <f t="shared" ref="I238:I243" si="100">H238*$R$7</f>
        <v>156.66040000000001</v>
      </c>
      <c r="J238" s="49">
        <v>104</v>
      </c>
      <c r="K238" s="50"/>
      <c r="L238" s="111" t="str">
        <f>IF(K238="","-",K238/J238)</f>
        <v>-</v>
      </c>
      <c r="M238" s="112">
        <f t="shared" ref="M238:M273" si="101">H238*K238</f>
        <v>0</v>
      </c>
      <c r="N238" s="112">
        <v>0</v>
      </c>
      <c r="O238" s="112">
        <f t="shared" ref="O238:O273" si="102">M238+N238</f>
        <v>0</v>
      </c>
      <c r="P238" s="119">
        <f t="shared" ref="P238:P273" si="103">K238*I238</f>
        <v>0</v>
      </c>
      <c r="Q238" s="119">
        <v>0</v>
      </c>
      <c r="R238" s="119">
        <f t="shared" ref="R238:R273" si="104">P238+Q238</f>
        <v>0</v>
      </c>
      <c r="S238" s="46" t="s">
        <v>54</v>
      </c>
      <c r="T238" s="46" t="s">
        <v>210</v>
      </c>
      <c r="U238" s="53" t="s">
        <v>258</v>
      </c>
      <c r="W238" s="113"/>
    </row>
    <row r="239" spans="1:23" s="114" customFormat="1" ht="15.65" customHeight="1">
      <c r="A239" s="166" t="s">
        <v>977</v>
      </c>
      <c r="B239" s="46" t="s">
        <v>233</v>
      </c>
      <c r="C239" s="46" t="s">
        <v>649</v>
      </c>
      <c r="D239" s="129" t="s">
        <v>43</v>
      </c>
      <c r="E239" s="47" t="s">
        <v>234</v>
      </c>
      <c r="F239" s="47" t="s">
        <v>63</v>
      </c>
      <c r="G239" s="48" t="s">
        <v>46</v>
      </c>
      <c r="H239" s="126">
        <v>5.0599999999999996</v>
      </c>
      <c r="I239" s="127">
        <f t="shared" si="100"/>
        <v>421.64979999999997</v>
      </c>
      <c r="J239" s="49">
        <v>25</v>
      </c>
      <c r="K239" s="50"/>
      <c r="L239" s="111" t="str">
        <f>IF(K239="","-",K239/250)</f>
        <v>-</v>
      </c>
      <c r="M239" s="112">
        <f t="shared" si="101"/>
        <v>0</v>
      </c>
      <c r="N239" s="112">
        <f>IF(K239&lt;50,H239*K239*0.05,0)</f>
        <v>0</v>
      </c>
      <c r="O239" s="112">
        <f t="shared" si="102"/>
        <v>0</v>
      </c>
      <c r="P239" s="119">
        <f t="shared" si="103"/>
        <v>0</v>
      </c>
      <c r="Q239" s="119">
        <f>IF(K239&lt;50,I239*K239*0.05,0)</f>
        <v>0</v>
      </c>
      <c r="R239" s="119">
        <f t="shared" si="104"/>
        <v>0</v>
      </c>
      <c r="S239" s="46" t="s">
        <v>54</v>
      </c>
      <c r="T239" s="46" t="s">
        <v>235</v>
      </c>
      <c r="U239" s="53" t="s">
        <v>236</v>
      </c>
      <c r="W239" s="113"/>
    </row>
    <row r="240" spans="1:23" s="114" customFormat="1" ht="15.65" customHeight="1">
      <c r="A240" s="166" t="s">
        <v>977</v>
      </c>
      <c r="B240" s="46" t="s">
        <v>573</v>
      </c>
      <c r="C240" s="46" t="s">
        <v>649</v>
      </c>
      <c r="D240" s="129" t="s">
        <v>43</v>
      </c>
      <c r="E240" s="117" t="s">
        <v>638</v>
      </c>
      <c r="F240" s="47" t="s">
        <v>63</v>
      </c>
      <c r="G240" s="48" t="s">
        <v>46</v>
      </c>
      <c r="H240" s="126">
        <v>5.27</v>
      </c>
      <c r="I240" s="127">
        <f t="shared" si="100"/>
        <v>439.14909999999998</v>
      </c>
      <c r="J240" s="49">
        <v>25</v>
      </c>
      <c r="K240" s="50"/>
      <c r="L240" s="111" t="str">
        <f>IF(K240="","-",K240/250)</f>
        <v>-</v>
      </c>
      <c r="M240" s="112">
        <f t="shared" si="101"/>
        <v>0</v>
      </c>
      <c r="N240" s="112">
        <f>IF(K240&lt;50,H240*K240*0.05,0)</f>
        <v>0</v>
      </c>
      <c r="O240" s="112">
        <f t="shared" si="102"/>
        <v>0</v>
      </c>
      <c r="P240" s="119">
        <f t="shared" si="103"/>
        <v>0</v>
      </c>
      <c r="Q240" s="119">
        <f>IF(K240&lt;50,I240*K240*0.05,0)</f>
        <v>0</v>
      </c>
      <c r="R240" s="119">
        <f t="shared" si="104"/>
        <v>0</v>
      </c>
      <c r="S240" s="46" t="s">
        <v>54</v>
      </c>
      <c r="T240" s="46" t="s">
        <v>235</v>
      </c>
      <c r="U240" s="53" t="s">
        <v>682</v>
      </c>
      <c r="W240" s="113"/>
    </row>
    <row r="241" spans="1:23" s="114" customFormat="1" ht="15.65" customHeight="1">
      <c r="A241" s="166">
        <v>75</v>
      </c>
      <c r="B241" s="46" t="s">
        <v>574</v>
      </c>
      <c r="C241" s="46" t="s">
        <v>649</v>
      </c>
      <c r="D241" s="129"/>
      <c r="E241" s="117" t="s">
        <v>639</v>
      </c>
      <c r="F241" s="47" t="s">
        <v>63</v>
      </c>
      <c r="G241" s="48" t="s">
        <v>46</v>
      </c>
      <c r="H241" s="126">
        <v>4.33</v>
      </c>
      <c r="I241" s="127">
        <f t="shared" si="100"/>
        <v>360.81889999999999</v>
      </c>
      <c r="J241" s="49">
        <v>25</v>
      </c>
      <c r="K241" s="50"/>
      <c r="L241" s="111" t="str">
        <f>IF(K241="","-",K241/250)</f>
        <v>-</v>
      </c>
      <c r="M241" s="112">
        <f t="shared" si="101"/>
        <v>0</v>
      </c>
      <c r="N241" s="112">
        <f>IF(K241&lt;50,H241*K241*0.05,0)</f>
        <v>0</v>
      </c>
      <c r="O241" s="112">
        <f t="shared" si="102"/>
        <v>0</v>
      </c>
      <c r="P241" s="119">
        <f t="shared" si="103"/>
        <v>0</v>
      </c>
      <c r="Q241" s="119">
        <f>IF(K241&lt;50,I241*K241*0.05,0)</f>
        <v>0</v>
      </c>
      <c r="R241" s="119">
        <f t="shared" si="104"/>
        <v>0</v>
      </c>
      <c r="S241" s="46" t="s">
        <v>187</v>
      </c>
      <c r="T241" s="46" t="s">
        <v>879</v>
      </c>
      <c r="U241" s="53" t="s">
        <v>880</v>
      </c>
      <c r="W241" s="113"/>
    </row>
    <row r="242" spans="1:23" s="114" customFormat="1" ht="15.65" customHeight="1">
      <c r="A242" s="166" t="s">
        <v>977</v>
      </c>
      <c r="B242" s="46" t="s">
        <v>260</v>
      </c>
      <c r="C242" s="46" t="s">
        <v>649</v>
      </c>
      <c r="D242" s="129"/>
      <c r="E242" s="47" t="s">
        <v>926</v>
      </c>
      <c r="F242" s="47" t="s">
        <v>132</v>
      </c>
      <c r="G242" s="48" t="s">
        <v>46</v>
      </c>
      <c r="H242" s="126">
        <v>2.09</v>
      </c>
      <c r="I242" s="127">
        <f t="shared" si="100"/>
        <v>174.15969999999999</v>
      </c>
      <c r="J242" s="49">
        <v>84</v>
      </c>
      <c r="K242" s="50"/>
      <c r="L242" s="111" t="str">
        <f>IF(K242="","-",K242/J242)</f>
        <v>-</v>
      </c>
      <c r="M242" s="112">
        <f t="shared" si="101"/>
        <v>0</v>
      </c>
      <c r="N242" s="112">
        <v>0</v>
      </c>
      <c r="O242" s="112">
        <f t="shared" si="102"/>
        <v>0</v>
      </c>
      <c r="P242" s="119">
        <f t="shared" si="103"/>
        <v>0</v>
      </c>
      <c r="Q242" s="119">
        <v>0</v>
      </c>
      <c r="R242" s="119">
        <f t="shared" si="104"/>
        <v>0</v>
      </c>
      <c r="S242" s="46" t="s">
        <v>54</v>
      </c>
      <c r="T242" s="46" t="s">
        <v>210</v>
      </c>
      <c r="U242" s="53" t="s">
        <v>505</v>
      </c>
      <c r="W242" s="113"/>
    </row>
    <row r="243" spans="1:23" s="114" customFormat="1" ht="15.65" customHeight="1">
      <c r="A243" s="166">
        <v>8</v>
      </c>
      <c r="B243" s="46" t="s">
        <v>261</v>
      </c>
      <c r="C243" s="46" t="s">
        <v>649</v>
      </c>
      <c r="D243" s="129"/>
      <c r="E243" s="130" t="s">
        <v>926</v>
      </c>
      <c r="F243" s="47" t="s">
        <v>262</v>
      </c>
      <c r="G243" s="48" t="s">
        <v>46</v>
      </c>
      <c r="H243" s="126">
        <v>4.99</v>
      </c>
      <c r="I243" s="127">
        <f t="shared" si="100"/>
        <v>415.81670000000003</v>
      </c>
      <c r="J243" s="49">
        <v>24</v>
      </c>
      <c r="K243" s="50"/>
      <c r="L243" s="111" t="str">
        <f>IF(K243="","-",K243/J243)</f>
        <v>-</v>
      </c>
      <c r="M243" s="143">
        <f t="shared" si="101"/>
        <v>0</v>
      </c>
      <c r="N243" s="143">
        <v>0</v>
      </c>
      <c r="O243" s="112">
        <f t="shared" si="102"/>
        <v>0</v>
      </c>
      <c r="P243" s="144">
        <f t="shared" si="103"/>
        <v>0</v>
      </c>
      <c r="Q243" s="144">
        <v>0</v>
      </c>
      <c r="R243" s="119">
        <f t="shared" si="104"/>
        <v>0</v>
      </c>
      <c r="S243" s="46" t="s">
        <v>54</v>
      </c>
      <c r="T243" s="46" t="s">
        <v>210</v>
      </c>
      <c r="U243" s="53" t="s">
        <v>505</v>
      </c>
      <c r="W243" s="113"/>
    </row>
    <row r="244" spans="1:23" s="133" customFormat="1" ht="15.65" hidden="1" customHeight="1">
      <c r="A244" s="167">
        <v>0</v>
      </c>
      <c r="B244" s="134" t="s">
        <v>575</v>
      </c>
      <c r="C244" s="134" t="s">
        <v>651</v>
      </c>
      <c r="D244" s="135" t="s">
        <v>43</v>
      </c>
      <c r="E244" s="136" t="s">
        <v>264</v>
      </c>
      <c r="F244" s="136" t="s">
        <v>648</v>
      </c>
      <c r="G244" s="137" t="s">
        <v>650</v>
      </c>
      <c r="H244" s="155">
        <f>I244/$R$7</f>
        <v>5.7482299291971684</v>
      </c>
      <c r="I244" s="156">
        <v>479</v>
      </c>
      <c r="J244" s="140">
        <v>25</v>
      </c>
      <c r="K244" s="141"/>
      <c r="L244" s="142" t="str">
        <f>IF(K244="","-",K244/250)</f>
        <v>-</v>
      </c>
      <c r="M244" s="143">
        <f t="shared" si="101"/>
        <v>0</v>
      </c>
      <c r="N244" s="143">
        <f>IF(K244&lt;50,H244*K244*0.05,0)</f>
        <v>0</v>
      </c>
      <c r="O244" s="143">
        <f t="shared" si="102"/>
        <v>0</v>
      </c>
      <c r="P244" s="144">
        <f t="shared" si="103"/>
        <v>0</v>
      </c>
      <c r="Q244" s="144">
        <f>IF(K244&lt;50,I244*K244*0.05,0)</f>
        <v>0</v>
      </c>
      <c r="R244" s="144">
        <f t="shared" si="104"/>
        <v>0</v>
      </c>
      <c r="S244" s="134" t="s">
        <v>187</v>
      </c>
      <c r="T244" s="134" t="s">
        <v>265</v>
      </c>
      <c r="U244" s="145" t="s">
        <v>506</v>
      </c>
      <c r="W244" s="146"/>
    </row>
    <row r="245" spans="1:23" s="133" customFormat="1" ht="15.65" hidden="1" customHeight="1">
      <c r="A245" s="167">
        <v>0</v>
      </c>
      <c r="B245" s="134" t="s">
        <v>576</v>
      </c>
      <c r="C245" s="134" t="s">
        <v>649</v>
      </c>
      <c r="D245" s="135" t="s">
        <v>43</v>
      </c>
      <c r="E245" s="152" t="s">
        <v>264</v>
      </c>
      <c r="F245" s="136" t="s">
        <v>63</v>
      </c>
      <c r="G245" s="137" t="s">
        <v>46</v>
      </c>
      <c r="H245" s="138">
        <v>5.27</v>
      </c>
      <c r="I245" s="139">
        <f>H245*$R$7</f>
        <v>439.14909999999998</v>
      </c>
      <c r="J245" s="140">
        <v>25</v>
      </c>
      <c r="K245" s="141"/>
      <c r="L245" s="147" t="str">
        <f>IF(K245="","-",K245/250)</f>
        <v>-</v>
      </c>
      <c r="M245" s="148">
        <f t="shared" si="101"/>
        <v>0</v>
      </c>
      <c r="N245" s="148">
        <f>IF(K245&lt;50,H245*K245*0.05,0)</f>
        <v>0</v>
      </c>
      <c r="O245" s="148">
        <f t="shared" si="102"/>
        <v>0</v>
      </c>
      <c r="P245" s="149">
        <f t="shared" si="103"/>
        <v>0</v>
      </c>
      <c r="Q245" s="149">
        <f>IF(K245&lt;50,I245*K245*0.05,0)</f>
        <v>0</v>
      </c>
      <c r="R245" s="149">
        <f t="shared" si="104"/>
        <v>0</v>
      </c>
      <c r="S245" s="150" t="s">
        <v>187</v>
      </c>
      <c r="T245" s="150" t="s">
        <v>265</v>
      </c>
      <c r="U245" s="151" t="s">
        <v>506</v>
      </c>
      <c r="W245" s="146"/>
    </row>
    <row r="246" spans="1:23" s="114" customFormat="1" ht="15.65" customHeight="1">
      <c r="A246" s="166">
        <v>25</v>
      </c>
      <c r="B246" s="46" t="s">
        <v>1022</v>
      </c>
      <c r="C246" s="46" t="s">
        <v>651</v>
      </c>
      <c r="D246" s="129"/>
      <c r="E246" s="130" t="s">
        <v>264</v>
      </c>
      <c r="F246" s="47" t="s">
        <v>129</v>
      </c>
      <c r="G246" s="48" t="s">
        <v>650</v>
      </c>
      <c r="H246" s="128">
        <f>I246/$R$7</f>
        <v>6.192247689907596</v>
      </c>
      <c r="I246" s="168">
        <v>516</v>
      </c>
      <c r="J246" s="49">
        <v>25</v>
      </c>
      <c r="K246" s="50"/>
      <c r="L246" s="111" t="str">
        <f t="shared" ref="L246:L247" si="105">IF(K246="","-",K246/250)</f>
        <v>-</v>
      </c>
      <c r="M246" s="143">
        <f t="shared" si="101"/>
        <v>0</v>
      </c>
      <c r="N246" s="143">
        <f t="shared" ref="N246:N247" si="106">IF(K246&lt;50,H246*K246*0.05,0)</f>
        <v>0</v>
      </c>
      <c r="O246" s="112">
        <f t="shared" si="102"/>
        <v>0</v>
      </c>
      <c r="P246" s="144">
        <f t="shared" si="103"/>
        <v>0</v>
      </c>
      <c r="Q246" s="144">
        <f t="shared" ref="Q246:Q247" si="107">IF(K246&lt;50,I246*K246*0.05,0)</f>
        <v>0</v>
      </c>
      <c r="R246" s="119">
        <f t="shared" si="104"/>
        <v>0</v>
      </c>
      <c r="S246" s="161" t="s">
        <v>187</v>
      </c>
      <c r="T246" s="161" t="s">
        <v>265</v>
      </c>
      <c r="U246" s="162" t="s">
        <v>506</v>
      </c>
      <c r="W246" s="113"/>
    </row>
    <row r="247" spans="1:23" s="114" customFormat="1" ht="15.65" customHeight="1">
      <c r="A247" s="166" t="s">
        <v>977</v>
      </c>
      <c r="B247" s="46" t="s">
        <v>1023</v>
      </c>
      <c r="C247" s="46" t="s">
        <v>651</v>
      </c>
      <c r="D247" s="129"/>
      <c r="E247" s="130" t="s">
        <v>264</v>
      </c>
      <c r="F247" s="47" t="s">
        <v>1010</v>
      </c>
      <c r="G247" s="48" t="s">
        <v>650</v>
      </c>
      <c r="H247" s="128">
        <f>I247/$R$7</f>
        <v>6.516260650426017</v>
      </c>
      <c r="I247" s="168">
        <v>543</v>
      </c>
      <c r="J247" s="49">
        <v>25</v>
      </c>
      <c r="K247" s="50"/>
      <c r="L247" s="111" t="str">
        <f t="shared" si="105"/>
        <v>-</v>
      </c>
      <c r="M247" s="143">
        <f t="shared" si="101"/>
        <v>0</v>
      </c>
      <c r="N247" s="143">
        <f t="shared" si="106"/>
        <v>0</v>
      </c>
      <c r="O247" s="112">
        <f t="shared" si="102"/>
        <v>0</v>
      </c>
      <c r="P247" s="144">
        <f t="shared" si="103"/>
        <v>0</v>
      </c>
      <c r="Q247" s="144">
        <f t="shared" si="107"/>
        <v>0</v>
      </c>
      <c r="R247" s="119">
        <f t="shared" si="104"/>
        <v>0</v>
      </c>
      <c r="S247" s="161" t="s">
        <v>187</v>
      </c>
      <c r="T247" s="161" t="s">
        <v>265</v>
      </c>
      <c r="U247" s="162" t="s">
        <v>506</v>
      </c>
      <c r="W247" s="113"/>
    </row>
    <row r="248" spans="1:23" s="114" customFormat="1" ht="15.65" customHeight="1">
      <c r="A248" s="166">
        <v>56</v>
      </c>
      <c r="B248" s="46" t="s">
        <v>263</v>
      </c>
      <c r="C248" s="46" t="s">
        <v>649</v>
      </c>
      <c r="D248" s="129" t="s">
        <v>43</v>
      </c>
      <c r="E248" s="47" t="s">
        <v>264</v>
      </c>
      <c r="F248" s="47" t="s">
        <v>45</v>
      </c>
      <c r="G248" s="48" t="s">
        <v>46</v>
      </c>
      <c r="H248" s="126">
        <v>4.3599999999999994</v>
      </c>
      <c r="I248" s="127">
        <f>H248*$R$7</f>
        <v>363.31879999999995</v>
      </c>
      <c r="J248" s="49">
        <v>40</v>
      </c>
      <c r="K248" s="50"/>
      <c r="L248" s="111" t="str">
        <f t="shared" ref="L248:L260" si="108">IF(K248="","-",K248/J248)</f>
        <v>-</v>
      </c>
      <c r="M248" s="112">
        <f t="shared" si="101"/>
        <v>0</v>
      </c>
      <c r="N248" s="112">
        <v>0</v>
      </c>
      <c r="O248" s="112">
        <f t="shared" si="102"/>
        <v>0</v>
      </c>
      <c r="P248" s="119">
        <f t="shared" si="103"/>
        <v>0</v>
      </c>
      <c r="Q248" s="119">
        <v>0</v>
      </c>
      <c r="R248" s="119">
        <f t="shared" si="104"/>
        <v>0</v>
      </c>
      <c r="S248" s="46" t="s">
        <v>187</v>
      </c>
      <c r="T248" s="46" t="s">
        <v>265</v>
      </c>
      <c r="U248" s="53" t="s">
        <v>506</v>
      </c>
      <c r="W248" s="113"/>
    </row>
    <row r="249" spans="1:23" s="133" customFormat="1" ht="15.65" hidden="1" customHeight="1">
      <c r="A249" s="167">
        <v>0</v>
      </c>
      <c r="B249" s="134" t="s">
        <v>736</v>
      </c>
      <c r="C249" s="134" t="s">
        <v>649</v>
      </c>
      <c r="D249" s="135" t="s">
        <v>43</v>
      </c>
      <c r="E249" s="152" t="s">
        <v>801</v>
      </c>
      <c r="F249" s="136" t="s">
        <v>51</v>
      </c>
      <c r="G249" s="137" t="s">
        <v>46</v>
      </c>
      <c r="H249" s="138">
        <v>5.24</v>
      </c>
      <c r="I249" s="139">
        <f>H249*$R$7</f>
        <v>436.64920000000001</v>
      </c>
      <c r="J249" s="140">
        <v>25</v>
      </c>
      <c r="K249" s="141"/>
      <c r="L249" s="142" t="str">
        <f t="shared" si="108"/>
        <v>-</v>
      </c>
      <c r="M249" s="143">
        <f t="shared" si="101"/>
        <v>0</v>
      </c>
      <c r="N249" s="143">
        <v>0</v>
      </c>
      <c r="O249" s="143">
        <f t="shared" si="102"/>
        <v>0</v>
      </c>
      <c r="P249" s="144">
        <f t="shared" si="103"/>
        <v>0</v>
      </c>
      <c r="Q249" s="144">
        <v>0</v>
      </c>
      <c r="R249" s="144">
        <f t="shared" si="104"/>
        <v>0</v>
      </c>
      <c r="S249" s="134" t="s">
        <v>187</v>
      </c>
      <c r="T249" s="134" t="s">
        <v>265</v>
      </c>
      <c r="U249" s="145" t="s">
        <v>506</v>
      </c>
      <c r="W249" s="146"/>
    </row>
    <row r="250" spans="1:23" s="114" customFormat="1" ht="15.65" customHeight="1">
      <c r="A250" s="166">
        <v>20</v>
      </c>
      <c r="B250" s="46" t="s">
        <v>577</v>
      </c>
      <c r="C250" s="46" t="s">
        <v>651</v>
      </c>
      <c r="D250" s="129" t="s">
        <v>43</v>
      </c>
      <c r="E250" s="47" t="s">
        <v>640</v>
      </c>
      <c r="F250" s="47" t="s">
        <v>184</v>
      </c>
      <c r="G250" s="48" t="s">
        <v>124</v>
      </c>
      <c r="H250" s="128">
        <f>I250/$R$7</f>
        <v>2.484099363974559</v>
      </c>
      <c r="I250" s="115">
        <v>207</v>
      </c>
      <c r="J250" s="49">
        <v>20</v>
      </c>
      <c r="K250" s="50"/>
      <c r="L250" s="111" t="str">
        <f t="shared" ref="L250:L251" si="109">IF(K250="","-",K250/250)</f>
        <v>-</v>
      </c>
      <c r="M250" s="143">
        <f t="shared" si="101"/>
        <v>0</v>
      </c>
      <c r="N250" s="143">
        <f t="shared" ref="N250:N251" si="110">IF(K250&lt;50,H250*K250*0.05,0)</f>
        <v>0</v>
      </c>
      <c r="O250" s="112">
        <f t="shared" si="102"/>
        <v>0</v>
      </c>
      <c r="P250" s="144">
        <f t="shared" si="103"/>
        <v>0</v>
      </c>
      <c r="Q250" s="144">
        <f t="shared" ref="Q250:Q251" si="111">IF(K250&lt;50,I250*K250*0.05,0)</f>
        <v>0</v>
      </c>
      <c r="R250" s="119">
        <f t="shared" si="104"/>
        <v>0</v>
      </c>
      <c r="S250" s="46" t="s">
        <v>683</v>
      </c>
      <c r="T250" s="46" t="s">
        <v>684</v>
      </c>
      <c r="U250" s="53" t="s">
        <v>685</v>
      </c>
      <c r="W250" s="113"/>
    </row>
    <row r="251" spans="1:23" s="114" customFormat="1" ht="15.65" customHeight="1">
      <c r="A251" s="166" t="s">
        <v>977</v>
      </c>
      <c r="B251" s="46" t="s">
        <v>578</v>
      </c>
      <c r="C251" s="46" t="s">
        <v>651</v>
      </c>
      <c r="D251" s="129" t="s">
        <v>43</v>
      </c>
      <c r="E251" s="47" t="s">
        <v>640</v>
      </c>
      <c r="F251" s="47" t="s">
        <v>655</v>
      </c>
      <c r="G251" s="48" t="s">
        <v>650</v>
      </c>
      <c r="H251" s="128">
        <f>I251/$R$7</f>
        <v>3.0721228849153968</v>
      </c>
      <c r="I251" s="115">
        <v>256</v>
      </c>
      <c r="J251" s="49">
        <v>24</v>
      </c>
      <c r="K251" s="50"/>
      <c r="L251" s="111" t="str">
        <f t="shared" si="109"/>
        <v>-</v>
      </c>
      <c r="M251" s="143">
        <f t="shared" si="101"/>
        <v>0</v>
      </c>
      <c r="N251" s="143">
        <f t="shared" si="110"/>
        <v>0</v>
      </c>
      <c r="O251" s="112">
        <f t="shared" si="102"/>
        <v>0</v>
      </c>
      <c r="P251" s="144">
        <f t="shared" si="103"/>
        <v>0</v>
      </c>
      <c r="Q251" s="144">
        <f t="shared" si="111"/>
        <v>0</v>
      </c>
      <c r="R251" s="119">
        <f t="shared" si="104"/>
        <v>0</v>
      </c>
      <c r="S251" s="46" t="s">
        <v>683</v>
      </c>
      <c r="T251" s="46" t="s">
        <v>684</v>
      </c>
      <c r="U251" s="53" t="s">
        <v>685</v>
      </c>
      <c r="W251" s="113"/>
    </row>
    <row r="252" spans="1:23" s="133" customFormat="1" ht="15.65" hidden="1" customHeight="1">
      <c r="A252" s="167">
        <v>0</v>
      </c>
      <c r="B252" s="134" t="s">
        <v>737</v>
      </c>
      <c r="C252" s="134" t="s">
        <v>649</v>
      </c>
      <c r="D252" s="135"/>
      <c r="E252" s="152" t="s">
        <v>942</v>
      </c>
      <c r="F252" s="136" t="s">
        <v>802</v>
      </c>
      <c r="G252" s="137" t="s">
        <v>46</v>
      </c>
      <c r="H252" s="138">
        <v>5.27</v>
      </c>
      <c r="I252" s="139">
        <f t="shared" ref="I252:I264" si="112">H252*$R$7</f>
        <v>439.14909999999998</v>
      </c>
      <c r="J252" s="140">
        <v>20</v>
      </c>
      <c r="K252" s="141"/>
      <c r="L252" s="147" t="str">
        <f t="shared" si="108"/>
        <v>-</v>
      </c>
      <c r="M252" s="148">
        <f t="shared" si="101"/>
        <v>0</v>
      </c>
      <c r="N252" s="148">
        <v>0</v>
      </c>
      <c r="O252" s="148">
        <f t="shared" si="102"/>
        <v>0</v>
      </c>
      <c r="P252" s="149">
        <f t="shared" si="103"/>
        <v>0</v>
      </c>
      <c r="Q252" s="149">
        <v>0</v>
      </c>
      <c r="R252" s="149">
        <f t="shared" si="104"/>
        <v>0</v>
      </c>
      <c r="S252" s="150" t="s">
        <v>91</v>
      </c>
      <c r="T252" s="150" t="s">
        <v>881</v>
      </c>
      <c r="U252" s="151" t="s">
        <v>882</v>
      </c>
      <c r="W252" s="146"/>
    </row>
    <row r="253" spans="1:23" s="133" customFormat="1" ht="15.65" hidden="1" customHeight="1">
      <c r="A253" s="167">
        <v>0</v>
      </c>
      <c r="B253" s="134" t="s">
        <v>738</v>
      </c>
      <c r="C253" s="134" t="s">
        <v>649</v>
      </c>
      <c r="D253" s="135"/>
      <c r="E253" s="152" t="s">
        <v>943</v>
      </c>
      <c r="F253" s="136" t="s">
        <v>802</v>
      </c>
      <c r="G253" s="137" t="s">
        <v>46</v>
      </c>
      <c r="H253" s="138">
        <v>5.27</v>
      </c>
      <c r="I253" s="139">
        <f t="shared" si="112"/>
        <v>439.14909999999998</v>
      </c>
      <c r="J253" s="140">
        <v>20</v>
      </c>
      <c r="K253" s="141"/>
      <c r="L253" s="147" t="str">
        <f t="shared" si="108"/>
        <v>-</v>
      </c>
      <c r="M253" s="148">
        <f t="shared" si="101"/>
        <v>0</v>
      </c>
      <c r="N253" s="148">
        <v>0</v>
      </c>
      <c r="O253" s="148">
        <f t="shared" si="102"/>
        <v>0</v>
      </c>
      <c r="P253" s="149">
        <f t="shared" si="103"/>
        <v>0</v>
      </c>
      <c r="Q253" s="149">
        <v>0</v>
      </c>
      <c r="R253" s="149">
        <f t="shared" si="104"/>
        <v>0</v>
      </c>
      <c r="S253" s="150" t="s">
        <v>91</v>
      </c>
      <c r="T253" s="150" t="s">
        <v>883</v>
      </c>
      <c r="U253" s="151" t="s">
        <v>884</v>
      </c>
      <c r="W253" s="146"/>
    </row>
    <row r="254" spans="1:23" s="133" customFormat="1" ht="15.65" hidden="1" customHeight="1">
      <c r="A254" s="167">
        <v>0</v>
      </c>
      <c r="B254" s="134" t="s">
        <v>739</v>
      </c>
      <c r="C254" s="134" t="s">
        <v>649</v>
      </c>
      <c r="D254" s="135"/>
      <c r="E254" s="152" t="s">
        <v>944</v>
      </c>
      <c r="F254" s="136" t="s">
        <v>802</v>
      </c>
      <c r="G254" s="137" t="s">
        <v>46</v>
      </c>
      <c r="H254" s="138">
        <v>5.27</v>
      </c>
      <c r="I254" s="139">
        <f t="shared" si="112"/>
        <v>439.14909999999998</v>
      </c>
      <c r="J254" s="140">
        <v>20</v>
      </c>
      <c r="K254" s="141"/>
      <c r="L254" s="142" t="str">
        <f t="shared" si="108"/>
        <v>-</v>
      </c>
      <c r="M254" s="143">
        <f t="shared" si="101"/>
        <v>0</v>
      </c>
      <c r="N254" s="143">
        <v>0</v>
      </c>
      <c r="O254" s="143">
        <f t="shared" si="102"/>
        <v>0</v>
      </c>
      <c r="P254" s="144">
        <f t="shared" si="103"/>
        <v>0</v>
      </c>
      <c r="Q254" s="144">
        <v>0</v>
      </c>
      <c r="R254" s="144">
        <f t="shared" si="104"/>
        <v>0</v>
      </c>
      <c r="S254" s="134" t="s">
        <v>91</v>
      </c>
      <c r="T254" s="134" t="s">
        <v>885</v>
      </c>
      <c r="U254" s="145" t="s">
        <v>886</v>
      </c>
      <c r="W254" s="146"/>
    </row>
    <row r="255" spans="1:23" s="133" customFormat="1" ht="15.65" hidden="1" customHeight="1">
      <c r="A255" s="167">
        <v>0</v>
      </c>
      <c r="B255" s="134" t="s">
        <v>740</v>
      </c>
      <c r="C255" s="134" t="s">
        <v>649</v>
      </c>
      <c r="D255" s="135"/>
      <c r="E255" s="152" t="s">
        <v>975</v>
      </c>
      <c r="F255" s="136" t="s">
        <v>802</v>
      </c>
      <c r="G255" s="137" t="s">
        <v>46</v>
      </c>
      <c r="H255" s="138">
        <v>5.27</v>
      </c>
      <c r="I255" s="139">
        <f t="shared" si="112"/>
        <v>439.14909999999998</v>
      </c>
      <c r="J255" s="140">
        <v>20</v>
      </c>
      <c r="K255" s="141"/>
      <c r="L255" s="142" t="str">
        <f t="shared" si="108"/>
        <v>-</v>
      </c>
      <c r="M255" s="143">
        <f t="shared" si="101"/>
        <v>0</v>
      </c>
      <c r="N255" s="143">
        <v>0</v>
      </c>
      <c r="O255" s="143">
        <f t="shared" si="102"/>
        <v>0</v>
      </c>
      <c r="P255" s="144">
        <f t="shared" si="103"/>
        <v>0</v>
      </c>
      <c r="Q255" s="144">
        <v>0</v>
      </c>
      <c r="R255" s="144">
        <f t="shared" si="104"/>
        <v>0</v>
      </c>
      <c r="S255" s="134" t="s">
        <v>91</v>
      </c>
      <c r="T255" s="134" t="s">
        <v>887</v>
      </c>
      <c r="U255" s="145" t="s">
        <v>888</v>
      </c>
      <c r="W255" s="146"/>
    </row>
    <row r="256" spans="1:23" s="133" customFormat="1" ht="15.65" hidden="1" customHeight="1">
      <c r="A256" s="167">
        <v>0</v>
      </c>
      <c r="B256" s="134" t="s">
        <v>741</v>
      </c>
      <c r="C256" s="134" t="s">
        <v>649</v>
      </c>
      <c r="D256" s="135"/>
      <c r="E256" s="152" t="s">
        <v>945</v>
      </c>
      <c r="F256" s="136" t="s">
        <v>802</v>
      </c>
      <c r="G256" s="137" t="s">
        <v>46</v>
      </c>
      <c r="H256" s="138">
        <v>5.27</v>
      </c>
      <c r="I256" s="139">
        <f t="shared" si="112"/>
        <v>439.14909999999998</v>
      </c>
      <c r="J256" s="140">
        <v>20</v>
      </c>
      <c r="K256" s="141"/>
      <c r="L256" s="147" t="str">
        <f t="shared" si="108"/>
        <v>-</v>
      </c>
      <c r="M256" s="148">
        <f t="shared" si="101"/>
        <v>0</v>
      </c>
      <c r="N256" s="148">
        <v>0</v>
      </c>
      <c r="O256" s="148">
        <f t="shared" si="102"/>
        <v>0</v>
      </c>
      <c r="P256" s="149">
        <f t="shared" si="103"/>
        <v>0</v>
      </c>
      <c r="Q256" s="149">
        <v>0</v>
      </c>
      <c r="R256" s="149">
        <f t="shared" si="104"/>
        <v>0</v>
      </c>
      <c r="S256" s="150" t="s">
        <v>91</v>
      </c>
      <c r="T256" s="150" t="s">
        <v>889</v>
      </c>
      <c r="U256" s="151" t="s">
        <v>890</v>
      </c>
      <c r="W256" s="146"/>
    </row>
    <row r="257" spans="1:23" s="114" customFormat="1" ht="15.65" customHeight="1">
      <c r="A257" s="166" t="s">
        <v>977</v>
      </c>
      <c r="B257" s="46" t="s">
        <v>742</v>
      </c>
      <c r="C257" s="46" t="s">
        <v>649</v>
      </c>
      <c r="D257" s="129"/>
      <c r="E257" s="130" t="s">
        <v>927</v>
      </c>
      <c r="F257" s="47" t="s">
        <v>802</v>
      </c>
      <c r="G257" s="48" t="s">
        <v>46</v>
      </c>
      <c r="H257" s="126">
        <v>5.27</v>
      </c>
      <c r="I257" s="127">
        <f t="shared" si="112"/>
        <v>439.14909999999998</v>
      </c>
      <c r="J257" s="49">
        <v>20</v>
      </c>
      <c r="K257" s="50"/>
      <c r="L257" s="111" t="str">
        <f t="shared" si="108"/>
        <v>-</v>
      </c>
      <c r="M257" s="112">
        <f t="shared" si="101"/>
        <v>0</v>
      </c>
      <c r="N257" s="112">
        <v>0</v>
      </c>
      <c r="O257" s="112">
        <f t="shared" si="102"/>
        <v>0</v>
      </c>
      <c r="P257" s="119">
        <f t="shared" si="103"/>
        <v>0</v>
      </c>
      <c r="Q257" s="119">
        <v>0</v>
      </c>
      <c r="R257" s="119">
        <f t="shared" si="104"/>
        <v>0</v>
      </c>
      <c r="S257" s="46" t="s">
        <v>91</v>
      </c>
      <c r="T257" s="46" t="s">
        <v>348</v>
      </c>
      <c r="U257" s="53" t="s">
        <v>891</v>
      </c>
      <c r="W257" s="113"/>
    </row>
    <row r="258" spans="1:23" s="133" customFormat="1" ht="15.65" hidden="1" customHeight="1">
      <c r="A258" s="167">
        <v>0</v>
      </c>
      <c r="B258" s="134" t="s">
        <v>743</v>
      </c>
      <c r="C258" s="134" t="s">
        <v>649</v>
      </c>
      <c r="D258" s="135"/>
      <c r="E258" s="152" t="s">
        <v>960</v>
      </c>
      <c r="F258" s="136" t="s">
        <v>802</v>
      </c>
      <c r="G258" s="137" t="s">
        <v>46</v>
      </c>
      <c r="H258" s="138">
        <v>5.27</v>
      </c>
      <c r="I258" s="139">
        <f t="shared" si="112"/>
        <v>439.14909999999998</v>
      </c>
      <c r="J258" s="140">
        <v>20</v>
      </c>
      <c r="K258" s="141"/>
      <c r="L258" s="142" t="str">
        <f t="shared" si="108"/>
        <v>-</v>
      </c>
      <c r="M258" s="143">
        <f t="shared" si="101"/>
        <v>0</v>
      </c>
      <c r="N258" s="143">
        <v>0</v>
      </c>
      <c r="O258" s="143">
        <f t="shared" si="102"/>
        <v>0</v>
      </c>
      <c r="P258" s="144">
        <f t="shared" si="103"/>
        <v>0</v>
      </c>
      <c r="Q258" s="144">
        <v>0</v>
      </c>
      <c r="R258" s="144">
        <f t="shared" si="104"/>
        <v>0</v>
      </c>
      <c r="S258" s="134" t="s">
        <v>91</v>
      </c>
      <c r="T258" s="134" t="s">
        <v>892</v>
      </c>
      <c r="U258" s="145" t="s">
        <v>893</v>
      </c>
      <c r="W258" s="146"/>
    </row>
    <row r="259" spans="1:23" s="133" customFormat="1" ht="15.65" hidden="1" customHeight="1">
      <c r="A259" s="167">
        <v>0</v>
      </c>
      <c r="B259" s="134" t="s">
        <v>744</v>
      </c>
      <c r="C259" s="134" t="s">
        <v>649</v>
      </c>
      <c r="D259" s="135"/>
      <c r="E259" s="152" t="s">
        <v>946</v>
      </c>
      <c r="F259" s="136" t="s">
        <v>802</v>
      </c>
      <c r="G259" s="137" t="s">
        <v>46</v>
      </c>
      <c r="H259" s="138">
        <v>5.27</v>
      </c>
      <c r="I259" s="139">
        <f t="shared" si="112"/>
        <v>439.14909999999998</v>
      </c>
      <c r="J259" s="140">
        <v>20</v>
      </c>
      <c r="K259" s="141"/>
      <c r="L259" s="147" t="str">
        <f t="shared" si="108"/>
        <v>-</v>
      </c>
      <c r="M259" s="148">
        <f t="shared" si="101"/>
        <v>0</v>
      </c>
      <c r="N259" s="148">
        <v>0</v>
      </c>
      <c r="O259" s="148">
        <f t="shared" si="102"/>
        <v>0</v>
      </c>
      <c r="P259" s="149">
        <f t="shared" si="103"/>
        <v>0</v>
      </c>
      <c r="Q259" s="149">
        <v>0</v>
      </c>
      <c r="R259" s="149">
        <f t="shared" si="104"/>
        <v>0</v>
      </c>
      <c r="S259" s="150" t="s">
        <v>91</v>
      </c>
      <c r="T259" s="150" t="s">
        <v>892</v>
      </c>
      <c r="U259" s="151" t="s">
        <v>894</v>
      </c>
      <c r="W259" s="146"/>
    </row>
    <row r="260" spans="1:23" s="133" customFormat="1" ht="15.65" hidden="1" customHeight="1">
      <c r="A260" s="167">
        <v>0</v>
      </c>
      <c r="B260" s="134" t="s">
        <v>745</v>
      </c>
      <c r="C260" s="134" t="s">
        <v>649</v>
      </c>
      <c r="D260" s="135"/>
      <c r="E260" s="152" t="s">
        <v>947</v>
      </c>
      <c r="F260" s="136" t="s">
        <v>802</v>
      </c>
      <c r="G260" s="137" t="s">
        <v>46</v>
      </c>
      <c r="H260" s="138">
        <v>5.27</v>
      </c>
      <c r="I260" s="139">
        <f t="shared" si="112"/>
        <v>439.14909999999998</v>
      </c>
      <c r="J260" s="140">
        <v>20</v>
      </c>
      <c r="K260" s="141"/>
      <c r="L260" s="147" t="str">
        <f t="shared" si="108"/>
        <v>-</v>
      </c>
      <c r="M260" s="148">
        <f t="shared" si="101"/>
        <v>0</v>
      </c>
      <c r="N260" s="148">
        <v>0</v>
      </c>
      <c r="O260" s="148">
        <f t="shared" si="102"/>
        <v>0</v>
      </c>
      <c r="P260" s="149">
        <f t="shared" si="103"/>
        <v>0</v>
      </c>
      <c r="Q260" s="149">
        <v>0</v>
      </c>
      <c r="R260" s="149">
        <f t="shared" si="104"/>
        <v>0</v>
      </c>
      <c r="S260" s="150" t="s">
        <v>91</v>
      </c>
      <c r="T260" s="150" t="s">
        <v>895</v>
      </c>
      <c r="U260" s="151" t="s">
        <v>896</v>
      </c>
      <c r="W260" s="146"/>
    </row>
    <row r="261" spans="1:23" s="114" customFormat="1" ht="15.65" customHeight="1">
      <c r="A261" s="166" t="s">
        <v>977</v>
      </c>
      <c r="B261" s="46" t="s">
        <v>579</v>
      </c>
      <c r="C261" s="46" t="s">
        <v>649</v>
      </c>
      <c r="D261" s="129"/>
      <c r="E261" s="117" t="s">
        <v>641</v>
      </c>
      <c r="F261" s="47" t="s">
        <v>63</v>
      </c>
      <c r="G261" s="48" t="s">
        <v>46</v>
      </c>
      <c r="H261" s="126">
        <v>4.33</v>
      </c>
      <c r="I261" s="127">
        <f t="shared" si="112"/>
        <v>360.81889999999999</v>
      </c>
      <c r="J261" s="49">
        <v>25</v>
      </c>
      <c r="K261" s="50"/>
      <c r="L261" s="111" t="str">
        <f>IF(K261="","-",K261/250)</f>
        <v>-</v>
      </c>
      <c r="M261" s="112">
        <f t="shared" si="101"/>
        <v>0</v>
      </c>
      <c r="N261" s="112">
        <f>IF(K261&lt;50,H261*K261*0.05,0)</f>
        <v>0</v>
      </c>
      <c r="O261" s="112">
        <f t="shared" si="102"/>
        <v>0</v>
      </c>
      <c r="P261" s="119">
        <f t="shared" si="103"/>
        <v>0</v>
      </c>
      <c r="Q261" s="119">
        <f>IF(K261&lt;50,I261*K261*0.05,0)</f>
        <v>0</v>
      </c>
      <c r="R261" s="119">
        <f t="shared" si="104"/>
        <v>0</v>
      </c>
      <c r="S261" s="46" t="s">
        <v>897</v>
      </c>
      <c r="T261" s="46" t="s">
        <v>898</v>
      </c>
      <c r="U261" s="53" t="s">
        <v>899</v>
      </c>
      <c r="W261" s="113"/>
    </row>
    <row r="262" spans="1:23" s="114" customFormat="1" ht="15.65" customHeight="1">
      <c r="A262" s="166" t="s">
        <v>977</v>
      </c>
      <c r="B262" s="46" t="s">
        <v>266</v>
      </c>
      <c r="C262" s="46" t="s">
        <v>649</v>
      </c>
      <c r="D262" s="129" t="s">
        <v>43</v>
      </c>
      <c r="E262" s="47" t="s">
        <v>267</v>
      </c>
      <c r="F262" s="47" t="s">
        <v>150</v>
      </c>
      <c r="G262" s="48" t="s">
        <v>124</v>
      </c>
      <c r="H262" s="126">
        <v>1.4</v>
      </c>
      <c r="I262" s="127">
        <f t="shared" si="112"/>
        <v>116.66199999999999</v>
      </c>
      <c r="J262" s="49">
        <v>104</v>
      </c>
      <c r="K262" s="50"/>
      <c r="L262" s="111" t="str">
        <f>IF(K262="","-",K262/J262)</f>
        <v>-</v>
      </c>
      <c r="M262" s="112">
        <f t="shared" si="101"/>
        <v>0</v>
      </c>
      <c r="N262" s="112">
        <v>0</v>
      </c>
      <c r="O262" s="112">
        <f t="shared" si="102"/>
        <v>0</v>
      </c>
      <c r="P262" s="119">
        <f t="shared" si="103"/>
        <v>0</v>
      </c>
      <c r="Q262" s="119">
        <v>0</v>
      </c>
      <c r="R262" s="119">
        <f t="shared" si="104"/>
        <v>0</v>
      </c>
      <c r="S262" s="46" t="s">
        <v>75</v>
      </c>
      <c r="T262" s="46" t="s">
        <v>268</v>
      </c>
      <c r="U262" s="53" t="s">
        <v>269</v>
      </c>
      <c r="W262" s="113"/>
    </row>
    <row r="263" spans="1:23" s="114" customFormat="1" ht="15.65" customHeight="1">
      <c r="A263" s="166" t="s">
        <v>977</v>
      </c>
      <c r="B263" s="46" t="s">
        <v>271</v>
      </c>
      <c r="C263" s="46" t="s">
        <v>649</v>
      </c>
      <c r="D263" s="129" t="s">
        <v>43</v>
      </c>
      <c r="E263" s="47" t="s">
        <v>267</v>
      </c>
      <c r="F263" s="47" t="s">
        <v>184</v>
      </c>
      <c r="G263" s="48" t="s">
        <v>124</v>
      </c>
      <c r="H263" s="126">
        <v>4.22</v>
      </c>
      <c r="I263" s="127">
        <f t="shared" si="112"/>
        <v>351.65259999999995</v>
      </c>
      <c r="J263" s="49">
        <v>30</v>
      </c>
      <c r="K263" s="50"/>
      <c r="L263" s="111" t="str">
        <f>IF(K263="","-",K263/J263)</f>
        <v>-</v>
      </c>
      <c r="M263" s="112">
        <f t="shared" si="101"/>
        <v>0</v>
      </c>
      <c r="N263" s="112">
        <v>0</v>
      </c>
      <c r="O263" s="112">
        <f t="shared" si="102"/>
        <v>0</v>
      </c>
      <c r="P263" s="119">
        <f t="shared" si="103"/>
        <v>0</v>
      </c>
      <c r="Q263" s="119">
        <v>0</v>
      </c>
      <c r="R263" s="119">
        <f t="shared" si="104"/>
        <v>0</v>
      </c>
      <c r="S263" s="46" t="s">
        <v>75</v>
      </c>
      <c r="T263" s="46" t="s">
        <v>268</v>
      </c>
      <c r="U263" s="53" t="s">
        <v>269</v>
      </c>
      <c r="W263" s="113"/>
    </row>
    <row r="264" spans="1:23" s="133" customFormat="1" ht="15.65" hidden="1" customHeight="1">
      <c r="A264" s="167">
        <v>0</v>
      </c>
      <c r="B264" s="134" t="s">
        <v>270</v>
      </c>
      <c r="C264" s="134" t="s">
        <v>649</v>
      </c>
      <c r="D264" s="135" t="s">
        <v>43</v>
      </c>
      <c r="E264" s="152" t="s">
        <v>267</v>
      </c>
      <c r="F264" s="136" t="s">
        <v>45</v>
      </c>
      <c r="G264" s="137" t="s">
        <v>46</v>
      </c>
      <c r="H264" s="138">
        <v>4.22</v>
      </c>
      <c r="I264" s="139">
        <f t="shared" si="112"/>
        <v>351.65259999999995</v>
      </c>
      <c r="J264" s="140">
        <v>40</v>
      </c>
      <c r="K264" s="141"/>
      <c r="L264" s="142" t="str">
        <f>IF(K264="","-",K264/J264)</f>
        <v>-</v>
      </c>
      <c r="M264" s="112">
        <f t="shared" si="101"/>
        <v>0</v>
      </c>
      <c r="N264" s="112">
        <v>0</v>
      </c>
      <c r="O264" s="143">
        <f t="shared" si="102"/>
        <v>0</v>
      </c>
      <c r="P264" s="119">
        <f t="shared" si="103"/>
        <v>0</v>
      </c>
      <c r="Q264" s="119">
        <v>0</v>
      </c>
      <c r="R264" s="144">
        <f t="shared" si="104"/>
        <v>0</v>
      </c>
      <c r="S264" s="134" t="s">
        <v>75</v>
      </c>
      <c r="T264" s="134" t="s">
        <v>268</v>
      </c>
      <c r="U264" s="145" t="s">
        <v>269</v>
      </c>
      <c r="W264" s="146"/>
    </row>
    <row r="265" spans="1:23" s="114" customFormat="1" ht="15.65" customHeight="1">
      <c r="A265" s="166" t="s">
        <v>977</v>
      </c>
      <c r="B265" s="46" t="s">
        <v>580</v>
      </c>
      <c r="C265" s="46" t="s">
        <v>651</v>
      </c>
      <c r="D265" s="129" t="s">
        <v>43</v>
      </c>
      <c r="E265" s="47" t="s">
        <v>267</v>
      </c>
      <c r="F265" s="47" t="s">
        <v>655</v>
      </c>
      <c r="G265" s="48" t="s">
        <v>650</v>
      </c>
      <c r="H265" s="128">
        <f>I265/$R$7</f>
        <v>3.216128645145806</v>
      </c>
      <c r="I265" s="115">
        <v>268</v>
      </c>
      <c r="J265" s="49">
        <v>24</v>
      </c>
      <c r="K265" s="50"/>
      <c r="L265" s="111" t="str">
        <f>IF(K265="","-",K265/250)</f>
        <v>-</v>
      </c>
      <c r="M265" s="143">
        <f t="shared" si="101"/>
        <v>0</v>
      </c>
      <c r="N265" s="143">
        <f>IF(K265&lt;50,H265*K265*0.05,0)</f>
        <v>0</v>
      </c>
      <c r="O265" s="112">
        <f t="shared" si="102"/>
        <v>0</v>
      </c>
      <c r="P265" s="144">
        <f t="shared" si="103"/>
        <v>0</v>
      </c>
      <c r="Q265" s="144">
        <f>IF(K265&lt;50,I265*K265*0.05,0)</f>
        <v>0</v>
      </c>
      <c r="R265" s="119">
        <f t="shared" si="104"/>
        <v>0</v>
      </c>
      <c r="S265" s="46" t="s">
        <v>75</v>
      </c>
      <c r="T265" s="46" t="s">
        <v>268</v>
      </c>
      <c r="U265" s="53" t="s">
        <v>269</v>
      </c>
      <c r="W265" s="113"/>
    </row>
    <row r="266" spans="1:23" s="114" customFormat="1" ht="15.65" customHeight="1">
      <c r="A266" s="166" t="s">
        <v>977</v>
      </c>
      <c r="B266" s="46" t="s">
        <v>581</v>
      </c>
      <c r="C266" s="46" t="s">
        <v>649</v>
      </c>
      <c r="D266" s="129"/>
      <c r="E266" s="117" t="s">
        <v>642</v>
      </c>
      <c r="F266" s="47" t="s">
        <v>63</v>
      </c>
      <c r="G266" s="48" t="s">
        <v>46</v>
      </c>
      <c r="H266" s="126">
        <v>4.33</v>
      </c>
      <c r="I266" s="127">
        <f>H266*$R$7</f>
        <v>360.81889999999999</v>
      </c>
      <c r="J266" s="49">
        <v>25</v>
      </c>
      <c r="K266" s="50"/>
      <c r="L266" s="111" t="str">
        <f>IF(K266="","-",K266/250)</f>
        <v>-</v>
      </c>
      <c r="M266" s="112">
        <f t="shared" si="101"/>
        <v>0</v>
      </c>
      <c r="N266" s="112">
        <f>IF(K266&lt;50,H266*K266*0.05,0)</f>
        <v>0</v>
      </c>
      <c r="O266" s="112">
        <f t="shared" si="102"/>
        <v>0</v>
      </c>
      <c r="P266" s="119">
        <f t="shared" si="103"/>
        <v>0</v>
      </c>
      <c r="Q266" s="119">
        <f>IF(K266&lt;50,I266*K266*0.05,0)</f>
        <v>0</v>
      </c>
      <c r="R266" s="119">
        <f t="shared" si="104"/>
        <v>0</v>
      </c>
      <c r="S266" s="46" t="s">
        <v>75</v>
      </c>
      <c r="T266" s="46" t="s">
        <v>170</v>
      </c>
      <c r="U266" s="53" t="s">
        <v>900</v>
      </c>
      <c r="W266" s="113"/>
    </row>
    <row r="267" spans="1:23" s="133" customFormat="1" ht="15.65" hidden="1" customHeight="1">
      <c r="A267" s="167">
        <v>0</v>
      </c>
      <c r="B267" s="134" t="s">
        <v>272</v>
      </c>
      <c r="C267" s="134" t="s">
        <v>649</v>
      </c>
      <c r="D267" s="135" t="s">
        <v>43</v>
      </c>
      <c r="E267" s="154" t="s">
        <v>273</v>
      </c>
      <c r="F267" s="136" t="s">
        <v>184</v>
      </c>
      <c r="G267" s="137" t="s">
        <v>124</v>
      </c>
      <c r="H267" s="138">
        <v>3.69</v>
      </c>
      <c r="I267" s="139">
        <f>H267*$R$7</f>
        <v>307.48769999999996</v>
      </c>
      <c r="J267" s="140">
        <v>30</v>
      </c>
      <c r="K267" s="141"/>
      <c r="L267" s="147" t="str">
        <f>IF(K267="","-",K267/J267)</f>
        <v>-</v>
      </c>
      <c r="M267" s="148">
        <f t="shared" si="101"/>
        <v>0</v>
      </c>
      <c r="N267" s="148">
        <v>0</v>
      </c>
      <c r="O267" s="148">
        <f t="shared" si="102"/>
        <v>0</v>
      </c>
      <c r="P267" s="149">
        <f t="shared" si="103"/>
        <v>0</v>
      </c>
      <c r="Q267" s="149">
        <v>0</v>
      </c>
      <c r="R267" s="149">
        <f t="shared" si="104"/>
        <v>0</v>
      </c>
      <c r="S267" s="150" t="s">
        <v>54</v>
      </c>
      <c r="T267" s="150" t="s">
        <v>274</v>
      </c>
      <c r="U267" s="151" t="s">
        <v>275</v>
      </c>
      <c r="W267" s="146"/>
    </row>
    <row r="268" spans="1:23" s="114" customFormat="1" ht="15.65" customHeight="1">
      <c r="A268" s="166" t="s">
        <v>977</v>
      </c>
      <c r="B268" s="46" t="s">
        <v>746</v>
      </c>
      <c r="C268" s="46" t="s">
        <v>649</v>
      </c>
      <c r="D268" s="129" t="s">
        <v>43</v>
      </c>
      <c r="E268" s="130" t="s">
        <v>803</v>
      </c>
      <c r="F268" s="47" t="s">
        <v>150</v>
      </c>
      <c r="G268" s="48" t="s">
        <v>124</v>
      </c>
      <c r="H268" s="126">
        <v>1.56</v>
      </c>
      <c r="I268" s="127">
        <f>H268*$R$7</f>
        <v>129.9948</v>
      </c>
      <c r="J268" s="49">
        <v>104</v>
      </c>
      <c r="K268" s="50"/>
      <c r="L268" s="111" t="str">
        <f>IF(K268="","-",K268/J268)</f>
        <v>-</v>
      </c>
      <c r="M268" s="112">
        <f t="shared" si="101"/>
        <v>0</v>
      </c>
      <c r="N268" s="112">
        <v>0</v>
      </c>
      <c r="O268" s="112">
        <f t="shared" si="102"/>
        <v>0</v>
      </c>
      <c r="P268" s="119">
        <f t="shared" si="103"/>
        <v>0</v>
      </c>
      <c r="Q268" s="119">
        <v>0</v>
      </c>
      <c r="R268" s="119">
        <f t="shared" si="104"/>
        <v>0</v>
      </c>
      <c r="S268" s="46" t="s">
        <v>54</v>
      </c>
      <c r="T268" s="46" t="s">
        <v>274</v>
      </c>
      <c r="U268" s="53" t="s">
        <v>275</v>
      </c>
      <c r="W268" s="113"/>
    </row>
    <row r="269" spans="1:23" s="114" customFormat="1" ht="15.65" customHeight="1">
      <c r="A269" s="166" t="s">
        <v>977</v>
      </c>
      <c r="B269" s="46" t="s">
        <v>1024</v>
      </c>
      <c r="C269" s="46" t="s">
        <v>651</v>
      </c>
      <c r="D269" s="129"/>
      <c r="E269" s="117" t="s">
        <v>643</v>
      </c>
      <c r="F269" s="47" t="s">
        <v>648</v>
      </c>
      <c r="G269" s="48" t="s">
        <v>650</v>
      </c>
      <c r="H269" s="128">
        <f>I269/$R$7</f>
        <v>3.3721348853954161</v>
      </c>
      <c r="I269" s="168">
        <v>281</v>
      </c>
      <c r="J269" s="49">
        <v>24</v>
      </c>
      <c r="K269" s="50"/>
      <c r="L269" s="111" t="str">
        <f t="shared" ref="L269:L271" si="113">IF(K269="","-",K269/250)</f>
        <v>-</v>
      </c>
      <c r="M269" s="143">
        <f t="shared" si="101"/>
        <v>0</v>
      </c>
      <c r="N269" s="143">
        <f t="shared" ref="N269:N271" si="114">IF(K269&lt;50,H269*K269*0.05,0)</f>
        <v>0</v>
      </c>
      <c r="O269" s="112">
        <f t="shared" si="102"/>
        <v>0</v>
      </c>
      <c r="P269" s="144">
        <f t="shared" si="103"/>
        <v>0</v>
      </c>
      <c r="Q269" s="144">
        <f t="shared" ref="Q269:Q271" si="115">IF(K269&lt;50,I269*K269*0.05,0)</f>
        <v>0</v>
      </c>
      <c r="R269" s="119">
        <f t="shared" si="104"/>
        <v>0</v>
      </c>
      <c r="S269" s="46" t="s">
        <v>91</v>
      </c>
      <c r="T269" s="46" t="s">
        <v>901</v>
      </c>
      <c r="U269" s="53" t="s">
        <v>902</v>
      </c>
      <c r="W269" s="113"/>
    </row>
    <row r="270" spans="1:23" s="133" customFormat="1" ht="15.65" hidden="1" customHeight="1">
      <c r="A270" s="167">
        <v>0</v>
      </c>
      <c r="B270" s="134" t="s">
        <v>582</v>
      </c>
      <c r="C270" s="134" t="s">
        <v>651</v>
      </c>
      <c r="D270" s="135"/>
      <c r="E270" s="154" t="s">
        <v>643</v>
      </c>
      <c r="F270" s="136" t="s">
        <v>129</v>
      </c>
      <c r="G270" s="137" t="s">
        <v>650</v>
      </c>
      <c r="H270" s="155">
        <f>I270/$R$7</f>
        <v>3.7441497659906395</v>
      </c>
      <c r="I270" s="156">
        <v>312</v>
      </c>
      <c r="J270" s="140">
        <v>25</v>
      </c>
      <c r="K270" s="141"/>
      <c r="L270" s="142" t="str">
        <f t="shared" si="113"/>
        <v>-</v>
      </c>
      <c r="M270" s="143">
        <f t="shared" si="101"/>
        <v>0</v>
      </c>
      <c r="N270" s="143">
        <f t="shared" si="114"/>
        <v>0</v>
      </c>
      <c r="O270" s="143">
        <f t="shared" si="102"/>
        <v>0</v>
      </c>
      <c r="P270" s="144">
        <f t="shared" si="103"/>
        <v>0</v>
      </c>
      <c r="Q270" s="144">
        <f t="shared" si="115"/>
        <v>0</v>
      </c>
      <c r="R270" s="144">
        <f t="shared" si="104"/>
        <v>0</v>
      </c>
      <c r="S270" s="134" t="s">
        <v>91</v>
      </c>
      <c r="T270" s="134" t="s">
        <v>901</v>
      </c>
      <c r="U270" s="145" t="s">
        <v>902</v>
      </c>
      <c r="W270" s="146"/>
    </row>
    <row r="271" spans="1:23" s="114" customFormat="1" ht="15.65" customHeight="1">
      <c r="A271" s="166">
        <v>75</v>
      </c>
      <c r="B271" s="46" t="s">
        <v>1025</v>
      </c>
      <c r="C271" s="46" t="s">
        <v>651</v>
      </c>
      <c r="D271" s="129"/>
      <c r="E271" s="117" t="s">
        <v>643</v>
      </c>
      <c r="F271" s="47" t="s">
        <v>1010</v>
      </c>
      <c r="G271" s="48" t="s">
        <v>650</v>
      </c>
      <c r="H271" s="128">
        <f>I271/$R$7</f>
        <v>4.0441617664706593</v>
      </c>
      <c r="I271" s="115">
        <v>337</v>
      </c>
      <c r="J271" s="49">
        <v>25</v>
      </c>
      <c r="K271" s="50"/>
      <c r="L271" s="111" t="str">
        <f t="shared" si="113"/>
        <v>-</v>
      </c>
      <c r="M271" s="143">
        <f t="shared" si="101"/>
        <v>0</v>
      </c>
      <c r="N271" s="143">
        <f t="shared" si="114"/>
        <v>0</v>
      </c>
      <c r="O271" s="112">
        <f t="shared" si="102"/>
        <v>0</v>
      </c>
      <c r="P271" s="144">
        <f t="shared" si="103"/>
        <v>0</v>
      </c>
      <c r="Q271" s="144">
        <f t="shared" si="115"/>
        <v>0</v>
      </c>
      <c r="R271" s="119">
        <f t="shared" si="104"/>
        <v>0</v>
      </c>
      <c r="S271" s="46" t="s">
        <v>91</v>
      </c>
      <c r="T271" s="46" t="s">
        <v>901</v>
      </c>
      <c r="U271" s="53" t="s">
        <v>902</v>
      </c>
      <c r="W271" s="113"/>
    </row>
    <row r="272" spans="1:23" s="133" customFormat="1" ht="15.65" hidden="1" customHeight="1">
      <c r="A272" s="167">
        <v>0</v>
      </c>
      <c r="B272" s="134" t="s">
        <v>276</v>
      </c>
      <c r="C272" s="134" t="s">
        <v>649</v>
      </c>
      <c r="D272" s="135"/>
      <c r="E272" s="136" t="s">
        <v>948</v>
      </c>
      <c r="F272" s="136" t="s">
        <v>45</v>
      </c>
      <c r="G272" s="137" t="s">
        <v>46</v>
      </c>
      <c r="H272" s="138">
        <v>3.51</v>
      </c>
      <c r="I272" s="139">
        <f>H272*$R$7</f>
        <v>292.48829999999998</v>
      </c>
      <c r="J272" s="140">
        <v>40</v>
      </c>
      <c r="K272" s="141"/>
      <c r="L272" s="142" t="str">
        <f>IF(K272="","-",K272/J272)</f>
        <v>-</v>
      </c>
      <c r="M272" s="143">
        <f t="shared" si="101"/>
        <v>0</v>
      </c>
      <c r="N272" s="143">
        <v>0</v>
      </c>
      <c r="O272" s="143">
        <f t="shared" si="102"/>
        <v>0</v>
      </c>
      <c r="P272" s="149">
        <f t="shared" si="103"/>
        <v>0</v>
      </c>
      <c r="Q272" s="149">
        <v>0</v>
      </c>
      <c r="R272" s="144">
        <f t="shared" si="104"/>
        <v>0</v>
      </c>
      <c r="S272" s="134" t="s">
        <v>54</v>
      </c>
      <c r="T272" s="134" t="s">
        <v>507</v>
      </c>
      <c r="U272" s="145" t="s">
        <v>508</v>
      </c>
      <c r="W272" s="146"/>
    </row>
    <row r="273" spans="1:23" s="114" customFormat="1" ht="15.65" customHeight="1">
      <c r="A273" s="166" t="s">
        <v>977</v>
      </c>
      <c r="B273" s="46" t="s">
        <v>747</v>
      </c>
      <c r="C273" s="46" t="s">
        <v>649</v>
      </c>
      <c r="D273" s="129"/>
      <c r="E273" s="130" t="s">
        <v>804</v>
      </c>
      <c r="F273" s="47" t="s">
        <v>795</v>
      </c>
      <c r="G273" s="48" t="s">
        <v>46</v>
      </c>
      <c r="H273" s="126">
        <v>7.74</v>
      </c>
      <c r="I273" s="127">
        <f>H273*$R$7</f>
        <v>644.9742</v>
      </c>
      <c r="J273" s="49">
        <v>12</v>
      </c>
      <c r="K273" s="50"/>
      <c r="L273" s="111" t="str">
        <f>IF(K273="","-",K273/J273)</f>
        <v>-</v>
      </c>
      <c r="M273" s="112">
        <f t="shared" si="101"/>
        <v>0</v>
      </c>
      <c r="N273" s="112">
        <v>0</v>
      </c>
      <c r="O273" s="112">
        <f t="shared" si="102"/>
        <v>0</v>
      </c>
      <c r="P273" s="119">
        <f t="shared" si="103"/>
        <v>0</v>
      </c>
      <c r="Q273" s="119">
        <v>0</v>
      </c>
      <c r="R273" s="119">
        <f t="shared" si="104"/>
        <v>0</v>
      </c>
      <c r="S273" s="46" t="s">
        <v>54</v>
      </c>
      <c r="T273" s="46" t="s">
        <v>507</v>
      </c>
      <c r="U273" s="53" t="s">
        <v>508</v>
      </c>
      <c r="W273" s="113"/>
    </row>
    <row r="274" spans="1:23" s="114" customFormat="1" ht="15.65" customHeight="1">
      <c r="A274" s="166" t="s">
        <v>977</v>
      </c>
      <c r="B274" s="46" t="s">
        <v>277</v>
      </c>
      <c r="C274" s="46" t="s">
        <v>649</v>
      </c>
      <c r="D274" s="129" t="s">
        <v>43</v>
      </c>
      <c r="E274" s="47" t="s">
        <v>278</v>
      </c>
      <c r="F274" s="47" t="s">
        <v>184</v>
      </c>
      <c r="G274" s="48" t="s">
        <v>124</v>
      </c>
      <c r="H274" s="126">
        <v>4.6099999999999994</v>
      </c>
      <c r="I274" s="127">
        <f>H274*$R$7</f>
        <v>384.15129999999994</v>
      </c>
      <c r="J274" s="49">
        <v>30</v>
      </c>
      <c r="K274" s="50"/>
      <c r="L274" s="111" t="str">
        <f>IF(K274="","-",K274/J274)</f>
        <v>-</v>
      </c>
      <c r="M274" s="112">
        <f t="shared" ref="M274:M312" si="116">H274*K274</f>
        <v>0</v>
      </c>
      <c r="N274" s="112">
        <v>0</v>
      </c>
      <c r="O274" s="112">
        <f t="shared" ref="O274:O312" si="117">M274+N274</f>
        <v>0</v>
      </c>
      <c r="P274" s="119">
        <f t="shared" ref="P274:P312" si="118">K274*I274</f>
        <v>0</v>
      </c>
      <c r="Q274" s="119">
        <v>0</v>
      </c>
      <c r="R274" s="119">
        <f t="shared" ref="R274:R312" si="119">P274+Q274</f>
        <v>0</v>
      </c>
      <c r="S274" s="46" t="s">
        <v>177</v>
      </c>
      <c r="T274" s="46" t="s">
        <v>279</v>
      </c>
      <c r="U274" s="53" t="s">
        <v>280</v>
      </c>
      <c r="W274" s="113"/>
    </row>
    <row r="275" spans="1:23" s="114" customFormat="1" ht="15.65" customHeight="1">
      <c r="A275" s="166" t="s">
        <v>977</v>
      </c>
      <c r="B275" s="46" t="s">
        <v>281</v>
      </c>
      <c r="C275" s="46" t="s">
        <v>649</v>
      </c>
      <c r="D275" s="129" t="s">
        <v>43</v>
      </c>
      <c r="E275" s="130" t="s">
        <v>282</v>
      </c>
      <c r="F275" s="47" t="s">
        <v>45</v>
      </c>
      <c r="G275" s="48" t="s">
        <v>46</v>
      </c>
      <c r="H275" s="126">
        <v>4.6099999999999994</v>
      </c>
      <c r="I275" s="127">
        <f>H275*$R$7</f>
        <v>384.15129999999994</v>
      </c>
      <c r="J275" s="49">
        <v>40</v>
      </c>
      <c r="K275" s="50"/>
      <c r="L275" s="111" t="str">
        <f>IF(K275="","-",K275/J275)</f>
        <v>-</v>
      </c>
      <c r="M275" s="112">
        <f t="shared" si="116"/>
        <v>0</v>
      </c>
      <c r="N275" s="112">
        <v>0</v>
      </c>
      <c r="O275" s="112">
        <f t="shared" si="117"/>
        <v>0</v>
      </c>
      <c r="P275" s="119">
        <f t="shared" si="118"/>
        <v>0</v>
      </c>
      <c r="Q275" s="119">
        <v>0</v>
      </c>
      <c r="R275" s="119">
        <f t="shared" si="119"/>
        <v>0</v>
      </c>
      <c r="S275" s="46" t="s">
        <v>177</v>
      </c>
      <c r="T275" s="46" t="s">
        <v>279</v>
      </c>
      <c r="U275" s="53" t="s">
        <v>280</v>
      </c>
      <c r="W275" s="113"/>
    </row>
    <row r="276" spans="1:23" s="114" customFormat="1" ht="15.65" customHeight="1">
      <c r="A276" s="166" t="s">
        <v>977</v>
      </c>
      <c r="B276" s="46" t="s">
        <v>585</v>
      </c>
      <c r="C276" s="46" t="s">
        <v>651</v>
      </c>
      <c r="D276" s="129" t="s">
        <v>43</v>
      </c>
      <c r="E276" s="47" t="s">
        <v>284</v>
      </c>
      <c r="F276" s="47" t="s">
        <v>648</v>
      </c>
      <c r="G276" s="48" t="s">
        <v>650</v>
      </c>
      <c r="H276" s="128">
        <f>I276/$R$7</f>
        <v>3.7441497659906395</v>
      </c>
      <c r="I276" s="115">
        <v>312</v>
      </c>
      <c r="J276" s="49">
        <v>25</v>
      </c>
      <c r="K276" s="50"/>
      <c r="L276" s="111" t="str">
        <f>IF(K276="","-",K276/250)</f>
        <v>-</v>
      </c>
      <c r="M276" s="143">
        <f t="shared" si="116"/>
        <v>0</v>
      </c>
      <c r="N276" s="143">
        <f>IF(K276&lt;50,H276*K276*0.05,0)</f>
        <v>0</v>
      </c>
      <c r="O276" s="112">
        <f t="shared" si="117"/>
        <v>0</v>
      </c>
      <c r="P276" s="144">
        <f t="shared" si="118"/>
        <v>0</v>
      </c>
      <c r="Q276" s="144">
        <f>IF(K276&lt;50,I276*K276*0.05,0)</f>
        <v>0</v>
      </c>
      <c r="R276" s="119">
        <f t="shared" si="119"/>
        <v>0</v>
      </c>
      <c r="S276" s="46" t="s">
        <v>125</v>
      </c>
      <c r="T276" s="46" t="s">
        <v>285</v>
      </c>
      <c r="U276" s="53" t="s">
        <v>286</v>
      </c>
      <c r="W276" s="113"/>
    </row>
    <row r="277" spans="1:23" s="114" customFormat="1" ht="15.65" customHeight="1">
      <c r="A277" s="166" t="s">
        <v>977</v>
      </c>
      <c r="B277" s="46" t="s">
        <v>283</v>
      </c>
      <c r="C277" s="46" t="s">
        <v>649</v>
      </c>
      <c r="D277" s="129" t="s">
        <v>43</v>
      </c>
      <c r="E277" s="130" t="s">
        <v>284</v>
      </c>
      <c r="F277" s="47" t="s">
        <v>129</v>
      </c>
      <c r="G277" s="48" t="s">
        <v>124</v>
      </c>
      <c r="H277" s="126">
        <v>4.68</v>
      </c>
      <c r="I277" s="127">
        <f>H277*$R$7</f>
        <v>389.98439999999999</v>
      </c>
      <c r="J277" s="49">
        <v>25</v>
      </c>
      <c r="K277" s="50"/>
      <c r="L277" s="111" t="str">
        <f>IF(K277="","-",K277/250)</f>
        <v>-</v>
      </c>
      <c r="M277" s="112">
        <f t="shared" si="116"/>
        <v>0</v>
      </c>
      <c r="N277" s="112">
        <f>IF(K277&lt;50,H277*K277*0.05,0)</f>
        <v>0</v>
      </c>
      <c r="O277" s="112">
        <f t="shared" si="117"/>
        <v>0</v>
      </c>
      <c r="P277" s="119">
        <f t="shared" si="118"/>
        <v>0</v>
      </c>
      <c r="Q277" s="119">
        <f>IF(K277&lt;50,I277*K277*0.05,0)</f>
        <v>0</v>
      </c>
      <c r="R277" s="119">
        <f t="shared" si="119"/>
        <v>0</v>
      </c>
      <c r="S277" s="46" t="s">
        <v>125</v>
      </c>
      <c r="T277" s="46" t="s">
        <v>285</v>
      </c>
      <c r="U277" s="53" t="s">
        <v>286</v>
      </c>
      <c r="W277" s="113"/>
    </row>
    <row r="278" spans="1:23" s="133" customFormat="1" ht="15.65" hidden="1" customHeight="1">
      <c r="A278" s="167">
        <v>0</v>
      </c>
      <c r="B278" s="134" t="s">
        <v>586</v>
      </c>
      <c r="C278" s="134" t="s">
        <v>651</v>
      </c>
      <c r="D278" s="135" t="s">
        <v>43</v>
      </c>
      <c r="E278" s="136" t="s">
        <v>284</v>
      </c>
      <c r="F278" s="136" t="s">
        <v>129</v>
      </c>
      <c r="G278" s="137" t="s">
        <v>650</v>
      </c>
      <c r="H278" s="155">
        <f>I278/$R$7</f>
        <v>4.0561622464898592</v>
      </c>
      <c r="I278" s="156">
        <v>338</v>
      </c>
      <c r="J278" s="140">
        <v>25</v>
      </c>
      <c r="K278" s="141"/>
      <c r="L278" s="142" t="str">
        <f t="shared" ref="L278:L279" si="120">IF(K278="","-",K278/250)</f>
        <v>-</v>
      </c>
      <c r="M278" s="143">
        <f t="shared" si="116"/>
        <v>0</v>
      </c>
      <c r="N278" s="143">
        <f t="shared" ref="N278:N279" si="121">IF(K278&lt;50,H278*K278*0.05,0)</f>
        <v>0</v>
      </c>
      <c r="O278" s="143">
        <f t="shared" si="117"/>
        <v>0</v>
      </c>
      <c r="P278" s="144">
        <f t="shared" si="118"/>
        <v>0</v>
      </c>
      <c r="Q278" s="144">
        <f t="shared" ref="Q278:Q279" si="122">IF(K278&lt;50,I278*K278*0.05,0)</f>
        <v>0</v>
      </c>
      <c r="R278" s="144">
        <f t="shared" si="119"/>
        <v>0</v>
      </c>
      <c r="S278" s="134" t="s">
        <v>125</v>
      </c>
      <c r="T278" s="134" t="s">
        <v>285</v>
      </c>
      <c r="U278" s="145" t="s">
        <v>286</v>
      </c>
      <c r="W278" s="146"/>
    </row>
    <row r="279" spans="1:23" s="114" customFormat="1" ht="15.65" customHeight="1">
      <c r="A279" s="166" t="s">
        <v>977</v>
      </c>
      <c r="B279" s="46" t="s">
        <v>1026</v>
      </c>
      <c r="C279" s="46" t="s">
        <v>651</v>
      </c>
      <c r="D279" s="129"/>
      <c r="E279" s="47" t="s">
        <v>284</v>
      </c>
      <c r="F279" s="47" t="s">
        <v>1010</v>
      </c>
      <c r="G279" s="48" t="s">
        <v>650</v>
      </c>
      <c r="H279" s="128">
        <f>I279/$R$7</f>
        <v>4.6201848073922962</v>
      </c>
      <c r="I279" s="115">
        <v>385</v>
      </c>
      <c r="J279" s="49">
        <v>25</v>
      </c>
      <c r="K279" s="50"/>
      <c r="L279" s="111" t="str">
        <f t="shared" si="120"/>
        <v>-</v>
      </c>
      <c r="M279" s="143">
        <f t="shared" si="116"/>
        <v>0</v>
      </c>
      <c r="N279" s="143">
        <f t="shared" si="121"/>
        <v>0</v>
      </c>
      <c r="O279" s="112">
        <f t="shared" si="117"/>
        <v>0</v>
      </c>
      <c r="P279" s="144">
        <f t="shared" si="118"/>
        <v>0</v>
      </c>
      <c r="Q279" s="144">
        <f t="shared" si="122"/>
        <v>0</v>
      </c>
      <c r="R279" s="119">
        <f t="shared" si="119"/>
        <v>0</v>
      </c>
      <c r="S279" s="46" t="s">
        <v>125</v>
      </c>
      <c r="T279" s="46" t="s">
        <v>285</v>
      </c>
      <c r="U279" s="53" t="s">
        <v>286</v>
      </c>
      <c r="W279" s="113"/>
    </row>
    <row r="280" spans="1:23" s="114" customFormat="1" ht="15.65" customHeight="1">
      <c r="A280" s="166">
        <v>10</v>
      </c>
      <c r="B280" s="46" t="s">
        <v>829</v>
      </c>
      <c r="C280" s="46" t="s">
        <v>649</v>
      </c>
      <c r="D280" s="129" t="s">
        <v>43</v>
      </c>
      <c r="E280" s="130" t="s">
        <v>284</v>
      </c>
      <c r="F280" s="130" t="s">
        <v>828</v>
      </c>
      <c r="G280" s="48" t="s">
        <v>46</v>
      </c>
      <c r="H280" s="126">
        <v>11.97</v>
      </c>
      <c r="I280" s="127">
        <f>H280*$R$7</f>
        <v>997.46010000000001</v>
      </c>
      <c r="J280" s="49">
        <v>10</v>
      </c>
      <c r="K280" s="50"/>
      <c r="L280" s="111" t="str">
        <f>IF(K280="","-",K280/80)</f>
        <v>-</v>
      </c>
      <c r="M280" s="143">
        <f t="shared" si="116"/>
        <v>0</v>
      </c>
      <c r="N280" s="143">
        <v>0</v>
      </c>
      <c r="O280" s="112">
        <f t="shared" si="117"/>
        <v>0</v>
      </c>
      <c r="P280" s="144">
        <f t="shared" si="118"/>
        <v>0</v>
      </c>
      <c r="Q280" s="144">
        <v>0</v>
      </c>
      <c r="R280" s="119">
        <f t="shared" si="119"/>
        <v>0</v>
      </c>
      <c r="S280" s="46" t="s">
        <v>125</v>
      </c>
      <c r="T280" s="46" t="s">
        <v>285</v>
      </c>
      <c r="U280" s="53" t="s">
        <v>286</v>
      </c>
      <c r="W280" s="113"/>
    </row>
    <row r="281" spans="1:23" s="114" customFormat="1" ht="15.65" customHeight="1">
      <c r="A281" s="166" t="s">
        <v>977</v>
      </c>
      <c r="B281" s="46" t="s">
        <v>584</v>
      </c>
      <c r="C281" s="46" t="s">
        <v>651</v>
      </c>
      <c r="D281" s="129" t="s">
        <v>43</v>
      </c>
      <c r="E281" s="47" t="s">
        <v>284</v>
      </c>
      <c r="F281" s="47" t="s">
        <v>184</v>
      </c>
      <c r="G281" s="48" t="s">
        <v>124</v>
      </c>
      <c r="H281" s="128">
        <f>I281/$R$7</f>
        <v>2.4120964838593544</v>
      </c>
      <c r="I281" s="115">
        <v>201</v>
      </c>
      <c r="J281" s="49">
        <v>30</v>
      </c>
      <c r="K281" s="50"/>
      <c r="L281" s="111" t="str">
        <f t="shared" ref="L281:L282" si="123">IF(K281="","-",K281/250)</f>
        <v>-</v>
      </c>
      <c r="M281" s="143">
        <f t="shared" si="116"/>
        <v>0</v>
      </c>
      <c r="N281" s="143">
        <f t="shared" ref="N281:N282" si="124">IF(K281&lt;50,H281*K281*0.05,0)</f>
        <v>0</v>
      </c>
      <c r="O281" s="112">
        <f t="shared" si="117"/>
        <v>0</v>
      </c>
      <c r="P281" s="144">
        <f t="shared" si="118"/>
        <v>0</v>
      </c>
      <c r="Q281" s="144">
        <f t="shared" ref="Q281:Q282" si="125">IF(K281&lt;50,I281*K281*0.05,0)</f>
        <v>0</v>
      </c>
      <c r="R281" s="119">
        <f t="shared" si="119"/>
        <v>0</v>
      </c>
      <c r="S281" s="46" t="s">
        <v>125</v>
      </c>
      <c r="T281" s="46" t="s">
        <v>285</v>
      </c>
      <c r="U281" s="53" t="s">
        <v>286</v>
      </c>
      <c r="W281" s="113"/>
    </row>
    <row r="282" spans="1:23" s="133" customFormat="1" ht="15.65" hidden="1" customHeight="1">
      <c r="A282" s="167">
        <v>0</v>
      </c>
      <c r="B282" s="134" t="s">
        <v>583</v>
      </c>
      <c r="C282" s="134" t="s">
        <v>651</v>
      </c>
      <c r="D282" s="135" t="s">
        <v>43</v>
      </c>
      <c r="E282" s="136" t="s">
        <v>284</v>
      </c>
      <c r="F282" s="136" t="s">
        <v>655</v>
      </c>
      <c r="G282" s="137" t="s">
        <v>650</v>
      </c>
      <c r="H282" s="155">
        <f>I282/$R$7</f>
        <v>2.484099363974559</v>
      </c>
      <c r="I282" s="156">
        <v>207</v>
      </c>
      <c r="J282" s="140">
        <v>24</v>
      </c>
      <c r="K282" s="141"/>
      <c r="L282" s="142" t="str">
        <f t="shared" si="123"/>
        <v>-</v>
      </c>
      <c r="M282" s="143">
        <f t="shared" si="116"/>
        <v>0</v>
      </c>
      <c r="N282" s="143">
        <f t="shared" si="124"/>
        <v>0</v>
      </c>
      <c r="O282" s="143">
        <f t="shared" si="117"/>
        <v>0</v>
      </c>
      <c r="P282" s="144">
        <f t="shared" si="118"/>
        <v>0</v>
      </c>
      <c r="Q282" s="144">
        <f t="shared" si="125"/>
        <v>0</v>
      </c>
      <c r="R282" s="144">
        <f t="shared" si="119"/>
        <v>0</v>
      </c>
      <c r="S282" s="150" t="s">
        <v>125</v>
      </c>
      <c r="T282" s="150" t="s">
        <v>285</v>
      </c>
      <c r="U282" s="151" t="s">
        <v>286</v>
      </c>
      <c r="W282" s="146"/>
    </row>
    <row r="283" spans="1:23" s="114" customFormat="1" ht="15.65" customHeight="1">
      <c r="A283" s="166" t="s">
        <v>977</v>
      </c>
      <c r="B283" s="46" t="s">
        <v>748</v>
      </c>
      <c r="C283" s="46" t="s">
        <v>649</v>
      </c>
      <c r="D283" s="129" t="s">
        <v>43</v>
      </c>
      <c r="E283" s="130" t="s">
        <v>284</v>
      </c>
      <c r="F283" s="47" t="s">
        <v>45</v>
      </c>
      <c r="G283" s="48" t="s">
        <v>46</v>
      </c>
      <c r="H283" s="126">
        <v>2.84</v>
      </c>
      <c r="I283" s="127">
        <f>H283*$R$7</f>
        <v>236.65719999999999</v>
      </c>
      <c r="J283" s="49">
        <v>40</v>
      </c>
      <c r="K283" s="50"/>
      <c r="L283" s="111" t="str">
        <f>IF(K283="","-",K283/J283)</f>
        <v>-</v>
      </c>
      <c r="M283" s="112">
        <f t="shared" si="116"/>
        <v>0</v>
      </c>
      <c r="N283" s="112">
        <v>0</v>
      </c>
      <c r="O283" s="112">
        <f t="shared" si="117"/>
        <v>0</v>
      </c>
      <c r="P283" s="119">
        <f t="shared" si="118"/>
        <v>0</v>
      </c>
      <c r="Q283" s="119">
        <v>0</v>
      </c>
      <c r="R283" s="119">
        <f t="shared" si="119"/>
        <v>0</v>
      </c>
      <c r="S283" s="46" t="s">
        <v>125</v>
      </c>
      <c r="T283" s="46" t="s">
        <v>285</v>
      </c>
      <c r="U283" s="53" t="s">
        <v>286</v>
      </c>
      <c r="W283" s="113"/>
    </row>
    <row r="284" spans="1:23" s="114" customFormat="1" ht="15.65" customHeight="1">
      <c r="A284" s="166" t="s">
        <v>977</v>
      </c>
      <c r="B284" s="46" t="s">
        <v>287</v>
      </c>
      <c r="C284" s="46" t="s">
        <v>649</v>
      </c>
      <c r="D284" s="129" t="s">
        <v>43</v>
      </c>
      <c r="E284" s="47" t="s">
        <v>288</v>
      </c>
      <c r="F284" s="47" t="s">
        <v>138</v>
      </c>
      <c r="G284" s="48" t="s">
        <v>46</v>
      </c>
      <c r="H284" s="126">
        <v>5.12</v>
      </c>
      <c r="I284" s="127">
        <f>H284*$R$7</f>
        <v>426.64960000000002</v>
      </c>
      <c r="J284" s="49">
        <v>25</v>
      </c>
      <c r="K284" s="50"/>
      <c r="L284" s="111" t="str">
        <f>IF(K284="","-",K284/250)</f>
        <v>-</v>
      </c>
      <c r="M284" s="112">
        <f t="shared" si="116"/>
        <v>0</v>
      </c>
      <c r="N284" s="112">
        <f>IF(K284&lt;50,H284*K284*0.05,0)</f>
        <v>0</v>
      </c>
      <c r="O284" s="112">
        <f t="shared" si="117"/>
        <v>0</v>
      </c>
      <c r="P284" s="119">
        <f t="shared" si="118"/>
        <v>0</v>
      </c>
      <c r="Q284" s="119">
        <f>IF(K284&lt;50,I284*K284*0.05,0)</f>
        <v>0</v>
      </c>
      <c r="R284" s="119">
        <f t="shared" si="119"/>
        <v>0</v>
      </c>
      <c r="S284" s="46" t="s">
        <v>75</v>
      </c>
      <c r="T284" s="46" t="s">
        <v>133</v>
      </c>
      <c r="U284" s="53" t="s">
        <v>289</v>
      </c>
      <c r="W284" s="113"/>
    </row>
    <row r="285" spans="1:23" s="114" customFormat="1" ht="15.65" customHeight="1">
      <c r="A285" s="166" t="s">
        <v>977</v>
      </c>
      <c r="B285" s="46" t="s">
        <v>290</v>
      </c>
      <c r="C285" s="46" t="s">
        <v>649</v>
      </c>
      <c r="D285" s="129" t="s">
        <v>43</v>
      </c>
      <c r="E285" s="47" t="s">
        <v>288</v>
      </c>
      <c r="F285" s="47" t="s">
        <v>132</v>
      </c>
      <c r="G285" s="48" t="s">
        <v>46</v>
      </c>
      <c r="H285" s="126">
        <v>2</v>
      </c>
      <c r="I285" s="127">
        <f>H285*$R$7</f>
        <v>166.66</v>
      </c>
      <c r="J285" s="49">
        <v>84</v>
      </c>
      <c r="K285" s="50"/>
      <c r="L285" s="111" t="str">
        <f>IF(K285="","-",K285/J285)</f>
        <v>-</v>
      </c>
      <c r="M285" s="112">
        <f t="shared" si="116"/>
        <v>0</v>
      </c>
      <c r="N285" s="112">
        <v>0</v>
      </c>
      <c r="O285" s="112">
        <f t="shared" si="117"/>
        <v>0</v>
      </c>
      <c r="P285" s="119">
        <f t="shared" si="118"/>
        <v>0</v>
      </c>
      <c r="Q285" s="119">
        <v>0</v>
      </c>
      <c r="R285" s="119">
        <f t="shared" si="119"/>
        <v>0</v>
      </c>
      <c r="S285" s="46" t="s">
        <v>75</v>
      </c>
      <c r="T285" s="46" t="s">
        <v>133</v>
      </c>
      <c r="U285" s="53" t="s">
        <v>289</v>
      </c>
      <c r="W285" s="113"/>
    </row>
    <row r="286" spans="1:23" s="133" customFormat="1" ht="15.65" hidden="1" customHeight="1">
      <c r="A286" s="167">
        <v>0</v>
      </c>
      <c r="B286" s="134" t="s">
        <v>749</v>
      </c>
      <c r="C286" s="134" t="s">
        <v>649</v>
      </c>
      <c r="D286" s="135" t="s">
        <v>43</v>
      </c>
      <c r="E286" s="152" t="s">
        <v>805</v>
      </c>
      <c r="F286" s="136" t="s">
        <v>222</v>
      </c>
      <c r="G286" s="137" t="s">
        <v>46</v>
      </c>
      <c r="H286" s="138">
        <v>5.52</v>
      </c>
      <c r="I286" s="139">
        <f>H286*$R$7</f>
        <v>459.98159999999996</v>
      </c>
      <c r="J286" s="140">
        <v>16</v>
      </c>
      <c r="K286" s="141"/>
      <c r="L286" s="142" t="str">
        <f>IF(K286="","-",K286/J286)</f>
        <v>-</v>
      </c>
      <c r="M286" s="148">
        <f t="shared" si="116"/>
        <v>0</v>
      </c>
      <c r="N286" s="148">
        <v>0</v>
      </c>
      <c r="O286" s="143">
        <f t="shared" si="117"/>
        <v>0</v>
      </c>
      <c r="P286" s="149">
        <f t="shared" si="118"/>
        <v>0</v>
      </c>
      <c r="Q286" s="149">
        <v>0</v>
      </c>
      <c r="R286" s="144">
        <f t="shared" si="119"/>
        <v>0</v>
      </c>
      <c r="S286" s="134" t="s">
        <v>75</v>
      </c>
      <c r="T286" s="134" t="s">
        <v>133</v>
      </c>
      <c r="U286" s="145" t="s">
        <v>289</v>
      </c>
      <c r="W286" s="146"/>
    </row>
    <row r="287" spans="1:23" s="133" customFormat="1" ht="15.65" hidden="1" customHeight="1">
      <c r="A287" s="167">
        <v>0</v>
      </c>
      <c r="B287" s="134" t="s">
        <v>588</v>
      </c>
      <c r="C287" s="134" t="s">
        <v>651</v>
      </c>
      <c r="D287" s="135" t="s">
        <v>43</v>
      </c>
      <c r="E287" s="136" t="s">
        <v>292</v>
      </c>
      <c r="F287" s="136" t="s">
        <v>648</v>
      </c>
      <c r="G287" s="137" t="s">
        <v>650</v>
      </c>
      <c r="H287" s="155">
        <f>I287/$R$7</f>
        <v>2.484099363974559</v>
      </c>
      <c r="I287" s="156">
        <v>207</v>
      </c>
      <c r="J287" s="140">
        <v>25</v>
      </c>
      <c r="K287" s="141"/>
      <c r="L287" s="142" t="str">
        <f t="shared" ref="L287:L288" si="126">IF(K287="","-",K287/250)</f>
        <v>-</v>
      </c>
      <c r="M287" s="143">
        <f t="shared" si="116"/>
        <v>0</v>
      </c>
      <c r="N287" s="143">
        <f t="shared" ref="N287:N288" si="127">IF(K287&lt;50,H287*K287*0.05,0)</f>
        <v>0</v>
      </c>
      <c r="O287" s="143">
        <f t="shared" si="117"/>
        <v>0</v>
      </c>
      <c r="P287" s="144">
        <f t="shared" si="118"/>
        <v>0</v>
      </c>
      <c r="Q287" s="144">
        <f t="shared" ref="Q287:Q288" si="128">IF(K287&lt;50,I287*K287*0.05,0)</f>
        <v>0</v>
      </c>
      <c r="R287" s="144">
        <f t="shared" si="119"/>
        <v>0</v>
      </c>
      <c r="S287" s="134" t="s">
        <v>125</v>
      </c>
      <c r="T287" s="134" t="s">
        <v>235</v>
      </c>
      <c r="U287" s="145" t="s">
        <v>293</v>
      </c>
      <c r="W287" s="146"/>
    </row>
    <row r="288" spans="1:23" s="114" customFormat="1" ht="15.65" customHeight="1">
      <c r="A288" s="166" t="s">
        <v>977</v>
      </c>
      <c r="B288" s="46" t="s">
        <v>1027</v>
      </c>
      <c r="C288" s="46" t="s">
        <v>651</v>
      </c>
      <c r="D288" s="129"/>
      <c r="E288" s="47" t="s">
        <v>292</v>
      </c>
      <c r="F288" s="47" t="s">
        <v>129</v>
      </c>
      <c r="G288" s="48" t="s">
        <v>650</v>
      </c>
      <c r="H288" s="128">
        <f>I288/$R$7</f>
        <v>3.0361214448577942</v>
      </c>
      <c r="I288" s="115">
        <v>253</v>
      </c>
      <c r="J288" s="49">
        <v>25</v>
      </c>
      <c r="K288" s="50"/>
      <c r="L288" s="111" t="str">
        <f t="shared" si="126"/>
        <v>-</v>
      </c>
      <c r="M288" s="143">
        <f t="shared" si="116"/>
        <v>0</v>
      </c>
      <c r="N288" s="143">
        <f t="shared" si="127"/>
        <v>0</v>
      </c>
      <c r="O288" s="112">
        <f t="shared" si="117"/>
        <v>0</v>
      </c>
      <c r="P288" s="144">
        <f t="shared" si="118"/>
        <v>0</v>
      </c>
      <c r="Q288" s="144">
        <f t="shared" si="128"/>
        <v>0</v>
      </c>
      <c r="R288" s="119">
        <f t="shared" si="119"/>
        <v>0</v>
      </c>
      <c r="S288" s="46" t="s">
        <v>125</v>
      </c>
      <c r="T288" s="46" t="s">
        <v>235</v>
      </c>
      <c r="U288" s="53" t="s">
        <v>293</v>
      </c>
      <c r="W288" s="113"/>
    </row>
    <row r="289" spans="1:23" s="114" customFormat="1" ht="15.65" customHeight="1">
      <c r="A289" s="166" t="s">
        <v>977</v>
      </c>
      <c r="B289" s="46" t="s">
        <v>291</v>
      </c>
      <c r="C289" s="46" t="s">
        <v>649</v>
      </c>
      <c r="D289" s="129" t="s">
        <v>43</v>
      </c>
      <c r="E289" s="47" t="s">
        <v>292</v>
      </c>
      <c r="F289" s="47" t="s">
        <v>150</v>
      </c>
      <c r="G289" s="48" t="s">
        <v>124</v>
      </c>
      <c r="H289" s="126">
        <v>1.24</v>
      </c>
      <c r="I289" s="127">
        <f>H289*$R$7</f>
        <v>103.3292</v>
      </c>
      <c r="J289" s="49">
        <v>104</v>
      </c>
      <c r="K289" s="50"/>
      <c r="L289" s="111" t="str">
        <f>IF(K289="","-",K289/J289)</f>
        <v>-</v>
      </c>
      <c r="M289" s="112">
        <f t="shared" si="116"/>
        <v>0</v>
      </c>
      <c r="N289" s="112">
        <v>0</v>
      </c>
      <c r="O289" s="112">
        <f t="shared" si="117"/>
        <v>0</v>
      </c>
      <c r="P289" s="119">
        <f t="shared" si="118"/>
        <v>0</v>
      </c>
      <c r="Q289" s="119">
        <v>0</v>
      </c>
      <c r="R289" s="119">
        <f t="shared" si="119"/>
        <v>0</v>
      </c>
      <c r="S289" s="46" t="s">
        <v>125</v>
      </c>
      <c r="T289" s="46" t="s">
        <v>235</v>
      </c>
      <c r="U289" s="53" t="s">
        <v>293</v>
      </c>
      <c r="W289" s="113"/>
    </row>
    <row r="290" spans="1:23" s="114" customFormat="1" ht="15.65" customHeight="1">
      <c r="A290" s="166" t="s">
        <v>977</v>
      </c>
      <c r="B290" s="46" t="s">
        <v>587</v>
      </c>
      <c r="C290" s="46" t="s">
        <v>651</v>
      </c>
      <c r="D290" s="129" t="s">
        <v>43</v>
      </c>
      <c r="E290" s="47" t="s">
        <v>292</v>
      </c>
      <c r="F290" s="47" t="s">
        <v>655</v>
      </c>
      <c r="G290" s="48" t="s">
        <v>650</v>
      </c>
      <c r="H290" s="128">
        <f>I290/$R$7</f>
        <v>2.076083043321733</v>
      </c>
      <c r="I290" s="115">
        <v>173</v>
      </c>
      <c r="J290" s="49">
        <v>24</v>
      </c>
      <c r="K290" s="50"/>
      <c r="L290" s="111" t="str">
        <f t="shared" ref="L290:L293" si="129">IF(K290="","-",K290/250)</f>
        <v>-</v>
      </c>
      <c r="M290" s="143">
        <f t="shared" si="116"/>
        <v>0</v>
      </c>
      <c r="N290" s="143">
        <f t="shared" ref="N290:N293" si="130">IF(K290&lt;50,H290*K290*0.05,0)</f>
        <v>0</v>
      </c>
      <c r="O290" s="112">
        <f t="shared" si="117"/>
        <v>0</v>
      </c>
      <c r="P290" s="144">
        <f t="shared" si="118"/>
        <v>0</v>
      </c>
      <c r="Q290" s="144">
        <f t="shared" ref="Q290:Q293" si="131">IF(K290&lt;50,I290*K290*0.05,0)</f>
        <v>0</v>
      </c>
      <c r="R290" s="119">
        <f t="shared" si="119"/>
        <v>0</v>
      </c>
      <c r="S290" s="46" t="s">
        <v>125</v>
      </c>
      <c r="T290" s="46" t="s">
        <v>235</v>
      </c>
      <c r="U290" s="53" t="s">
        <v>293</v>
      </c>
      <c r="W290" s="113"/>
    </row>
    <row r="291" spans="1:23" s="114" customFormat="1" ht="15.65" customHeight="1">
      <c r="A291" s="166" t="s">
        <v>977</v>
      </c>
      <c r="B291" s="46" t="s">
        <v>590</v>
      </c>
      <c r="C291" s="46" t="s">
        <v>651</v>
      </c>
      <c r="D291" s="129" t="s">
        <v>43</v>
      </c>
      <c r="E291" s="47" t="s">
        <v>644</v>
      </c>
      <c r="F291" s="47" t="s">
        <v>648</v>
      </c>
      <c r="G291" s="48" t="s">
        <v>650</v>
      </c>
      <c r="H291" s="128">
        <f>I291/$R$7</f>
        <v>4.6801872074882995</v>
      </c>
      <c r="I291" s="115">
        <v>390</v>
      </c>
      <c r="J291" s="49">
        <v>25</v>
      </c>
      <c r="K291" s="50"/>
      <c r="L291" s="111" t="str">
        <f t="shared" si="129"/>
        <v>-</v>
      </c>
      <c r="M291" s="143">
        <f t="shared" si="116"/>
        <v>0</v>
      </c>
      <c r="N291" s="143">
        <f t="shared" si="130"/>
        <v>0</v>
      </c>
      <c r="O291" s="112">
        <f t="shared" si="117"/>
        <v>0</v>
      </c>
      <c r="P291" s="144">
        <f t="shared" si="118"/>
        <v>0</v>
      </c>
      <c r="Q291" s="144">
        <f t="shared" si="131"/>
        <v>0</v>
      </c>
      <c r="R291" s="119">
        <f t="shared" si="119"/>
        <v>0</v>
      </c>
      <c r="S291" s="46" t="s">
        <v>54</v>
      </c>
      <c r="T291" s="46" t="s">
        <v>235</v>
      </c>
      <c r="U291" s="53" t="s">
        <v>686</v>
      </c>
      <c r="W291" s="113"/>
    </row>
    <row r="292" spans="1:23" s="114" customFormat="1" ht="15.65" customHeight="1">
      <c r="A292" s="166" t="s">
        <v>977</v>
      </c>
      <c r="B292" s="46" t="s">
        <v>1028</v>
      </c>
      <c r="C292" s="46" t="s">
        <v>651</v>
      </c>
      <c r="D292" s="129"/>
      <c r="E292" s="47" t="s">
        <v>644</v>
      </c>
      <c r="F292" s="47" t="s">
        <v>129</v>
      </c>
      <c r="G292" s="48" t="s">
        <v>650</v>
      </c>
      <c r="H292" s="128">
        <f>I292/$R$7</f>
        <v>4.6801872074882995</v>
      </c>
      <c r="I292" s="115">
        <v>390</v>
      </c>
      <c r="J292" s="49">
        <v>25</v>
      </c>
      <c r="K292" s="50"/>
      <c r="L292" s="111" t="str">
        <f t="shared" si="129"/>
        <v>-</v>
      </c>
      <c r="M292" s="143">
        <f t="shared" si="116"/>
        <v>0</v>
      </c>
      <c r="N292" s="143">
        <f t="shared" si="130"/>
        <v>0</v>
      </c>
      <c r="O292" s="112">
        <f t="shared" si="117"/>
        <v>0</v>
      </c>
      <c r="P292" s="144">
        <f t="shared" si="118"/>
        <v>0</v>
      </c>
      <c r="Q292" s="144">
        <f t="shared" si="131"/>
        <v>0</v>
      </c>
      <c r="R292" s="119">
        <f t="shared" si="119"/>
        <v>0</v>
      </c>
      <c r="S292" s="46" t="s">
        <v>54</v>
      </c>
      <c r="T292" s="46" t="s">
        <v>235</v>
      </c>
      <c r="U292" s="53" t="s">
        <v>686</v>
      </c>
      <c r="W292" s="113"/>
    </row>
    <row r="293" spans="1:23" s="133" customFormat="1" ht="15.65" hidden="1" customHeight="1">
      <c r="A293" s="167">
        <v>0</v>
      </c>
      <c r="B293" s="134" t="s">
        <v>589</v>
      </c>
      <c r="C293" s="134" t="s">
        <v>651</v>
      </c>
      <c r="D293" s="135" t="s">
        <v>43</v>
      </c>
      <c r="E293" s="136" t="s">
        <v>644</v>
      </c>
      <c r="F293" s="136" t="s">
        <v>655</v>
      </c>
      <c r="G293" s="137" t="s">
        <v>650</v>
      </c>
      <c r="H293" s="155">
        <f>I293/$R$7</f>
        <v>1.7880715228609145</v>
      </c>
      <c r="I293" s="156">
        <v>149</v>
      </c>
      <c r="J293" s="140">
        <v>24</v>
      </c>
      <c r="K293" s="141"/>
      <c r="L293" s="142" t="str">
        <f t="shared" si="129"/>
        <v>-</v>
      </c>
      <c r="M293" s="143">
        <f t="shared" si="116"/>
        <v>0</v>
      </c>
      <c r="N293" s="143">
        <f t="shared" si="130"/>
        <v>0</v>
      </c>
      <c r="O293" s="143">
        <f t="shared" si="117"/>
        <v>0</v>
      </c>
      <c r="P293" s="144">
        <f t="shared" si="118"/>
        <v>0</v>
      </c>
      <c r="Q293" s="144">
        <f t="shared" si="131"/>
        <v>0</v>
      </c>
      <c r="R293" s="144">
        <f t="shared" si="119"/>
        <v>0</v>
      </c>
      <c r="S293" s="150" t="s">
        <v>54</v>
      </c>
      <c r="T293" s="150" t="s">
        <v>235</v>
      </c>
      <c r="U293" s="151" t="s">
        <v>686</v>
      </c>
      <c r="W293" s="146"/>
    </row>
    <row r="294" spans="1:23" s="114" customFormat="1" ht="15.65" customHeight="1">
      <c r="A294" s="166" t="s">
        <v>977</v>
      </c>
      <c r="B294" s="46" t="s">
        <v>750</v>
      </c>
      <c r="C294" s="46" t="s">
        <v>649</v>
      </c>
      <c r="D294" s="129" t="s">
        <v>43</v>
      </c>
      <c r="E294" s="130" t="s">
        <v>644</v>
      </c>
      <c r="F294" s="47" t="s">
        <v>45</v>
      </c>
      <c r="G294" s="48" t="s">
        <v>815</v>
      </c>
      <c r="H294" s="126">
        <v>3.3099999999999996</v>
      </c>
      <c r="I294" s="127">
        <f t="shared" ref="I294:I303" si="132">H294*$R$7</f>
        <v>275.82229999999998</v>
      </c>
      <c r="J294" s="49">
        <v>40</v>
      </c>
      <c r="K294" s="50"/>
      <c r="L294" s="111" t="str">
        <f>IF(K294="","-",K294/J294)</f>
        <v>-</v>
      </c>
      <c r="M294" s="112">
        <f t="shared" si="116"/>
        <v>0</v>
      </c>
      <c r="N294" s="112">
        <v>0</v>
      </c>
      <c r="O294" s="112">
        <f t="shared" si="117"/>
        <v>0</v>
      </c>
      <c r="P294" s="119">
        <f t="shared" si="118"/>
        <v>0</v>
      </c>
      <c r="Q294" s="119">
        <v>0</v>
      </c>
      <c r="R294" s="119">
        <f t="shared" si="119"/>
        <v>0</v>
      </c>
      <c r="S294" s="46" t="s">
        <v>54</v>
      </c>
      <c r="T294" s="46" t="s">
        <v>235</v>
      </c>
      <c r="U294" s="53" t="s">
        <v>686</v>
      </c>
      <c r="W294" s="113"/>
    </row>
    <row r="295" spans="1:23" s="133" customFormat="1" ht="15.65" hidden="1" customHeight="1">
      <c r="A295" s="167">
        <v>0</v>
      </c>
      <c r="B295" s="134" t="s">
        <v>591</v>
      </c>
      <c r="C295" s="134" t="s">
        <v>649</v>
      </c>
      <c r="D295" s="135"/>
      <c r="E295" s="157" t="s">
        <v>949</v>
      </c>
      <c r="F295" s="136" t="s">
        <v>63</v>
      </c>
      <c r="G295" s="137" t="s">
        <v>46</v>
      </c>
      <c r="H295" s="138">
        <v>6.25</v>
      </c>
      <c r="I295" s="139">
        <f t="shared" si="132"/>
        <v>520.8125</v>
      </c>
      <c r="J295" s="140">
        <v>25</v>
      </c>
      <c r="K295" s="141"/>
      <c r="L295" s="147" t="str">
        <f>IF(K295="","-",K295/250)</f>
        <v>-</v>
      </c>
      <c r="M295" s="148">
        <f t="shared" si="116"/>
        <v>0</v>
      </c>
      <c r="N295" s="148">
        <f>IF(K295&lt;50,H295*K295*0.05,0)</f>
        <v>0</v>
      </c>
      <c r="O295" s="148">
        <f t="shared" si="117"/>
        <v>0</v>
      </c>
      <c r="P295" s="149">
        <f t="shared" si="118"/>
        <v>0</v>
      </c>
      <c r="Q295" s="149">
        <f>IF(K295&lt;50,I295*K295*0.05,0)</f>
        <v>0</v>
      </c>
      <c r="R295" s="149">
        <f t="shared" si="119"/>
        <v>0</v>
      </c>
      <c r="S295" s="150"/>
      <c r="T295" s="150"/>
      <c r="U295" s="151"/>
      <c r="W295" s="146"/>
    </row>
    <row r="296" spans="1:23" s="133" customFormat="1" ht="15.65" hidden="1" customHeight="1">
      <c r="A296" s="167">
        <v>0</v>
      </c>
      <c r="B296" s="134" t="s">
        <v>751</v>
      </c>
      <c r="C296" s="134" t="s">
        <v>649</v>
      </c>
      <c r="D296" s="135"/>
      <c r="E296" s="152" t="s">
        <v>950</v>
      </c>
      <c r="F296" s="136" t="s">
        <v>656</v>
      </c>
      <c r="G296" s="137" t="s">
        <v>46</v>
      </c>
      <c r="H296" s="138">
        <v>8.06</v>
      </c>
      <c r="I296" s="139">
        <f t="shared" si="132"/>
        <v>671.63980000000004</v>
      </c>
      <c r="J296" s="140">
        <v>16</v>
      </c>
      <c r="K296" s="141"/>
      <c r="L296" s="147" t="str">
        <f>IF(K296="","-",K296/J296)</f>
        <v>-</v>
      </c>
      <c r="M296" s="148">
        <f t="shared" si="116"/>
        <v>0</v>
      </c>
      <c r="N296" s="148">
        <v>0</v>
      </c>
      <c r="O296" s="148">
        <f t="shared" si="117"/>
        <v>0</v>
      </c>
      <c r="P296" s="149">
        <f t="shared" si="118"/>
        <v>0</v>
      </c>
      <c r="Q296" s="149">
        <v>0</v>
      </c>
      <c r="R296" s="149">
        <f t="shared" si="119"/>
        <v>0</v>
      </c>
      <c r="S296" s="150" t="s">
        <v>54</v>
      </c>
      <c r="T296" s="150" t="s">
        <v>903</v>
      </c>
      <c r="U296" s="151" t="s">
        <v>904</v>
      </c>
      <c r="W296" s="146"/>
    </row>
    <row r="297" spans="1:23" s="114" customFormat="1" ht="15.65" customHeight="1">
      <c r="A297" s="166" t="s">
        <v>977</v>
      </c>
      <c r="B297" s="46" t="s">
        <v>297</v>
      </c>
      <c r="C297" s="46" t="s">
        <v>649</v>
      </c>
      <c r="D297" s="129" t="s">
        <v>43</v>
      </c>
      <c r="E297" s="47" t="s">
        <v>295</v>
      </c>
      <c r="F297" s="47" t="s">
        <v>138</v>
      </c>
      <c r="G297" s="48" t="s">
        <v>46</v>
      </c>
      <c r="H297" s="126">
        <v>5.12</v>
      </c>
      <c r="I297" s="127">
        <f t="shared" si="132"/>
        <v>426.64960000000002</v>
      </c>
      <c r="J297" s="49">
        <v>25</v>
      </c>
      <c r="K297" s="50"/>
      <c r="L297" s="111" t="str">
        <f>IF(K297="","-",K297/250)</f>
        <v>-</v>
      </c>
      <c r="M297" s="112">
        <f t="shared" si="116"/>
        <v>0</v>
      </c>
      <c r="N297" s="112">
        <f>IF(K297&lt;50,H297*K297*0.05,0)</f>
        <v>0</v>
      </c>
      <c r="O297" s="112">
        <f t="shared" si="117"/>
        <v>0</v>
      </c>
      <c r="P297" s="119">
        <f t="shared" si="118"/>
        <v>0</v>
      </c>
      <c r="Q297" s="119">
        <f>IF(K297&lt;50,I297*K297*0.05,0)</f>
        <v>0</v>
      </c>
      <c r="R297" s="119">
        <f t="shared" si="119"/>
        <v>0</v>
      </c>
      <c r="S297" s="46" t="s">
        <v>75</v>
      </c>
      <c r="T297" s="46" t="s">
        <v>133</v>
      </c>
      <c r="U297" s="53" t="s">
        <v>296</v>
      </c>
      <c r="W297" s="113"/>
    </row>
    <row r="298" spans="1:23" s="114" customFormat="1" ht="15.65" customHeight="1">
      <c r="A298" s="166" t="s">
        <v>977</v>
      </c>
      <c r="B298" s="46" t="s">
        <v>752</v>
      </c>
      <c r="C298" s="46" t="s">
        <v>649</v>
      </c>
      <c r="D298" s="129" t="s">
        <v>43</v>
      </c>
      <c r="E298" s="130" t="s">
        <v>295</v>
      </c>
      <c r="F298" s="47" t="s">
        <v>132</v>
      </c>
      <c r="G298" s="48" t="s">
        <v>46</v>
      </c>
      <c r="H298" s="126">
        <v>2</v>
      </c>
      <c r="I298" s="127">
        <f t="shared" si="132"/>
        <v>166.66</v>
      </c>
      <c r="J298" s="49">
        <v>84</v>
      </c>
      <c r="K298" s="50"/>
      <c r="L298" s="111" t="str">
        <f>IF(K298="","-",K298/J298)</f>
        <v>-</v>
      </c>
      <c r="M298" s="112">
        <f t="shared" si="116"/>
        <v>0</v>
      </c>
      <c r="N298" s="112">
        <v>0</v>
      </c>
      <c r="O298" s="112">
        <f t="shared" si="117"/>
        <v>0</v>
      </c>
      <c r="P298" s="119">
        <f t="shared" si="118"/>
        <v>0</v>
      </c>
      <c r="Q298" s="119">
        <v>0</v>
      </c>
      <c r="R298" s="119">
        <f t="shared" si="119"/>
        <v>0</v>
      </c>
      <c r="S298" s="46" t="s">
        <v>75</v>
      </c>
      <c r="T298" s="46" t="s">
        <v>133</v>
      </c>
      <c r="U298" s="53" t="s">
        <v>296</v>
      </c>
      <c r="W298" s="113"/>
    </row>
    <row r="299" spans="1:23" s="114" customFormat="1" ht="15.65" customHeight="1">
      <c r="A299" s="166" t="s">
        <v>977</v>
      </c>
      <c r="B299" s="46" t="s">
        <v>294</v>
      </c>
      <c r="C299" s="46" t="s">
        <v>649</v>
      </c>
      <c r="D299" s="129" t="s">
        <v>43</v>
      </c>
      <c r="E299" s="47" t="s">
        <v>295</v>
      </c>
      <c r="F299" s="47" t="s">
        <v>136</v>
      </c>
      <c r="G299" s="48" t="s">
        <v>46</v>
      </c>
      <c r="H299" s="126">
        <v>2.52</v>
      </c>
      <c r="I299" s="127">
        <f t="shared" si="132"/>
        <v>209.99160000000001</v>
      </c>
      <c r="J299" s="49">
        <v>40</v>
      </c>
      <c r="K299" s="50"/>
      <c r="L299" s="111" t="str">
        <f>IF(K299="","-",K299/J299)</f>
        <v>-</v>
      </c>
      <c r="M299" s="112">
        <f t="shared" si="116"/>
        <v>0</v>
      </c>
      <c r="N299" s="112">
        <v>0</v>
      </c>
      <c r="O299" s="112">
        <f t="shared" si="117"/>
        <v>0</v>
      </c>
      <c r="P299" s="119">
        <f t="shared" si="118"/>
        <v>0</v>
      </c>
      <c r="Q299" s="119">
        <v>0</v>
      </c>
      <c r="R299" s="119">
        <f t="shared" si="119"/>
        <v>0</v>
      </c>
      <c r="S299" s="46" t="s">
        <v>75</v>
      </c>
      <c r="T299" s="46" t="s">
        <v>133</v>
      </c>
      <c r="U299" s="53" t="s">
        <v>296</v>
      </c>
      <c r="W299" s="113"/>
    </row>
    <row r="300" spans="1:23" s="114" customFormat="1" ht="15.65" customHeight="1">
      <c r="A300" s="166" t="s">
        <v>977</v>
      </c>
      <c r="B300" s="46" t="s">
        <v>753</v>
      </c>
      <c r="C300" s="46" t="s">
        <v>649</v>
      </c>
      <c r="D300" s="129" t="s">
        <v>43</v>
      </c>
      <c r="E300" s="130" t="s">
        <v>295</v>
      </c>
      <c r="F300" s="47" t="s">
        <v>45</v>
      </c>
      <c r="G300" s="48" t="s">
        <v>46</v>
      </c>
      <c r="H300" s="126">
        <v>4.43</v>
      </c>
      <c r="I300" s="127">
        <f t="shared" si="132"/>
        <v>369.15189999999996</v>
      </c>
      <c r="J300" s="49">
        <v>40</v>
      </c>
      <c r="K300" s="50"/>
      <c r="L300" s="111" t="str">
        <f>IF(K300="","-",K300/J300)</f>
        <v>-</v>
      </c>
      <c r="M300" s="112">
        <f t="shared" si="116"/>
        <v>0</v>
      </c>
      <c r="N300" s="112">
        <v>0</v>
      </c>
      <c r="O300" s="112">
        <f t="shared" si="117"/>
        <v>0</v>
      </c>
      <c r="P300" s="119">
        <f t="shared" si="118"/>
        <v>0</v>
      </c>
      <c r="Q300" s="119">
        <v>0</v>
      </c>
      <c r="R300" s="119">
        <f t="shared" si="119"/>
        <v>0</v>
      </c>
      <c r="S300" s="46" t="s">
        <v>75</v>
      </c>
      <c r="T300" s="46" t="s">
        <v>133</v>
      </c>
      <c r="U300" s="53" t="s">
        <v>296</v>
      </c>
      <c r="W300" s="113"/>
    </row>
    <row r="301" spans="1:23" s="114" customFormat="1" ht="15.65" customHeight="1">
      <c r="A301" s="166" t="s">
        <v>977</v>
      </c>
      <c r="B301" s="46" t="s">
        <v>754</v>
      </c>
      <c r="C301" s="46" t="s">
        <v>649</v>
      </c>
      <c r="D301" s="129" t="s">
        <v>43</v>
      </c>
      <c r="E301" s="130" t="s">
        <v>295</v>
      </c>
      <c r="F301" s="47" t="s">
        <v>222</v>
      </c>
      <c r="G301" s="48" t="s">
        <v>46</v>
      </c>
      <c r="H301" s="126">
        <v>5.52</v>
      </c>
      <c r="I301" s="127">
        <f t="shared" si="132"/>
        <v>459.98159999999996</v>
      </c>
      <c r="J301" s="49">
        <v>16</v>
      </c>
      <c r="K301" s="50"/>
      <c r="L301" s="111" t="str">
        <f>IF(K301="","-",K301/J301)</f>
        <v>-</v>
      </c>
      <c r="M301" s="112">
        <f t="shared" si="116"/>
        <v>0</v>
      </c>
      <c r="N301" s="112">
        <v>0</v>
      </c>
      <c r="O301" s="112">
        <f t="shared" si="117"/>
        <v>0</v>
      </c>
      <c r="P301" s="119">
        <f t="shared" si="118"/>
        <v>0</v>
      </c>
      <c r="Q301" s="119">
        <v>0</v>
      </c>
      <c r="R301" s="119">
        <f t="shared" si="119"/>
        <v>0</v>
      </c>
      <c r="S301" s="46" t="s">
        <v>75</v>
      </c>
      <c r="T301" s="46" t="s">
        <v>133</v>
      </c>
      <c r="U301" s="53" t="s">
        <v>296</v>
      </c>
      <c r="W301" s="113"/>
    </row>
    <row r="302" spans="1:23" s="114" customFormat="1" ht="15.65" customHeight="1">
      <c r="A302" s="166">
        <v>25</v>
      </c>
      <c r="B302" s="46" t="s">
        <v>1029</v>
      </c>
      <c r="C302" s="46" t="s">
        <v>651</v>
      </c>
      <c r="D302" s="129"/>
      <c r="E302" s="47" t="s">
        <v>645</v>
      </c>
      <c r="F302" s="47" t="s">
        <v>648</v>
      </c>
      <c r="G302" s="48" t="s">
        <v>650</v>
      </c>
      <c r="H302" s="128">
        <f>I302/$R$7</f>
        <v>3.2521300852034081</v>
      </c>
      <c r="I302" s="168">
        <v>271</v>
      </c>
      <c r="J302" s="49">
        <v>25</v>
      </c>
      <c r="K302" s="50"/>
      <c r="L302" s="111" t="str">
        <f>IF(K302="","-",K302/250)</f>
        <v>-</v>
      </c>
      <c r="M302" s="143">
        <f t="shared" si="116"/>
        <v>0</v>
      </c>
      <c r="N302" s="143">
        <f>IF(K302&lt;50,H302*K302*0.05,0)</f>
        <v>0</v>
      </c>
      <c r="O302" s="112">
        <f t="shared" si="117"/>
        <v>0</v>
      </c>
      <c r="P302" s="144">
        <f t="shared" si="118"/>
        <v>0</v>
      </c>
      <c r="Q302" s="144">
        <f>IF(K302&lt;50,I302*K302*0.05,0)</f>
        <v>0</v>
      </c>
      <c r="R302" s="119">
        <f t="shared" si="119"/>
        <v>0</v>
      </c>
      <c r="S302" s="46" t="s">
        <v>54</v>
      </c>
      <c r="T302" s="46" t="s">
        <v>661</v>
      </c>
      <c r="U302" s="53" t="s">
        <v>687</v>
      </c>
      <c r="W302" s="113"/>
    </row>
    <row r="303" spans="1:23" s="114" customFormat="1" ht="15.65" customHeight="1">
      <c r="A303" s="166" t="s">
        <v>977</v>
      </c>
      <c r="B303" s="46" t="s">
        <v>592</v>
      </c>
      <c r="C303" s="46" t="s">
        <v>649</v>
      </c>
      <c r="D303" s="129" t="s">
        <v>43</v>
      </c>
      <c r="E303" s="47" t="s">
        <v>645</v>
      </c>
      <c r="F303" s="47" t="s">
        <v>63</v>
      </c>
      <c r="G303" s="48" t="s">
        <v>46</v>
      </c>
      <c r="H303" s="126">
        <v>6.12</v>
      </c>
      <c r="I303" s="127">
        <f t="shared" si="132"/>
        <v>509.9796</v>
      </c>
      <c r="J303" s="49">
        <v>25</v>
      </c>
      <c r="K303" s="50"/>
      <c r="L303" s="111" t="str">
        <f>IF(K303="","-",K303/250)</f>
        <v>-</v>
      </c>
      <c r="M303" s="112">
        <f t="shared" si="116"/>
        <v>0</v>
      </c>
      <c r="N303" s="112">
        <f>IF(K303&lt;50,H303*K303*0.05,0)</f>
        <v>0</v>
      </c>
      <c r="O303" s="112">
        <f t="shared" si="117"/>
        <v>0</v>
      </c>
      <c r="P303" s="119">
        <f t="shared" si="118"/>
        <v>0</v>
      </c>
      <c r="Q303" s="119">
        <f>IF(K303&lt;50,I303*K303*0.05,0)</f>
        <v>0</v>
      </c>
      <c r="R303" s="119">
        <f t="shared" si="119"/>
        <v>0</v>
      </c>
      <c r="S303" s="46" t="s">
        <v>54</v>
      </c>
      <c r="T303" s="46" t="s">
        <v>661</v>
      </c>
      <c r="U303" s="53" t="s">
        <v>687</v>
      </c>
      <c r="W303" s="113"/>
    </row>
    <row r="304" spans="1:23" s="133" customFormat="1" ht="15.65" hidden="1" customHeight="1">
      <c r="A304" s="167">
        <v>0</v>
      </c>
      <c r="B304" s="134" t="s">
        <v>593</v>
      </c>
      <c r="C304" s="134" t="s">
        <v>651</v>
      </c>
      <c r="D304" s="135" t="s">
        <v>43</v>
      </c>
      <c r="E304" s="136" t="s">
        <v>645</v>
      </c>
      <c r="F304" s="136" t="s">
        <v>129</v>
      </c>
      <c r="G304" s="137" t="s">
        <v>650</v>
      </c>
      <c r="H304" s="155">
        <f>I304/$R$7</f>
        <v>4.3081723268930761</v>
      </c>
      <c r="I304" s="156">
        <v>359</v>
      </c>
      <c r="J304" s="140">
        <v>25</v>
      </c>
      <c r="K304" s="141"/>
      <c r="L304" s="142" t="str">
        <f>IF(K304="","-",K304/250)</f>
        <v>-</v>
      </c>
      <c r="M304" s="143">
        <f t="shared" si="116"/>
        <v>0</v>
      </c>
      <c r="N304" s="143">
        <f>IF(K304&lt;50,H304*K304*0.05,0)</f>
        <v>0</v>
      </c>
      <c r="O304" s="143">
        <f t="shared" si="117"/>
        <v>0</v>
      </c>
      <c r="P304" s="144">
        <f t="shared" si="118"/>
        <v>0</v>
      </c>
      <c r="Q304" s="144">
        <f>IF(K304&lt;50,I304*K304*0.05,0)</f>
        <v>0</v>
      </c>
      <c r="R304" s="144">
        <f t="shared" si="119"/>
        <v>0</v>
      </c>
      <c r="S304" s="134" t="s">
        <v>54</v>
      </c>
      <c r="T304" s="134" t="s">
        <v>661</v>
      </c>
      <c r="U304" s="145" t="s">
        <v>687</v>
      </c>
      <c r="W304" s="146"/>
    </row>
    <row r="305" spans="1:23" s="114" customFormat="1" ht="15.65" customHeight="1">
      <c r="A305" s="166" t="s">
        <v>977</v>
      </c>
      <c r="B305" s="46" t="s">
        <v>836</v>
      </c>
      <c r="C305" s="46" t="s">
        <v>649</v>
      </c>
      <c r="D305" s="129" t="s">
        <v>43</v>
      </c>
      <c r="E305" s="130" t="s">
        <v>645</v>
      </c>
      <c r="F305" s="130" t="s">
        <v>835</v>
      </c>
      <c r="G305" s="48" t="s">
        <v>46</v>
      </c>
      <c r="H305" s="126">
        <v>15.99</v>
      </c>
      <c r="I305" s="127">
        <f>H305*$R$7</f>
        <v>1332.4467</v>
      </c>
      <c r="J305" s="49">
        <v>10</v>
      </c>
      <c r="K305" s="50"/>
      <c r="L305" s="111" t="str">
        <f>IF(K305="","-",K305/80)</f>
        <v>-</v>
      </c>
      <c r="M305" s="112">
        <f t="shared" si="116"/>
        <v>0</v>
      </c>
      <c r="N305" s="112">
        <v>0</v>
      </c>
      <c r="O305" s="112">
        <f t="shared" si="117"/>
        <v>0</v>
      </c>
      <c r="P305" s="119">
        <f t="shared" si="118"/>
        <v>0</v>
      </c>
      <c r="Q305" s="119">
        <v>0</v>
      </c>
      <c r="R305" s="119">
        <f t="shared" si="119"/>
        <v>0</v>
      </c>
      <c r="S305" s="46" t="s">
        <v>54</v>
      </c>
      <c r="T305" s="46" t="s">
        <v>661</v>
      </c>
      <c r="U305" s="53" t="s">
        <v>687</v>
      </c>
      <c r="W305" s="113"/>
    </row>
    <row r="306" spans="1:23" s="114" customFormat="1" ht="15.65" customHeight="1">
      <c r="A306" s="166">
        <v>10</v>
      </c>
      <c r="B306" s="46" t="s">
        <v>967</v>
      </c>
      <c r="C306" s="46" t="s">
        <v>649</v>
      </c>
      <c r="D306" s="129"/>
      <c r="E306" s="130" t="s">
        <v>645</v>
      </c>
      <c r="F306" s="130" t="s">
        <v>979</v>
      </c>
      <c r="G306" s="48" t="s">
        <v>46</v>
      </c>
      <c r="H306" s="126">
        <v>14.45</v>
      </c>
      <c r="I306" s="127">
        <f>H306*$R$7</f>
        <v>1204.1184999999998</v>
      </c>
      <c r="J306" s="49">
        <v>10</v>
      </c>
      <c r="K306" s="50"/>
      <c r="L306" s="111" t="str">
        <f>IF(K306="","-",K306/80)</f>
        <v>-</v>
      </c>
      <c r="M306" s="112">
        <f t="shared" ref="M306" si="133">H306*K306</f>
        <v>0</v>
      </c>
      <c r="N306" s="112">
        <v>0</v>
      </c>
      <c r="O306" s="112">
        <f>M306+N306</f>
        <v>0</v>
      </c>
      <c r="P306" s="119">
        <f t="shared" ref="P306" si="134">K306*I306</f>
        <v>0</v>
      </c>
      <c r="Q306" s="119">
        <v>0</v>
      </c>
      <c r="R306" s="119">
        <f t="shared" ref="R306" si="135">P306+Q306</f>
        <v>0</v>
      </c>
      <c r="S306" s="46" t="s">
        <v>54</v>
      </c>
      <c r="T306" s="46" t="s">
        <v>661</v>
      </c>
      <c r="U306" s="53" t="s">
        <v>687</v>
      </c>
      <c r="W306" s="113"/>
    </row>
    <row r="307" spans="1:23" s="114" customFormat="1" ht="15.65" customHeight="1">
      <c r="A307" s="166" t="s">
        <v>977</v>
      </c>
      <c r="B307" s="46" t="s">
        <v>755</v>
      </c>
      <c r="C307" s="46" t="s">
        <v>649</v>
      </c>
      <c r="D307" s="129" t="s">
        <v>43</v>
      </c>
      <c r="E307" s="130" t="s">
        <v>645</v>
      </c>
      <c r="F307" s="47" t="s">
        <v>45</v>
      </c>
      <c r="G307" s="48" t="s">
        <v>46</v>
      </c>
      <c r="H307" s="126">
        <v>4.8499999999999996</v>
      </c>
      <c r="I307" s="127">
        <f>H307*$R$7</f>
        <v>404.15049999999997</v>
      </c>
      <c r="J307" s="49">
        <v>40</v>
      </c>
      <c r="K307" s="50"/>
      <c r="L307" s="111" t="str">
        <f>IF(K307="","-",K307/J307)</f>
        <v>-</v>
      </c>
      <c r="M307" s="112">
        <f t="shared" si="116"/>
        <v>0</v>
      </c>
      <c r="N307" s="112">
        <v>0</v>
      </c>
      <c r="O307" s="112">
        <f t="shared" si="117"/>
        <v>0</v>
      </c>
      <c r="P307" s="119">
        <f t="shared" si="118"/>
        <v>0</v>
      </c>
      <c r="Q307" s="119">
        <v>0</v>
      </c>
      <c r="R307" s="119">
        <f t="shared" si="119"/>
        <v>0</v>
      </c>
      <c r="S307" s="46" t="s">
        <v>54</v>
      </c>
      <c r="T307" s="46" t="s">
        <v>661</v>
      </c>
      <c r="U307" s="53" t="s">
        <v>687</v>
      </c>
      <c r="W307" s="113"/>
    </row>
    <row r="308" spans="1:23" s="133" customFormat="1" ht="15.65" hidden="1" customHeight="1">
      <c r="A308" s="167">
        <v>0</v>
      </c>
      <c r="B308" s="134" t="s">
        <v>594</v>
      </c>
      <c r="C308" s="134" t="s">
        <v>651</v>
      </c>
      <c r="D308" s="135" t="s">
        <v>43</v>
      </c>
      <c r="E308" s="136" t="s">
        <v>299</v>
      </c>
      <c r="F308" s="136" t="s">
        <v>63</v>
      </c>
      <c r="G308" s="137" t="s">
        <v>650</v>
      </c>
      <c r="H308" s="155">
        <f>I308/$R$7</f>
        <v>3.624144965798632</v>
      </c>
      <c r="I308" s="156">
        <v>302</v>
      </c>
      <c r="J308" s="140">
        <v>25</v>
      </c>
      <c r="K308" s="141"/>
      <c r="L308" s="142" t="str">
        <f>IF(K308="","-",K308/250)</f>
        <v>-</v>
      </c>
      <c r="M308" s="143">
        <f t="shared" si="116"/>
        <v>0</v>
      </c>
      <c r="N308" s="143">
        <f>IF(K308&lt;50,H308*K308*0.05,0)</f>
        <v>0</v>
      </c>
      <c r="O308" s="143">
        <f t="shared" si="117"/>
        <v>0</v>
      </c>
      <c r="P308" s="144">
        <f t="shared" si="118"/>
        <v>0</v>
      </c>
      <c r="Q308" s="144">
        <f>IF(K308&lt;50,I308*K308*0.05,0)</f>
        <v>0</v>
      </c>
      <c r="R308" s="144">
        <f t="shared" si="119"/>
        <v>0</v>
      </c>
      <c r="S308" s="150" t="s">
        <v>47</v>
      </c>
      <c r="T308" s="150" t="s">
        <v>300</v>
      </c>
      <c r="U308" s="151" t="s">
        <v>301</v>
      </c>
      <c r="W308" s="146"/>
    </row>
    <row r="309" spans="1:23" s="133" customFormat="1" ht="15.65" hidden="1" customHeight="1">
      <c r="A309" s="167">
        <v>0</v>
      </c>
      <c r="B309" s="134" t="s">
        <v>824</v>
      </c>
      <c r="C309" s="134" t="s">
        <v>649</v>
      </c>
      <c r="D309" s="135" t="s">
        <v>43</v>
      </c>
      <c r="E309" s="136" t="s">
        <v>299</v>
      </c>
      <c r="F309" s="136" t="s">
        <v>820</v>
      </c>
      <c r="G309" s="137" t="s">
        <v>46</v>
      </c>
      <c r="H309" s="138">
        <v>5.71</v>
      </c>
      <c r="I309" s="139">
        <f>H309*$R$7</f>
        <v>475.8143</v>
      </c>
      <c r="J309" s="140">
        <v>25</v>
      </c>
      <c r="K309" s="141"/>
      <c r="L309" s="147" t="str">
        <f>IF(K309="","-",K309/250)</f>
        <v>-</v>
      </c>
      <c r="M309" s="148">
        <f t="shared" si="116"/>
        <v>0</v>
      </c>
      <c r="N309" s="148">
        <f>IF(K309&lt;50,H309*K309*0.05,0)</f>
        <v>0</v>
      </c>
      <c r="O309" s="148">
        <f t="shared" si="117"/>
        <v>0</v>
      </c>
      <c r="P309" s="149">
        <f t="shared" si="118"/>
        <v>0</v>
      </c>
      <c r="Q309" s="149">
        <f>IF(K309&lt;50,I309*K309*0.05,0)</f>
        <v>0</v>
      </c>
      <c r="R309" s="149">
        <f t="shared" si="119"/>
        <v>0</v>
      </c>
      <c r="S309" s="150" t="s">
        <v>47</v>
      </c>
      <c r="T309" s="150" t="s">
        <v>300</v>
      </c>
      <c r="U309" s="151" t="s">
        <v>301</v>
      </c>
      <c r="W309" s="146"/>
    </row>
    <row r="310" spans="1:23" s="114" customFormat="1" ht="15.65" customHeight="1">
      <c r="A310" s="166" t="s">
        <v>977</v>
      </c>
      <c r="B310" s="46" t="s">
        <v>756</v>
      </c>
      <c r="C310" s="46" t="s">
        <v>649</v>
      </c>
      <c r="D310" s="129" t="s">
        <v>43</v>
      </c>
      <c r="E310" s="130" t="s">
        <v>299</v>
      </c>
      <c r="F310" s="47" t="s">
        <v>184</v>
      </c>
      <c r="G310" s="48" t="s">
        <v>124</v>
      </c>
      <c r="H310" s="126">
        <v>4.59</v>
      </c>
      <c r="I310" s="127">
        <f>H310*$R$7</f>
        <v>382.48469999999998</v>
      </c>
      <c r="J310" s="49">
        <v>30</v>
      </c>
      <c r="K310" s="50"/>
      <c r="L310" s="111" t="str">
        <f>IF(K310="","-",K310/J310)</f>
        <v>-</v>
      </c>
      <c r="M310" s="112">
        <f t="shared" si="116"/>
        <v>0</v>
      </c>
      <c r="N310" s="112">
        <v>0</v>
      </c>
      <c r="O310" s="112">
        <f t="shared" si="117"/>
        <v>0</v>
      </c>
      <c r="P310" s="119">
        <f t="shared" si="118"/>
        <v>0</v>
      </c>
      <c r="Q310" s="119">
        <v>0</v>
      </c>
      <c r="R310" s="119">
        <f t="shared" si="119"/>
        <v>0</v>
      </c>
      <c r="S310" s="46" t="s">
        <v>47</v>
      </c>
      <c r="T310" s="46" t="s">
        <v>300</v>
      </c>
      <c r="U310" s="53" t="s">
        <v>301</v>
      </c>
      <c r="W310" s="113"/>
    </row>
    <row r="311" spans="1:23" s="114" customFormat="1" ht="15.65" customHeight="1">
      <c r="A311" s="166">
        <v>27</v>
      </c>
      <c r="B311" s="46" t="s">
        <v>595</v>
      </c>
      <c r="C311" s="46" t="s">
        <v>651</v>
      </c>
      <c r="D311" s="129" t="s">
        <v>43</v>
      </c>
      <c r="E311" s="47" t="s">
        <v>299</v>
      </c>
      <c r="F311" s="47" t="s">
        <v>655</v>
      </c>
      <c r="G311" s="48" t="s">
        <v>650</v>
      </c>
      <c r="H311" s="128">
        <f>I311/$R$7</f>
        <v>3.5521420856834274</v>
      </c>
      <c r="I311" s="115">
        <v>296</v>
      </c>
      <c r="J311" s="49">
        <v>24</v>
      </c>
      <c r="K311" s="50"/>
      <c r="L311" s="111" t="str">
        <f t="shared" ref="L311:L312" si="136">IF(K311="","-",K311/250)</f>
        <v>-</v>
      </c>
      <c r="M311" s="143">
        <f t="shared" si="116"/>
        <v>0</v>
      </c>
      <c r="N311" s="143">
        <f t="shared" ref="N311:N312" si="137">IF(K311&lt;50,H311*K311*0.05,0)</f>
        <v>0</v>
      </c>
      <c r="O311" s="112">
        <f t="shared" si="117"/>
        <v>0</v>
      </c>
      <c r="P311" s="144">
        <f t="shared" si="118"/>
        <v>0</v>
      </c>
      <c r="Q311" s="144">
        <f t="shared" ref="Q311:Q312" si="138">IF(K311&lt;50,I311*K311*0.05,0)</f>
        <v>0</v>
      </c>
      <c r="R311" s="119">
        <f t="shared" si="119"/>
        <v>0</v>
      </c>
      <c r="S311" s="46" t="s">
        <v>47</v>
      </c>
      <c r="T311" s="46" t="s">
        <v>300</v>
      </c>
      <c r="U311" s="53" t="s">
        <v>301</v>
      </c>
      <c r="W311" s="113"/>
    </row>
    <row r="312" spans="1:23" s="133" customFormat="1" ht="15.65" hidden="1" customHeight="1">
      <c r="A312" s="167">
        <v>0</v>
      </c>
      <c r="B312" s="134" t="s">
        <v>596</v>
      </c>
      <c r="C312" s="134" t="s">
        <v>651</v>
      </c>
      <c r="D312" s="135" t="s">
        <v>43</v>
      </c>
      <c r="E312" s="136" t="s">
        <v>299</v>
      </c>
      <c r="F312" s="136" t="s">
        <v>655</v>
      </c>
      <c r="G312" s="137" t="s">
        <v>650</v>
      </c>
      <c r="H312" s="155">
        <f>I312/$R$7</f>
        <v>3.5521420856834274</v>
      </c>
      <c r="I312" s="156">
        <v>296</v>
      </c>
      <c r="J312" s="140">
        <v>20</v>
      </c>
      <c r="K312" s="141"/>
      <c r="L312" s="142" t="str">
        <f t="shared" si="136"/>
        <v>-</v>
      </c>
      <c r="M312" s="143">
        <f t="shared" si="116"/>
        <v>0</v>
      </c>
      <c r="N312" s="143">
        <f t="shared" si="137"/>
        <v>0</v>
      </c>
      <c r="O312" s="143">
        <f t="shared" si="117"/>
        <v>0</v>
      </c>
      <c r="P312" s="144">
        <f t="shared" si="118"/>
        <v>0</v>
      </c>
      <c r="Q312" s="144">
        <f t="shared" si="138"/>
        <v>0</v>
      </c>
      <c r="R312" s="144">
        <f t="shared" si="119"/>
        <v>0</v>
      </c>
      <c r="S312" s="134" t="s">
        <v>47</v>
      </c>
      <c r="T312" s="134" t="s">
        <v>300</v>
      </c>
      <c r="U312" s="145" t="s">
        <v>301</v>
      </c>
      <c r="W312" s="146"/>
    </row>
    <row r="313" spans="1:23" s="133" customFormat="1" ht="15.65" hidden="1" customHeight="1">
      <c r="A313" s="167">
        <v>0</v>
      </c>
      <c r="B313" s="134" t="s">
        <v>298</v>
      </c>
      <c r="C313" s="134" t="s">
        <v>649</v>
      </c>
      <c r="D313" s="135" t="s">
        <v>43</v>
      </c>
      <c r="E313" s="136" t="s">
        <v>299</v>
      </c>
      <c r="F313" s="136" t="s">
        <v>51</v>
      </c>
      <c r="G313" s="137" t="s">
        <v>46</v>
      </c>
      <c r="H313" s="138">
        <v>4.26</v>
      </c>
      <c r="I313" s="139">
        <f>H313*$R$7</f>
        <v>354.98579999999998</v>
      </c>
      <c r="J313" s="140">
        <v>25</v>
      </c>
      <c r="K313" s="141"/>
      <c r="L313" s="142" t="str">
        <f>IF(K313="","-",K313/J313)</f>
        <v>-</v>
      </c>
      <c r="M313" s="143">
        <f t="shared" ref="M313:M346" si="139">H313*K313</f>
        <v>0</v>
      </c>
      <c r="N313" s="143">
        <v>0</v>
      </c>
      <c r="O313" s="143">
        <f t="shared" ref="O313:O346" si="140">M313+N313</f>
        <v>0</v>
      </c>
      <c r="P313" s="149">
        <f t="shared" ref="P313:P346" si="141">K313*I313</f>
        <v>0</v>
      </c>
      <c r="Q313" s="149">
        <v>0</v>
      </c>
      <c r="R313" s="144">
        <f t="shared" ref="R313:R346" si="142">P313+Q313</f>
        <v>0</v>
      </c>
      <c r="S313" s="134" t="s">
        <v>47</v>
      </c>
      <c r="T313" s="134" t="s">
        <v>300</v>
      </c>
      <c r="U313" s="145" t="s">
        <v>301</v>
      </c>
      <c r="W313" s="146"/>
    </row>
    <row r="314" spans="1:23" s="114" customFormat="1" ht="15.65" customHeight="1">
      <c r="A314" s="166" t="s">
        <v>977</v>
      </c>
      <c r="B314" s="46" t="s">
        <v>757</v>
      </c>
      <c r="C314" s="46" t="s">
        <v>649</v>
      </c>
      <c r="D314" s="129" t="s">
        <v>43</v>
      </c>
      <c r="E314" s="130" t="s">
        <v>299</v>
      </c>
      <c r="F314" s="47" t="s">
        <v>795</v>
      </c>
      <c r="G314" s="48" t="s">
        <v>46</v>
      </c>
      <c r="H314" s="126">
        <v>7.74</v>
      </c>
      <c r="I314" s="127">
        <f>H314*$R$7</f>
        <v>644.9742</v>
      </c>
      <c r="J314" s="49">
        <v>12</v>
      </c>
      <c r="K314" s="50"/>
      <c r="L314" s="111" t="str">
        <f>IF(K314="","-",K314/J314)</f>
        <v>-</v>
      </c>
      <c r="M314" s="112">
        <f t="shared" si="139"/>
        <v>0</v>
      </c>
      <c r="N314" s="112">
        <v>0</v>
      </c>
      <c r="O314" s="112">
        <f t="shared" si="140"/>
        <v>0</v>
      </c>
      <c r="P314" s="119">
        <f t="shared" si="141"/>
        <v>0</v>
      </c>
      <c r="Q314" s="119">
        <v>0</v>
      </c>
      <c r="R314" s="119">
        <f t="shared" si="142"/>
        <v>0</v>
      </c>
      <c r="S314" s="46" t="s">
        <v>47</v>
      </c>
      <c r="T314" s="46" t="s">
        <v>300</v>
      </c>
      <c r="U314" s="53" t="s">
        <v>301</v>
      </c>
      <c r="W314" s="113"/>
    </row>
    <row r="315" spans="1:23" s="133" customFormat="1" ht="15.65" hidden="1" customHeight="1">
      <c r="A315" s="167">
        <v>0</v>
      </c>
      <c r="B315" s="134" t="s">
        <v>693</v>
      </c>
      <c r="C315" s="134" t="s">
        <v>651</v>
      </c>
      <c r="D315" s="135" t="s">
        <v>43</v>
      </c>
      <c r="E315" s="154" t="s">
        <v>303</v>
      </c>
      <c r="F315" s="136" t="s">
        <v>648</v>
      </c>
      <c r="G315" s="137" t="s">
        <v>650</v>
      </c>
      <c r="H315" s="155">
        <f>I315/$R$7</f>
        <v>4.6801872074882995</v>
      </c>
      <c r="I315" s="156">
        <v>390</v>
      </c>
      <c r="J315" s="140">
        <v>25</v>
      </c>
      <c r="K315" s="141"/>
      <c r="L315" s="142" t="str">
        <f t="shared" ref="L315:L316" si="143">IF(K315="","-",K315/250)</f>
        <v>-</v>
      </c>
      <c r="M315" s="143">
        <f t="shared" si="139"/>
        <v>0</v>
      </c>
      <c r="N315" s="143">
        <f t="shared" ref="N315:N316" si="144">IF(K315&lt;50,H315*K315*0.05,0)</f>
        <v>0</v>
      </c>
      <c r="O315" s="143">
        <f t="shared" si="140"/>
        <v>0</v>
      </c>
      <c r="P315" s="144">
        <f t="shared" si="141"/>
        <v>0</v>
      </c>
      <c r="Q315" s="144">
        <f t="shared" ref="Q315:Q316" si="145">IF(K315&lt;50,I315*K315*0.05,0)</f>
        <v>0</v>
      </c>
      <c r="R315" s="144">
        <f t="shared" si="142"/>
        <v>0</v>
      </c>
      <c r="S315" s="150" t="s">
        <v>509</v>
      </c>
      <c r="T315" s="150" t="s">
        <v>510</v>
      </c>
      <c r="U315" s="151" t="s">
        <v>511</v>
      </c>
      <c r="W315" s="146"/>
    </row>
    <row r="316" spans="1:23" s="133" customFormat="1" ht="15.65" hidden="1" customHeight="1">
      <c r="A316" s="167">
        <v>0</v>
      </c>
      <c r="B316" s="134" t="s">
        <v>758</v>
      </c>
      <c r="C316" s="134" t="s">
        <v>651</v>
      </c>
      <c r="D316" s="135" t="s">
        <v>43</v>
      </c>
      <c r="E316" s="152" t="s">
        <v>806</v>
      </c>
      <c r="F316" s="136" t="s">
        <v>129</v>
      </c>
      <c r="G316" s="137" t="s">
        <v>650</v>
      </c>
      <c r="H316" s="155">
        <f>I316/$R$7</f>
        <v>4.6801872074882995</v>
      </c>
      <c r="I316" s="156">
        <v>390</v>
      </c>
      <c r="J316" s="140">
        <v>25</v>
      </c>
      <c r="K316" s="141"/>
      <c r="L316" s="142" t="str">
        <f t="shared" si="143"/>
        <v>-</v>
      </c>
      <c r="M316" s="143">
        <f t="shared" si="139"/>
        <v>0</v>
      </c>
      <c r="N316" s="143">
        <f t="shared" si="144"/>
        <v>0</v>
      </c>
      <c r="O316" s="143">
        <f t="shared" si="140"/>
        <v>0</v>
      </c>
      <c r="P316" s="144">
        <f t="shared" si="141"/>
        <v>0</v>
      </c>
      <c r="Q316" s="144">
        <f t="shared" si="145"/>
        <v>0</v>
      </c>
      <c r="R316" s="144">
        <f t="shared" si="142"/>
        <v>0</v>
      </c>
      <c r="S316" s="150" t="s">
        <v>509</v>
      </c>
      <c r="T316" s="150" t="s">
        <v>510</v>
      </c>
      <c r="U316" s="151" t="s">
        <v>511</v>
      </c>
      <c r="W316" s="146"/>
    </row>
    <row r="317" spans="1:23" s="133" customFormat="1" ht="15.65" hidden="1" customHeight="1">
      <c r="A317" s="167">
        <v>0</v>
      </c>
      <c r="B317" s="134" t="s">
        <v>302</v>
      </c>
      <c r="C317" s="134" t="s">
        <v>649</v>
      </c>
      <c r="D317" s="135" t="s">
        <v>43</v>
      </c>
      <c r="E317" s="136" t="s">
        <v>303</v>
      </c>
      <c r="F317" s="136" t="s">
        <v>184</v>
      </c>
      <c r="G317" s="137" t="s">
        <v>124</v>
      </c>
      <c r="H317" s="138">
        <v>4.8099999999999996</v>
      </c>
      <c r="I317" s="139">
        <f>H317*$R$7</f>
        <v>400.81729999999993</v>
      </c>
      <c r="J317" s="140">
        <v>30</v>
      </c>
      <c r="K317" s="141"/>
      <c r="L317" s="142" t="str">
        <f>IF(K317="","-",K317/J317)</f>
        <v>-</v>
      </c>
      <c r="M317" s="143">
        <f t="shared" si="139"/>
        <v>0</v>
      </c>
      <c r="N317" s="143">
        <v>0</v>
      </c>
      <c r="O317" s="143">
        <f t="shared" si="140"/>
        <v>0</v>
      </c>
      <c r="P317" s="149">
        <f t="shared" si="141"/>
        <v>0</v>
      </c>
      <c r="Q317" s="149">
        <v>0</v>
      </c>
      <c r="R317" s="144">
        <f t="shared" si="142"/>
        <v>0</v>
      </c>
      <c r="S317" s="134" t="s">
        <v>509</v>
      </c>
      <c r="T317" s="134" t="s">
        <v>510</v>
      </c>
      <c r="U317" s="145" t="s">
        <v>511</v>
      </c>
      <c r="W317" s="146"/>
    </row>
    <row r="318" spans="1:23" s="114" customFormat="1" ht="15.65" customHeight="1">
      <c r="A318" s="166" t="s">
        <v>977</v>
      </c>
      <c r="B318" s="46" t="s">
        <v>759</v>
      </c>
      <c r="C318" s="46" t="s">
        <v>649</v>
      </c>
      <c r="D318" s="129" t="s">
        <v>43</v>
      </c>
      <c r="E318" s="130" t="s">
        <v>806</v>
      </c>
      <c r="F318" s="47" t="s">
        <v>45</v>
      </c>
      <c r="G318" s="48" t="s">
        <v>46</v>
      </c>
      <c r="H318" s="126">
        <v>3.96</v>
      </c>
      <c r="I318" s="127">
        <f>H318*$R$7</f>
        <v>329.98680000000002</v>
      </c>
      <c r="J318" s="49">
        <v>40</v>
      </c>
      <c r="K318" s="50"/>
      <c r="L318" s="111" t="str">
        <f>IF(K318="","-",K318/J318)</f>
        <v>-</v>
      </c>
      <c r="M318" s="112">
        <f t="shared" si="139"/>
        <v>0</v>
      </c>
      <c r="N318" s="112">
        <v>0</v>
      </c>
      <c r="O318" s="112">
        <f t="shared" si="140"/>
        <v>0</v>
      </c>
      <c r="P318" s="119">
        <f t="shared" si="141"/>
        <v>0</v>
      </c>
      <c r="Q318" s="119">
        <v>0</v>
      </c>
      <c r="R318" s="119">
        <f t="shared" si="142"/>
        <v>0</v>
      </c>
      <c r="S318" s="46" t="s">
        <v>509</v>
      </c>
      <c r="T318" s="46" t="s">
        <v>510</v>
      </c>
      <c r="U318" s="53" t="s">
        <v>511</v>
      </c>
      <c r="W318" s="113"/>
    </row>
    <row r="319" spans="1:23" s="114" customFormat="1" ht="15.65" customHeight="1">
      <c r="A319" s="166">
        <v>25</v>
      </c>
      <c r="B319" s="46" t="s">
        <v>597</v>
      </c>
      <c r="C319" s="46" t="s">
        <v>651</v>
      </c>
      <c r="D319" s="129" t="s">
        <v>43</v>
      </c>
      <c r="E319" s="47" t="s">
        <v>305</v>
      </c>
      <c r="F319" s="47" t="s">
        <v>129</v>
      </c>
      <c r="G319" s="48" t="s">
        <v>650</v>
      </c>
      <c r="H319" s="128">
        <f>I319/$R$7</f>
        <v>4.6801872074882995</v>
      </c>
      <c r="I319" s="115">
        <v>390</v>
      </c>
      <c r="J319" s="49">
        <v>25</v>
      </c>
      <c r="K319" s="50"/>
      <c r="L319" s="111" t="str">
        <f t="shared" ref="L319:L322" si="146">IF(K319="","-",K319/250)</f>
        <v>-</v>
      </c>
      <c r="M319" s="143">
        <f t="shared" si="139"/>
        <v>0</v>
      </c>
      <c r="N319" s="143">
        <f t="shared" ref="N319:N322" si="147">IF(K319&lt;50,H319*K319*0.05,0)</f>
        <v>0</v>
      </c>
      <c r="O319" s="112">
        <f t="shared" si="140"/>
        <v>0</v>
      </c>
      <c r="P319" s="144">
        <f t="shared" si="141"/>
        <v>0</v>
      </c>
      <c r="Q319" s="144">
        <f t="shared" ref="Q319:Q322" si="148">IF(K319&lt;50,I319*K319*0.05,0)</f>
        <v>0</v>
      </c>
      <c r="R319" s="119">
        <f t="shared" si="142"/>
        <v>0</v>
      </c>
      <c r="S319" s="46" t="s">
        <v>87</v>
      </c>
      <c r="T319" s="46" t="s">
        <v>306</v>
      </c>
      <c r="U319" s="53" t="s">
        <v>512</v>
      </c>
      <c r="W319" s="113"/>
    </row>
    <row r="320" spans="1:23" s="114" customFormat="1" ht="15.65" customHeight="1">
      <c r="A320" s="166" t="s">
        <v>977</v>
      </c>
      <c r="B320" s="46" t="s">
        <v>304</v>
      </c>
      <c r="C320" s="46" t="s">
        <v>651</v>
      </c>
      <c r="D320" s="129" t="s">
        <v>43</v>
      </c>
      <c r="E320" s="47" t="s">
        <v>305</v>
      </c>
      <c r="F320" s="47" t="s">
        <v>184</v>
      </c>
      <c r="G320" s="48" t="s">
        <v>124</v>
      </c>
      <c r="H320" s="128">
        <f>I320/$R$7</f>
        <v>2.484099363974559</v>
      </c>
      <c r="I320" s="115">
        <v>207</v>
      </c>
      <c r="J320" s="49">
        <v>30</v>
      </c>
      <c r="K320" s="50"/>
      <c r="L320" s="111" t="str">
        <f t="shared" si="146"/>
        <v>-</v>
      </c>
      <c r="M320" s="143">
        <f t="shared" si="139"/>
        <v>0</v>
      </c>
      <c r="N320" s="143">
        <f t="shared" si="147"/>
        <v>0</v>
      </c>
      <c r="O320" s="112">
        <f t="shared" si="140"/>
        <v>0</v>
      </c>
      <c r="P320" s="144">
        <f t="shared" si="141"/>
        <v>0</v>
      </c>
      <c r="Q320" s="144">
        <f t="shared" si="148"/>
        <v>0</v>
      </c>
      <c r="R320" s="119">
        <f t="shared" si="142"/>
        <v>0</v>
      </c>
      <c r="S320" s="46" t="s">
        <v>87</v>
      </c>
      <c r="T320" s="46" t="s">
        <v>306</v>
      </c>
      <c r="U320" s="53" t="s">
        <v>512</v>
      </c>
      <c r="W320" s="113"/>
    </row>
    <row r="321" spans="1:23" s="114" customFormat="1" ht="15.65" customHeight="1">
      <c r="A321" s="166" t="s">
        <v>977</v>
      </c>
      <c r="B321" s="46" t="s">
        <v>598</v>
      </c>
      <c r="C321" s="46" t="s">
        <v>651</v>
      </c>
      <c r="D321" s="129" t="s">
        <v>43</v>
      </c>
      <c r="E321" s="47" t="s">
        <v>308</v>
      </c>
      <c r="F321" s="47" t="s">
        <v>655</v>
      </c>
      <c r="G321" s="48" t="s">
        <v>650</v>
      </c>
      <c r="H321" s="128">
        <f>I321/$R$7</f>
        <v>2.5921036841473661</v>
      </c>
      <c r="I321" s="115">
        <v>216</v>
      </c>
      <c r="J321" s="49">
        <v>24</v>
      </c>
      <c r="K321" s="50"/>
      <c r="L321" s="111" t="str">
        <f t="shared" si="146"/>
        <v>-</v>
      </c>
      <c r="M321" s="143">
        <f t="shared" si="139"/>
        <v>0</v>
      </c>
      <c r="N321" s="143">
        <f t="shared" si="147"/>
        <v>0</v>
      </c>
      <c r="O321" s="112">
        <f t="shared" si="140"/>
        <v>0</v>
      </c>
      <c r="P321" s="144">
        <f t="shared" si="141"/>
        <v>0</v>
      </c>
      <c r="Q321" s="144">
        <f t="shared" si="148"/>
        <v>0</v>
      </c>
      <c r="R321" s="119">
        <f t="shared" si="142"/>
        <v>0</v>
      </c>
      <c r="S321" s="46" t="s">
        <v>87</v>
      </c>
      <c r="T321" s="46" t="s">
        <v>309</v>
      </c>
      <c r="U321" s="53" t="s">
        <v>513</v>
      </c>
      <c r="W321" s="113"/>
    </row>
    <row r="322" spans="1:23" s="114" customFormat="1" ht="15.65" customHeight="1">
      <c r="A322" s="166" t="s">
        <v>977</v>
      </c>
      <c r="B322" s="46" t="s">
        <v>599</v>
      </c>
      <c r="C322" s="46" t="s">
        <v>651</v>
      </c>
      <c r="D322" s="129" t="s">
        <v>43</v>
      </c>
      <c r="E322" s="47" t="s">
        <v>308</v>
      </c>
      <c r="F322" s="47" t="s">
        <v>655</v>
      </c>
      <c r="G322" s="48" t="s">
        <v>650</v>
      </c>
      <c r="H322" s="128">
        <f>I322/$R$7</f>
        <v>2.5921036841473661</v>
      </c>
      <c r="I322" s="115">
        <v>216</v>
      </c>
      <c r="J322" s="49">
        <v>24</v>
      </c>
      <c r="K322" s="50"/>
      <c r="L322" s="111" t="str">
        <f t="shared" si="146"/>
        <v>-</v>
      </c>
      <c r="M322" s="143">
        <f t="shared" si="139"/>
        <v>0</v>
      </c>
      <c r="N322" s="143">
        <f t="shared" si="147"/>
        <v>0</v>
      </c>
      <c r="O322" s="112">
        <f t="shared" si="140"/>
        <v>0</v>
      </c>
      <c r="P322" s="144">
        <f t="shared" si="141"/>
        <v>0</v>
      </c>
      <c r="Q322" s="144">
        <f t="shared" si="148"/>
        <v>0</v>
      </c>
      <c r="R322" s="119">
        <f t="shared" si="142"/>
        <v>0</v>
      </c>
      <c r="S322" s="46" t="s">
        <v>87</v>
      </c>
      <c r="T322" s="46" t="s">
        <v>309</v>
      </c>
      <c r="U322" s="53" t="s">
        <v>513</v>
      </c>
      <c r="W322" s="113"/>
    </row>
    <row r="323" spans="1:23" s="114" customFormat="1" ht="15.65" customHeight="1">
      <c r="A323" s="166" t="s">
        <v>977</v>
      </c>
      <c r="B323" s="46" t="s">
        <v>760</v>
      </c>
      <c r="C323" s="46" t="s">
        <v>649</v>
      </c>
      <c r="D323" s="129"/>
      <c r="E323" s="130" t="s">
        <v>807</v>
      </c>
      <c r="F323" s="47" t="s">
        <v>184</v>
      </c>
      <c r="G323" s="48" t="s">
        <v>124</v>
      </c>
      <c r="H323" s="126">
        <v>5.96</v>
      </c>
      <c r="I323" s="127">
        <f t="shared" ref="I323:I337" si="149">H323*$R$7</f>
        <v>496.64679999999998</v>
      </c>
      <c r="J323" s="49">
        <v>30</v>
      </c>
      <c r="K323" s="50"/>
      <c r="L323" s="111" t="str">
        <f>IF(K323="","-",K323/J323)</f>
        <v>-</v>
      </c>
      <c r="M323" s="112">
        <f t="shared" si="139"/>
        <v>0</v>
      </c>
      <c r="N323" s="112">
        <v>0</v>
      </c>
      <c r="O323" s="112">
        <f t="shared" si="140"/>
        <v>0</v>
      </c>
      <c r="P323" s="119">
        <f t="shared" si="141"/>
        <v>0</v>
      </c>
      <c r="Q323" s="119">
        <v>0</v>
      </c>
      <c r="R323" s="119">
        <f t="shared" si="142"/>
        <v>0</v>
      </c>
      <c r="S323" s="46" t="s">
        <v>87</v>
      </c>
      <c r="T323" s="46" t="s">
        <v>235</v>
      </c>
      <c r="U323" s="53" t="s">
        <v>905</v>
      </c>
      <c r="W323" s="113"/>
    </row>
    <row r="324" spans="1:23" s="114" customFormat="1" ht="15.65" customHeight="1">
      <c r="A324" s="166" t="s">
        <v>977</v>
      </c>
      <c r="B324" s="46" t="s">
        <v>307</v>
      </c>
      <c r="C324" s="46" t="s">
        <v>649</v>
      </c>
      <c r="D324" s="129" t="s">
        <v>43</v>
      </c>
      <c r="E324" s="47" t="s">
        <v>308</v>
      </c>
      <c r="F324" s="47" t="s">
        <v>184</v>
      </c>
      <c r="G324" s="48" t="s">
        <v>124</v>
      </c>
      <c r="H324" s="126">
        <v>5.96</v>
      </c>
      <c r="I324" s="127">
        <f t="shared" si="149"/>
        <v>496.64679999999998</v>
      </c>
      <c r="J324" s="49">
        <v>30</v>
      </c>
      <c r="K324" s="50"/>
      <c r="L324" s="111" t="str">
        <f>IF(K324="","-",K324/J324)</f>
        <v>-</v>
      </c>
      <c r="M324" s="112">
        <f t="shared" si="139"/>
        <v>0</v>
      </c>
      <c r="N324" s="112">
        <v>0</v>
      </c>
      <c r="O324" s="112">
        <f t="shared" si="140"/>
        <v>0</v>
      </c>
      <c r="P324" s="119">
        <f t="shared" si="141"/>
        <v>0</v>
      </c>
      <c r="Q324" s="119">
        <v>0</v>
      </c>
      <c r="R324" s="119">
        <f t="shared" si="142"/>
        <v>0</v>
      </c>
      <c r="S324" s="46" t="s">
        <v>87</v>
      </c>
      <c r="T324" s="46" t="s">
        <v>309</v>
      </c>
      <c r="U324" s="53" t="s">
        <v>513</v>
      </c>
      <c r="W324" s="113"/>
    </row>
    <row r="325" spans="1:23" s="114" customFormat="1" ht="15.65" customHeight="1">
      <c r="A325" s="166" t="s">
        <v>977</v>
      </c>
      <c r="B325" s="46" t="s">
        <v>310</v>
      </c>
      <c r="C325" s="46" t="s">
        <v>649</v>
      </c>
      <c r="D325" s="129" t="s">
        <v>43</v>
      </c>
      <c r="E325" s="47" t="s">
        <v>311</v>
      </c>
      <c r="F325" s="47" t="s">
        <v>138</v>
      </c>
      <c r="G325" s="48" t="s">
        <v>46</v>
      </c>
      <c r="H325" s="126">
        <v>5.12</v>
      </c>
      <c r="I325" s="127">
        <f t="shared" si="149"/>
        <v>426.64960000000002</v>
      </c>
      <c r="J325" s="49">
        <v>25</v>
      </c>
      <c r="K325" s="50"/>
      <c r="L325" s="111" t="str">
        <f>IF(K325="","-",K325/250)</f>
        <v>-</v>
      </c>
      <c r="M325" s="112">
        <f t="shared" si="139"/>
        <v>0</v>
      </c>
      <c r="N325" s="112">
        <f>IF(K325&lt;50,H325*K325*0.05,0)</f>
        <v>0</v>
      </c>
      <c r="O325" s="112">
        <f t="shared" si="140"/>
        <v>0</v>
      </c>
      <c r="P325" s="119">
        <f t="shared" si="141"/>
        <v>0</v>
      </c>
      <c r="Q325" s="119">
        <f>IF(K325&lt;50,I325*K325*0.05,0)</f>
        <v>0</v>
      </c>
      <c r="R325" s="119">
        <f t="shared" si="142"/>
        <v>0</v>
      </c>
      <c r="S325" s="46" t="s">
        <v>75</v>
      </c>
      <c r="T325" s="46" t="s">
        <v>133</v>
      </c>
      <c r="U325" s="53" t="s">
        <v>514</v>
      </c>
      <c r="W325" s="113"/>
    </row>
    <row r="326" spans="1:23" s="114" customFormat="1" ht="15.65" customHeight="1">
      <c r="A326" s="166" t="s">
        <v>977</v>
      </c>
      <c r="B326" s="46" t="s">
        <v>312</v>
      </c>
      <c r="C326" s="46" t="s">
        <v>649</v>
      </c>
      <c r="D326" s="129" t="s">
        <v>43</v>
      </c>
      <c r="E326" s="47" t="s">
        <v>311</v>
      </c>
      <c r="F326" s="47" t="s">
        <v>262</v>
      </c>
      <c r="G326" s="48" t="s">
        <v>46</v>
      </c>
      <c r="H326" s="126">
        <v>4.43</v>
      </c>
      <c r="I326" s="127">
        <f t="shared" si="149"/>
        <v>369.15189999999996</v>
      </c>
      <c r="J326" s="49">
        <v>24</v>
      </c>
      <c r="K326" s="50"/>
      <c r="L326" s="111" t="str">
        <f>IF(K326="","-",K326/J326)</f>
        <v>-</v>
      </c>
      <c r="M326" s="112">
        <f t="shared" si="139"/>
        <v>0</v>
      </c>
      <c r="N326" s="112">
        <v>0</v>
      </c>
      <c r="O326" s="112">
        <f t="shared" si="140"/>
        <v>0</v>
      </c>
      <c r="P326" s="119">
        <f t="shared" si="141"/>
        <v>0</v>
      </c>
      <c r="Q326" s="119">
        <v>0</v>
      </c>
      <c r="R326" s="119">
        <f t="shared" si="142"/>
        <v>0</v>
      </c>
      <c r="S326" s="46" t="s">
        <v>75</v>
      </c>
      <c r="T326" s="46" t="s">
        <v>133</v>
      </c>
      <c r="U326" s="53" t="s">
        <v>514</v>
      </c>
      <c r="W326" s="113"/>
    </row>
    <row r="327" spans="1:23" s="133" customFormat="1" ht="15.65" hidden="1" customHeight="1">
      <c r="A327" s="167">
        <v>0</v>
      </c>
      <c r="B327" s="134" t="s">
        <v>600</v>
      </c>
      <c r="C327" s="134" t="s">
        <v>649</v>
      </c>
      <c r="D327" s="135"/>
      <c r="E327" s="157" t="s">
        <v>951</v>
      </c>
      <c r="F327" s="136" t="s">
        <v>63</v>
      </c>
      <c r="G327" s="137" t="s">
        <v>46</v>
      </c>
      <c r="H327" s="138">
        <v>6.25</v>
      </c>
      <c r="I327" s="139">
        <f t="shared" si="149"/>
        <v>520.8125</v>
      </c>
      <c r="J327" s="140">
        <v>25</v>
      </c>
      <c r="K327" s="141"/>
      <c r="L327" s="147" t="str">
        <f>IF(K327="","-",K327/250)</f>
        <v>-</v>
      </c>
      <c r="M327" s="148">
        <f t="shared" si="139"/>
        <v>0</v>
      </c>
      <c r="N327" s="148">
        <f>IF(K327&lt;50,H327*K327*0.05,0)</f>
        <v>0</v>
      </c>
      <c r="O327" s="148">
        <f t="shared" si="140"/>
        <v>0</v>
      </c>
      <c r="P327" s="149">
        <f t="shared" si="141"/>
        <v>0</v>
      </c>
      <c r="Q327" s="149">
        <f>IF(K327&lt;50,I327*K327*0.05,0)</f>
        <v>0</v>
      </c>
      <c r="R327" s="149">
        <f t="shared" si="142"/>
        <v>0</v>
      </c>
      <c r="S327" s="150"/>
      <c r="T327" s="150"/>
      <c r="U327" s="151"/>
      <c r="W327" s="146"/>
    </row>
    <row r="328" spans="1:23" s="133" customFormat="1" ht="15.65" hidden="1" customHeight="1">
      <c r="A328" s="167">
        <v>0</v>
      </c>
      <c r="B328" s="134" t="s">
        <v>761</v>
      </c>
      <c r="C328" s="134" t="s">
        <v>649</v>
      </c>
      <c r="D328" s="135"/>
      <c r="E328" s="152" t="s">
        <v>951</v>
      </c>
      <c r="F328" s="136" t="s">
        <v>656</v>
      </c>
      <c r="G328" s="137" t="s">
        <v>46</v>
      </c>
      <c r="H328" s="138">
        <v>8.06</v>
      </c>
      <c r="I328" s="139">
        <f t="shared" si="149"/>
        <v>671.63980000000004</v>
      </c>
      <c r="J328" s="140">
        <v>16</v>
      </c>
      <c r="K328" s="141"/>
      <c r="L328" s="147" t="str">
        <f>IF(K328="","-",K328/J328)</f>
        <v>-</v>
      </c>
      <c r="M328" s="148">
        <f t="shared" si="139"/>
        <v>0</v>
      </c>
      <c r="N328" s="148">
        <v>0</v>
      </c>
      <c r="O328" s="148">
        <f t="shared" si="140"/>
        <v>0</v>
      </c>
      <c r="P328" s="149">
        <f t="shared" si="141"/>
        <v>0</v>
      </c>
      <c r="Q328" s="149">
        <v>0</v>
      </c>
      <c r="R328" s="149">
        <f t="shared" si="142"/>
        <v>0</v>
      </c>
      <c r="S328" s="150" t="s">
        <v>75</v>
      </c>
      <c r="T328" s="150" t="s">
        <v>906</v>
      </c>
      <c r="U328" s="151" t="s">
        <v>907</v>
      </c>
      <c r="W328" s="146"/>
    </row>
    <row r="329" spans="1:23" s="114" customFormat="1" ht="15.65" customHeight="1">
      <c r="A329" s="166" t="s">
        <v>977</v>
      </c>
      <c r="B329" s="46" t="s">
        <v>313</v>
      </c>
      <c r="C329" s="46" t="s">
        <v>649</v>
      </c>
      <c r="D329" s="129"/>
      <c r="E329" s="47" t="s">
        <v>314</v>
      </c>
      <c r="F329" s="47" t="s">
        <v>150</v>
      </c>
      <c r="G329" s="48" t="s">
        <v>124</v>
      </c>
      <c r="H329" s="126">
        <v>1.8800000000000001</v>
      </c>
      <c r="I329" s="127">
        <f t="shared" si="149"/>
        <v>156.66040000000001</v>
      </c>
      <c r="J329" s="49">
        <v>104</v>
      </c>
      <c r="K329" s="50"/>
      <c r="L329" s="111" t="str">
        <f>IF(K329="","-",K329/J329)</f>
        <v>-</v>
      </c>
      <c r="M329" s="112">
        <f t="shared" si="139"/>
        <v>0</v>
      </c>
      <c r="N329" s="112">
        <v>0</v>
      </c>
      <c r="O329" s="112">
        <f t="shared" si="140"/>
        <v>0</v>
      </c>
      <c r="P329" s="119">
        <f t="shared" si="141"/>
        <v>0</v>
      </c>
      <c r="Q329" s="119">
        <v>0</v>
      </c>
      <c r="R329" s="119">
        <f t="shared" si="142"/>
        <v>0</v>
      </c>
      <c r="S329" s="46" t="s">
        <v>87</v>
      </c>
      <c r="T329" s="46" t="s">
        <v>515</v>
      </c>
      <c r="U329" s="53" t="s">
        <v>516</v>
      </c>
      <c r="W329" s="113"/>
    </row>
    <row r="330" spans="1:23" s="114" customFormat="1" ht="15.65" customHeight="1">
      <c r="A330" s="166" t="s">
        <v>977</v>
      </c>
      <c r="B330" s="46" t="s">
        <v>315</v>
      </c>
      <c r="C330" s="46" t="s">
        <v>649</v>
      </c>
      <c r="D330" s="129"/>
      <c r="E330" s="47" t="s">
        <v>314</v>
      </c>
      <c r="F330" s="47" t="s">
        <v>184</v>
      </c>
      <c r="G330" s="48" t="s">
        <v>124</v>
      </c>
      <c r="H330" s="126">
        <v>4.43</v>
      </c>
      <c r="I330" s="127">
        <f t="shared" si="149"/>
        <v>369.15189999999996</v>
      </c>
      <c r="J330" s="49">
        <v>30</v>
      </c>
      <c r="K330" s="50"/>
      <c r="L330" s="111" t="str">
        <f>IF(K330="","-",K330/J330)</f>
        <v>-</v>
      </c>
      <c r="M330" s="112">
        <f t="shared" si="139"/>
        <v>0</v>
      </c>
      <c r="N330" s="112">
        <v>0</v>
      </c>
      <c r="O330" s="112">
        <f t="shared" si="140"/>
        <v>0</v>
      </c>
      <c r="P330" s="119">
        <f t="shared" si="141"/>
        <v>0</v>
      </c>
      <c r="Q330" s="119">
        <v>0</v>
      </c>
      <c r="R330" s="119">
        <f t="shared" si="142"/>
        <v>0</v>
      </c>
      <c r="S330" s="46" t="s">
        <v>87</v>
      </c>
      <c r="T330" s="46" t="s">
        <v>515</v>
      </c>
      <c r="U330" s="53" t="s">
        <v>516</v>
      </c>
      <c r="W330" s="113"/>
    </row>
    <row r="331" spans="1:23" s="114" customFormat="1" ht="15.65" customHeight="1">
      <c r="A331" s="166" t="s">
        <v>977</v>
      </c>
      <c r="B331" s="46" t="s">
        <v>762</v>
      </c>
      <c r="C331" s="46" t="s">
        <v>649</v>
      </c>
      <c r="D331" s="129"/>
      <c r="E331" s="130" t="s">
        <v>808</v>
      </c>
      <c r="F331" s="47" t="s">
        <v>132</v>
      </c>
      <c r="G331" s="48" t="s">
        <v>46</v>
      </c>
      <c r="H331" s="126">
        <v>2</v>
      </c>
      <c r="I331" s="127">
        <f t="shared" si="149"/>
        <v>166.66</v>
      </c>
      <c r="J331" s="49">
        <v>84</v>
      </c>
      <c r="K331" s="50"/>
      <c r="L331" s="111" t="str">
        <f>IF(K331="","-",K331/J331)</f>
        <v>-</v>
      </c>
      <c r="M331" s="112">
        <f t="shared" si="139"/>
        <v>0</v>
      </c>
      <c r="N331" s="112">
        <v>0</v>
      </c>
      <c r="O331" s="112">
        <f t="shared" si="140"/>
        <v>0</v>
      </c>
      <c r="P331" s="119">
        <f t="shared" si="141"/>
        <v>0</v>
      </c>
      <c r="Q331" s="119">
        <v>0</v>
      </c>
      <c r="R331" s="119">
        <f t="shared" si="142"/>
        <v>0</v>
      </c>
      <c r="S331" s="46" t="s">
        <v>54</v>
      </c>
      <c r="T331" s="46" t="s">
        <v>348</v>
      </c>
      <c r="U331" s="53" t="s">
        <v>908</v>
      </c>
      <c r="W331" s="113"/>
    </row>
    <row r="332" spans="1:23" s="133" customFormat="1" ht="15.65" hidden="1" customHeight="1">
      <c r="A332" s="167">
        <v>0</v>
      </c>
      <c r="B332" s="134" t="s">
        <v>763</v>
      </c>
      <c r="C332" s="134" t="s">
        <v>649</v>
      </c>
      <c r="D332" s="135"/>
      <c r="E332" s="152" t="s">
        <v>808</v>
      </c>
      <c r="F332" s="136" t="s">
        <v>222</v>
      </c>
      <c r="G332" s="137" t="s">
        <v>46</v>
      </c>
      <c r="H332" s="138">
        <v>5.52</v>
      </c>
      <c r="I332" s="139">
        <f t="shared" si="149"/>
        <v>459.98159999999996</v>
      </c>
      <c r="J332" s="140">
        <v>16</v>
      </c>
      <c r="K332" s="141"/>
      <c r="L332" s="147" t="str">
        <f>IF(K332="","-",K332/J332)</f>
        <v>-</v>
      </c>
      <c r="M332" s="148">
        <f t="shared" si="139"/>
        <v>0</v>
      </c>
      <c r="N332" s="148">
        <v>0</v>
      </c>
      <c r="O332" s="148">
        <f t="shared" si="140"/>
        <v>0</v>
      </c>
      <c r="P332" s="149">
        <f t="shared" si="141"/>
        <v>0</v>
      </c>
      <c r="Q332" s="149">
        <v>0</v>
      </c>
      <c r="R332" s="149">
        <f t="shared" si="142"/>
        <v>0</v>
      </c>
      <c r="S332" s="150" t="s">
        <v>54</v>
      </c>
      <c r="T332" s="150" t="s">
        <v>348</v>
      </c>
      <c r="U332" s="151" t="s">
        <v>908</v>
      </c>
      <c r="W332" s="146"/>
    </row>
    <row r="333" spans="1:23" s="114" customFormat="1" ht="15.65" customHeight="1">
      <c r="A333" s="166" t="s">
        <v>977</v>
      </c>
      <c r="B333" s="46" t="s">
        <v>601</v>
      </c>
      <c r="C333" s="46" t="s">
        <v>649</v>
      </c>
      <c r="D333" s="129" t="s">
        <v>43</v>
      </c>
      <c r="E333" s="47" t="s">
        <v>317</v>
      </c>
      <c r="F333" s="47" t="s">
        <v>63</v>
      </c>
      <c r="G333" s="48" t="s">
        <v>46</v>
      </c>
      <c r="H333" s="126">
        <v>4.33</v>
      </c>
      <c r="I333" s="127">
        <f t="shared" si="149"/>
        <v>360.81889999999999</v>
      </c>
      <c r="J333" s="49">
        <v>25</v>
      </c>
      <c r="K333" s="50"/>
      <c r="L333" s="111" t="str">
        <f>IF(K333="","-",K333/250)</f>
        <v>-</v>
      </c>
      <c r="M333" s="112">
        <f t="shared" si="139"/>
        <v>0</v>
      </c>
      <c r="N333" s="112">
        <f>IF(K333&lt;50,H333*K333*0.05,0)</f>
        <v>0</v>
      </c>
      <c r="O333" s="112">
        <f t="shared" si="140"/>
        <v>0</v>
      </c>
      <c r="P333" s="119">
        <f t="shared" si="141"/>
        <v>0</v>
      </c>
      <c r="Q333" s="119">
        <f>IF(K333&lt;50,I333*K333*0.05,0)</f>
        <v>0</v>
      </c>
      <c r="R333" s="119">
        <f t="shared" si="142"/>
        <v>0</v>
      </c>
      <c r="S333" s="46" t="s">
        <v>54</v>
      </c>
      <c r="T333" s="46" t="s">
        <v>318</v>
      </c>
      <c r="U333" s="53" t="s">
        <v>319</v>
      </c>
      <c r="W333" s="113"/>
    </row>
    <row r="334" spans="1:23" s="114" customFormat="1" ht="15.65" customHeight="1">
      <c r="A334" s="166" t="s">
        <v>977</v>
      </c>
      <c r="B334" s="46" t="s">
        <v>320</v>
      </c>
      <c r="C334" s="46" t="s">
        <v>649</v>
      </c>
      <c r="D334" s="129" t="s">
        <v>43</v>
      </c>
      <c r="E334" s="47" t="s">
        <v>317</v>
      </c>
      <c r="F334" s="47" t="s">
        <v>184</v>
      </c>
      <c r="G334" s="48" t="s">
        <v>124</v>
      </c>
      <c r="H334" s="126">
        <v>4.09</v>
      </c>
      <c r="I334" s="127">
        <f t="shared" si="149"/>
        <v>340.81969999999995</v>
      </c>
      <c r="J334" s="49">
        <v>30</v>
      </c>
      <c r="K334" s="50"/>
      <c r="L334" s="111" t="str">
        <f>IF(K334="","-",K334/J334)</f>
        <v>-</v>
      </c>
      <c r="M334" s="112">
        <f t="shared" si="139"/>
        <v>0</v>
      </c>
      <c r="N334" s="112">
        <v>0</v>
      </c>
      <c r="O334" s="112">
        <f t="shared" si="140"/>
        <v>0</v>
      </c>
      <c r="P334" s="119">
        <f t="shared" si="141"/>
        <v>0</v>
      </c>
      <c r="Q334" s="119">
        <v>0</v>
      </c>
      <c r="R334" s="119">
        <f t="shared" si="142"/>
        <v>0</v>
      </c>
      <c r="S334" s="46" t="s">
        <v>54</v>
      </c>
      <c r="T334" s="46" t="s">
        <v>318</v>
      </c>
      <c r="U334" s="53" t="s">
        <v>319</v>
      </c>
      <c r="W334" s="113"/>
    </row>
    <row r="335" spans="1:23" s="133" customFormat="1" ht="15.65" hidden="1" customHeight="1">
      <c r="A335" s="167">
        <v>0</v>
      </c>
      <c r="B335" s="134" t="s">
        <v>316</v>
      </c>
      <c r="C335" s="134" t="s">
        <v>649</v>
      </c>
      <c r="D335" s="135" t="s">
        <v>43</v>
      </c>
      <c r="E335" s="136" t="s">
        <v>317</v>
      </c>
      <c r="F335" s="136" t="s">
        <v>45</v>
      </c>
      <c r="G335" s="137" t="s">
        <v>46</v>
      </c>
      <c r="H335" s="138">
        <v>3.0599999999999996</v>
      </c>
      <c r="I335" s="139">
        <f t="shared" si="149"/>
        <v>254.98979999999997</v>
      </c>
      <c r="J335" s="140">
        <v>40</v>
      </c>
      <c r="K335" s="141"/>
      <c r="L335" s="142" t="str">
        <f>IF(K335="","-",K335/J335)</f>
        <v>-</v>
      </c>
      <c r="M335" s="143">
        <f t="shared" si="139"/>
        <v>0</v>
      </c>
      <c r="N335" s="143">
        <v>0</v>
      </c>
      <c r="O335" s="143">
        <f t="shared" si="140"/>
        <v>0</v>
      </c>
      <c r="P335" s="144">
        <f t="shared" si="141"/>
        <v>0</v>
      </c>
      <c r="Q335" s="144">
        <v>0</v>
      </c>
      <c r="R335" s="144">
        <f t="shared" si="142"/>
        <v>0</v>
      </c>
      <c r="S335" s="134" t="s">
        <v>54</v>
      </c>
      <c r="T335" s="134" t="s">
        <v>318</v>
      </c>
      <c r="U335" s="145" t="s">
        <v>319</v>
      </c>
      <c r="W335" s="146"/>
    </row>
    <row r="336" spans="1:23" s="133" customFormat="1" ht="15.65" hidden="1" customHeight="1">
      <c r="A336" s="167">
        <v>0</v>
      </c>
      <c r="B336" s="134" t="s">
        <v>321</v>
      </c>
      <c r="C336" s="134" t="s">
        <v>649</v>
      </c>
      <c r="D336" s="135" t="s">
        <v>43</v>
      </c>
      <c r="E336" s="136" t="s">
        <v>322</v>
      </c>
      <c r="F336" s="136" t="s">
        <v>63</v>
      </c>
      <c r="G336" s="137" t="s">
        <v>124</v>
      </c>
      <c r="H336" s="138">
        <v>2.73</v>
      </c>
      <c r="I336" s="139">
        <f t="shared" si="149"/>
        <v>227.49089999999998</v>
      </c>
      <c r="J336" s="140">
        <v>25</v>
      </c>
      <c r="K336" s="141"/>
      <c r="L336" s="147" t="str">
        <f>IF(K336="","-",K336/250)</f>
        <v>-</v>
      </c>
      <c r="M336" s="148">
        <f t="shared" si="139"/>
        <v>0</v>
      </c>
      <c r="N336" s="148">
        <f>IF(K336&lt;50,H336*K336*0.05,0)</f>
        <v>0</v>
      </c>
      <c r="O336" s="148">
        <f t="shared" si="140"/>
        <v>0</v>
      </c>
      <c r="P336" s="149">
        <f t="shared" si="141"/>
        <v>0</v>
      </c>
      <c r="Q336" s="149">
        <f>IF(K336&lt;50,I336*K336*0.05,0)</f>
        <v>0</v>
      </c>
      <c r="R336" s="149">
        <f t="shared" si="142"/>
        <v>0</v>
      </c>
      <c r="S336" s="150" t="s">
        <v>187</v>
      </c>
      <c r="T336" s="150" t="s">
        <v>323</v>
      </c>
      <c r="U336" s="151" t="s">
        <v>324</v>
      </c>
      <c r="W336" s="146"/>
    </row>
    <row r="337" spans="1:23" s="114" customFormat="1" ht="15.65" customHeight="1">
      <c r="A337" s="166" t="s">
        <v>977</v>
      </c>
      <c r="B337" s="46" t="s">
        <v>325</v>
      </c>
      <c r="C337" s="46" t="s">
        <v>649</v>
      </c>
      <c r="D337" s="129" t="s">
        <v>43</v>
      </c>
      <c r="E337" s="47" t="s">
        <v>322</v>
      </c>
      <c r="F337" s="47" t="s">
        <v>129</v>
      </c>
      <c r="G337" s="48" t="s">
        <v>124</v>
      </c>
      <c r="H337" s="126">
        <v>3.5199999999999996</v>
      </c>
      <c r="I337" s="127">
        <f t="shared" si="149"/>
        <v>293.32159999999993</v>
      </c>
      <c r="J337" s="49">
        <v>25</v>
      </c>
      <c r="K337" s="50"/>
      <c r="L337" s="111" t="str">
        <f>IF(K337="","-",K337/250)</f>
        <v>-</v>
      </c>
      <c r="M337" s="112">
        <f t="shared" si="139"/>
        <v>0</v>
      </c>
      <c r="N337" s="112">
        <f>IF(K337&lt;50,H337*K337*0.05,0)</f>
        <v>0</v>
      </c>
      <c r="O337" s="112">
        <f t="shared" si="140"/>
        <v>0</v>
      </c>
      <c r="P337" s="119">
        <f t="shared" si="141"/>
        <v>0</v>
      </c>
      <c r="Q337" s="119">
        <f>IF(K337&lt;50,I337*K337*0.05,0)</f>
        <v>0</v>
      </c>
      <c r="R337" s="119">
        <f t="shared" si="142"/>
        <v>0</v>
      </c>
      <c r="S337" s="46" t="s">
        <v>187</v>
      </c>
      <c r="T337" s="46" t="s">
        <v>323</v>
      </c>
      <c r="U337" s="53" t="s">
        <v>324</v>
      </c>
      <c r="W337" s="113"/>
    </row>
    <row r="338" spans="1:23" s="133" customFormat="1" ht="15.65" hidden="1" customHeight="1">
      <c r="A338" s="167">
        <v>0</v>
      </c>
      <c r="B338" s="134" t="s">
        <v>602</v>
      </c>
      <c r="C338" s="134" t="s">
        <v>651</v>
      </c>
      <c r="D338" s="135"/>
      <c r="E338" s="154" t="s">
        <v>646</v>
      </c>
      <c r="F338" s="136" t="s">
        <v>655</v>
      </c>
      <c r="G338" s="137" t="s">
        <v>650</v>
      </c>
      <c r="H338" s="155">
        <f>I338/$R$7</f>
        <v>3.5521420856834274</v>
      </c>
      <c r="I338" s="156">
        <v>296</v>
      </c>
      <c r="J338" s="140">
        <v>24</v>
      </c>
      <c r="K338" s="141"/>
      <c r="L338" s="142" t="str">
        <f t="shared" ref="L338:L341" si="150">IF(K338="","-",K338/250)</f>
        <v>-</v>
      </c>
      <c r="M338" s="143">
        <f t="shared" si="139"/>
        <v>0</v>
      </c>
      <c r="N338" s="143">
        <f t="shared" ref="N338:N341" si="151">IF(K338&lt;50,H338*K338*0.05,0)</f>
        <v>0</v>
      </c>
      <c r="O338" s="143">
        <f t="shared" si="140"/>
        <v>0</v>
      </c>
      <c r="P338" s="144">
        <f t="shared" si="141"/>
        <v>0</v>
      </c>
      <c r="Q338" s="144">
        <f t="shared" ref="Q338:Q341" si="152">IF(K338&lt;50,I338*K338*0.05,0)</f>
        <v>0</v>
      </c>
      <c r="R338" s="144">
        <f t="shared" si="142"/>
        <v>0</v>
      </c>
      <c r="S338" s="134" t="s">
        <v>669</v>
      </c>
      <c r="T338" s="134" t="s">
        <v>909</v>
      </c>
      <c r="U338" s="145" t="s">
        <v>910</v>
      </c>
      <c r="W338" s="146"/>
    </row>
    <row r="339" spans="1:23" s="114" customFormat="1" ht="15.65" customHeight="1">
      <c r="A339" s="166" t="s">
        <v>977</v>
      </c>
      <c r="B339" s="46" t="s">
        <v>1030</v>
      </c>
      <c r="C339" s="46" t="s">
        <v>651</v>
      </c>
      <c r="D339" s="129"/>
      <c r="E339" s="47" t="s">
        <v>327</v>
      </c>
      <c r="F339" s="47" t="s">
        <v>648</v>
      </c>
      <c r="G339" s="48" t="s">
        <v>650</v>
      </c>
      <c r="H339" s="128">
        <f>I339/$R$7</f>
        <v>2.8201128045121804</v>
      </c>
      <c r="I339" s="115">
        <v>235</v>
      </c>
      <c r="J339" s="49">
        <v>24</v>
      </c>
      <c r="K339" s="50"/>
      <c r="L339" s="111" t="str">
        <f t="shared" si="150"/>
        <v>-</v>
      </c>
      <c r="M339" s="143">
        <f t="shared" si="139"/>
        <v>0</v>
      </c>
      <c r="N339" s="143">
        <f t="shared" si="151"/>
        <v>0</v>
      </c>
      <c r="O339" s="112">
        <f t="shared" si="140"/>
        <v>0</v>
      </c>
      <c r="P339" s="144">
        <f t="shared" si="141"/>
        <v>0</v>
      </c>
      <c r="Q339" s="144">
        <f t="shared" si="152"/>
        <v>0</v>
      </c>
      <c r="R339" s="119">
        <f t="shared" si="142"/>
        <v>0</v>
      </c>
      <c r="S339" s="46" t="s">
        <v>54</v>
      </c>
      <c r="T339" s="46" t="s">
        <v>328</v>
      </c>
      <c r="U339" s="53" t="s">
        <v>329</v>
      </c>
      <c r="W339" s="113"/>
    </row>
    <row r="340" spans="1:23" s="133" customFormat="1" ht="15.65" hidden="1" customHeight="1">
      <c r="A340" s="167">
        <v>0</v>
      </c>
      <c r="B340" s="134" t="s">
        <v>604</v>
      </c>
      <c r="C340" s="134" t="s">
        <v>651</v>
      </c>
      <c r="D340" s="135" t="s">
        <v>43</v>
      </c>
      <c r="E340" s="136" t="s">
        <v>327</v>
      </c>
      <c r="F340" s="136" t="s">
        <v>63</v>
      </c>
      <c r="G340" s="137" t="s">
        <v>650</v>
      </c>
      <c r="H340" s="155">
        <f>I340/$R$7</f>
        <v>3.0481219248769951</v>
      </c>
      <c r="I340" s="156">
        <v>254</v>
      </c>
      <c r="J340" s="140">
        <v>25</v>
      </c>
      <c r="K340" s="141"/>
      <c r="L340" s="142" t="str">
        <f t="shared" si="150"/>
        <v>-</v>
      </c>
      <c r="M340" s="143">
        <f t="shared" si="139"/>
        <v>0</v>
      </c>
      <c r="N340" s="143">
        <f t="shared" si="151"/>
        <v>0</v>
      </c>
      <c r="O340" s="143">
        <f t="shared" si="140"/>
        <v>0</v>
      </c>
      <c r="P340" s="144">
        <f t="shared" si="141"/>
        <v>0</v>
      </c>
      <c r="Q340" s="144">
        <f t="shared" si="152"/>
        <v>0</v>
      </c>
      <c r="R340" s="144">
        <f t="shared" si="142"/>
        <v>0</v>
      </c>
      <c r="S340" s="134" t="s">
        <v>54</v>
      </c>
      <c r="T340" s="134" t="s">
        <v>328</v>
      </c>
      <c r="U340" s="145" t="s">
        <v>329</v>
      </c>
      <c r="W340" s="146"/>
    </row>
    <row r="341" spans="1:23" s="114" customFormat="1" ht="15.65" customHeight="1">
      <c r="A341" s="166">
        <v>50</v>
      </c>
      <c r="B341" s="46" t="s">
        <v>1031</v>
      </c>
      <c r="C341" s="46" t="s">
        <v>651</v>
      </c>
      <c r="D341" s="129"/>
      <c r="E341" s="130" t="s">
        <v>327</v>
      </c>
      <c r="F341" s="47" t="s">
        <v>129</v>
      </c>
      <c r="G341" s="48" t="s">
        <v>650</v>
      </c>
      <c r="H341" s="128">
        <f>I341/$R$7</f>
        <v>3.0481219248769951</v>
      </c>
      <c r="I341" s="115">
        <v>254</v>
      </c>
      <c r="J341" s="49">
        <v>25</v>
      </c>
      <c r="K341" s="50"/>
      <c r="L341" s="111" t="str">
        <f t="shared" si="150"/>
        <v>-</v>
      </c>
      <c r="M341" s="143">
        <f t="shared" si="139"/>
        <v>0</v>
      </c>
      <c r="N341" s="143">
        <f t="shared" si="151"/>
        <v>0</v>
      </c>
      <c r="O341" s="112">
        <f t="shared" si="140"/>
        <v>0</v>
      </c>
      <c r="P341" s="144">
        <f t="shared" si="141"/>
        <v>0</v>
      </c>
      <c r="Q341" s="144">
        <f t="shared" si="152"/>
        <v>0</v>
      </c>
      <c r="R341" s="119">
        <f t="shared" si="142"/>
        <v>0</v>
      </c>
      <c r="S341" s="46" t="s">
        <v>54</v>
      </c>
      <c r="T341" s="46" t="s">
        <v>328</v>
      </c>
      <c r="U341" s="53" t="s">
        <v>329</v>
      </c>
      <c r="W341" s="113"/>
    </row>
    <row r="342" spans="1:23" s="114" customFormat="1" ht="15.65" customHeight="1">
      <c r="A342" s="166" t="s">
        <v>977</v>
      </c>
      <c r="B342" s="46" t="s">
        <v>326</v>
      </c>
      <c r="C342" s="46" t="s">
        <v>649</v>
      </c>
      <c r="D342" s="129" t="s">
        <v>43</v>
      </c>
      <c r="E342" s="130" t="s">
        <v>327</v>
      </c>
      <c r="F342" s="47" t="s">
        <v>129</v>
      </c>
      <c r="G342" s="48" t="s">
        <v>124</v>
      </c>
      <c r="H342" s="126">
        <v>3.67</v>
      </c>
      <c r="I342" s="127">
        <f>H342*$R$7</f>
        <v>305.8211</v>
      </c>
      <c r="J342" s="49">
        <v>25</v>
      </c>
      <c r="K342" s="50"/>
      <c r="L342" s="111" t="str">
        <f>IF(K342="","-",K342/250)</f>
        <v>-</v>
      </c>
      <c r="M342" s="112">
        <f t="shared" si="139"/>
        <v>0</v>
      </c>
      <c r="N342" s="112">
        <f>IF(K342&lt;50,H342*K342*0.05,0)</f>
        <v>0</v>
      </c>
      <c r="O342" s="112">
        <f t="shared" si="140"/>
        <v>0</v>
      </c>
      <c r="P342" s="119">
        <f t="shared" si="141"/>
        <v>0</v>
      </c>
      <c r="Q342" s="119">
        <f>IF(K342&lt;50,I342*K342*0.05,0)</f>
        <v>0</v>
      </c>
      <c r="R342" s="119">
        <f t="shared" si="142"/>
        <v>0</v>
      </c>
      <c r="S342" s="46" t="s">
        <v>54</v>
      </c>
      <c r="T342" s="46" t="s">
        <v>328</v>
      </c>
      <c r="U342" s="53" t="s">
        <v>329</v>
      </c>
      <c r="W342" s="113"/>
    </row>
    <row r="343" spans="1:23" s="114" customFormat="1" ht="15.65" customHeight="1">
      <c r="A343" s="166" t="s">
        <v>977</v>
      </c>
      <c r="B343" s="46" t="s">
        <v>1032</v>
      </c>
      <c r="C343" s="46" t="s">
        <v>651</v>
      </c>
      <c r="D343" s="129"/>
      <c r="E343" s="130" t="s">
        <v>327</v>
      </c>
      <c r="F343" s="47" t="s">
        <v>1010</v>
      </c>
      <c r="G343" s="48" t="s">
        <v>650</v>
      </c>
      <c r="H343" s="128">
        <f>I343/$R$7</f>
        <v>3.3721348853954161</v>
      </c>
      <c r="I343" s="168">
        <v>281</v>
      </c>
      <c r="J343" s="49">
        <v>25</v>
      </c>
      <c r="K343" s="50"/>
      <c r="L343" s="111" t="str">
        <f>IF(K343="","-",K343/250)</f>
        <v>-</v>
      </c>
      <c r="M343" s="143">
        <f t="shared" si="139"/>
        <v>0</v>
      </c>
      <c r="N343" s="143">
        <f>IF(K343&lt;50,H343*K343*0.05,0)</f>
        <v>0</v>
      </c>
      <c r="O343" s="112">
        <f t="shared" si="140"/>
        <v>0</v>
      </c>
      <c r="P343" s="144">
        <f t="shared" si="141"/>
        <v>0</v>
      </c>
      <c r="Q343" s="144">
        <f>IF(K343&lt;50,I343*K343*0.05,0)</f>
        <v>0</v>
      </c>
      <c r="R343" s="119">
        <f t="shared" si="142"/>
        <v>0</v>
      </c>
      <c r="S343" s="46" t="s">
        <v>54</v>
      </c>
      <c r="T343" s="46" t="s">
        <v>328</v>
      </c>
      <c r="U343" s="53" t="s">
        <v>329</v>
      </c>
      <c r="W343" s="113"/>
    </row>
    <row r="344" spans="1:23" s="114" customFormat="1" ht="15.65" customHeight="1">
      <c r="A344" s="166" t="s">
        <v>977</v>
      </c>
      <c r="B344" s="46" t="s">
        <v>330</v>
      </c>
      <c r="C344" s="46" t="s">
        <v>649</v>
      </c>
      <c r="D344" s="129" t="s">
        <v>43</v>
      </c>
      <c r="E344" s="47" t="s">
        <v>327</v>
      </c>
      <c r="F344" s="47" t="s">
        <v>174</v>
      </c>
      <c r="G344" s="48" t="s">
        <v>46</v>
      </c>
      <c r="H344" s="126">
        <v>8.18</v>
      </c>
      <c r="I344" s="127">
        <f>H344*$R$7</f>
        <v>681.63939999999991</v>
      </c>
      <c r="J344" s="49">
        <v>25</v>
      </c>
      <c r="K344" s="50"/>
      <c r="L344" s="111" t="str">
        <f>IF(K344="","-",K344/250)</f>
        <v>-</v>
      </c>
      <c r="M344" s="112">
        <f t="shared" si="139"/>
        <v>0</v>
      </c>
      <c r="N344" s="112">
        <f>IF(K344&lt;50,H344*K344*0.05,0)</f>
        <v>0</v>
      </c>
      <c r="O344" s="112">
        <f t="shared" si="140"/>
        <v>0</v>
      </c>
      <c r="P344" s="119">
        <f t="shared" si="141"/>
        <v>0</v>
      </c>
      <c r="Q344" s="119">
        <f>IF(K344&lt;50,I344*K344*0.05,0)</f>
        <v>0</v>
      </c>
      <c r="R344" s="119">
        <f t="shared" si="142"/>
        <v>0</v>
      </c>
      <c r="S344" s="46" t="s">
        <v>54</v>
      </c>
      <c r="T344" s="46" t="s">
        <v>210</v>
      </c>
      <c r="U344" s="53" t="s">
        <v>329</v>
      </c>
      <c r="W344" s="113"/>
    </row>
    <row r="345" spans="1:23" s="114" customFormat="1" ht="15.65" customHeight="1">
      <c r="A345" s="166" t="s">
        <v>977</v>
      </c>
      <c r="B345" s="46" t="s">
        <v>331</v>
      </c>
      <c r="C345" s="46" t="s">
        <v>649</v>
      </c>
      <c r="D345" s="129" t="s">
        <v>43</v>
      </c>
      <c r="E345" s="47" t="s">
        <v>327</v>
      </c>
      <c r="F345" s="47" t="s">
        <v>45</v>
      </c>
      <c r="G345" s="48" t="s">
        <v>46</v>
      </c>
      <c r="H345" s="126">
        <v>2.5399999999999996</v>
      </c>
      <c r="I345" s="127">
        <f>H345*$R$7</f>
        <v>211.65819999999997</v>
      </c>
      <c r="J345" s="49">
        <v>40</v>
      </c>
      <c r="K345" s="50"/>
      <c r="L345" s="111" t="str">
        <f>IF(K345="","-",K345/J345)</f>
        <v>-</v>
      </c>
      <c r="M345" s="112">
        <f t="shared" si="139"/>
        <v>0</v>
      </c>
      <c r="N345" s="112">
        <v>0</v>
      </c>
      <c r="O345" s="112">
        <f t="shared" si="140"/>
        <v>0</v>
      </c>
      <c r="P345" s="119">
        <f t="shared" si="141"/>
        <v>0</v>
      </c>
      <c r="Q345" s="119">
        <v>0</v>
      </c>
      <c r="R345" s="119">
        <f t="shared" si="142"/>
        <v>0</v>
      </c>
      <c r="S345" s="46" t="s">
        <v>54</v>
      </c>
      <c r="T345" s="46" t="s">
        <v>328</v>
      </c>
      <c r="U345" s="53" t="s">
        <v>329</v>
      </c>
      <c r="W345" s="113"/>
    </row>
    <row r="346" spans="1:23" s="133" customFormat="1" ht="15.65" hidden="1" customHeight="1">
      <c r="A346" s="167">
        <v>0</v>
      </c>
      <c r="B346" s="134" t="s">
        <v>603</v>
      </c>
      <c r="C346" s="134" t="s">
        <v>651</v>
      </c>
      <c r="D346" s="135" t="s">
        <v>43</v>
      </c>
      <c r="E346" s="136" t="s">
        <v>327</v>
      </c>
      <c r="F346" s="136" t="s">
        <v>655</v>
      </c>
      <c r="G346" s="137" t="s">
        <v>650</v>
      </c>
      <c r="H346" s="155">
        <f>I346/$R$7</f>
        <v>2.1360854434177368</v>
      </c>
      <c r="I346" s="156">
        <v>178</v>
      </c>
      <c r="J346" s="140">
        <v>24</v>
      </c>
      <c r="K346" s="141"/>
      <c r="L346" s="142" t="str">
        <f>IF(K346="","-",K346/250)</f>
        <v>-</v>
      </c>
      <c r="M346" s="143">
        <f t="shared" si="139"/>
        <v>0</v>
      </c>
      <c r="N346" s="143">
        <f>IF(K346&lt;50,H346*K346*0.05,0)</f>
        <v>0</v>
      </c>
      <c r="O346" s="143">
        <f t="shared" si="140"/>
        <v>0</v>
      </c>
      <c r="P346" s="144">
        <f t="shared" si="141"/>
        <v>0</v>
      </c>
      <c r="Q346" s="144">
        <f>IF(K346&lt;50,I346*K346*0.05,0)</f>
        <v>0</v>
      </c>
      <c r="R346" s="144">
        <f t="shared" si="142"/>
        <v>0</v>
      </c>
      <c r="S346" s="150" t="s">
        <v>54</v>
      </c>
      <c r="T346" s="150" t="s">
        <v>328</v>
      </c>
      <c r="U346" s="151" t="s">
        <v>329</v>
      </c>
      <c r="W346" s="146"/>
    </row>
    <row r="347" spans="1:23" s="133" customFormat="1" ht="15.65" hidden="1" customHeight="1">
      <c r="A347" s="167">
        <v>0</v>
      </c>
      <c r="B347" s="134" t="s">
        <v>605</v>
      </c>
      <c r="C347" s="134" t="s">
        <v>649</v>
      </c>
      <c r="D347" s="135" t="s">
        <v>43</v>
      </c>
      <c r="E347" s="136" t="s">
        <v>333</v>
      </c>
      <c r="F347" s="136" t="s">
        <v>63</v>
      </c>
      <c r="G347" s="137" t="s">
        <v>46</v>
      </c>
      <c r="H347" s="138">
        <v>6.12</v>
      </c>
      <c r="I347" s="139">
        <f>H347*$R$7</f>
        <v>509.9796</v>
      </c>
      <c r="J347" s="140">
        <v>25</v>
      </c>
      <c r="K347" s="141"/>
      <c r="L347" s="147" t="str">
        <f>IF(K347="","-",K347/250)</f>
        <v>-</v>
      </c>
      <c r="M347" s="148">
        <f t="shared" ref="M347:M387" si="153">H347*K347</f>
        <v>0</v>
      </c>
      <c r="N347" s="148">
        <f>IF(K347&lt;50,H347*K347*0.05,0)</f>
        <v>0</v>
      </c>
      <c r="O347" s="148">
        <f t="shared" ref="O347:O387" si="154">M347+N347</f>
        <v>0</v>
      </c>
      <c r="P347" s="149">
        <f t="shared" ref="P347:P387" si="155">K347*I347</f>
        <v>0</v>
      </c>
      <c r="Q347" s="149">
        <f>IF(K347&lt;50,I347*K347*0.05,0)</f>
        <v>0</v>
      </c>
      <c r="R347" s="149">
        <f t="shared" ref="R347:R387" si="156">P347+Q347</f>
        <v>0</v>
      </c>
      <c r="S347" s="150" t="s">
        <v>334</v>
      </c>
      <c r="T347" s="150" t="s">
        <v>335</v>
      </c>
      <c r="U347" s="151" t="s">
        <v>336</v>
      </c>
      <c r="W347" s="146"/>
    </row>
    <row r="348" spans="1:23" s="133" customFormat="1" ht="15.65" hidden="1" customHeight="1">
      <c r="A348" s="167">
        <v>0</v>
      </c>
      <c r="B348" s="134" t="s">
        <v>832</v>
      </c>
      <c r="C348" s="134" t="s">
        <v>649</v>
      </c>
      <c r="D348" s="135" t="s">
        <v>43</v>
      </c>
      <c r="E348" s="152" t="s">
        <v>333</v>
      </c>
      <c r="F348" s="152" t="s">
        <v>833</v>
      </c>
      <c r="G348" s="137" t="s">
        <v>46</v>
      </c>
      <c r="H348" s="138">
        <v>11.97</v>
      </c>
      <c r="I348" s="139">
        <f>H348*$R$7</f>
        <v>997.46010000000001</v>
      </c>
      <c r="J348" s="140">
        <v>10</v>
      </c>
      <c r="K348" s="141"/>
      <c r="L348" s="142" t="str">
        <f>IF(K348="","-",K348/80)</f>
        <v>-</v>
      </c>
      <c r="M348" s="143">
        <f t="shared" si="153"/>
        <v>0</v>
      </c>
      <c r="N348" s="143">
        <v>0</v>
      </c>
      <c r="O348" s="143">
        <f t="shared" si="154"/>
        <v>0</v>
      </c>
      <c r="P348" s="144">
        <f t="shared" si="155"/>
        <v>0</v>
      </c>
      <c r="Q348" s="144">
        <v>0</v>
      </c>
      <c r="R348" s="144">
        <f t="shared" si="156"/>
        <v>0</v>
      </c>
      <c r="S348" s="134" t="s">
        <v>334</v>
      </c>
      <c r="T348" s="134" t="s">
        <v>335</v>
      </c>
      <c r="U348" s="145" t="s">
        <v>336</v>
      </c>
      <c r="W348" s="146"/>
    </row>
    <row r="349" spans="1:23" s="114" customFormat="1" ht="15.65" customHeight="1">
      <c r="A349" s="166" t="s">
        <v>977</v>
      </c>
      <c r="B349" s="46" t="s">
        <v>968</v>
      </c>
      <c r="C349" s="46" t="s">
        <v>649</v>
      </c>
      <c r="D349" s="129"/>
      <c r="E349" s="130" t="s">
        <v>333</v>
      </c>
      <c r="F349" s="130" t="s">
        <v>980</v>
      </c>
      <c r="G349" s="48" t="s">
        <v>46</v>
      </c>
      <c r="H349" s="126">
        <v>10.17</v>
      </c>
      <c r="I349" s="127">
        <f>H349*$R$7</f>
        <v>847.46609999999998</v>
      </c>
      <c r="J349" s="49">
        <v>10</v>
      </c>
      <c r="K349" s="50"/>
      <c r="L349" s="111" t="str">
        <f>IF(K349="","-",K349/80)</f>
        <v>-</v>
      </c>
      <c r="M349" s="112">
        <f t="shared" ref="M349" si="157">H349*K349</f>
        <v>0</v>
      </c>
      <c r="N349" s="112">
        <v>0</v>
      </c>
      <c r="O349" s="112">
        <f t="shared" ref="O349" si="158">M349+N349</f>
        <v>0</v>
      </c>
      <c r="P349" s="119">
        <f>K349*I349</f>
        <v>0</v>
      </c>
      <c r="Q349" s="119">
        <v>0</v>
      </c>
      <c r="R349" s="119">
        <f t="shared" ref="R349" si="159">P349+Q349</f>
        <v>0</v>
      </c>
      <c r="S349" s="46" t="s">
        <v>334</v>
      </c>
      <c r="T349" s="46" t="s">
        <v>335</v>
      </c>
      <c r="U349" s="53" t="s">
        <v>336</v>
      </c>
      <c r="W349" s="113"/>
    </row>
    <row r="350" spans="1:23" s="114" customFormat="1" ht="16" customHeight="1">
      <c r="A350" s="166" t="s">
        <v>977</v>
      </c>
      <c r="B350" s="46" t="s">
        <v>332</v>
      </c>
      <c r="C350" s="46" t="s">
        <v>649</v>
      </c>
      <c r="D350" s="129" t="s">
        <v>43</v>
      </c>
      <c r="E350" s="130" t="s">
        <v>333</v>
      </c>
      <c r="F350" s="47" t="s">
        <v>45</v>
      </c>
      <c r="G350" s="48" t="s">
        <v>46</v>
      </c>
      <c r="H350" s="126">
        <v>4.1899999999999995</v>
      </c>
      <c r="I350" s="127">
        <f>H350*$R$7</f>
        <v>349.15269999999992</v>
      </c>
      <c r="J350" s="49">
        <v>40</v>
      </c>
      <c r="K350" s="50"/>
      <c r="L350" s="111" t="str">
        <f>IF(K350="","-",K350/J350)</f>
        <v>-</v>
      </c>
      <c r="M350" s="112">
        <f t="shared" si="153"/>
        <v>0</v>
      </c>
      <c r="N350" s="112">
        <v>0</v>
      </c>
      <c r="O350" s="112">
        <f t="shared" si="154"/>
        <v>0</v>
      </c>
      <c r="P350" s="119">
        <f t="shared" si="155"/>
        <v>0</v>
      </c>
      <c r="Q350" s="119">
        <v>0</v>
      </c>
      <c r="R350" s="119">
        <f t="shared" si="156"/>
        <v>0</v>
      </c>
      <c r="S350" s="46" t="s">
        <v>334</v>
      </c>
      <c r="T350" s="46" t="s">
        <v>335</v>
      </c>
      <c r="U350" s="53" t="s">
        <v>336</v>
      </c>
      <c r="W350" s="113"/>
    </row>
    <row r="351" spans="1:23" s="114" customFormat="1" ht="15.65" customHeight="1">
      <c r="A351" s="166" t="s">
        <v>977</v>
      </c>
      <c r="B351" s="46" t="s">
        <v>929</v>
      </c>
      <c r="C351" s="46" t="s">
        <v>649</v>
      </c>
      <c r="D351" s="129"/>
      <c r="E351" s="47" t="s">
        <v>333</v>
      </c>
      <c r="F351" s="47" t="s">
        <v>45</v>
      </c>
      <c r="G351" s="48" t="s">
        <v>124</v>
      </c>
      <c r="H351" s="126">
        <v>4.1900000000000004</v>
      </c>
      <c r="I351" s="127">
        <f>H351*$R$7</f>
        <v>349.15270000000004</v>
      </c>
      <c r="J351" s="49">
        <v>24</v>
      </c>
      <c r="K351" s="50"/>
      <c r="L351" s="111" t="str">
        <f>IF(K351="","-",K351/J351)</f>
        <v>-</v>
      </c>
      <c r="M351" s="112">
        <f t="shared" si="153"/>
        <v>0</v>
      </c>
      <c r="N351" s="112">
        <v>0</v>
      </c>
      <c r="O351" s="112">
        <f t="shared" si="154"/>
        <v>0</v>
      </c>
      <c r="P351" s="119">
        <f t="shared" si="155"/>
        <v>0</v>
      </c>
      <c r="Q351" s="119">
        <v>0</v>
      </c>
      <c r="R351" s="119">
        <f t="shared" si="156"/>
        <v>0</v>
      </c>
      <c r="S351" s="46" t="s">
        <v>334</v>
      </c>
      <c r="T351" s="46" t="s">
        <v>335</v>
      </c>
      <c r="U351" s="53" t="s">
        <v>336</v>
      </c>
      <c r="W351" s="113"/>
    </row>
    <row r="352" spans="1:23" s="114" customFormat="1" ht="15.65" customHeight="1">
      <c r="A352" s="166">
        <v>50</v>
      </c>
      <c r="B352" s="46" t="s">
        <v>606</v>
      </c>
      <c r="C352" s="46" t="s">
        <v>651</v>
      </c>
      <c r="D352" s="129" t="s">
        <v>43</v>
      </c>
      <c r="E352" s="47" t="s">
        <v>333</v>
      </c>
      <c r="F352" s="47" t="s">
        <v>655</v>
      </c>
      <c r="G352" s="48" t="s">
        <v>650</v>
      </c>
      <c r="H352" s="128">
        <f>I352/$R$7</f>
        <v>3.6481459258370337</v>
      </c>
      <c r="I352" s="115">
        <v>304</v>
      </c>
      <c r="J352" s="49">
        <v>24</v>
      </c>
      <c r="K352" s="50"/>
      <c r="L352" s="111" t="str">
        <f>IF(K352="","-",K352/250)</f>
        <v>-</v>
      </c>
      <c r="M352" s="143">
        <f t="shared" si="153"/>
        <v>0</v>
      </c>
      <c r="N352" s="143">
        <f>IF(K352&lt;50,H352*K352*0.05,0)</f>
        <v>0</v>
      </c>
      <c r="O352" s="112">
        <f t="shared" si="154"/>
        <v>0</v>
      </c>
      <c r="P352" s="144">
        <f t="shared" si="155"/>
        <v>0</v>
      </c>
      <c r="Q352" s="144">
        <f>IF(K352&lt;50,I352*K352*0.05,0)</f>
        <v>0</v>
      </c>
      <c r="R352" s="119">
        <f t="shared" si="156"/>
        <v>0</v>
      </c>
      <c r="S352" s="46" t="s">
        <v>334</v>
      </c>
      <c r="T352" s="46" t="s">
        <v>335</v>
      </c>
      <c r="U352" s="53" t="s">
        <v>336</v>
      </c>
      <c r="W352" s="113"/>
    </row>
    <row r="353" spans="1:23" s="133" customFormat="1" ht="15.65" hidden="1" customHeight="1">
      <c r="A353" s="167">
        <v>0</v>
      </c>
      <c r="B353" s="134" t="s">
        <v>607</v>
      </c>
      <c r="C353" s="134" t="s">
        <v>649</v>
      </c>
      <c r="D353" s="135"/>
      <c r="E353" s="154" t="s">
        <v>955</v>
      </c>
      <c r="F353" s="136" t="s">
        <v>184</v>
      </c>
      <c r="G353" s="137" t="s">
        <v>124</v>
      </c>
      <c r="H353" s="138">
        <v>4.25</v>
      </c>
      <c r="I353" s="139">
        <f>H353*$R$7</f>
        <v>354.15249999999997</v>
      </c>
      <c r="J353" s="140">
        <v>30</v>
      </c>
      <c r="K353" s="141"/>
      <c r="L353" s="142" t="str">
        <f>IF(K353="","-",K353/J353)</f>
        <v>-</v>
      </c>
      <c r="M353" s="143">
        <f t="shared" si="153"/>
        <v>0</v>
      </c>
      <c r="N353" s="143">
        <v>0</v>
      </c>
      <c r="O353" s="143">
        <f t="shared" si="154"/>
        <v>0</v>
      </c>
      <c r="P353" s="144">
        <f t="shared" si="155"/>
        <v>0</v>
      </c>
      <c r="Q353" s="144">
        <v>0</v>
      </c>
      <c r="R353" s="144">
        <f t="shared" si="156"/>
        <v>0</v>
      </c>
      <c r="S353" s="134" t="s">
        <v>145</v>
      </c>
      <c r="T353" s="134" t="s">
        <v>911</v>
      </c>
      <c r="U353" s="145" t="s">
        <v>912</v>
      </c>
      <c r="W353" s="146"/>
    </row>
    <row r="354" spans="1:23" s="133" customFormat="1" ht="15.65" hidden="1" customHeight="1">
      <c r="A354" s="167">
        <v>0</v>
      </c>
      <c r="B354" s="134" t="s">
        <v>1033</v>
      </c>
      <c r="C354" s="134" t="s">
        <v>651</v>
      </c>
      <c r="D354" s="135"/>
      <c r="E354" s="136" t="s">
        <v>338</v>
      </c>
      <c r="F354" s="136" t="s">
        <v>648</v>
      </c>
      <c r="G354" s="137" t="s">
        <v>650</v>
      </c>
      <c r="H354" s="155">
        <f>I354/$R$7</f>
        <v>3.7561502460098404</v>
      </c>
      <c r="I354" s="169">
        <v>313</v>
      </c>
      <c r="J354" s="140">
        <v>25</v>
      </c>
      <c r="K354" s="141"/>
      <c r="L354" s="142" t="str">
        <f t="shared" ref="L354:L356" si="160">IF(K354="","-",K354/250)</f>
        <v>-</v>
      </c>
      <c r="M354" s="143">
        <f t="shared" si="153"/>
        <v>0</v>
      </c>
      <c r="N354" s="143">
        <f t="shared" ref="N354:N356" si="161">IF(K354&lt;50,H354*K354*0.05,0)</f>
        <v>0</v>
      </c>
      <c r="O354" s="143">
        <f t="shared" si="154"/>
        <v>0</v>
      </c>
      <c r="P354" s="144">
        <f t="shared" si="155"/>
        <v>0</v>
      </c>
      <c r="Q354" s="144">
        <f t="shared" ref="Q354:Q356" si="162">IF(K354&lt;50,I354*K354*0.05,0)</f>
        <v>0</v>
      </c>
      <c r="R354" s="144">
        <f t="shared" si="156"/>
        <v>0</v>
      </c>
      <c r="S354" s="134" t="s">
        <v>145</v>
      </c>
      <c r="T354" s="134" t="s">
        <v>133</v>
      </c>
      <c r="U354" s="145" t="s">
        <v>339</v>
      </c>
      <c r="W354" s="146"/>
    </row>
    <row r="355" spans="1:23" s="133" customFormat="1" ht="15.65" hidden="1" customHeight="1">
      <c r="A355" s="167">
        <v>0</v>
      </c>
      <c r="B355" s="134" t="s">
        <v>609</v>
      </c>
      <c r="C355" s="134" t="s">
        <v>651</v>
      </c>
      <c r="D355" s="135" t="s">
        <v>43</v>
      </c>
      <c r="E355" s="136" t="s">
        <v>338</v>
      </c>
      <c r="F355" s="136" t="s">
        <v>63</v>
      </c>
      <c r="G355" s="137" t="s">
        <v>650</v>
      </c>
      <c r="H355" s="155">
        <f>I355/$R$7</f>
        <v>4.1041641665666626</v>
      </c>
      <c r="I355" s="156">
        <v>342</v>
      </c>
      <c r="J355" s="140">
        <v>25</v>
      </c>
      <c r="K355" s="141"/>
      <c r="L355" s="142" t="str">
        <f t="shared" si="160"/>
        <v>-</v>
      </c>
      <c r="M355" s="143">
        <f t="shared" si="153"/>
        <v>0</v>
      </c>
      <c r="N355" s="143">
        <f t="shared" si="161"/>
        <v>0</v>
      </c>
      <c r="O355" s="143">
        <f t="shared" si="154"/>
        <v>0</v>
      </c>
      <c r="P355" s="144">
        <f t="shared" si="155"/>
        <v>0</v>
      </c>
      <c r="Q355" s="144">
        <f t="shared" si="162"/>
        <v>0</v>
      </c>
      <c r="R355" s="144">
        <f t="shared" si="156"/>
        <v>0</v>
      </c>
      <c r="S355" s="134" t="s">
        <v>145</v>
      </c>
      <c r="T355" s="134" t="s">
        <v>133</v>
      </c>
      <c r="U355" s="145" t="s">
        <v>339</v>
      </c>
      <c r="W355" s="146"/>
    </row>
    <row r="356" spans="1:23" s="133" customFormat="1" ht="15.65" hidden="1" customHeight="1">
      <c r="A356" s="167">
        <v>0</v>
      </c>
      <c r="B356" s="134" t="s">
        <v>1034</v>
      </c>
      <c r="C356" s="134" t="s">
        <v>651</v>
      </c>
      <c r="D356" s="135"/>
      <c r="E356" s="136" t="s">
        <v>338</v>
      </c>
      <c r="F356" s="136" t="s">
        <v>129</v>
      </c>
      <c r="G356" s="137" t="s">
        <v>650</v>
      </c>
      <c r="H356" s="155">
        <f>I356/$R$7</f>
        <v>4.1041641665666626</v>
      </c>
      <c r="I356" s="156">
        <v>342</v>
      </c>
      <c r="J356" s="140">
        <v>25</v>
      </c>
      <c r="K356" s="141"/>
      <c r="L356" s="142" t="str">
        <f t="shared" si="160"/>
        <v>-</v>
      </c>
      <c r="M356" s="143">
        <f t="shared" si="153"/>
        <v>0</v>
      </c>
      <c r="N356" s="143">
        <f t="shared" si="161"/>
        <v>0</v>
      </c>
      <c r="O356" s="143">
        <f t="shared" si="154"/>
        <v>0</v>
      </c>
      <c r="P356" s="144">
        <f t="shared" si="155"/>
        <v>0</v>
      </c>
      <c r="Q356" s="144">
        <f t="shared" si="162"/>
        <v>0</v>
      </c>
      <c r="R356" s="144">
        <f t="shared" si="156"/>
        <v>0</v>
      </c>
      <c r="S356" s="134" t="s">
        <v>145</v>
      </c>
      <c r="T356" s="134" t="s">
        <v>133</v>
      </c>
      <c r="U356" s="145" t="s">
        <v>339</v>
      </c>
      <c r="W356" s="146"/>
    </row>
    <row r="357" spans="1:23" s="133" customFormat="1" ht="15.65" hidden="1" customHeight="1">
      <c r="A357" s="167">
        <v>0</v>
      </c>
      <c r="B357" s="134" t="s">
        <v>340</v>
      </c>
      <c r="C357" s="134" t="s">
        <v>649</v>
      </c>
      <c r="D357" s="135" t="s">
        <v>43</v>
      </c>
      <c r="E357" s="152" t="s">
        <v>338</v>
      </c>
      <c r="F357" s="136" t="s">
        <v>138</v>
      </c>
      <c r="G357" s="137" t="s">
        <v>46</v>
      </c>
      <c r="H357" s="138">
        <v>5.12</v>
      </c>
      <c r="I357" s="139">
        <f>H357*$R$7</f>
        <v>426.64960000000002</v>
      </c>
      <c r="J357" s="140">
        <v>25</v>
      </c>
      <c r="K357" s="141"/>
      <c r="L357" s="142" t="str">
        <f>IF(K357="","-",K357/250)</f>
        <v>-</v>
      </c>
      <c r="M357" s="143">
        <f t="shared" si="153"/>
        <v>0</v>
      </c>
      <c r="N357" s="143">
        <f>IF(K357&lt;50,H357*K357*0.05,0)</f>
        <v>0</v>
      </c>
      <c r="O357" s="143">
        <f t="shared" si="154"/>
        <v>0</v>
      </c>
      <c r="P357" s="144">
        <f t="shared" si="155"/>
        <v>0</v>
      </c>
      <c r="Q357" s="144">
        <f>IF(K357&lt;50,I357*K357*0.05,0)</f>
        <v>0</v>
      </c>
      <c r="R357" s="144">
        <f t="shared" si="156"/>
        <v>0</v>
      </c>
      <c r="S357" s="134" t="s">
        <v>145</v>
      </c>
      <c r="T357" s="134" t="s">
        <v>133</v>
      </c>
      <c r="U357" s="145" t="s">
        <v>339</v>
      </c>
      <c r="W357" s="146"/>
    </row>
    <row r="358" spans="1:23" s="114" customFormat="1" ht="15.65" customHeight="1">
      <c r="A358" s="166">
        <v>25</v>
      </c>
      <c r="B358" s="46" t="s">
        <v>1035</v>
      </c>
      <c r="C358" s="46" t="s">
        <v>651</v>
      </c>
      <c r="D358" s="129"/>
      <c r="E358" s="130" t="s">
        <v>338</v>
      </c>
      <c r="F358" s="47" t="s">
        <v>820</v>
      </c>
      <c r="G358" s="48" t="s">
        <v>650</v>
      </c>
      <c r="H358" s="128">
        <f>I358/$R$7</f>
        <v>4.5241809672386895</v>
      </c>
      <c r="I358" s="127">
        <v>377</v>
      </c>
      <c r="J358" s="49">
        <v>25</v>
      </c>
      <c r="K358" s="50"/>
      <c r="L358" s="111" t="str">
        <f>IF(K358="","-",K358/250)</f>
        <v>-</v>
      </c>
      <c r="M358" s="143">
        <f t="shared" si="153"/>
        <v>0</v>
      </c>
      <c r="N358" s="143">
        <f>IF(K358&lt;50,H358*K358*0.05,0)</f>
        <v>0</v>
      </c>
      <c r="O358" s="112">
        <f t="shared" si="154"/>
        <v>0</v>
      </c>
      <c r="P358" s="144">
        <f t="shared" si="155"/>
        <v>0</v>
      </c>
      <c r="Q358" s="144">
        <f>IF(K358&lt;50,I358*K358*0.05,0)</f>
        <v>0</v>
      </c>
      <c r="R358" s="119">
        <f t="shared" si="156"/>
        <v>0</v>
      </c>
      <c r="S358" s="46" t="s">
        <v>145</v>
      </c>
      <c r="T358" s="46" t="s">
        <v>133</v>
      </c>
      <c r="U358" s="53" t="s">
        <v>339</v>
      </c>
      <c r="W358" s="113"/>
    </row>
    <row r="359" spans="1:23" s="133" customFormat="1" ht="15.65" hidden="1" customHeight="1">
      <c r="A359" s="167">
        <v>0</v>
      </c>
      <c r="B359" s="134" t="s">
        <v>337</v>
      </c>
      <c r="C359" s="134" t="s">
        <v>649</v>
      </c>
      <c r="D359" s="135" t="s">
        <v>43</v>
      </c>
      <c r="E359" s="136" t="s">
        <v>338</v>
      </c>
      <c r="F359" s="136" t="s">
        <v>132</v>
      </c>
      <c r="G359" s="137" t="s">
        <v>46</v>
      </c>
      <c r="H359" s="138">
        <v>2</v>
      </c>
      <c r="I359" s="139">
        <f>H359*$R$7</f>
        <v>166.66</v>
      </c>
      <c r="J359" s="140">
        <v>84</v>
      </c>
      <c r="K359" s="141"/>
      <c r="L359" s="142" t="str">
        <f>IF(K359="","-",K359/J359)</f>
        <v>-</v>
      </c>
      <c r="M359" s="143">
        <f>H359*K359</f>
        <v>0</v>
      </c>
      <c r="N359" s="143">
        <v>0</v>
      </c>
      <c r="O359" s="143">
        <f>M359+N359</f>
        <v>0</v>
      </c>
      <c r="P359" s="144">
        <f t="shared" si="155"/>
        <v>0</v>
      </c>
      <c r="Q359" s="144">
        <v>0</v>
      </c>
      <c r="R359" s="144">
        <f t="shared" si="156"/>
        <v>0</v>
      </c>
      <c r="S359" s="134" t="s">
        <v>145</v>
      </c>
      <c r="T359" s="134" t="s">
        <v>133</v>
      </c>
      <c r="U359" s="145" t="s">
        <v>339</v>
      </c>
      <c r="W359" s="146"/>
    </row>
    <row r="360" spans="1:23" s="114" customFormat="1" ht="15.65" customHeight="1">
      <c r="A360" s="166" t="s">
        <v>977</v>
      </c>
      <c r="B360" s="46" t="s">
        <v>963</v>
      </c>
      <c r="C360" s="46" t="s">
        <v>649</v>
      </c>
      <c r="D360" s="129"/>
      <c r="E360" s="47" t="s">
        <v>338</v>
      </c>
      <c r="F360" s="47" t="s">
        <v>150</v>
      </c>
      <c r="G360" s="48" t="s">
        <v>46</v>
      </c>
      <c r="H360" s="126">
        <v>2</v>
      </c>
      <c r="I360" s="127">
        <f>H360*$R$7</f>
        <v>166.66</v>
      </c>
      <c r="J360" s="49">
        <v>104</v>
      </c>
      <c r="K360" s="50"/>
      <c r="L360" s="111" t="str">
        <f>IF(K360="","-",K360/J360)</f>
        <v>-</v>
      </c>
      <c r="M360" s="112">
        <f>H360*K360</f>
        <v>0</v>
      </c>
      <c r="N360" s="112">
        <v>0</v>
      </c>
      <c r="O360" s="112">
        <f>M360+N360</f>
        <v>0</v>
      </c>
      <c r="P360" s="119">
        <f t="shared" si="155"/>
        <v>0</v>
      </c>
      <c r="Q360" s="119">
        <v>0</v>
      </c>
      <c r="R360" s="119">
        <f t="shared" si="156"/>
        <v>0</v>
      </c>
      <c r="S360" s="46" t="s">
        <v>145</v>
      </c>
      <c r="T360" s="46" t="s">
        <v>133</v>
      </c>
      <c r="U360" s="53" t="s">
        <v>339</v>
      </c>
      <c r="W360" s="113"/>
    </row>
    <row r="361" spans="1:23" s="133" customFormat="1" ht="15.65" hidden="1" customHeight="1">
      <c r="A361" s="167">
        <v>0</v>
      </c>
      <c r="B361" s="134" t="s">
        <v>608</v>
      </c>
      <c r="C361" s="134" t="s">
        <v>651</v>
      </c>
      <c r="D361" s="135" t="s">
        <v>43</v>
      </c>
      <c r="E361" s="136" t="s">
        <v>338</v>
      </c>
      <c r="F361" s="136" t="s">
        <v>655</v>
      </c>
      <c r="G361" s="137" t="s">
        <v>650</v>
      </c>
      <c r="H361" s="155">
        <f>I361/$R$7</f>
        <v>3.0721228849153968</v>
      </c>
      <c r="I361" s="156">
        <v>256</v>
      </c>
      <c r="J361" s="140">
        <v>24</v>
      </c>
      <c r="K361" s="141"/>
      <c r="L361" s="142" t="str">
        <f>IF(K361="","-",K361/250)</f>
        <v>-</v>
      </c>
      <c r="M361" s="143">
        <f t="shared" ref="M361" si="163">H361*K361</f>
        <v>0</v>
      </c>
      <c r="N361" s="143">
        <f>IF(K361&lt;50,H361*K361*0.05,0)</f>
        <v>0</v>
      </c>
      <c r="O361" s="143">
        <f t="shared" ref="O361" si="164">M361+N361</f>
        <v>0</v>
      </c>
      <c r="P361" s="144">
        <f t="shared" si="155"/>
        <v>0</v>
      </c>
      <c r="Q361" s="144">
        <f>IF(K361&lt;50,I361*K361*0.05,0)</f>
        <v>0</v>
      </c>
      <c r="R361" s="144">
        <f t="shared" si="156"/>
        <v>0</v>
      </c>
      <c r="S361" s="134" t="s">
        <v>145</v>
      </c>
      <c r="T361" s="134" t="s">
        <v>133</v>
      </c>
      <c r="U361" s="145" t="s">
        <v>339</v>
      </c>
      <c r="W361" s="146"/>
    </row>
    <row r="362" spans="1:23" s="114" customFormat="1" ht="15.65" customHeight="1">
      <c r="A362" s="166" t="s">
        <v>977</v>
      </c>
      <c r="B362" s="46" t="s">
        <v>345</v>
      </c>
      <c r="C362" s="46" t="s">
        <v>649</v>
      </c>
      <c r="D362" s="129" t="s">
        <v>43</v>
      </c>
      <c r="E362" s="47" t="s">
        <v>342</v>
      </c>
      <c r="F362" s="47" t="s">
        <v>138</v>
      </c>
      <c r="G362" s="48" t="s">
        <v>46</v>
      </c>
      <c r="H362" s="126">
        <v>4.8499999999999996</v>
      </c>
      <c r="I362" s="127">
        <f t="shared" ref="I362:I368" si="165">H362*$R$7</f>
        <v>404.15049999999997</v>
      </c>
      <c r="J362" s="49">
        <v>25</v>
      </c>
      <c r="K362" s="50"/>
      <c r="L362" s="111" t="str">
        <f>IF(K362="","-",K362/250)</f>
        <v>-</v>
      </c>
      <c r="M362" s="112">
        <f t="shared" si="153"/>
        <v>0</v>
      </c>
      <c r="N362" s="112">
        <f>IF(K362&lt;50,H362*K362*0.05,0)</f>
        <v>0</v>
      </c>
      <c r="O362" s="112">
        <f t="shared" si="154"/>
        <v>0</v>
      </c>
      <c r="P362" s="119">
        <f t="shared" si="155"/>
        <v>0</v>
      </c>
      <c r="Q362" s="119">
        <f>IF(K362&lt;50,I362*K362*0.05,0)</f>
        <v>0</v>
      </c>
      <c r="R362" s="119">
        <f t="shared" si="156"/>
        <v>0</v>
      </c>
      <c r="S362" s="46" t="s">
        <v>75</v>
      </c>
      <c r="T362" s="46" t="s">
        <v>146</v>
      </c>
      <c r="U362" s="53" t="s">
        <v>343</v>
      </c>
      <c r="W362" s="113"/>
    </row>
    <row r="363" spans="1:23" s="114" customFormat="1" ht="15.65" customHeight="1">
      <c r="A363" s="166" t="s">
        <v>977</v>
      </c>
      <c r="B363" s="46" t="s">
        <v>341</v>
      </c>
      <c r="C363" s="46" t="s">
        <v>649</v>
      </c>
      <c r="D363" s="129" t="s">
        <v>43</v>
      </c>
      <c r="E363" s="47" t="s">
        <v>342</v>
      </c>
      <c r="F363" s="47" t="s">
        <v>132</v>
      </c>
      <c r="G363" s="48" t="s">
        <v>46</v>
      </c>
      <c r="H363" s="126">
        <v>2</v>
      </c>
      <c r="I363" s="127">
        <f t="shared" si="165"/>
        <v>166.66</v>
      </c>
      <c r="J363" s="49">
        <v>84</v>
      </c>
      <c r="K363" s="50"/>
      <c r="L363" s="111" t="str">
        <f>IF(K363="","-",K363/J363)</f>
        <v>-</v>
      </c>
      <c r="M363" s="112">
        <f t="shared" si="153"/>
        <v>0</v>
      </c>
      <c r="N363" s="112">
        <v>0</v>
      </c>
      <c r="O363" s="112">
        <f t="shared" si="154"/>
        <v>0</v>
      </c>
      <c r="P363" s="119">
        <f t="shared" si="155"/>
        <v>0</v>
      </c>
      <c r="Q363" s="119">
        <v>0</v>
      </c>
      <c r="R363" s="119">
        <f t="shared" si="156"/>
        <v>0</v>
      </c>
      <c r="S363" s="46" t="s">
        <v>75</v>
      </c>
      <c r="T363" s="46" t="s">
        <v>146</v>
      </c>
      <c r="U363" s="53" t="s">
        <v>343</v>
      </c>
      <c r="W363" s="113"/>
    </row>
    <row r="364" spans="1:23" s="133" customFormat="1" ht="15.65" hidden="1" customHeight="1">
      <c r="A364" s="167">
        <v>0</v>
      </c>
      <c r="B364" s="134" t="s">
        <v>344</v>
      </c>
      <c r="C364" s="134" t="s">
        <v>649</v>
      </c>
      <c r="D364" s="135" t="s">
        <v>43</v>
      </c>
      <c r="E364" s="152" t="s">
        <v>342</v>
      </c>
      <c r="F364" s="136" t="s">
        <v>136</v>
      </c>
      <c r="G364" s="137" t="s">
        <v>46</v>
      </c>
      <c r="H364" s="138">
        <v>2.52</v>
      </c>
      <c r="I364" s="139">
        <f t="shared" si="165"/>
        <v>209.99160000000001</v>
      </c>
      <c r="J364" s="140">
        <v>40</v>
      </c>
      <c r="K364" s="141"/>
      <c r="L364" s="142" t="str">
        <f>IF(K364="","-",K364/J364)</f>
        <v>-</v>
      </c>
      <c r="M364" s="143">
        <f t="shared" si="153"/>
        <v>0</v>
      </c>
      <c r="N364" s="143">
        <v>0</v>
      </c>
      <c r="O364" s="143">
        <f t="shared" si="154"/>
        <v>0</v>
      </c>
      <c r="P364" s="144">
        <f t="shared" si="155"/>
        <v>0</v>
      </c>
      <c r="Q364" s="144">
        <v>0</v>
      </c>
      <c r="R364" s="144">
        <f t="shared" si="156"/>
        <v>0</v>
      </c>
      <c r="S364" s="134" t="s">
        <v>75</v>
      </c>
      <c r="T364" s="134" t="s">
        <v>146</v>
      </c>
      <c r="U364" s="145" t="s">
        <v>343</v>
      </c>
      <c r="W364" s="146"/>
    </row>
    <row r="365" spans="1:23" s="114" customFormat="1" ht="15.65" customHeight="1">
      <c r="A365" s="166" t="s">
        <v>977</v>
      </c>
      <c r="B365" s="46" t="s">
        <v>764</v>
      </c>
      <c r="C365" s="46" t="s">
        <v>649</v>
      </c>
      <c r="D365" s="129" t="s">
        <v>43</v>
      </c>
      <c r="E365" s="130" t="s">
        <v>342</v>
      </c>
      <c r="F365" s="47" t="s">
        <v>45</v>
      </c>
      <c r="G365" s="48" t="s">
        <v>46</v>
      </c>
      <c r="H365" s="126">
        <v>4.43</v>
      </c>
      <c r="I365" s="127">
        <f t="shared" si="165"/>
        <v>369.15189999999996</v>
      </c>
      <c r="J365" s="49">
        <v>40</v>
      </c>
      <c r="K365" s="50"/>
      <c r="L365" s="111" t="str">
        <f>IF(K365="","-",K365/J365)</f>
        <v>-</v>
      </c>
      <c r="M365" s="112">
        <f t="shared" si="153"/>
        <v>0</v>
      </c>
      <c r="N365" s="112">
        <v>0</v>
      </c>
      <c r="O365" s="112">
        <f t="shared" si="154"/>
        <v>0</v>
      </c>
      <c r="P365" s="119">
        <f t="shared" si="155"/>
        <v>0</v>
      </c>
      <c r="Q365" s="119">
        <v>0</v>
      </c>
      <c r="R365" s="119">
        <f t="shared" si="156"/>
        <v>0</v>
      </c>
      <c r="S365" s="46" t="s">
        <v>75</v>
      </c>
      <c r="T365" s="46" t="s">
        <v>146</v>
      </c>
      <c r="U365" s="53" t="s">
        <v>343</v>
      </c>
      <c r="W365" s="113"/>
    </row>
    <row r="366" spans="1:23" s="114" customFormat="1" ht="15.65" customHeight="1">
      <c r="A366" s="166">
        <v>4</v>
      </c>
      <c r="B366" s="46" t="s">
        <v>765</v>
      </c>
      <c r="C366" s="46" t="s">
        <v>649</v>
      </c>
      <c r="D366" s="129" t="s">
        <v>43</v>
      </c>
      <c r="E366" s="130" t="s">
        <v>342</v>
      </c>
      <c r="F366" s="47" t="s">
        <v>222</v>
      </c>
      <c r="G366" s="48" t="s">
        <v>46</v>
      </c>
      <c r="H366" s="126">
        <v>5.52</v>
      </c>
      <c r="I366" s="127">
        <f t="shared" si="165"/>
        <v>459.98159999999996</v>
      </c>
      <c r="J366" s="49">
        <v>16</v>
      </c>
      <c r="K366" s="50"/>
      <c r="L366" s="111" t="str">
        <f>IF(K366="","-",K366/J366)</f>
        <v>-</v>
      </c>
      <c r="M366" s="112">
        <f t="shared" si="153"/>
        <v>0</v>
      </c>
      <c r="N366" s="112">
        <v>0</v>
      </c>
      <c r="O366" s="112">
        <f t="shared" si="154"/>
        <v>0</v>
      </c>
      <c r="P366" s="119">
        <f t="shared" si="155"/>
        <v>0</v>
      </c>
      <c r="Q366" s="119">
        <v>0</v>
      </c>
      <c r="R366" s="119">
        <f t="shared" si="156"/>
        <v>0</v>
      </c>
      <c r="S366" s="46" t="s">
        <v>75</v>
      </c>
      <c r="T366" s="46" t="s">
        <v>146</v>
      </c>
      <c r="U366" s="53" t="s">
        <v>343</v>
      </c>
      <c r="W366" s="113"/>
    </row>
    <row r="367" spans="1:23" s="114" customFormat="1" ht="15.65" customHeight="1">
      <c r="A367" s="166" t="s">
        <v>977</v>
      </c>
      <c r="B367" s="46" t="s">
        <v>350</v>
      </c>
      <c r="C367" s="46" t="s">
        <v>649</v>
      </c>
      <c r="D367" s="129" t="s">
        <v>43</v>
      </c>
      <c r="E367" s="47" t="s">
        <v>347</v>
      </c>
      <c r="F367" s="47" t="s">
        <v>138</v>
      </c>
      <c r="G367" s="48" t="s">
        <v>46</v>
      </c>
      <c r="H367" s="126">
        <v>5.12</v>
      </c>
      <c r="I367" s="127">
        <f t="shared" si="165"/>
        <v>426.64960000000002</v>
      </c>
      <c r="J367" s="49">
        <v>25</v>
      </c>
      <c r="K367" s="50"/>
      <c r="L367" s="111" t="str">
        <f>IF(K367="","-",K367/250)</f>
        <v>-</v>
      </c>
      <c r="M367" s="112">
        <f t="shared" si="153"/>
        <v>0</v>
      </c>
      <c r="N367" s="112">
        <f>IF(K367&lt;50,H367*K367*0.05,0)</f>
        <v>0</v>
      </c>
      <c r="O367" s="112">
        <f t="shared" si="154"/>
        <v>0</v>
      </c>
      <c r="P367" s="119">
        <f t="shared" si="155"/>
        <v>0</v>
      </c>
      <c r="Q367" s="119">
        <f>IF(K367&lt;50,I367*K367*0.05,0)</f>
        <v>0</v>
      </c>
      <c r="R367" s="119">
        <f t="shared" si="156"/>
        <v>0</v>
      </c>
      <c r="S367" s="46" t="s">
        <v>145</v>
      </c>
      <c r="T367" s="46" t="s">
        <v>348</v>
      </c>
      <c r="U367" s="53" t="s">
        <v>349</v>
      </c>
      <c r="W367" s="113"/>
    </row>
    <row r="368" spans="1:23" s="133" customFormat="1" ht="15.65" hidden="1" customHeight="1">
      <c r="A368" s="167">
        <v>0</v>
      </c>
      <c r="B368" s="134" t="s">
        <v>346</v>
      </c>
      <c r="C368" s="134" t="s">
        <v>649</v>
      </c>
      <c r="D368" s="135" t="s">
        <v>43</v>
      </c>
      <c r="E368" s="136" t="s">
        <v>347</v>
      </c>
      <c r="F368" s="136" t="s">
        <v>132</v>
      </c>
      <c r="G368" s="137" t="s">
        <v>46</v>
      </c>
      <c r="H368" s="138">
        <v>2</v>
      </c>
      <c r="I368" s="139">
        <f t="shared" si="165"/>
        <v>166.66</v>
      </c>
      <c r="J368" s="140">
        <v>84</v>
      </c>
      <c r="K368" s="141"/>
      <c r="L368" s="142" t="str">
        <f>IF(K368="","-",K368/J368)</f>
        <v>-</v>
      </c>
      <c r="M368" s="143">
        <f t="shared" si="153"/>
        <v>0</v>
      </c>
      <c r="N368" s="143">
        <v>0</v>
      </c>
      <c r="O368" s="143">
        <f t="shared" si="154"/>
        <v>0</v>
      </c>
      <c r="P368" s="144">
        <f t="shared" si="155"/>
        <v>0</v>
      </c>
      <c r="Q368" s="144">
        <v>0</v>
      </c>
      <c r="R368" s="144">
        <f t="shared" si="156"/>
        <v>0</v>
      </c>
      <c r="S368" s="134" t="s">
        <v>145</v>
      </c>
      <c r="T368" s="134" t="s">
        <v>348</v>
      </c>
      <c r="U368" s="145" t="s">
        <v>349</v>
      </c>
      <c r="W368" s="146"/>
    </row>
    <row r="369" spans="1:23" s="114" customFormat="1" ht="15.65" customHeight="1">
      <c r="A369" s="166" t="s">
        <v>977</v>
      </c>
      <c r="B369" s="46" t="s">
        <v>610</v>
      </c>
      <c r="C369" s="46" t="s">
        <v>651</v>
      </c>
      <c r="D369" s="129" t="s">
        <v>43</v>
      </c>
      <c r="E369" s="47" t="s">
        <v>347</v>
      </c>
      <c r="F369" s="47" t="s">
        <v>655</v>
      </c>
      <c r="G369" s="48" t="s">
        <v>650</v>
      </c>
      <c r="H369" s="128">
        <f>I369/$R$7</f>
        <v>3.0721228849153968</v>
      </c>
      <c r="I369" s="115">
        <v>256</v>
      </c>
      <c r="J369" s="49">
        <v>24</v>
      </c>
      <c r="K369" s="50"/>
      <c r="L369" s="111" t="str">
        <f t="shared" ref="L369:L374" si="166">IF(K369="","-",K369/250)</f>
        <v>-</v>
      </c>
      <c r="M369" s="143">
        <f t="shared" si="153"/>
        <v>0</v>
      </c>
      <c r="N369" s="143">
        <f t="shared" ref="N369:N374" si="167">IF(K369&lt;50,H369*K369*0.05,0)</f>
        <v>0</v>
      </c>
      <c r="O369" s="112">
        <f t="shared" si="154"/>
        <v>0</v>
      </c>
      <c r="P369" s="144">
        <f t="shared" si="155"/>
        <v>0</v>
      </c>
      <c r="Q369" s="144">
        <f t="shared" ref="Q369:Q374" si="168">IF(K369&lt;50,I369*K369*0.05,0)</f>
        <v>0</v>
      </c>
      <c r="R369" s="119">
        <f t="shared" si="156"/>
        <v>0</v>
      </c>
      <c r="S369" s="46" t="s">
        <v>145</v>
      </c>
      <c r="T369" s="46" t="s">
        <v>348</v>
      </c>
      <c r="U369" s="53" t="s">
        <v>349</v>
      </c>
      <c r="W369" s="113"/>
    </row>
    <row r="370" spans="1:23" s="114" customFormat="1" ht="15.65" customHeight="1">
      <c r="A370" s="166" t="s">
        <v>977</v>
      </c>
      <c r="B370" s="46" t="s">
        <v>766</v>
      </c>
      <c r="C370" s="46" t="s">
        <v>649</v>
      </c>
      <c r="D370" s="129" t="s">
        <v>43</v>
      </c>
      <c r="E370" s="130" t="s">
        <v>690</v>
      </c>
      <c r="F370" s="47" t="s">
        <v>138</v>
      </c>
      <c r="G370" s="48" t="s">
        <v>46</v>
      </c>
      <c r="H370" s="126">
        <v>4.8499999999999996</v>
      </c>
      <c r="I370" s="127">
        <f>H370*$R$7</f>
        <v>404.15049999999997</v>
      </c>
      <c r="J370" s="49">
        <v>25</v>
      </c>
      <c r="K370" s="50"/>
      <c r="L370" s="111" t="str">
        <f t="shared" si="166"/>
        <v>-</v>
      </c>
      <c r="M370" s="112">
        <f t="shared" si="153"/>
        <v>0</v>
      </c>
      <c r="N370" s="112">
        <f t="shared" si="167"/>
        <v>0</v>
      </c>
      <c r="O370" s="112">
        <f t="shared" si="154"/>
        <v>0</v>
      </c>
      <c r="P370" s="119">
        <f t="shared" si="155"/>
        <v>0</v>
      </c>
      <c r="Q370" s="119">
        <f t="shared" si="168"/>
        <v>0</v>
      </c>
      <c r="R370" s="119">
        <f t="shared" si="156"/>
        <v>0</v>
      </c>
      <c r="S370" s="46" t="s">
        <v>145</v>
      </c>
      <c r="T370" s="46" t="s">
        <v>688</v>
      </c>
      <c r="U370" s="53" t="s">
        <v>689</v>
      </c>
      <c r="W370" s="113"/>
    </row>
    <row r="371" spans="1:23" s="133" customFormat="1" ht="15.65" hidden="1" customHeight="1">
      <c r="A371" s="167">
        <v>0</v>
      </c>
      <c r="B371" s="134" t="s">
        <v>611</v>
      </c>
      <c r="C371" s="134" t="s">
        <v>651</v>
      </c>
      <c r="D371" s="135" t="s">
        <v>43</v>
      </c>
      <c r="E371" s="154" t="s">
        <v>690</v>
      </c>
      <c r="F371" s="136" t="s">
        <v>655</v>
      </c>
      <c r="G371" s="137" t="s">
        <v>650</v>
      </c>
      <c r="H371" s="155">
        <f>I371/$R$7</f>
        <v>3.0721228849153968</v>
      </c>
      <c r="I371" s="156">
        <v>256</v>
      </c>
      <c r="J371" s="140">
        <v>24</v>
      </c>
      <c r="K371" s="141"/>
      <c r="L371" s="142" t="str">
        <f t="shared" si="166"/>
        <v>-</v>
      </c>
      <c r="M371" s="143">
        <f t="shared" si="153"/>
        <v>0</v>
      </c>
      <c r="N371" s="143">
        <f t="shared" si="167"/>
        <v>0</v>
      </c>
      <c r="O371" s="143">
        <f t="shared" si="154"/>
        <v>0</v>
      </c>
      <c r="P371" s="144">
        <f t="shared" si="155"/>
        <v>0</v>
      </c>
      <c r="Q371" s="144">
        <f t="shared" si="168"/>
        <v>0</v>
      </c>
      <c r="R371" s="144">
        <f t="shared" si="156"/>
        <v>0</v>
      </c>
      <c r="S371" s="134" t="s">
        <v>145</v>
      </c>
      <c r="T371" s="134" t="s">
        <v>688</v>
      </c>
      <c r="U371" s="145" t="s">
        <v>689</v>
      </c>
      <c r="W371" s="146"/>
    </row>
    <row r="372" spans="1:23" s="114" customFormat="1" ht="15.65" customHeight="1">
      <c r="A372" s="166" t="s">
        <v>977</v>
      </c>
      <c r="B372" s="46" t="s">
        <v>351</v>
      </c>
      <c r="C372" s="46" t="s">
        <v>649</v>
      </c>
      <c r="D372" s="129" t="s">
        <v>43</v>
      </c>
      <c r="E372" s="47" t="s">
        <v>809</v>
      </c>
      <c r="F372" s="47" t="s">
        <v>63</v>
      </c>
      <c r="G372" s="48" t="s">
        <v>124</v>
      </c>
      <c r="H372" s="126">
        <v>3.21</v>
      </c>
      <c r="I372" s="127">
        <f>H372*$R$7</f>
        <v>267.48930000000001</v>
      </c>
      <c r="J372" s="49">
        <v>25</v>
      </c>
      <c r="K372" s="50"/>
      <c r="L372" s="111" t="str">
        <f t="shared" si="166"/>
        <v>-</v>
      </c>
      <c r="M372" s="112">
        <f t="shared" si="153"/>
        <v>0</v>
      </c>
      <c r="N372" s="112">
        <f t="shared" si="167"/>
        <v>0</v>
      </c>
      <c r="O372" s="112">
        <f t="shared" si="154"/>
        <v>0</v>
      </c>
      <c r="P372" s="119">
        <f t="shared" si="155"/>
        <v>0</v>
      </c>
      <c r="Q372" s="119">
        <f t="shared" si="168"/>
        <v>0</v>
      </c>
      <c r="R372" s="119">
        <f t="shared" si="156"/>
        <v>0</v>
      </c>
      <c r="S372" s="46" t="s">
        <v>125</v>
      </c>
      <c r="T372" s="46" t="s">
        <v>133</v>
      </c>
      <c r="U372" s="53" t="s">
        <v>352</v>
      </c>
      <c r="W372" s="113"/>
    </row>
    <row r="373" spans="1:23" s="114" customFormat="1" ht="15.65" customHeight="1">
      <c r="A373" s="166">
        <v>25</v>
      </c>
      <c r="B373" s="46" t="s">
        <v>353</v>
      </c>
      <c r="C373" s="46" t="s">
        <v>649</v>
      </c>
      <c r="D373" s="129" t="s">
        <v>43</v>
      </c>
      <c r="E373" s="47" t="s">
        <v>809</v>
      </c>
      <c r="F373" s="47" t="s">
        <v>129</v>
      </c>
      <c r="G373" s="48" t="s">
        <v>124</v>
      </c>
      <c r="H373" s="126">
        <v>4.1899999999999995</v>
      </c>
      <c r="I373" s="127">
        <f>H373*$R$7</f>
        <v>349.15269999999992</v>
      </c>
      <c r="J373" s="49">
        <v>25</v>
      </c>
      <c r="K373" s="50"/>
      <c r="L373" s="111" t="str">
        <f t="shared" si="166"/>
        <v>-</v>
      </c>
      <c r="M373" s="112">
        <f t="shared" si="153"/>
        <v>0</v>
      </c>
      <c r="N373" s="112">
        <f t="shared" si="167"/>
        <v>0</v>
      </c>
      <c r="O373" s="112">
        <f t="shared" si="154"/>
        <v>0</v>
      </c>
      <c r="P373" s="119">
        <f t="shared" si="155"/>
        <v>0</v>
      </c>
      <c r="Q373" s="119">
        <f t="shared" si="168"/>
        <v>0</v>
      </c>
      <c r="R373" s="119">
        <f t="shared" si="156"/>
        <v>0</v>
      </c>
      <c r="S373" s="46" t="s">
        <v>125</v>
      </c>
      <c r="T373" s="46" t="s">
        <v>133</v>
      </c>
      <c r="U373" s="53" t="s">
        <v>352</v>
      </c>
      <c r="W373" s="113"/>
    </row>
    <row r="374" spans="1:23" s="133" customFormat="1" ht="15.65" hidden="1" customHeight="1">
      <c r="A374" s="167">
        <v>0</v>
      </c>
      <c r="B374" s="134" t="s">
        <v>767</v>
      </c>
      <c r="C374" s="134" t="s">
        <v>651</v>
      </c>
      <c r="D374" s="135" t="s">
        <v>43</v>
      </c>
      <c r="E374" s="152" t="s">
        <v>809</v>
      </c>
      <c r="F374" s="136" t="s">
        <v>129</v>
      </c>
      <c r="G374" s="137" t="s">
        <v>650</v>
      </c>
      <c r="H374" s="155">
        <f>I374/$R$7</f>
        <v>3.624144965798632</v>
      </c>
      <c r="I374" s="156">
        <v>302</v>
      </c>
      <c r="J374" s="140">
        <v>25</v>
      </c>
      <c r="K374" s="141"/>
      <c r="L374" s="142" t="str">
        <f t="shared" si="166"/>
        <v>-</v>
      </c>
      <c r="M374" s="143">
        <f t="shared" si="153"/>
        <v>0</v>
      </c>
      <c r="N374" s="143">
        <f t="shared" si="167"/>
        <v>0</v>
      </c>
      <c r="O374" s="143">
        <f t="shared" si="154"/>
        <v>0</v>
      </c>
      <c r="P374" s="144">
        <f t="shared" si="155"/>
        <v>0</v>
      </c>
      <c r="Q374" s="144">
        <f t="shared" si="168"/>
        <v>0</v>
      </c>
      <c r="R374" s="144">
        <f t="shared" si="156"/>
        <v>0</v>
      </c>
      <c r="S374" s="150" t="s">
        <v>125</v>
      </c>
      <c r="T374" s="150" t="s">
        <v>133</v>
      </c>
      <c r="U374" s="151" t="s">
        <v>352</v>
      </c>
      <c r="W374" s="146"/>
    </row>
    <row r="375" spans="1:23" s="114" customFormat="1" ht="15.65" customHeight="1">
      <c r="A375" s="166" t="s">
        <v>977</v>
      </c>
      <c r="B375" s="46" t="s">
        <v>837</v>
      </c>
      <c r="C375" s="46" t="s">
        <v>649</v>
      </c>
      <c r="D375" s="129" t="s">
        <v>43</v>
      </c>
      <c r="E375" s="130" t="s">
        <v>809</v>
      </c>
      <c r="F375" s="130" t="s">
        <v>835</v>
      </c>
      <c r="G375" s="48" t="s">
        <v>46</v>
      </c>
      <c r="H375" s="126">
        <v>15.99</v>
      </c>
      <c r="I375" s="127">
        <f t="shared" ref="I375:I381" si="169">H375*$R$7</f>
        <v>1332.4467</v>
      </c>
      <c r="J375" s="49">
        <v>10</v>
      </c>
      <c r="K375" s="50"/>
      <c r="L375" s="111" t="str">
        <f>IF(K375="","-",K375/80)</f>
        <v>-</v>
      </c>
      <c r="M375" s="112">
        <f t="shared" si="153"/>
        <v>0</v>
      </c>
      <c r="N375" s="112">
        <v>0</v>
      </c>
      <c r="O375" s="112">
        <f t="shared" si="154"/>
        <v>0</v>
      </c>
      <c r="P375" s="119">
        <f t="shared" si="155"/>
        <v>0</v>
      </c>
      <c r="Q375" s="119">
        <v>0</v>
      </c>
      <c r="R375" s="119">
        <f t="shared" si="156"/>
        <v>0</v>
      </c>
      <c r="S375" s="46" t="s">
        <v>125</v>
      </c>
      <c r="T375" s="46" t="s">
        <v>133</v>
      </c>
      <c r="U375" s="53" t="s">
        <v>352</v>
      </c>
      <c r="W375" s="113"/>
    </row>
    <row r="376" spans="1:23" s="114" customFormat="1" ht="15.65" customHeight="1">
      <c r="A376" s="166">
        <v>5</v>
      </c>
      <c r="B376" s="46" t="s">
        <v>969</v>
      </c>
      <c r="C376" s="46" t="s">
        <v>649</v>
      </c>
      <c r="D376" s="129"/>
      <c r="E376" s="130" t="s">
        <v>809</v>
      </c>
      <c r="F376" s="130" t="s">
        <v>981</v>
      </c>
      <c r="G376" s="48" t="s">
        <v>46</v>
      </c>
      <c r="H376" s="126">
        <v>14</v>
      </c>
      <c r="I376" s="127">
        <f t="shared" si="169"/>
        <v>1166.6199999999999</v>
      </c>
      <c r="J376" s="49">
        <v>10</v>
      </c>
      <c r="K376" s="50"/>
      <c r="L376" s="111" t="str">
        <f>IF(K376="","-",K376/80)</f>
        <v>-</v>
      </c>
      <c r="M376" s="112">
        <f t="shared" ref="M376" si="170">H376*K376</f>
        <v>0</v>
      </c>
      <c r="N376" s="112">
        <v>0</v>
      </c>
      <c r="O376" s="112">
        <f t="shared" ref="O376" si="171">M376+N376</f>
        <v>0</v>
      </c>
      <c r="P376" s="119">
        <f t="shared" ref="P376" si="172">K376*I376</f>
        <v>0</v>
      </c>
      <c r="Q376" s="119">
        <v>0</v>
      </c>
      <c r="R376" s="119">
        <f t="shared" ref="R376" si="173">P376+Q376</f>
        <v>0</v>
      </c>
      <c r="S376" s="46" t="s">
        <v>125</v>
      </c>
      <c r="T376" s="46" t="s">
        <v>133</v>
      </c>
      <c r="U376" s="53" t="s">
        <v>352</v>
      </c>
      <c r="W376" s="113"/>
    </row>
    <row r="377" spans="1:23" s="133" customFormat="1" ht="15.65" hidden="1" customHeight="1">
      <c r="A377" s="167">
        <v>0</v>
      </c>
      <c r="B377" s="134" t="s">
        <v>768</v>
      </c>
      <c r="C377" s="134" t="s">
        <v>649</v>
      </c>
      <c r="D377" s="135" t="s">
        <v>43</v>
      </c>
      <c r="E377" s="152" t="s">
        <v>809</v>
      </c>
      <c r="F377" s="136" t="s">
        <v>184</v>
      </c>
      <c r="G377" s="137" t="s">
        <v>124</v>
      </c>
      <c r="H377" s="138">
        <v>4.13</v>
      </c>
      <c r="I377" s="139">
        <f t="shared" si="169"/>
        <v>344.15289999999999</v>
      </c>
      <c r="J377" s="140">
        <v>30</v>
      </c>
      <c r="K377" s="141"/>
      <c r="L377" s="147" t="str">
        <f>IF(K377="","-",K377/J377)</f>
        <v>-</v>
      </c>
      <c r="M377" s="148">
        <f t="shared" si="153"/>
        <v>0</v>
      </c>
      <c r="N377" s="148">
        <v>0</v>
      </c>
      <c r="O377" s="148">
        <f t="shared" si="154"/>
        <v>0</v>
      </c>
      <c r="P377" s="149">
        <f t="shared" si="155"/>
        <v>0</v>
      </c>
      <c r="Q377" s="149">
        <v>0</v>
      </c>
      <c r="R377" s="149">
        <f t="shared" si="156"/>
        <v>0</v>
      </c>
      <c r="S377" s="150" t="s">
        <v>125</v>
      </c>
      <c r="T377" s="150" t="s">
        <v>133</v>
      </c>
      <c r="U377" s="151" t="s">
        <v>352</v>
      </c>
      <c r="W377" s="146"/>
    </row>
    <row r="378" spans="1:23" s="114" customFormat="1" ht="15.65" customHeight="1">
      <c r="A378" s="166" t="s">
        <v>977</v>
      </c>
      <c r="B378" s="46" t="s">
        <v>354</v>
      </c>
      <c r="C378" s="46" t="s">
        <v>649</v>
      </c>
      <c r="D378" s="129" t="s">
        <v>43</v>
      </c>
      <c r="E378" s="47" t="s">
        <v>809</v>
      </c>
      <c r="F378" s="47" t="s">
        <v>45</v>
      </c>
      <c r="G378" s="48" t="s">
        <v>46</v>
      </c>
      <c r="H378" s="126">
        <v>4.13</v>
      </c>
      <c r="I378" s="127">
        <f t="shared" si="169"/>
        <v>344.15289999999999</v>
      </c>
      <c r="J378" s="49">
        <v>40</v>
      </c>
      <c r="K378" s="50"/>
      <c r="L378" s="111" t="str">
        <f>IF(K378="","-",K378/J378)</f>
        <v>-</v>
      </c>
      <c r="M378" s="112">
        <f t="shared" si="153"/>
        <v>0</v>
      </c>
      <c r="N378" s="112">
        <v>0</v>
      </c>
      <c r="O378" s="112">
        <f t="shared" si="154"/>
        <v>0</v>
      </c>
      <c r="P378" s="119">
        <f t="shared" si="155"/>
        <v>0</v>
      </c>
      <c r="Q378" s="119">
        <v>0</v>
      </c>
      <c r="R378" s="119">
        <f t="shared" si="156"/>
        <v>0</v>
      </c>
      <c r="S378" s="46" t="s">
        <v>125</v>
      </c>
      <c r="T378" s="46" t="s">
        <v>133</v>
      </c>
      <c r="U378" s="53" t="s">
        <v>352</v>
      </c>
      <c r="W378" s="113"/>
    </row>
    <row r="379" spans="1:23" s="133" customFormat="1" ht="15.65" hidden="1" customHeight="1">
      <c r="A379" s="167">
        <v>0</v>
      </c>
      <c r="B379" s="134" t="s">
        <v>355</v>
      </c>
      <c r="C379" s="134" t="s">
        <v>649</v>
      </c>
      <c r="D379" s="135"/>
      <c r="E379" s="152" t="s">
        <v>952</v>
      </c>
      <c r="F379" s="136" t="s">
        <v>45</v>
      </c>
      <c r="G379" s="137" t="s">
        <v>46</v>
      </c>
      <c r="H379" s="138">
        <v>4.2699999999999996</v>
      </c>
      <c r="I379" s="139">
        <f t="shared" si="169"/>
        <v>355.81909999999993</v>
      </c>
      <c r="J379" s="140">
        <v>40</v>
      </c>
      <c r="K379" s="141"/>
      <c r="L379" s="142" t="str">
        <f>IF(K379="","-",K379/J379)</f>
        <v>-</v>
      </c>
      <c r="M379" s="148">
        <f t="shared" si="153"/>
        <v>0</v>
      </c>
      <c r="N379" s="148">
        <v>0</v>
      </c>
      <c r="O379" s="143">
        <f t="shared" si="154"/>
        <v>0</v>
      </c>
      <c r="P379" s="149">
        <f t="shared" si="155"/>
        <v>0</v>
      </c>
      <c r="Q379" s="149">
        <v>0</v>
      </c>
      <c r="R379" s="144">
        <f t="shared" si="156"/>
        <v>0</v>
      </c>
      <c r="S379" s="134" t="s">
        <v>87</v>
      </c>
      <c r="T379" s="134" t="s">
        <v>133</v>
      </c>
      <c r="U379" s="145" t="s">
        <v>517</v>
      </c>
      <c r="W379" s="146"/>
    </row>
    <row r="380" spans="1:23" s="114" customFormat="1" ht="15.65" customHeight="1">
      <c r="A380" s="166" t="s">
        <v>977</v>
      </c>
      <c r="B380" s="46" t="s">
        <v>356</v>
      </c>
      <c r="C380" s="46" t="s">
        <v>649</v>
      </c>
      <c r="D380" s="129" t="s">
        <v>43</v>
      </c>
      <c r="E380" s="47" t="s">
        <v>357</v>
      </c>
      <c r="F380" s="47" t="s">
        <v>138</v>
      </c>
      <c r="G380" s="48" t="s">
        <v>46</v>
      </c>
      <c r="H380" s="126">
        <v>4.8499999999999996</v>
      </c>
      <c r="I380" s="127">
        <f t="shared" si="169"/>
        <v>404.15049999999997</v>
      </c>
      <c r="J380" s="49">
        <v>25</v>
      </c>
      <c r="K380" s="50"/>
      <c r="L380" s="111" t="str">
        <f t="shared" ref="L380:L391" si="174">IF(K380="","-",K380/250)</f>
        <v>-</v>
      </c>
      <c r="M380" s="112">
        <f t="shared" si="153"/>
        <v>0</v>
      </c>
      <c r="N380" s="112">
        <f t="shared" ref="N380:N391" si="175">IF(K380&lt;50,H380*K380*0.05,0)</f>
        <v>0</v>
      </c>
      <c r="O380" s="112">
        <f t="shared" si="154"/>
        <v>0</v>
      </c>
      <c r="P380" s="119">
        <f t="shared" si="155"/>
        <v>0</v>
      </c>
      <c r="Q380" s="119">
        <f t="shared" ref="Q380:Q391" si="176">IF(K380&lt;50,I380*K380*0.05,0)</f>
        <v>0</v>
      </c>
      <c r="R380" s="119">
        <f t="shared" si="156"/>
        <v>0</v>
      </c>
      <c r="S380" s="46" t="s">
        <v>145</v>
      </c>
      <c r="T380" s="46" t="s">
        <v>210</v>
      </c>
      <c r="U380" s="53" t="s">
        <v>358</v>
      </c>
      <c r="W380" s="113"/>
    </row>
    <row r="381" spans="1:23" s="114" customFormat="1" ht="15.65" customHeight="1">
      <c r="A381" s="166" t="s">
        <v>977</v>
      </c>
      <c r="B381" s="46" t="s">
        <v>359</v>
      </c>
      <c r="C381" s="46" t="s">
        <v>649</v>
      </c>
      <c r="D381" s="129" t="s">
        <v>43</v>
      </c>
      <c r="E381" s="47" t="s">
        <v>357</v>
      </c>
      <c r="F381" s="47" t="s">
        <v>174</v>
      </c>
      <c r="G381" s="48" t="s">
        <v>46</v>
      </c>
      <c r="H381" s="126">
        <v>8.5299999999999994</v>
      </c>
      <c r="I381" s="127">
        <f t="shared" si="169"/>
        <v>710.80489999999998</v>
      </c>
      <c r="J381" s="49">
        <v>25</v>
      </c>
      <c r="K381" s="50"/>
      <c r="L381" s="111" t="str">
        <f t="shared" si="174"/>
        <v>-</v>
      </c>
      <c r="M381" s="112">
        <f t="shared" si="153"/>
        <v>0</v>
      </c>
      <c r="N381" s="112">
        <f t="shared" si="175"/>
        <v>0</v>
      </c>
      <c r="O381" s="112">
        <f t="shared" si="154"/>
        <v>0</v>
      </c>
      <c r="P381" s="119">
        <f t="shared" si="155"/>
        <v>0</v>
      </c>
      <c r="Q381" s="119">
        <f t="shared" si="176"/>
        <v>0</v>
      </c>
      <c r="R381" s="119">
        <f t="shared" si="156"/>
        <v>0</v>
      </c>
      <c r="S381" s="46" t="s">
        <v>145</v>
      </c>
      <c r="T381" s="46" t="s">
        <v>210</v>
      </c>
      <c r="U381" s="53" t="s">
        <v>358</v>
      </c>
      <c r="W381" s="113"/>
    </row>
    <row r="382" spans="1:23" s="114" customFormat="1" ht="15.65" customHeight="1">
      <c r="A382" s="166" t="s">
        <v>977</v>
      </c>
      <c r="B382" s="46" t="s">
        <v>1036</v>
      </c>
      <c r="C382" s="46" t="s">
        <v>651</v>
      </c>
      <c r="D382" s="129"/>
      <c r="E382" s="47" t="s">
        <v>647</v>
      </c>
      <c r="F382" s="47" t="s">
        <v>648</v>
      </c>
      <c r="G382" s="48" t="s">
        <v>650</v>
      </c>
      <c r="H382" s="128">
        <f>I382/$R$7</f>
        <v>2.0040801632065284</v>
      </c>
      <c r="I382" s="168">
        <v>167</v>
      </c>
      <c r="J382" s="49">
        <v>25</v>
      </c>
      <c r="K382" s="50"/>
      <c r="L382" s="111" t="str">
        <f t="shared" si="174"/>
        <v>-</v>
      </c>
      <c r="M382" s="143">
        <f t="shared" si="153"/>
        <v>0</v>
      </c>
      <c r="N382" s="143">
        <f t="shared" si="175"/>
        <v>0</v>
      </c>
      <c r="O382" s="112">
        <f t="shared" si="154"/>
        <v>0</v>
      </c>
      <c r="P382" s="144">
        <f t="shared" si="155"/>
        <v>0</v>
      </c>
      <c r="Q382" s="144">
        <f t="shared" si="176"/>
        <v>0</v>
      </c>
      <c r="R382" s="119">
        <f t="shared" si="156"/>
        <v>0</v>
      </c>
      <c r="S382" s="46" t="s">
        <v>669</v>
      </c>
      <c r="T382" s="46" t="s">
        <v>661</v>
      </c>
      <c r="U382" s="53"/>
      <c r="W382" s="113"/>
    </row>
    <row r="383" spans="1:23" s="133" customFormat="1" ht="15.65" hidden="1" customHeight="1">
      <c r="A383" s="167">
        <v>0</v>
      </c>
      <c r="B383" s="134" t="s">
        <v>612</v>
      </c>
      <c r="C383" s="134" t="s">
        <v>651</v>
      </c>
      <c r="D383" s="135" t="s">
        <v>43</v>
      </c>
      <c r="E383" s="136" t="s">
        <v>647</v>
      </c>
      <c r="F383" s="136" t="s">
        <v>63</v>
      </c>
      <c r="G383" s="137" t="s">
        <v>650</v>
      </c>
      <c r="H383" s="155">
        <f>I383/$R$7</f>
        <v>2.1600864034561384</v>
      </c>
      <c r="I383" s="156">
        <v>180</v>
      </c>
      <c r="J383" s="140">
        <v>25</v>
      </c>
      <c r="K383" s="141"/>
      <c r="L383" s="142" t="str">
        <f t="shared" si="174"/>
        <v>-</v>
      </c>
      <c r="M383" s="143">
        <f t="shared" si="153"/>
        <v>0</v>
      </c>
      <c r="N383" s="143">
        <f t="shared" si="175"/>
        <v>0</v>
      </c>
      <c r="O383" s="143">
        <f t="shared" si="154"/>
        <v>0</v>
      </c>
      <c r="P383" s="144">
        <f t="shared" si="155"/>
        <v>0</v>
      </c>
      <c r="Q383" s="144">
        <f t="shared" si="176"/>
        <v>0</v>
      </c>
      <c r="R383" s="144">
        <f t="shared" si="156"/>
        <v>0</v>
      </c>
      <c r="S383" s="134" t="s">
        <v>669</v>
      </c>
      <c r="T383" s="134" t="s">
        <v>661</v>
      </c>
      <c r="U383" s="145"/>
      <c r="W383" s="146"/>
    </row>
    <row r="384" spans="1:23" s="114" customFormat="1" ht="15.65" customHeight="1">
      <c r="A384" s="166" t="s">
        <v>977</v>
      </c>
      <c r="B384" s="46" t="s">
        <v>1037</v>
      </c>
      <c r="C384" s="46" t="s">
        <v>651</v>
      </c>
      <c r="D384" s="129"/>
      <c r="E384" s="47" t="s">
        <v>647</v>
      </c>
      <c r="F384" s="47" t="s">
        <v>129</v>
      </c>
      <c r="G384" s="48" t="s">
        <v>650</v>
      </c>
      <c r="H384" s="128">
        <f t="shared" ref="H384:H386" si="177">I384/$R$7</f>
        <v>2.4600984039361573</v>
      </c>
      <c r="I384" s="115">
        <v>205</v>
      </c>
      <c r="J384" s="49">
        <v>25</v>
      </c>
      <c r="K384" s="50"/>
      <c r="L384" s="111" t="str">
        <f t="shared" si="174"/>
        <v>-</v>
      </c>
      <c r="M384" s="143">
        <f t="shared" si="153"/>
        <v>0</v>
      </c>
      <c r="N384" s="143">
        <f t="shared" si="175"/>
        <v>0</v>
      </c>
      <c r="O384" s="112">
        <f t="shared" si="154"/>
        <v>0</v>
      </c>
      <c r="P384" s="144">
        <f t="shared" si="155"/>
        <v>0</v>
      </c>
      <c r="Q384" s="144">
        <f t="shared" si="176"/>
        <v>0</v>
      </c>
      <c r="R384" s="119">
        <f t="shared" si="156"/>
        <v>0</v>
      </c>
      <c r="S384" s="46" t="s">
        <v>669</v>
      </c>
      <c r="T384" s="46" t="s">
        <v>661</v>
      </c>
      <c r="U384" s="53"/>
      <c r="W384" s="113"/>
    </row>
    <row r="385" spans="1:23" s="114" customFormat="1" ht="15.65" customHeight="1">
      <c r="A385" s="166" t="s">
        <v>977</v>
      </c>
      <c r="B385" s="46" t="s">
        <v>1038</v>
      </c>
      <c r="C385" s="46" t="s">
        <v>651</v>
      </c>
      <c r="D385" s="129"/>
      <c r="E385" s="47" t="s">
        <v>647</v>
      </c>
      <c r="F385" s="47" t="s">
        <v>1010</v>
      </c>
      <c r="G385" s="48" t="s">
        <v>650</v>
      </c>
      <c r="H385" s="128">
        <f t="shared" si="177"/>
        <v>2.9401176047041884</v>
      </c>
      <c r="I385" s="115">
        <v>245</v>
      </c>
      <c r="J385" s="49">
        <v>25</v>
      </c>
      <c r="K385" s="50"/>
      <c r="L385" s="111" t="str">
        <f t="shared" si="174"/>
        <v>-</v>
      </c>
      <c r="M385" s="143">
        <f t="shared" si="153"/>
        <v>0</v>
      </c>
      <c r="N385" s="143">
        <f t="shared" si="175"/>
        <v>0</v>
      </c>
      <c r="O385" s="112">
        <f t="shared" si="154"/>
        <v>0</v>
      </c>
      <c r="P385" s="144">
        <f t="shared" si="155"/>
        <v>0</v>
      </c>
      <c r="Q385" s="144">
        <f t="shared" si="176"/>
        <v>0</v>
      </c>
      <c r="R385" s="119">
        <f t="shared" si="156"/>
        <v>0</v>
      </c>
      <c r="S385" s="46" t="s">
        <v>669</v>
      </c>
      <c r="T385" s="46" t="s">
        <v>661</v>
      </c>
      <c r="U385" s="53"/>
      <c r="W385" s="113"/>
    </row>
    <row r="386" spans="1:23" s="114" customFormat="1" ht="15.65" customHeight="1">
      <c r="A386" s="166" t="s">
        <v>977</v>
      </c>
      <c r="B386" s="46" t="s">
        <v>1039</v>
      </c>
      <c r="C386" s="46" t="s">
        <v>651</v>
      </c>
      <c r="D386" s="129"/>
      <c r="E386" s="47" t="s">
        <v>361</v>
      </c>
      <c r="F386" s="47" t="s">
        <v>648</v>
      </c>
      <c r="G386" s="48" t="s">
        <v>650</v>
      </c>
      <c r="H386" s="128">
        <f t="shared" si="177"/>
        <v>3.948157926317053</v>
      </c>
      <c r="I386" s="115">
        <v>329</v>
      </c>
      <c r="J386" s="49"/>
      <c r="K386" s="50"/>
      <c r="L386" s="111" t="str">
        <f t="shared" si="174"/>
        <v>-</v>
      </c>
      <c r="M386" s="143">
        <f t="shared" si="153"/>
        <v>0</v>
      </c>
      <c r="N386" s="143">
        <f t="shared" si="175"/>
        <v>0</v>
      </c>
      <c r="O386" s="112">
        <f t="shared" si="154"/>
        <v>0</v>
      </c>
      <c r="P386" s="144">
        <f t="shared" si="155"/>
        <v>0</v>
      </c>
      <c r="Q386" s="144">
        <f t="shared" si="176"/>
        <v>0</v>
      </c>
      <c r="R386" s="119">
        <f t="shared" si="156"/>
        <v>0</v>
      </c>
      <c r="S386" s="46" t="s">
        <v>125</v>
      </c>
      <c r="T386" s="46" t="s">
        <v>133</v>
      </c>
      <c r="U386" s="53" t="s">
        <v>362</v>
      </c>
      <c r="W386" s="113"/>
    </row>
    <row r="387" spans="1:23" s="114" customFormat="1" ht="15.65" customHeight="1">
      <c r="A387" s="166" t="s">
        <v>977</v>
      </c>
      <c r="B387" s="46" t="s">
        <v>613</v>
      </c>
      <c r="C387" s="46" t="s">
        <v>649</v>
      </c>
      <c r="D387" s="129" t="s">
        <v>43</v>
      </c>
      <c r="E387" s="47" t="s">
        <v>361</v>
      </c>
      <c r="F387" s="47" t="s">
        <v>63</v>
      </c>
      <c r="G387" s="48" t="s">
        <v>46</v>
      </c>
      <c r="H387" s="126">
        <v>5.0199999999999996</v>
      </c>
      <c r="I387" s="127">
        <f>H387*$R$7</f>
        <v>418.31659999999994</v>
      </c>
      <c r="J387" s="49">
        <v>25</v>
      </c>
      <c r="K387" s="50"/>
      <c r="L387" s="111" t="str">
        <f t="shared" si="174"/>
        <v>-</v>
      </c>
      <c r="M387" s="112">
        <f t="shared" si="153"/>
        <v>0</v>
      </c>
      <c r="N387" s="112">
        <f t="shared" si="175"/>
        <v>0</v>
      </c>
      <c r="O387" s="112">
        <f t="shared" si="154"/>
        <v>0</v>
      </c>
      <c r="P387" s="119">
        <f t="shared" si="155"/>
        <v>0</v>
      </c>
      <c r="Q387" s="119">
        <f t="shared" si="176"/>
        <v>0</v>
      </c>
      <c r="R387" s="119">
        <f t="shared" si="156"/>
        <v>0</v>
      </c>
      <c r="S387" s="46" t="s">
        <v>125</v>
      </c>
      <c r="T387" s="46" t="s">
        <v>133</v>
      </c>
      <c r="U387" s="53" t="s">
        <v>362</v>
      </c>
      <c r="W387" s="113"/>
    </row>
    <row r="388" spans="1:23" s="114" customFormat="1" ht="15.65" customHeight="1">
      <c r="A388" s="166" t="s">
        <v>977</v>
      </c>
      <c r="B388" s="46" t="s">
        <v>360</v>
      </c>
      <c r="C388" s="46" t="s">
        <v>649</v>
      </c>
      <c r="D388" s="129" t="s">
        <v>43</v>
      </c>
      <c r="E388" s="47" t="s">
        <v>361</v>
      </c>
      <c r="F388" s="47" t="s">
        <v>129</v>
      </c>
      <c r="G388" s="48" t="s">
        <v>124</v>
      </c>
      <c r="H388" s="126">
        <v>5.24</v>
      </c>
      <c r="I388" s="127">
        <f>H388*$R$7</f>
        <v>436.64920000000001</v>
      </c>
      <c r="J388" s="49">
        <v>25</v>
      </c>
      <c r="K388" s="50"/>
      <c r="L388" s="111" t="str">
        <f t="shared" si="174"/>
        <v>-</v>
      </c>
      <c r="M388" s="112">
        <f t="shared" ref="M388:M426" si="178">H388*K388</f>
        <v>0</v>
      </c>
      <c r="N388" s="112">
        <f t="shared" si="175"/>
        <v>0</v>
      </c>
      <c r="O388" s="112">
        <f t="shared" ref="O388:O424" si="179">M388+N388</f>
        <v>0</v>
      </c>
      <c r="P388" s="119">
        <f t="shared" ref="P388:P426" si="180">K388*I388</f>
        <v>0</v>
      </c>
      <c r="Q388" s="119">
        <f t="shared" si="176"/>
        <v>0</v>
      </c>
      <c r="R388" s="119">
        <f t="shared" ref="R388:R424" si="181">P388+Q388</f>
        <v>0</v>
      </c>
      <c r="S388" s="46" t="s">
        <v>125</v>
      </c>
      <c r="T388" s="46" t="s">
        <v>133</v>
      </c>
      <c r="U388" s="53" t="s">
        <v>362</v>
      </c>
      <c r="W388" s="113"/>
    </row>
    <row r="389" spans="1:23" s="114" customFormat="1" ht="15.65" customHeight="1">
      <c r="A389" s="166">
        <v>25</v>
      </c>
      <c r="B389" s="46" t="s">
        <v>614</v>
      </c>
      <c r="C389" s="46" t="s">
        <v>651</v>
      </c>
      <c r="D389" s="129" t="s">
        <v>43</v>
      </c>
      <c r="E389" s="47" t="s">
        <v>361</v>
      </c>
      <c r="F389" s="47" t="s">
        <v>129</v>
      </c>
      <c r="G389" s="48" t="s">
        <v>650</v>
      </c>
      <c r="H389" s="128">
        <f>I389/$R$7</f>
        <v>4.5241809672386895</v>
      </c>
      <c r="I389" s="115">
        <v>377</v>
      </c>
      <c r="J389" s="49">
        <v>25</v>
      </c>
      <c r="K389" s="50"/>
      <c r="L389" s="111" t="str">
        <f t="shared" si="174"/>
        <v>-</v>
      </c>
      <c r="M389" s="143">
        <f t="shared" si="178"/>
        <v>0</v>
      </c>
      <c r="N389" s="143">
        <f t="shared" si="175"/>
        <v>0</v>
      </c>
      <c r="O389" s="112">
        <f t="shared" si="179"/>
        <v>0</v>
      </c>
      <c r="P389" s="144">
        <f t="shared" si="180"/>
        <v>0</v>
      </c>
      <c r="Q389" s="144">
        <f t="shared" si="176"/>
        <v>0</v>
      </c>
      <c r="R389" s="119">
        <f t="shared" si="181"/>
        <v>0</v>
      </c>
      <c r="S389" s="46" t="s">
        <v>125</v>
      </c>
      <c r="T389" s="46" t="s">
        <v>133</v>
      </c>
      <c r="U389" s="53" t="s">
        <v>362</v>
      </c>
      <c r="W389" s="113"/>
    </row>
    <row r="390" spans="1:23" s="114" customFormat="1" ht="15.65" customHeight="1">
      <c r="A390" s="166" t="s">
        <v>977</v>
      </c>
      <c r="B390" s="46" t="s">
        <v>1040</v>
      </c>
      <c r="C390" s="46" t="s">
        <v>651</v>
      </c>
      <c r="D390" s="129"/>
      <c r="E390" s="47" t="s">
        <v>361</v>
      </c>
      <c r="F390" s="47" t="s">
        <v>1010</v>
      </c>
      <c r="G390" s="48" t="s">
        <v>650</v>
      </c>
      <c r="H390" s="128">
        <f>I390/$R$7</f>
        <v>4.9801992079683188</v>
      </c>
      <c r="I390" s="115">
        <v>415</v>
      </c>
      <c r="J390" s="49">
        <v>25</v>
      </c>
      <c r="K390" s="50"/>
      <c r="L390" s="111" t="str">
        <f t="shared" si="174"/>
        <v>-</v>
      </c>
      <c r="M390" s="143">
        <f t="shared" si="178"/>
        <v>0</v>
      </c>
      <c r="N390" s="143">
        <f t="shared" si="175"/>
        <v>0</v>
      </c>
      <c r="O390" s="112">
        <f t="shared" si="179"/>
        <v>0</v>
      </c>
      <c r="P390" s="144">
        <f t="shared" si="180"/>
        <v>0</v>
      </c>
      <c r="Q390" s="144">
        <f t="shared" si="176"/>
        <v>0</v>
      </c>
      <c r="R390" s="119">
        <f t="shared" si="181"/>
        <v>0</v>
      </c>
      <c r="S390" s="46" t="s">
        <v>125</v>
      </c>
      <c r="T390" s="46" t="s">
        <v>133</v>
      </c>
      <c r="U390" s="53" t="s">
        <v>362</v>
      </c>
      <c r="W390" s="113"/>
    </row>
    <row r="391" spans="1:23" s="133" customFormat="1" ht="15.65" hidden="1" customHeight="1">
      <c r="A391" s="167">
        <v>0</v>
      </c>
      <c r="B391" s="134" t="s">
        <v>363</v>
      </c>
      <c r="C391" s="134" t="s">
        <v>649</v>
      </c>
      <c r="D391" s="135" t="s">
        <v>43</v>
      </c>
      <c r="E391" s="136" t="s">
        <v>361</v>
      </c>
      <c r="F391" s="136" t="s">
        <v>174</v>
      </c>
      <c r="G391" s="137" t="s">
        <v>46</v>
      </c>
      <c r="H391" s="138">
        <v>8.18</v>
      </c>
      <c r="I391" s="139">
        <f t="shared" ref="I391:I396" si="182">H391*$R$7</f>
        <v>681.63939999999991</v>
      </c>
      <c r="J391" s="140">
        <v>25</v>
      </c>
      <c r="K391" s="141"/>
      <c r="L391" s="142" t="str">
        <f t="shared" si="174"/>
        <v>-</v>
      </c>
      <c r="M391" s="143">
        <f t="shared" si="178"/>
        <v>0</v>
      </c>
      <c r="N391" s="143">
        <f t="shared" si="175"/>
        <v>0</v>
      </c>
      <c r="O391" s="143">
        <f t="shared" si="179"/>
        <v>0</v>
      </c>
      <c r="P391" s="149">
        <f t="shared" si="180"/>
        <v>0</v>
      </c>
      <c r="Q391" s="149">
        <f t="shared" si="176"/>
        <v>0</v>
      </c>
      <c r="R391" s="144">
        <f t="shared" si="181"/>
        <v>0</v>
      </c>
      <c r="S391" s="134" t="s">
        <v>125</v>
      </c>
      <c r="T391" s="134" t="s">
        <v>133</v>
      </c>
      <c r="U391" s="145" t="s">
        <v>362</v>
      </c>
      <c r="W391" s="146"/>
    </row>
    <row r="392" spans="1:23" s="133" customFormat="1" ht="15.65" hidden="1" customHeight="1">
      <c r="A392" s="167">
        <v>0</v>
      </c>
      <c r="B392" s="134" t="s">
        <v>830</v>
      </c>
      <c r="C392" s="134" t="s">
        <v>649</v>
      </c>
      <c r="D392" s="135" t="s">
        <v>43</v>
      </c>
      <c r="E392" s="152" t="s">
        <v>361</v>
      </c>
      <c r="F392" s="152" t="s">
        <v>828</v>
      </c>
      <c r="G392" s="137" t="s">
        <v>46</v>
      </c>
      <c r="H392" s="138">
        <v>12.15</v>
      </c>
      <c r="I392" s="139">
        <f t="shared" si="182"/>
        <v>1012.4595</v>
      </c>
      <c r="J392" s="140">
        <v>10</v>
      </c>
      <c r="K392" s="141"/>
      <c r="L392" s="142" t="str">
        <f>IF(K392="","-",K392/80)</f>
        <v>-</v>
      </c>
      <c r="M392" s="143">
        <f t="shared" si="178"/>
        <v>0</v>
      </c>
      <c r="N392" s="143">
        <v>0</v>
      </c>
      <c r="O392" s="143">
        <f t="shared" si="179"/>
        <v>0</v>
      </c>
      <c r="P392" s="144">
        <f t="shared" si="180"/>
        <v>0</v>
      </c>
      <c r="Q392" s="144">
        <v>0</v>
      </c>
      <c r="R392" s="144">
        <f t="shared" si="181"/>
        <v>0</v>
      </c>
      <c r="S392" s="134" t="s">
        <v>125</v>
      </c>
      <c r="T392" s="134" t="s">
        <v>133</v>
      </c>
      <c r="U392" s="145" t="s">
        <v>362</v>
      </c>
      <c r="W392" s="146"/>
    </row>
    <row r="393" spans="1:23" s="114" customFormat="1" ht="15.65" customHeight="1">
      <c r="A393" s="166" t="s">
        <v>977</v>
      </c>
      <c r="B393" s="46" t="s">
        <v>838</v>
      </c>
      <c r="C393" s="46" t="s">
        <v>649</v>
      </c>
      <c r="D393" s="129" t="s">
        <v>43</v>
      </c>
      <c r="E393" s="130" t="s">
        <v>361</v>
      </c>
      <c r="F393" s="130" t="s">
        <v>835</v>
      </c>
      <c r="G393" s="48" t="s">
        <v>46</v>
      </c>
      <c r="H393" s="126">
        <v>15.99</v>
      </c>
      <c r="I393" s="127">
        <f t="shared" si="182"/>
        <v>1332.4467</v>
      </c>
      <c r="J393" s="49">
        <v>10</v>
      </c>
      <c r="K393" s="50"/>
      <c r="L393" s="111" t="str">
        <f>IF(K393="","-",K393/80)</f>
        <v>-</v>
      </c>
      <c r="M393" s="112">
        <f t="shared" si="178"/>
        <v>0</v>
      </c>
      <c r="N393" s="112">
        <v>0</v>
      </c>
      <c r="O393" s="112">
        <f t="shared" si="179"/>
        <v>0</v>
      </c>
      <c r="P393" s="119">
        <f t="shared" si="180"/>
        <v>0</v>
      </c>
      <c r="Q393" s="119">
        <v>0</v>
      </c>
      <c r="R393" s="119">
        <f t="shared" si="181"/>
        <v>0</v>
      </c>
      <c r="S393" s="46" t="s">
        <v>125</v>
      </c>
      <c r="T393" s="46" t="s">
        <v>133</v>
      </c>
      <c r="U393" s="53" t="s">
        <v>362</v>
      </c>
      <c r="W393" s="113"/>
    </row>
    <row r="394" spans="1:23" s="133" customFormat="1" ht="15.65" hidden="1" customHeight="1">
      <c r="A394" s="167">
        <v>0</v>
      </c>
      <c r="B394" s="134" t="s">
        <v>769</v>
      </c>
      <c r="C394" s="134" t="s">
        <v>649</v>
      </c>
      <c r="D394" s="135" t="s">
        <v>43</v>
      </c>
      <c r="E394" s="152" t="s">
        <v>361</v>
      </c>
      <c r="F394" s="136" t="s">
        <v>184</v>
      </c>
      <c r="G394" s="137" t="s">
        <v>124</v>
      </c>
      <c r="H394" s="138">
        <v>4.13</v>
      </c>
      <c r="I394" s="139">
        <f t="shared" si="182"/>
        <v>344.15289999999999</v>
      </c>
      <c r="J394" s="140">
        <v>30</v>
      </c>
      <c r="K394" s="141"/>
      <c r="L394" s="147" t="str">
        <f>IF(K394="","-",K394/J394)</f>
        <v>-</v>
      </c>
      <c r="M394" s="148">
        <f t="shared" si="178"/>
        <v>0</v>
      </c>
      <c r="N394" s="148">
        <v>0</v>
      </c>
      <c r="O394" s="148">
        <f t="shared" si="179"/>
        <v>0</v>
      </c>
      <c r="P394" s="149">
        <f t="shared" si="180"/>
        <v>0</v>
      </c>
      <c r="Q394" s="149">
        <v>0</v>
      </c>
      <c r="R394" s="149">
        <f t="shared" si="181"/>
        <v>0</v>
      </c>
      <c r="S394" s="134" t="s">
        <v>125</v>
      </c>
      <c r="T394" s="134" t="s">
        <v>133</v>
      </c>
      <c r="U394" s="145" t="s">
        <v>362</v>
      </c>
      <c r="W394" s="146"/>
    </row>
    <row r="395" spans="1:23" s="114" customFormat="1" ht="15.65" customHeight="1">
      <c r="A395" s="166" t="s">
        <v>977</v>
      </c>
      <c r="B395" s="46" t="s">
        <v>364</v>
      </c>
      <c r="C395" s="46" t="s">
        <v>649</v>
      </c>
      <c r="D395" s="129" t="s">
        <v>43</v>
      </c>
      <c r="E395" s="47" t="s">
        <v>361</v>
      </c>
      <c r="F395" s="47" t="s">
        <v>45</v>
      </c>
      <c r="G395" s="48" t="s">
        <v>46</v>
      </c>
      <c r="H395" s="126">
        <v>4.13</v>
      </c>
      <c r="I395" s="127">
        <f t="shared" si="182"/>
        <v>344.15289999999999</v>
      </c>
      <c r="J395" s="49">
        <v>40</v>
      </c>
      <c r="K395" s="50"/>
      <c r="L395" s="111" t="str">
        <f>IF(K395="","-",K395/J395)</f>
        <v>-</v>
      </c>
      <c r="M395" s="112">
        <f t="shared" si="178"/>
        <v>0</v>
      </c>
      <c r="N395" s="112">
        <v>0</v>
      </c>
      <c r="O395" s="112">
        <f t="shared" si="179"/>
        <v>0</v>
      </c>
      <c r="P395" s="119">
        <f t="shared" si="180"/>
        <v>0</v>
      </c>
      <c r="Q395" s="119">
        <v>0</v>
      </c>
      <c r="R395" s="119">
        <f t="shared" si="181"/>
        <v>0</v>
      </c>
      <c r="S395" s="46" t="s">
        <v>125</v>
      </c>
      <c r="T395" s="46" t="s">
        <v>133</v>
      </c>
      <c r="U395" s="53" t="s">
        <v>362</v>
      </c>
      <c r="W395" s="113"/>
    </row>
    <row r="396" spans="1:23" s="114" customFormat="1" ht="15.65" customHeight="1">
      <c r="A396" s="166" t="s">
        <v>977</v>
      </c>
      <c r="B396" s="46" t="s">
        <v>615</v>
      </c>
      <c r="C396" s="46" t="s">
        <v>649</v>
      </c>
      <c r="D396" s="129" t="s">
        <v>43</v>
      </c>
      <c r="E396" s="47" t="s">
        <v>366</v>
      </c>
      <c r="F396" s="47" t="s">
        <v>63</v>
      </c>
      <c r="G396" s="48" t="s">
        <v>46</v>
      </c>
      <c r="H396" s="126">
        <v>4.33</v>
      </c>
      <c r="I396" s="127">
        <f t="shared" si="182"/>
        <v>360.81889999999999</v>
      </c>
      <c r="J396" s="49">
        <v>25</v>
      </c>
      <c r="K396" s="50"/>
      <c r="L396" s="111" t="str">
        <f>IF(K396="","-",K396/250)</f>
        <v>-</v>
      </c>
      <c r="M396" s="112">
        <f t="shared" si="178"/>
        <v>0</v>
      </c>
      <c r="N396" s="112">
        <f>IF(K396&lt;50,H396*K396*0.05,0)</f>
        <v>0</v>
      </c>
      <c r="O396" s="112">
        <f t="shared" si="179"/>
        <v>0</v>
      </c>
      <c r="P396" s="119">
        <f t="shared" si="180"/>
        <v>0</v>
      </c>
      <c r="Q396" s="119">
        <f>IF(K396&lt;50,I396*K396*0.05,0)</f>
        <v>0</v>
      </c>
      <c r="R396" s="119">
        <f t="shared" si="181"/>
        <v>0</v>
      </c>
      <c r="S396" s="46" t="s">
        <v>54</v>
      </c>
      <c r="T396" s="46" t="s">
        <v>48</v>
      </c>
      <c r="U396" s="53" t="s">
        <v>367</v>
      </c>
      <c r="W396" s="113"/>
    </row>
    <row r="397" spans="1:23" s="133" customFormat="1" ht="15.65" hidden="1" customHeight="1">
      <c r="A397" s="167">
        <v>0</v>
      </c>
      <c r="B397" s="134" t="s">
        <v>618</v>
      </c>
      <c r="C397" s="134" t="s">
        <v>651</v>
      </c>
      <c r="D397" s="135" t="s">
        <v>43</v>
      </c>
      <c r="E397" s="136" t="s">
        <v>366</v>
      </c>
      <c r="F397" s="136" t="s">
        <v>129</v>
      </c>
      <c r="G397" s="137" t="s">
        <v>650</v>
      </c>
      <c r="H397" s="155">
        <f>I397/$R$7</f>
        <v>4.3081723268930761</v>
      </c>
      <c r="I397" s="156">
        <v>359</v>
      </c>
      <c r="J397" s="140">
        <v>25</v>
      </c>
      <c r="K397" s="141"/>
      <c r="L397" s="142" t="str">
        <f t="shared" ref="L397:L400" si="183">IF(K397="","-",K397/250)</f>
        <v>-</v>
      </c>
      <c r="M397" s="143">
        <f t="shared" si="178"/>
        <v>0</v>
      </c>
      <c r="N397" s="143">
        <f t="shared" ref="N397:N400" si="184">IF(K397&lt;50,H397*K397*0.05,0)</f>
        <v>0</v>
      </c>
      <c r="O397" s="143">
        <f t="shared" si="179"/>
        <v>0</v>
      </c>
      <c r="P397" s="144">
        <f t="shared" si="180"/>
        <v>0</v>
      </c>
      <c r="Q397" s="144">
        <f t="shared" ref="Q397:Q400" si="185">IF(K397&lt;50,I397*K397*0.05,0)</f>
        <v>0</v>
      </c>
      <c r="R397" s="144">
        <f t="shared" si="181"/>
        <v>0</v>
      </c>
      <c r="S397" s="134" t="s">
        <v>54</v>
      </c>
      <c r="T397" s="134" t="s">
        <v>48</v>
      </c>
      <c r="U397" s="145" t="s">
        <v>367</v>
      </c>
      <c r="W397" s="146"/>
    </row>
    <row r="398" spans="1:23" s="114" customFormat="1" ht="15.65" customHeight="1">
      <c r="A398" s="166">
        <v>50</v>
      </c>
      <c r="B398" s="46" t="s">
        <v>1041</v>
      </c>
      <c r="C398" s="46" t="s">
        <v>651</v>
      </c>
      <c r="D398" s="129"/>
      <c r="E398" s="47" t="s">
        <v>366</v>
      </c>
      <c r="F398" s="47" t="s">
        <v>1010</v>
      </c>
      <c r="G398" s="48" t="s">
        <v>650</v>
      </c>
      <c r="H398" s="128">
        <f>I398/$R$7</f>
        <v>4.3801752070082802</v>
      </c>
      <c r="I398" s="115">
        <v>365</v>
      </c>
      <c r="J398" s="49">
        <v>25</v>
      </c>
      <c r="K398" s="50"/>
      <c r="L398" s="111" t="str">
        <f t="shared" si="183"/>
        <v>-</v>
      </c>
      <c r="M398" s="143">
        <f t="shared" si="178"/>
        <v>0</v>
      </c>
      <c r="N398" s="143">
        <f t="shared" si="184"/>
        <v>0</v>
      </c>
      <c r="O398" s="112">
        <f t="shared" si="179"/>
        <v>0</v>
      </c>
      <c r="P398" s="144">
        <f t="shared" si="180"/>
        <v>0</v>
      </c>
      <c r="Q398" s="144">
        <f t="shared" si="185"/>
        <v>0</v>
      </c>
      <c r="R398" s="119">
        <f t="shared" si="181"/>
        <v>0</v>
      </c>
      <c r="S398" s="46" t="s">
        <v>54</v>
      </c>
      <c r="T398" s="46" t="s">
        <v>48</v>
      </c>
      <c r="U398" s="53" t="s">
        <v>367</v>
      </c>
      <c r="W398" s="113"/>
    </row>
    <row r="399" spans="1:23" s="133" customFormat="1" ht="15.65" hidden="1" customHeight="1">
      <c r="A399" s="167">
        <v>0</v>
      </c>
      <c r="B399" s="134" t="s">
        <v>616</v>
      </c>
      <c r="C399" s="134" t="s">
        <v>651</v>
      </c>
      <c r="D399" s="135" t="s">
        <v>43</v>
      </c>
      <c r="E399" s="136" t="s">
        <v>366</v>
      </c>
      <c r="F399" s="136" t="s">
        <v>655</v>
      </c>
      <c r="G399" s="137" t="s">
        <v>650</v>
      </c>
      <c r="H399" s="155">
        <f>I399/$R$7</f>
        <v>3.0721228849153968</v>
      </c>
      <c r="I399" s="156">
        <v>256</v>
      </c>
      <c r="J399" s="140">
        <v>30</v>
      </c>
      <c r="K399" s="141"/>
      <c r="L399" s="142" t="str">
        <f t="shared" si="183"/>
        <v>-</v>
      </c>
      <c r="M399" s="143">
        <f t="shared" si="178"/>
        <v>0</v>
      </c>
      <c r="N399" s="143">
        <f t="shared" si="184"/>
        <v>0</v>
      </c>
      <c r="O399" s="143">
        <f t="shared" si="179"/>
        <v>0</v>
      </c>
      <c r="P399" s="144">
        <f t="shared" si="180"/>
        <v>0</v>
      </c>
      <c r="Q399" s="144">
        <f t="shared" si="185"/>
        <v>0</v>
      </c>
      <c r="R399" s="144">
        <f t="shared" si="181"/>
        <v>0</v>
      </c>
      <c r="S399" s="150" t="s">
        <v>54</v>
      </c>
      <c r="T399" s="150" t="s">
        <v>48</v>
      </c>
      <c r="U399" s="151" t="s">
        <v>367</v>
      </c>
      <c r="W399" s="146"/>
    </row>
    <row r="400" spans="1:23" s="114" customFormat="1" ht="15.65" customHeight="1">
      <c r="A400" s="166">
        <v>61</v>
      </c>
      <c r="B400" s="46" t="s">
        <v>617</v>
      </c>
      <c r="C400" s="46" t="s">
        <v>651</v>
      </c>
      <c r="D400" s="129" t="s">
        <v>43</v>
      </c>
      <c r="E400" s="47" t="s">
        <v>366</v>
      </c>
      <c r="F400" s="47" t="s">
        <v>655</v>
      </c>
      <c r="G400" s="48" t="s">
        <v>650</v>
      </c>
      <c r="H400" s="128">
        <f>I400/$R$7</f>
        <v>3.0721228849153968</v>
      </c>
      <c r="I400" s="115">
        <v>256</v>
      </c>
      <c r="J400" s="49">
        <v>24</v>
      </c>
      <c r="K400" s="50"/>
      <c r="L400" s="111" t="str">
        <f t="shared" si="183"/>
        <v>-</v>
      </c>
      <c r="M400" s="143">
        <f t="shared" si="178"/>
        <v>0</v>
      </c>
      <c r="N400" s="143">
        <f t="shared" si="184"/>
        <v>0</v>
      </c>
      <c r="O400" s="112">
        <f t="shared" si="179"/>
        <v>0</v>
      </c>
      <c r="P400" s="144">
        <f t="shared" si="180"/>
        <v>0</v>
      </c>
      <c r="Q400" s="144">
        <f t="shared" si="185"/>
        <v>0</v>
      </c>
      <c r="R400" s="119">
        <f t="shared" si="181"/>
        <v>0</v>
      </c>
      <c r="S400" s="46" t="s">
        <v>54</v>
      </c>
      <c r="T400" s="46" t="s">
        <v>48</v>
      </c>
      <c r="U400" s="53" t="s">
        <v>367</v>
      </c>
      <c r="W400" s="113"/>
    </row>
    <row r="401" spans="1:23" s="114" customFormat="1" ht="15.65" customHeight="1">
      <c r="A401" s="166">
        <v>80</v>
      </c>
      <c r="B401" s="46" t="s">
        <v>365</v>
      </c>
      <c r="C401" s="46" t="s">
        <v>649</v>
      </c>
      <c r="D401" s="129" t="s">
        <v>43</v>
      </c>
      <c r="E401" s="47" t="s">
        <v>366</v>
      </c>
      <c r="F401" s="47" t="s">
        <v>45</v>
      </c>
      <c r="G401" s="48" t="s">
        <v>46</v>
      </c>
      <c r="H401" s="126">
        <v>4.2699999999999996</v>
      </c>
      <c r="I401" s="127">
        <f t="shared" ref="I401:I412" si="186">H401*$R$7</f>
        <v>355.81909999999993</v>
      </c>
      <c r="J401" s="49">
        <v>40</v>
      </c>
      <c r="K401" s="50"/>
      <c r="L401" s="111" t="str">
        <f>IF(K401="","-",K401/J401)</f>
        <v>-</v>
      </c>
      <c r="M401" s="112">
        <f t="shared" si="178"/>
        <v>0</v>
      </c>
      <c r="N401" s="112">
        <v>0</v>
      </c>
      <c r="O401" s="112">
        <f t="shared" si="179"/>
        <v>0</v>
      </c>
      <c r="P401" s="119">
        <f t="shared" si="180"/>
        <v>0</v>
      </c>
      <c r="Q401" s="119">
        <v>0</v>
      </c>
      <c r="R401" s="119">
        <f t="shared" si="181"/>
        <v>0</v>
      </c>
      <c r="S401" s="46" t="s">
        <v>54</v>
      </c>
      <c r="T401" s="46" t="s">
        <v>48</v>
      </c>
      <c r="U401" s="53" t="s">
        <v>367</v>
      </c>
      <c r="W401" s="113"/>
    </row>
    <row r="402" spans="1:23" s="133" customFormat="1" ht="15.65" hidden="1" customHeight="1">
      <c r="A402" s="167">
        <v>0</v>
      </c>
      <c r="B402" s="134" t="s">
        <v>770</v>
      </c>
      <c r="C402" s="134" t="s">
        <v>649</v>
      </c>
      <c r="D402" s="135" t="s">
        <v>43</v>
      </c>
      <c r="E402" s="152" t="s">
        <v>976</v>
      </c>
      <c r="F402" s="136" t="s">
        <v>656</v>
      </c>
      <c r="G402" s="137" t="s">
        <v>46</v>
      </c>
      <c r="H402" s="138">
        <v>8.06</v>
      </c>
      <c r="I402" s="139">
        <f t="shared" si="186"/>
        <v>671.63980000000004</v>
      </c>
      <c r="J402" s="140">
        <v>16</v>
      </c>
      <c r="K402" s="141"/>
      <c r="L402" s="142" t="str">
        <f>IF(K402="","-",K402/J402)</f>
        <v>-</v>
      </c>
      <c r="M402" s="143">
        <f t="shared" si="178"/>
        <v>0</v>
      </c>
      <c r="N402" s="143">
        <v>0</v>
      </c>
      <c r="O402" s="143">
        <f t="shared" si="179"/>
        <v>0</v>
      </c>
      <c r="P402" s="144">
        <f t="shared" si="180"/>
        <v>0</v>
      </c>
      <c r="Q402" s="144">
        <v>0</v>
      </c>
      <c r="R402" s="144">
        <f t="shared" si="181"/>
        <v>0</v>
      </c>
      <c r="S402" s="134" t="s">
        <v>669</v>
      </c>
      <c r="T402" s="134" t="s">
        <v>691</v>
      </c>
      <c r="U402" s="145" t="s">
        <v>692</v>
      </c>
      <c r="W402" s="146"/>
    </row>
    <row r="403" spans="1:23" s="133" customFormat="1" ht="15.65" hidden="1" customHeight="1">
      <c r="A403" s="167">
        <v>0</v>
      </c>
      <c r="B403" s="134" t="s">
        <v>619</v>
      </c>
      <c r="C403" s="134" t="s">
        <v>649</v>
      </c>
      <c r="D403" s="135" t="s">
        <v>43</v>
      </c>
      <c r="E403" s="154" t="s">
        <v>976</v>
      </c>
      <c r="F403" s="136" t="s">
        <v>63</v>
      </c>
      <c r="G403" s="137" t="s">
        <v>46</v>
      </c>
      <c r="H403" s="138">
        <v>6.12</v>
      </c>
      <c r="I403" s="139">
        <f t="shared" si="186"/>
        <v>509.9796</v>
      </c>
      <c r="J403" s="140">
        <v>25</v>
      </c>
      <c r="K403" s="141"/>
      <c r="L403" s="142" t="str">
        <f>IF(K403="","-",K403/250)</f>
        <v>-</v>
      </c>
      <c r="M403" s="143">
        <f t="shared" si="178"/>
        <v>0</v>
      </c>
      <c r="N403" s="143">
        <f>IF(K403&lt;50,H403*K403*0.05,0)</f>
        <v>0</v>
      </c>
      <c r="O403" s="143">
        <f t="shared" si="179"/>
        <v>0</v>
      </c>
      <c r="P403" s="144">
        <f t="shared" si="180"/>
        <v>0</v>
      </c>
      <c r="Q403" s="144">
        <f>IF(K403&lt;50,I403*K403*0.05,0)</f>
        <v>0</v>
      </c>
      <c r="R403" s="144">
        <f t="shared" si="181"/>
        <v>0</v>
      </c>
      <c r="S403" s="134" t="s">
        <v>669</v>
      </c>
      <c r="T403" s="134" t="s">
        <v>691</v>
      </c>
      <c r="U403" s="145" t="s">
        <v>692</v>
      </c>
      <c r="W403" s="146"/>
    </row>
    <row r="404" spans="1:23" s="133" customFormat="1" ht="15.65" hidden="1" customHeight="1">
      <c r="A404" s="167">
        <v>0</v>
      </c>
      <c r="B404" s="134" t="s">
        <v>831</v>
      </c>
      <c r="C404" s="134" t="s">
        <v>649</v>
      </c>
      <c r="D404" s="135" t="s">
        <v>43</v>
      </c>
      <c r="E404" s="157" t="s">
        <v>840</v>
      </c>
      <c r="F404" s="152" t="s">
        <v>828</v>
      </c>
      <c r="G404" s="137" t="s">
        <v>46</v>
      </c>
      <c r="H404" s="138">
        <v>11.97</v>
      </c>
      <c r="I404" s="139">
        <f t="shared" si="186"/>
        <v>997.46010000000001</v>
      </c>
      <c r="J404" s="140">
        <v>10</v>
      </c>
      <c r="K404" s="141"/>
      <c r="L404" s="142" t="str">
        <f>IF(K404="","-",K404/80)</f>
        <v>-</v>
      </c>
      <c r="M404" s="143">
        <f t="shared" si="178"/>
        <v>0</v>
      </c>
      <c r="N404" s="143">
        <v>0</v>
      </c>
      <c r="O404" s="143">
        <f t="shared" si="179"/>
        <v>0</v>
      </c>
      <c r="P404" s="144">
        <f t="shared" si="180"/>
        <v>0</v>
      </c>
      <c r="Q404" s="144">
        <v>0</v>
      </c>
      <c r="R404" s="144">
        <f t="shared" si="181"/>
        <v>0</v>
      </c>
      <c r="S404" s="134" t="s">
        <v>669</v>
      </c>
      <c r="T404" s="134" t="s">
        <v>691</v>
      </c>
      <c r="U404" s="145" t="s">
        <v>692</v>
      </c>
      <c r="W404" s="146"/>
    </row>
    <row r="405" spans="1:23" s="114" customFormat="1" ht="15.65" customHeight="1">
      <c r="A405" s="166">
        <v>79</v>
      </c>
      <c r="B405" s="46" t="s">
        <v>970</v>
      </c>
      <c r="C405" s="46" t="s">
        <v>649</v>
      </c>
      <c r="D405" s="129"/>
      <c r="E405" s="131" t="s">
        <v>840</v>
      </c>
      <c r="F405" s="130" t="s">
        <v>980</v>
      </c>
      <c r="G405" s="48" t="s">
        <v>46</v>
      </c>
      <c r="H405" s="126">
        <v>10.17</v>
      </c>
      <c r="I405" s="127">
        <f t="shared" si="186"/>
        <v>847.46609999999998</v>
      </c>
      <c r="J405" s="49">
        <v>10</v>
      </c>
      <c r="K405" s="50"/>
      <c r="L405" s="111" t="str">
        <f>IF(K405="","-",K405/80)</f>
        <v>-</v>
      </c>
      <c r="M405" s="112">
        <f t="shared" ref="M405" si="187">H405*K405</f>
        <v>0</v>
      </c>
      <c r="N405" s="112">
        <v>0</v>
      </c>
      <c r="O405" s="112">
        <f t="shared" ref="O405" si="188">M405+N405</f>
        <v>0</v>
      </c>
      <c r="P405" s="119">
        <f t="shared" ref="P405" si="189">K405*I405</f>
        <v>0</v>
      </c>
      <c r="Q405" s="119">
        <v>0</v>
      </c>
      <c r="R405" s="119">
        <f t="shared" ref="R405" si="190">P405+Q405</f>
        <v>0</v>
      </c>
      <c r="S405" s="46" t="s">
        <v>669</v>
      </c>
      <c r="T405" s="46" t="s">
        <v>691</v>
      </c>
      <c r="U405" s="53" t="s">
        <v>692</v>
      </c>
      <c r="W405" s="113"/>
    </row>
    <row r="406" spans="1:23" s="114" customFormat="1" ht="15.65" customHeight="1">
      <c r="A406" s="166" t="s">
        <v>977</v>
      </c>
      <c r="B406" s="46" t="s">
        <v>825</v>
      </c>
      <c r="C406" s="46" t="s">
        <v>649</v>
      </c>
      <c r="D406" s="129" t="s">
        <v>43</v>
      </c>
      <c r="E406" s="47" t="s">
        <v>369</v>
      </c>
      <c r="F406" s="47" t="s">
        <v>63</v>
      </c>
      <c r="G406" s="48" t="s">
        <v>46</v>
      </c>
      <c r="H406" s="126">
        <v>4.41</v>
      </c>
      <c r="I406" s="127">
        <f t="shared" si="186"/>
        <v>367.4853</v>
      </c>
      <c r="J406" s="49">
        <v>25</v>
      </c>
      <c r="K406" s="50"/>
      <c r="L406" s="111" t="str">
        <f>IF(K406="","-",K406/250)</f>
        <v>-</v>
      </c>
      <c r="M406" s="112">
        <f t="shared" si="178"/>
        <v>0</v>
      </c>
      <c r="N406" s="112">
        <f>IF(K406&lt;50,H406*K406*0.05,0)</f>
        <v>0</v>
      </c>
      <c r="O406" s="112">
        <f t="shared" si="179"/>
        <v>0</v>
      </c>
      <c r="P406" s="119">
        <f t="shared" si="180"/>
        <v>0</v>
      </c>
      <c r="Q406" s="119">
        <f>IF(K406&lt;50,I406*K406*0.05,0)</f>
        <v>0</v>
      </c>
      <c r="R406" s="119">
        <f t="shared" si="181"/>
        <v>0</v>
      </c>
      <c r="S406" s="46" t="s">
        <v>125</v>
      </c>
      <c r="T406" s="46" t="s">
        <v>133</v>
      </c>
      <c r="U406" s="53" t="s">
        <v>370</v>
      </c>
      <c r="W406" s="113"/>
    </row>
    <row r="407" spans="1:23" s="133" customFormat="1" ht="15.65" hidden="1" customHeight="1">
      <c r="A407" s="167">
        <v>0</v>
      </c>
      <c r="B407" s="134" t="s">
        <v>826</v>
      </c>
      <c r="C407" s="134" t="s">
        <v>649</v>
      </c>
      <c r="D407" s="135" t="s">
        <v>43</v>
      </c>
      <c r="E407" s="136" t="s">
        <v>369</v>
      </c>
      <c r="F407" s="136" t="s">
        <v>820</v>
      </c>
      <c r="G407" s="137" t="s">
        <v>46</v>
      </c>
      <c r="H407" s="138">
        <v>5.71</v>
      </c>
      <c r="I407" s="139">
        <f t="shared" si="186"/>
        <v>475.8143</v>
      </c>
      <c r="J407" s="140">
        <v>25</v>
      </c>
      <c r="K407" s="141"/>
      <c r="L407" s="142" t="str">
        <f>IF(K407="","-",K407/250)</f>
        <v>-</v>
      </c>
      <c r="M407" s="148">
        <f t="shared" si="178"/>
        <v>0</v>
      </c>
      <c r="N407" s="148">
        <f>IF(K407&lt;50,H407*K407*0.05,0)</f>
        <v>0</v>
      </c>
      <c r="O407" s="143">
        <f t="shared" si="179"/>
        <v>0</v>
      </c>
      <c r="P407" s="149">
        <f t="shared" si="180"/>
        <v>0</v>
      </c>
      <c r="Q407" s="149">
        <f>IF(K407&lt;50,I407*K407*0.05,0)</f>
        <v>0</v>
      </c>
      <c r="R407" s="144">
        <f t="shared" si="181"/>
        <v>0</v>
      </c>
      <c r="S407" s="134" t="s">
        <v>125</v>
      </c>
      <c r="T407" s="134" t="s">
        <v>133</v>
      </c>
      <c r="U407" s="145" t="s">
        <v>370</v>
      </c>
      <c r="W407" s="146"/>
    </row>
    <row r="408" spans="1:23" s="133" customFormat="1" ht="15.65" hidden="1" customHeight="1">
      <c r="A408" s="167">
        <v>0</v>
      </c>
      <c r="B408" s="134" t="s">
        <v>971</v>
      </c>
      <c r="C408" s="134" t="s">
        <v>649</v>
      </c>
      <c r="D408" s="135"/>
      <c r="E408" s="136" t="s">
        <v>369</v>
      </c>
      <c r="F408" s="136" t="s">
        <v>973</v>
      </c>
      <c r="G408" s="137" t="s">
        <v>46</v>
      </c>
      <c r="H408" s="138">
        <v>5.27</v>
      </c>
      <c r="I408" s="139">
        <f t="shared" si="186"/>
        <v>439.14909999999998</v>
      </c>
      <c r="J408" s="140">
        <v>25</v>
      </c>
      <c r="K408" s="141"/>
      <c r="L408" s="142" t="str">
        <f>IF(K408="","-",K408/250)</f>
        <v>-</v>
      </c>
      <c r="M408" s="143">
        <f t="shared" ref="M408" si="191">H408*K408</f>
        <v>0</v>
      </c>
      <c r="N408" s="143">
        <f>IF(K408&lt;50,H408*K408*0.05,0)</f>
        <v>0</v>
      </c>
      <c r="O408" s="143">
        <f t="shared" ref="O408" si="192">M408+N408</f>
        <v>0</v>
      </c>
      <c r="P408" s="144">
        <f t="shared" ref="P408" si="193">K408*I408</f>
        <v>0</v>
      </c>
      <c r="Q408" s="144">
        <f>IF(K408&lt;50,I408*K408*0.05,0)</f>
        <v>0</v>
      </c>
      <c r="R408" s="144">
        <f t="shared" ref="R408" si="194">P408+Q408</f>
        <v>0</v>
      </c>
      <c r="S408" s="134" t="s">
        <v>125</v>
      </c>
      <c r="T408" s="134" t="s">
        <v>133</v>
      </c>
      <c r="U408" s="145" t="s">
        <v>370</v>
      </c>
      <c r="W408" s="146"/>
    </row>
    <row r="409" spans="1:23" s="114" customFormat="1" ht="15.65" customHeight="1">
      <c r="A409" s="166">
        <v>78</v>
      </c>
      <c r="B409" s="46" t="s">
        <v>839</v>
      </c>
      <c r="C409" s="46" t="s">
        <v>649</v>
      </c>
      <c r="D409" s="129" t="s">
        <v>43</v>
      </c>
      <c r="E409" s="130" t="s">
        <v>369</v>
      </c>
      <c r="F409" s="130" t="s">
        <v>835</v>
      </c>
      <c r="G409" s="48" t="s">
        <v>46</v>
      </c>
      <c r="H409" s="126">
        <v>15.99</v>
      </c>
      <c r="I409" s="127">
        <f t="shared" si="186"/>
        <v>1332.4467</v>
      </c>
      <c r="J409" s="49">
        <v>10</v>
      </c>
      <c r="K409" s="50"/>
      <c r="L409" s="111" t="str">
        <f>IF(K409="","-",K409/80)</f>
        <v>-</v>
      </c>
      <c r="M409" s="112">
        <f t="shared" si="178"/>
        <v>0</v>
      </c>
      <c r="N409" s="112">
        <v>0</v>
      </c>
      <c r="O409" s="112">
        <f t="shared" si="179"/>
        <v>0</v>
      </c>
      <c r="P409" s="119">
        <f t="shared" si="180"/>
        <v>0</v>
      </c>
      <c r="Q409" s="119">
        <v>0</v>
      </c>
      <c r="R409" s="119">
        <f t="shared" si="181"/>
        <v>0</v>
      </c>
      <c r="S409" s="46" t="s">
        <v>125</v>
      </c>
      <c r="T409" s="46" t="s">
        <v>133</v>
      </c>
      <c r="U409" s="53" t="s">
        <v>370</v>
      </c>
      <c r="W409" s="113"/>
    </row>
    <row r="410" spans="1:23" s="114" customFormat="1" ht="15.65" customHeight="1">
      <c r="A410" s="166" t="s">
        <v>977</v>
      </c>
      <c r="B410" s="46" t="s">
        <v>972</v>
      </c>
      <c r="C410" s="46" t="s">
        <v>649</v>
      </c>
      <c r="D410" s="129"/>
      <c r="E410" s="130" t="s">
        <v>369</v>
      </c>
      <c r="F410" s="130" t="s">
        <v>982</v>
      </c>
      <c r="G410" s="48" t="s">
        <v>46</v>
      </c>
      <c r="H410" s="126">
        <v>15.99</v>
      </c>
      <c r="I410" s="127">
        <f t="shared" si="186"/>
        <v>1332.4467</v>
      </c>
      <c r="J410" s="49">
        <v>10</v>
      </c>
      <c r="K410" s="50"/>
      <c r="L410" s="111" t="str">
        <f>IF(K410="","-",K410/80)</f>
        <v>-</v>
      </c>
      <c r="M410" s="112">
        <f t="shared" ref="M410" si="195">H410*K410</f>
        <v>0</v>
      </c>
      <c r="N410" s="112">
        <v>0</v>
      </c>
      <c r="O410" s="112">
        <f t="shared" ref="O410" si="196">M410+N410</f>
        <v>0</v>
      </c>
      <c r="P410" s="119">
        <f t="shared" ref="P410" si="197">K410*I410</f>
        <v>0</v>
      </c>
      <c r="Q410" s="119">
        <v>0</v>
      </c>
      <c r="R410" s="119">
        <f t="shared" ref="R410" si="198">P410+Q410</f>
        <v>0</v>
      </c>
      <c r="S410" s="46" t="s">
        <v>125</v>
      </c>
      <c r="T410" s="46" t="s">
        <v>133</v>
      </c>
      <c r="U410" s="53" t="s">
        <v>370</v>
      </c>
      <c r="W410" s="113"/>
    </row>
    <row r="411" spans="1:23" s="114" customFormat="1" ht="15.65" customHeight="1">
      <c r="A411" s="166" t="s">
        <v>977</v>
      </c>
      <c r="B411" s="46" t="s">
        <v>771</v>
      </c>
      <c r="C411" s="46" t="s">
        <v>649</v>
      </c>
      <c r="D411" s="129" t="s">
        <v>43</v>
      </c>
      <c r="E411" s="130" t="s">
        <v>369</v>
      </c>
      <c r="F411" s="47" t="s">
        <v>184</v>
      </c>
      <c r="G411" s="48" t="s">
        <v>124</v>
      </c>
      <c r="H411" s="126">
        <v>4.6099999999999994</v>
      </c>
      <c r="I411" s="127">
        <f t="shared" si="186"/>
        <v>384.15129999999994</v>
      </c>
      <c r="J411" s="49">
        <v>30</v>
      </c>
      <c r="K411" s="50"/>
      <c r="L411" s="111" t="str">
        <f t="shared" ref="L411:L426" si="199">IF(K411="","-",K411/J411)</f>
        <v>-</v>
      </c>
      <c r="M411" s="112">
        <f t="shared" si="178"/>
        <v>0</v>
      </c>
      <c r="N411" s="112">
        <v>0</v>
      </c>
      <c r="O411" s="112">
        <f t="shared" si="179"/>
        <v>0</v>
      </c>
      <c r="P411" s="119">
        <f t="shared" si="180"/>
        <v>0</v>
      </c>
      <c r="Q411" s="119">
        <v>0</v>
      </c>
      <c r="R411" s="119">
        <f t="shared" si="181"/>
        <v>0</v>
      </c>
      <c r="S411" s="46" t="s">
        <v>125</v>
      </c>
      <c r="T411" s="46" t="s">
        <v>133</v>
      </c>
      <c r="U411" s="53" t="s">
        <v>370</v>
      </c>
      <c r="W411" s="113"/>
    </row>
    <row r="412" spans="1:23" s="114" customFormat="1" ht="15.65" customHeight="1">
      <c r="A412" s="166" t="s">
        <v>977</v>
      </c>
      <c r="B412" s="46" t="s">
        <v>368</v>
      </c>
      <c r="C412" s="46" t="s">
        <v>649</v>
      </c>
      <c r="D412" s="129" t="s">
        <v>43</v>
      </c>
      <c r="E412" s="47" t="s">
        <v>369</v>
      </c>
      <c r="F412" s="47" t="s">
        <v>45</v>
      </c>
      <c r="G412" s="48" t="s">
        <v>46</v>
      </c>
      <c r="H412" s="126">
        <v>4.13</v>
      </c>
      <c r="I412" s="127">
        <f t="shared" si="186"/>
        <v>344.15289999999999</v>
      </c>
      <c r="J412" s="49">
        <v>40</v>
      </c>
      <c r="K412" s="50"/>
      <c r="L412" s="111" t="str">
        <f t="shared" si="199"/>
        <v>-</v>
      </c>
      <c r="M412" s="112">
        <f t="shared" si="178"/>
        <v>0</v>
      </c>
      <c r="N412" s="112">
        <v>0</v>
      </c>
      <c r="O412" s="112">
        <f t="shared" si="179"/>
        <v>0</v>
      </c>
      <c r="P412" s="119">
        <f t="shared" si="180"/>
        <v>0</v>
      </c>
      <c r="Q412" s="119">
        <v>0</v>
      </c>
      <c r="R412" s="119">
        <f t="shared" si="181"/>
        <v>0</v>
      </c>
      <c r="S412" s="46" t="s">
        <v>125</v>
      </c>
      <c r="T412" s="46" t="s">
        <v>133</v>
      </c>
      <c r="U412" s="53" t="s">
        <v>370</v>
      </c>
      <c r="W412" s="113"/>
    </row>
    <row r="413" spans="1:23" s="114" customFormat="1" ht="15.65" customHeight="1">
      <c r="A413" s="166">
        <v>11</v>
      </c>
      <c r="B413" s="46" t="s">
        <v>620</v>
      </c>
      <c r="C413" s="46" t="s">
        <v>651</v>
      </c>
      <c r="D413" s="129" t="s">
        <v>43</v>
      </c>
      <c r="E413" s="47" t="s">
        <v>369</v>
      </c>
      <c r="F413" s="47" t="s">
        <v>655</v>
      </c>
      <c r="G413" s="48" t="s">
        <v>650</v>
      </c>
      <c r="H413" s="128">
        <f>I413/$R$7</f>
        <v>3.4681387255490219</v>
      </c>
      <c r="I413" s="115">
        <v>289</v>
      </c>
      <c r="J413" s="49">
        <v>24</v>
      </c>
      <c r="K413" s="50"/>
      <c r="L413" s="111" t="str">
        <f t="shared" ref="L413:L414" si="200">IF(K413="","-",K413/250)</f>
        <v>-</v>
      </c>
      <c r="M413" s="143">
        <f t="shared" si="178"/>
        <v>0</v>
      </c>
      <c r="N413" s="143">
        <f t="shared" ref="N413:N414" si="201">IF(K413&lt;50,H413*K413*0.05,0)</f>
        <v>0</v>
      </c>
      <c r="O413" s="112">
        <f t="shared" si="179"/>
        <v>0</v>
      </c>
      <c r="P413" s="144">
        <f t="shared" si="180"/>
        <v>0</v>
      </c>
      <c r="Q413" s="144">
        <f t="shared" ref="Q413:Q414" si="202">IF(K413&lt;50,I413*K413*0.05,0)</f>
        <v>0</v>
      </c>
      <c r="R413" s="119">
        <f t="shared" si="181"/>
        <v>0</v>
      </c>
      <c r="S413" s="46" t="s">
        <v>125</v>
      </c>
      <c r="T413" s="46" t="s">
        <v>133</v>
      </c>
      <c r="U413" s="53" t="s">
        <v>370</v>
      </c>
      <c r="W413" s="113"/>
    </row>
    <row r="414" spans="1:23" s="133" customFormat="1" ht="15.65" hidden="1" customHeight="1">
      <c r="A414" s="167">
        <v>0</v>
      </c>
      <c r="B414" s="134" t="s">
        <v>621</v>
      </c>
      <c r="C414" s="134" t="s">
        <v>651</v>
      </c>
      <c r="D414" s="135" t="s">
        <v>43</v>
      </c>
      <c r="E414" s="136" t="s">
        <v>369</v>
      </c>
      <c r="F414" s="136" t="s">
        <v>656</v>
      </c>
      <c r="G414" s="137" t="s">
        <v>46</v>
      </c>
      <c r="H414" s="155">
        <f>I414/$R$7</f>
        <v>4.0201608064322576</v>
      </c>
      <c r="I414" s="156">
        <v>335</v>
      </c>
      <c r="J414" s="140">
        <v>22</v>
      </c>
      <c r="K414" s="141"/>
      <c r="L414" s="142" t="str">
        <f t="shared" si="200"/>
        <v>-</v>
      </c>
      <c r="M414" s="143">
        <f t="shared" si="178"/>
        <v>0</v>
      </c>
      <c r="N414" s="143">
        <f t="shared" si="201"/>
        <v>0</v>
      </c>
      <c r="O414" s="143">
        <f t="shared" si="179"/>
        <v>0</v>
      </c>
      <c r="P414" s="144">
        <f t="shared" si="180"/>
        <v>0</v>
      </c>
      <c r="Q414" s="144">
        <f t="shared" si="202"/>
        <v>0</v>
      </c>
      <c r="R414" s="144">
        <f t="shared" si="181"/>
        <v>0</v>
      </c>
      <c r="S414" s="150"/>
      <c r="T414" s="150"/>
      <c r="U414" s="151"/>
      <c r="W414" s="146"/>
    </row>
    <row r="415" spans="1:23" s="133" customFormat="1" ht="15.65" hidden="1" customHeight="1">
      <c r="A415" s="167">
        <v>0</v>
      </c>
      <c r="B415" s="134" t="s">
        <v>772</v>
      </c>
      <c r="C415" s="134" t="s">
        <v>649</v>
      </c>
      <c r="D415" s="135"/>
      <c r="E415" s="152" t="s">
        <v>953</v>
      </c>
      <c r="F415" s="136" t="s">
        <v>656</v>
      </c>
      <c r="G415" s="137" t="s">
        <v>46</v>
      </c>
      <c r="H415" s="138">
        <v>8.06</v>
      </c>
      <c r="I415" s="139">
        <f t="shared" ref="I415:I426" si="203">H415*$R$7</f>
        <v>671.63980000000004</v>
      </c>
      <c r="J415" s="140">
        <v>16</v>
      </c>
      <c r="K415" s="141"/>
      <c r="L415" s="147" t="str">
        <f t="shared" si="199"/>
        <v>-</v>
      </c>
      <c r="M415" s="148">
        <f t="shared" si="178"/>
        <v>0</v>
      </c>
      <c r="N415" s="148">
        <v>0</v>
      </c>
      <c r="O415" s="148">
        <f t="shared" si="179"/>
        <v>0</v>
      </c>
      <c r="P415" s="149">
        <f t="shared" si="180"/>
        <v>0</v>
      </c>
      <c r="Q415" s="149">
        <v>0</v>
      </c>
      <c r="R415" s="149">
        <f t="shared" si="181"/>
        <v>0</v>
      </c>
      <c r="S415" s="150" t="s">
        <v>125</v>
      </c>
      <c r="T415" s="150" t="s">
        <v>909</v>
      </c>
      <c r="U415" s="151" t="s">
        <v>913</v>
      </c>
      <c r="W415" s="146"/>
    </row>
    <row r="416" spans="1:23" s="133" customFormat="1" ht="15.65" hidden="1" customHeight="1">
      <c r="A416" s="167">
        <v>0</v>
      </c>
      <c r="B416" s="134" t="s">
        <v>371</v>
      </c>
      <c r="C416" s="134" t="s">
        <v>649</v>
      </c>
      <c r="D416" s="135"/>
      <c r="E416" s="136" t="s">
        <v>372</v>
      </c>
      <c r="F416" s="136" t="s">
        <v>45</v>
      </c>
      <c r="G416" s="137" t="s">
        <v>46</v>
      </c>
      <c r="H416" s="138">
        <v>2.9099999999999997</v>
      </c>
      <c r="I416" s="139">
        <f t="shared" si="203"/>
        <v>242.49029999999996</v>
      </c>
      <c r="J416" s="140">
        <v>40</v>
      </c>
      <c r="K416" s="141"/>
      <c r="L416" s="142" t="str">
        <f t="shared" si="199"/>
        <v>-</v>
      </c>
      <c r="M416" s="143">
        <f t="shared" si="178"/>
        <v>0</v>
      </c>
      <c r="N416" s="143">
        <v>0</v>
      </c>
      <c r="O416" s="143">
        <f t="shared" si="179"/>
        <v>0</v>
      </c>
      <c r="P416" s="149">
        <f t="shared" si="180"/>
        <v>0</v>
      </c>
      <c r="Q416" s="149">
        <v>0</v>
      </c>
      <c r="R416" s="144">
        <f t="shared" si="181"/>
        <v>0</v>
      </c>
      <c r="S416" s="134" t="s">
        <v>380</v>
      </c>
      <c r="T416" s="134" t="s">
        <v>48</v>
      </c>
      <c r="U416" s="145" t="s">
        <v>954</v>
      </c>
      <c r="W416" s="146"/>
    </row>
    <row r="417" spans="1:24" s="133" customFormat="1" ht="15.65" hidden="1" customHeight="1">
      <c r="A417" s="167">
        <v>0</v>
      </c>
      <c r="B417" s="134" t="s">
        <v>773</v>
      </c>
      <c r="C417" s="134" t="s">
        <v>649</v>
      </c>
      <c r="D417" s="135"/>
      <c r="E417" s="152" t="s">
        <v>810</v>
      </c>
      <c r="F417" s="136" t="s">
        <v>51</v>
      </c>
      <c r="G417" s="137" t="s">
        <v>46</v>
      </c>
      <c r="H417" s="138">
        <v>4.66</v>
      </c>
      <c r="I417" s="139">
        <f t="shared" si="203"/>
        <v>388.31779999999998</v>
      </c>
      <c r="J417" s="140">
        <v>25</v>
      </c>
      <c r="K417" s="141"/>
      <c r="L417" s="147" t="str">
        <f t="shared" si="199"/>
        <v>-</v>
      </c>
      <c r="M417" s="148">
        <f t="shared" si="178"/>
        <v>0</v>
      </c>
      <c r="N417" s="148">
        <v>0</v>
      </c>
      <c r="O417" s="148">
        <f t="shared" si="179"/>
        <v>0</v>
      </c>
      <c r="P417" s="149">
        <f t="shared" si="180"/>
        <v>0</v>
      </c>
      <c r="Q417" s="149">
        <v>0</v>
      </c>
      <c r="R417" s="149">
        <f t="shared" si="181"/>
        <v>0</v>
      </c>
      <c r="S417" s="150" t="s">
        <v>145</v>
      </c>
      <c r="T417" s="150" t="s">
        <v>235</v>
      </c>
      <c r="U417" s="151" t="s">
        <v>914</v>
      </c>
      <c r="W417" s="146"/>
    </row>
    <row r="418" spans="1:24" s="114" customFormat="1" ht="15.65" customHeight="1">
      <c r="A418" s="166">
        <v>25</v>
      </c>
      <c r="B418" s="46" t="s">
        <v>922</v>
      </c>
      <c r="C418" s="46" t="s">
        <v>649</v>
      </c>
      <c r="D418" s="129"/>
      <c r="E418" s="130" t="s">
        <v>923</v>
      </c>
      <c r="F418" s="47" t="s">
        <v>51</v>
      </c>
      <c r="G418" s="48" t="s">
        <v>46</v>
      </c>
      <c r="H418" s="126">
        <v>4.66</v>
      </c>
      <c r="I418" s="127">
        <f t="shared" si="203"/>
        <v>388.31779999999998</v>
      </c>
      <c r="J418" s="49">
        <v>25</v>
      </c>
      <c r="K418" s="50"/>
      <c r="L418" s="111" t="str">
        <f t="shared" si="199"/>
        <v>-</v>
      </c>
      <c r="M418" s="112">
        <f t="shared" si="178"/>
        <v>0</v>
      </c>
      <c r="N418" s="112">
        <v>0</v>
      </c>
      <c r="O418" s="112">
        <f t="shared" si="179"/>
        <v>0</v>
      </c>
      <c r="P418" s="119">
        <f t="shared" si="180"/>
        <v>0</v>
      </c>
      <c r="Q418" s="119">
        <v>0</v>
      </c>
      <c r="R418" s="119">
        <f t="shared" si="181"/>
        <v>0</v>
      </c>
      <c r="S418" s="46"/>
      <c r="T418" s="46"/>
      <c r="U418" s="53"/>
      <c r="W418" s="113"/>
    </row>
    <row r="419" spans="1:24" s="133" customFormat="1" ht="15.65" hidden="1" customHeight="1">
      <c r="A419" s="167">
        <v>0</v>
      </c>
      <c r="B419" s="134" t="s">
        <v>774</v>
      </c>
      <c r="C419" s="134" t="s">
        <v>649</v>
      </c>
      <c r="D419" s="135"/>
      <c r="E419" s="152" t="s">
        <v>811</v>
      </c>
      <c r="F419" s="136" t="s">
        <v>45</v>
      </c>
      <c r="G419" s="137" t="s">
        <v>46</v>
      </c>
      <c r="H419" s="138">
        <v>3.63</v>
      </c>
      <c r="I419" s="139">
        <f t="shared" si="203"/>
        <v>302.48789999999997</v>
      </c>
      <c r="J419" s="140">
        <v>40</v>
      </c>
      <c r="K419" s="141"/>
      <c r="L419" s="142" t="str">
        <f t="shared" si="199"/>
        <v>-</v>
      </c>
      <c r="M419" s="148">
        <f t="shared" si="178"/>
        <v>0</v>
      </c>
      <c r="N419" s="148">
        <v>0</v>
      </c>
      <c r="O419" s="143">
        <f t="shared" si="179"/>
        <v>0</v>
      </c>
      <c r="P419" s="149">
        <f t="shared" si="180"/>
        <v>0</v>
      </c>
      <c r="Q419" s="149">
        <v>0</v>
      </c>
      <c r="R419" s="144">
        <f t="shared" si="181"/>
        <v>0</v>
      </c>
      <c r="S419" s="134" t="s">
        <v>145</v>
      </c>
      <c r="T419" s="134" t="s">
        <v>170</v>
      </c>
      <c r="U419" s="145" t="s">
        <v>915</v>
      </c>
      <c r="W419" s="146"/>
    </row>
    <row r="420" spans="1:24" s="114" customFormat="1" ht="15.65" customHeight="1">
      <c r="A420" s="166" t="s">
        <v>977</v>
      </c>
      <c r="B420" s="46" t="s">
        <v>775</v>
      </c>
      <c r="C420" s="46" t="s">
        <v>649</v>
      </c>
      <c r="D420" s="129"/>
      <c r="E420" s="130" t="s">
        <v>812</v>
      </c>
      <c r="F420" s="47" t="s">
        <v>45</v>
      </c>
      <c r="G420" s="48" t="s">
        <v>46</v>
      </c>
      <c r="H420" s="126">
        <v>3.3099999999999996</v>
      </c>
      <c r="I420" s="127">
        <f t="shared" si="203"/>
        <v>275.82229999999998</v>
      </c>
      <c r="J420" s="49">
        <v>40</v>
      </c>
      <c r="K420" s="50"/>
      <c r="L420" s="111" t="str">
        <f t="shared" si="199"/>
        <v>-</v>
      </c>
      <c r="M420" s="112">
        <f t="shared" si="178"/>
        <v>0</v>
      </c>
      <c r="N420" s="112">
        <v>0</v>
      </c>
      <c r="O420" s="112">
        <f t="shared" si="179"/>
        <v>0</v>
      </c>
      <c r="P420" s="119">
        <f t="shared" si="180"/>
        <v>0</v>
      </c>
      <c r="Q420" s="119">
        <v>0</v>
      </c>
      <c r="R420" s="119">
        <f t="shared" si="181"/>
        <v>0</v>
      </c>
      <c r="S420" s="46" t="s">
        <v>145</v>
      </c>
      <c r="T420" s="46" t="s">
        <v>170</v>
      </c>
      <c r="U420" s="53" t="s">
        <v>916</v>
      </c>
      <c r="W420" s="113"/>
    </row>
    <row r="421" spans="1:24" s="114" customFormat="1" ht="15.65" customHeight="1">
      <c r="A421" s="166" t="s">
        <v>977</v>
      </c>
      <c r="B421" s="46" t="s">
        <v>776</v>
      </c>
      <c r="C421" s="46" t="s">
        <v>649</v>
      </c>
      <c r="D421" s="129"/>
      <c r="E421" s="130" t="s">
        <v>813</v>
      </c>
      <c r="F421" s="47" t="s">
        <v>45</v>
      </c>
      <c r="G421" s="48" t="s">
        <v>815</v>
      </c>
      <c r="H421" s="126">
        <v>5.9399999999999995</v>
      </c>
      <c r="I421" s="127">
        <f t="shared" si="203"/>
        <v>494.98019999999997</v>
      </c>
      <c r="J421" s="49">
        <v>40</v>
      </c>
      <c r="K421" s="50"/>
      <c r="L421" s="111" t="str">
        <f t="shared" si="199"/>
        <v>-</v>
      </c>
      <c r="M421" s="112">
        <f t="shared" si="178"/>
        <v>0</v>
      </c>
      <c r="N421" s="112">
        <v>0</v>
      </c>
      <c r="O421" s="112">
        <f t="shared" si="179"/>
        <v>0</v>
      </c>
      <c r="P421" s="119">
        <f t="shared" si="180"/>
        <v>0</v>
      </c>
      <c r="Q421" s="119">
        <v>0</v>
      </c>
      <c r="R421" s="119">
        <f t="shared" si="181"/>
        <v>0</v>
      </c>
      <c r="S421" s="46" t="s">
        <v>917</v>
      </c>
      <c r="T421" s="46" t="s">
        <v>48</v>
      </c>
      <c r="U421" s="53" t="s">
        <v>918</v>
      </c>
      <c r="W421" s="113"/>
    </row>
    <row r="422" spans="1:24" s="114" customFormat="1" ht="15.65" customHeight="1">
      <c r="A422" s="166" t="s">
        <v>977</v>
      </c>
      <c r="B422" s="46" t="s">
        <v>373</v>
      </c>
      <c r="C422" s="46" t="s">
        <v>649</v>
      </c>
      <c r="D422" s="129" t="s">
        <v>43</v>
      </c>
      <c r="E422" s="47" t="s">
        <v>374</v>
      </c>
      <c r="F422" s="47" t="s">
        <v>51</v>
      </c>
      <c r="G422" s="48" t="s">
        <v>46</v>
      </c>
      <c r="H422" s="126">
        <v>4.26</v>
      </c>
      <c r="I422" s="127">
        <f t="shared" si="203"/>
        <v>354.98579999999998</v>
      </c>
      <c r="J422" s="49">
        <v>25</v>
      </c>
      <c r="K422" s="50"/>
      <c r="L422" s="111" t="str">
        <f t="shared" si="199"/>
        <v>-</v>
      </c>
      <c r="M422" s="112">
        <f t="shared" si="178"/>
        <v>0</v>
      </c>
      <c r="N422" s="112">
        <v>0</v>
      </c>
      <c r="O422" s="112">
        <f t="shared" si="179"/>
        <v>0</v>
      </c>
      <c r="P422" s="119">
        <f t="shared" si="180"/>
        <v>0</v>
      </c>
      <c r="Q422" s="119">
        <v>0</v>
      </c>
      <c r="R422" s="119">
        <f t="shared" si="181"/>
        <v>0</v>
      </c>
      <c r="S422" s="46" t="s">
        <v>87</v>
      </c>
      <c r="T422" s="46" t="s">
        <v>375</v>
      </c>
      <c r="U422" s="53" t="s">
        <v>518</v>
      </c>
      <c r="W422" s="113"/>
    </row>
    <row r="423" spans="1:24" s="114" customFormat="1" ht="15.65" customHeight="1">
      <c r="A423" s="166">
        <v>25</v>
      </c>
      <c r="B423" s="46" t="s">
        <v>376</v>
      </c>
      <c r="C423" s="46" t="s">
        <v>649</v>
      </c>
      <c r="D423" s="129"/>
      <c r="E423" s="47" t="s">
        <v>377</v>
      </c>
      <c r="F423" s="47" t="s">
        <v>51</v>
      </c>
      <c r="G423" s="48" t="s">
        <v>46</v>
      </c>
      <c r="H423" s="126">
        <v>4.26</v>
      </c>
      <c r="I423" s="127">
        <f t="shared" si="203"/>
        <v>354.98579999999998</v>
      </c>
      <c r="J423" s="49">
        <v>25</v>
      </c>
      <c r="K423" s="50"/>
      <c r="L423" s="111" t="str">
        <f t="shared" si="199"/>
        <v>-</v>
      </c>
      <c r="M423" s="112">
        <f t="shared" si="178"/>
        <v>0</v>
      </c>
      <c r="N423" s="112">
        <v>0</v>
      </c>
      <c r="O423" s="112">
        <f t="shared" si="179"/>
        <v>0</v>
      </c>
      <c r="P423" s="119">
        <f t="shared" si="180"/>
        <v>0</v>
      </c>
      <c r="Q423" s="119">
        <v>0</v>
      </c>
      <c r="R423" s="119">
        <f t="shared" si="181"/>
        <v>0</v>
      </c>
      <c r="S423" s="46" t="s">
        <v>519</v>
      </c>
      <c r="T423" s="46" t="s">
        <v>48</v>
      </c>
      <c r="U423" s="53" t="s">
        <v>520</v>
      </c>
      <c r="W423" s="113"/>
    </row>
    <row r="424" spans="1:24" s="133" customFormat="1" ht="15.65" hidden="1" customHeight="1">
      <c r="A424" s="167">
        <v>0</v>
      </c>
      <c r="B424" s="134" t="s">
        <v>378</v>
      </c>
      <c r="C424" s="134" t="s">
        <v>649</v>
      </c>
      <c r="D424" s="135" t="s">
        <v>43</v>
      </c>
      <c r="E424" s="152" t="s">
        <v>379</v>
      </c>
      <c r="F424" s="136" t="s">
        <v>51</v>
      </c>
      <c r="G424" s="137" t="s">
        <v>46</v>
      </c>
      <c r="H424" s="138">
        <v>4.26</v>
      </c>
      <c r="I424" s="139">
        <f t="shared" si="203"/>
        <v>354.98579999999998</v>
      </c>
      <c r="J424" s="140">
        <v>25</v>
      </c>
      <c r="K424" s="141"/>
      <c r="L424" s="142" t="str">
        <f t="shared" si="199"/>
        <v>-</v>
      </c>
      <c r="M424" s="143">
        <f t="shared" si="178"/>
        <v>0</v>
      </c>
      <c r="N424" s="143">
        <v>0</v>
      </c>
      <c r="O424" s="143">
        <f t="shared" si="179"/>
        <v>0</v>
      </c>
      <c r="P424" s="144">
        <f t="shared" si="180"/>
        <v>0</v>
      </c>
      <c r="Q424" s="144">
        <v>0</v>
      </c>
      <c r="R424" s="144">
        <f t="shared" si="181"/>
        <v>0</v>
      </c>
      <c r="S424" s="134" t="s">
        <v>380</v>
      </c>
      <c r="T424" s="134" t="s">
        <v>55</v>
      </c>
      <c r="U424" s="145" t="s">
        <v>521</v>
      </c>
      <c r="W424" s="146"/>
    </row>
    <row r="425" spans="1:24" s="133" customFormat="1" ht="15.65" hidden="1" customHeight="1">
      <c r="A425" s="167">
        <v>0</v>
      </c>
      <c r="B425" s="134" t="s">
        <v>381</v>
      </c>
      <c r="C425" s="134" t="s">
        <v>649</v>
      </c>
      <c r="D425" s="135" t="s">
        <v>43</v>
      </c>
      <c r="E425" s="152" t="s">
        <v>382</v>
      </c>
      <c r="F425" s="136" t="s">
        <v>51</v>
      </c>
      <c r="G425" s="137" t="s">
        <v>46</v>
      </c>
      <c r="H425" s="138">
        <v>4.66</v>
      </c>
      <c r="I425" s="139">
        <f t="shared" si="203"/>
        <v>388.31779999999998</v>
      </c>
      <c r="J425" s="140">
        <v>25</v>
      </c>
      <c r="K425" s="141"/>
      <c r="L425" s="142" t="str">
        <f t="shared" si="199"/>
        <v>-</v>
      </c>
      <c r="M425" s="143">
        <f t="shared" si="178"/>
        <v>0</v>
      </c>
      <c r="N425" s="143">
        <v>0</v>
      </c>
      <c r="O425" s="143">
        <f t="shared" ref="O425:O426" si="204">M425+N425</f>
        <v>0</v>
      </c>
      <c r="P425" s="149">
        <f t="shared" si="180"/>
        <v>0</v>
      </c>
      <c r="Q425" s="149">
        <v>0</v>
      </c>
      <c r="R425" s="144">
        <f t="shared" ref="R425:R426" si="205">P425+Q425</f>
        <v>0</v>
      </c>
      <c r="S425" s="134" t="s">
        <v>47</v>
      </c>
      <c r="T425" s="134" t="s">
        <v>383</v>
      </c>
      <c r="U425" s="145" t="s">
        <v>384</v>
      </c>
      <c r="W425" s="146"/>
    </row>
    <row r="426" spans="1:24" s="133" customFormat="1" ht="15.65" hidden="1" customHeight="1">
      <c r="A426" s="167">
        <v>0</v>
      </c>
      <c r="B426" s="134" t="s">
        <v>777</v>
      </c>
      <c r="C426" s="134" t="s">
        <v>649</v>
      </c>
      <c r="D426" s="135"/>
      <c r="E426" s="152" t="s">
        <v>814</v>
      </c>
      <c r="F426" s="136" t="s">
        <v>51</v>
      </c>
      <c r="G426" s="137" t="s">
        <v>46</v>
      </c>
      <c r="H426" s="138">
        <v>4.26</v>
      </c>
      <c r="I426" s="139">
        <f t="shared" si="203"/>
        <v>354.98579999999998</v>
      </c>
      <c r="J426" s="140">
        <v>25</v>
      </c>
      <c r="K426" s="141"/>
      <c r="L426" s="142" t="str">
        <f t="shared" si="199"/>
        <v>-</v>
      </c>
      <c r="M426" s="143">
        <f t="shared" si="178"/>
        <v>0</v>
      </c>
      <c r="N426" s="143">
        <v>0</v>
      </c>
      <c r="O426" s="143">
        <f t="shared" si="204"/>
        <v>0</v>
      </c>
      <c r="P426" s="144">
        <f t="shared" si="180"/>
        <v>0</v>
      </c>
      <c r="Q426" s="144">
        <v>0</v>
      </c>
      <c r="R426" s="144">
        <f t="shared" si="205"/>
        <v>0</v>
      </c>
      <c r="S426" s="134" t="s">
        <v>145</v>
      </c>
      <c r="T426" s="134" t="s">
        <v>919</v>
      </c>
      <c r="U426" s="145" t="s">
        <v>920</v>
      </c>
      <c r="W426" s="146"/>
    </row>
    <row r="427" spans="1:24" ht="15" customHeight="1">
      <c r="A427" s="7"/>
      <c r="B427" s="54" t="s">
        <v>385</v>
      </c>
      <c r="C427" s="121"/>
      <c r="D427" s="55"/>
      <c r="E427" s="56" t="s">
        <v>386</v>
      </c>
      <c r="F427" s="56"/>
      <c r="G427" s="57"/>
      <c r="H427" s="58"/>
      <c r="I427" s="58"/>
      <c r="J427" s="59"/>
      <c r="K427" s="60">
        <f>ROUNDUP(R20,0)</f>
        <v>0</v>
      </c>
      <c r="L427" s="61"/>
      <c r="M427" s="60"/>
      <c r="N427" s="62"/>
      <c r="O427" s="63"/>
      <c r="P427" s="63"/>
      <c r="Q427" s="63"/>
      <c r="R427" s="63"/>
      <c r="S427" s="63"/>
      <c r="T427" s="63"/>
      <c r="U427" s="63"/>
      <c r="X427" s="51"/>
    </row>
    <row r="428" spans="1:24" ht="15" customHeight="1">
      <c r="A428" s="7"/>
      <c r="B428" s="54" t="s">
        <v>461</v>
      </c>
      <c r="C428" s="121"/>
      <c r="D428" s="55"/>
      <c r="E428" s="56" t="s">
        <v>462</v>
      </c>
      <c r="F428" s="56"/>
      <c r="G428" s="57"/>
      <c r="H428" s="58"/>
      <c r="I428" s="58"/>
      <c r="J428" s="59"/>
      <c r="K428" s="60">
        <f>ROUNDUP(R19,0)</f>
        <v>0</v>
      </c>
      <c r="L428" s="61"/>
      <c r="M428" s="60"/>
      <c r="N428" s="62"/>
      <c r="O428" s="63"/>
      <c r="P428" s="63"/>
      <c r="Q428" s="63"/>
      <c r="R428" s="63"/>
      <c r="S428" s="63"/>
      <c r="T428" s="63"/>
      <c r="U428" s="63"/>
    </row>
    <row r="429" spans="1:24" ht="15" customHeight="1">
      <c r="A429" s="7"/>
      <c r="B429" s="54" t="s">
        <v>387</v>
      </c>
      <c r="C429" s="121"/>
      <c r="D429" s="55"/>
      <c r="E429" s="56" t="s">
        <v>388</v>
      </c>
      <c r="F429" s="56"/>
      <c r="G429" s="57"/>
      <c r="H429" s="58"/>
      <c r="I429" s="58"/>
      <c r="J429" s="59"/>
      <c r="K429" s="60">
        <f>ROUNDUP(R18,0)</f>
        <v>0</v>
      </c>
      <c r="L429" s="61"/>
      <c r="M429" s="60"/>
      <c r="N429" s="62"/>
      <c r="O429" s="63"/>
      <c r="P429" s="63"/>
      <c r="Q429" s="63"/>
      <c r="R429" s="63"/>
      <c r="S429" s="63"/>
      <c r="T429" s="63"/>
      <c r="U429" s="63"/>
    </row>
    <row r="430" spans="1:24" ht="16.5" customHeight="1">
      <c r="A430" s="7"/>
      <c r="B430" s="54" t="s">
        <v>389</v>
      </c>
      <c r="C430" s="121"/>
      <c r="D430" s="55"/>
      <c r="E430" s="56" t="s">
        <v>390</v>
      </c>
      <c r="F430" s="56"/>
      <c r="G430" s="57"/>
      <c r="H430" s="58"/>
      <c r="I430" s="58"/>
      <c r="J430" s="59"/>
      <c r="K430" s="60">
        <f>ROUNDUP(IF((K427+K428+K429*4)&gt;=6,(K427+K428+K429*4)/25,0),0)</f>
        <v>0</v>
      </c>
      <c r="L430" s="61"/>
      <c r="M430" s="60"/>
      <c r="N430" s="62"/>
      <c r="O430" s="63"/>
      <c r="P430" s="63"/>
      <c r="Q430" s="63"/>
      <c r="R430" s="63"/>
      <c r="S430" s="63"/>
      <c r="T430" s="63"/>
      <c r="U430" s="63"/>
    </row>
    <row r="431" spans="1:24" s="51" customFormat="1" ht="15.65" customHeight="1">
      <c r="A431" s="7"/>
      <c r="B431" s="54" t="s">
        <v>391</v>
      </c>
      <c r="C431" s="121"/>
      <c r="D431" s="55"/>
      <c r="E431" s="56" t="s">
        <v>392</v>
      </c>
      <c r="F431" s="56"/>
      <c r="G431" s="57"/>
      <c r="H431" s="58"/>
      <c r="I431" s="64">
        <v>0.95</v>
      </c>
      <c r="J431" s="59"/>
      <c r="K431" s="60">
        <f>IF(R9="Торф+пленка",((SUMIF(F24:F426,"ОКС, 4-6 веток",K24:K426)+SUMIF(F24:F426,"ОКС, 1-2 ветки",K24:K426)+SUMIF(F24:F426,"ОКС, 2-3 ветки",K24:K426)+SUMIF(F24:F426,"ОКС, 4 ветки",K24:K426)+SUMIF(F24:F426,"ОКС, 3-4 ветки",K24:K426)+SUMIF(F24:F426,"ОКС, 8-10 веток",K24:K426))),0)</f>
        <v>0</v>
      </c>
      <c r="L431" s="61"/>
      <c r="M431" s="60"/>
      <c r="N431" s="62"/>
      <c r="O431" s="63">
        <f>I431*K431</f>
        <v>0</v>
      </c>
      <c r="P431" s="63"/>
      <c r="Q431" s="63"/>
      <c r="R431" s="63"/>
      <c r="S431" s="63"/>
      <c r="T431" s="63"/>
      <c r="U431" s="63"/>
      <c r="W431" s="52"/>
    </row>
    <row r="432" spans="1:24" s="51" customFormat="1" ht="15.65" customHeight="1">
      <c r="W432" s="52"/>
    </row>
    <row r="433" spans="5:23" s="51" customFormat="1" ht="15.65" customHeight="1">
      <c r="E433" s="65" t="s">
        <v>393</v>
      </c>
      <c r="F433" s="65"/>
      <c r="J433" s="23"/>
      <c r="W433" s="52"/>
    </row>
    <row r="434" spans="5:23" s="51" customFormat="1" ht="15.65" customHeight="1">
      <c r="E434" s="65" t="s">
        <v>394</v>
      </c>
      <c r="F434" s="65"/>
      <c r="G434" s="51" t="s">
        <v>41</v>
      </c>
      <c r="J434" s="37"/>
      <c r="L434" s="51" t="s">
        <v>41</v>
      </c>
      <c r="W434" s="52"/>
    </row>
  </sheetData>
  <autoFilter ref="B23:U431" xr:uid="{27D706C0-A1BF-43D5-924E-49E9B6033F8B}">
    <filterColumn colId="1">
      <colorFilter dxfId="6" cellColor="0"/>
    </filterColumn>
  </autoFilter>
  <sortState xmlns:xlrd2="http://schemas.microsoft.com/office/spreadsheetml/2017/richdata2" ref="B24:V313">
    <sortCondition ref="E24:E313"/>
  </sortState>
  <mergeCells count="36">
    <mergeCell ref="E2:U2"/>
    <mergeCell ref="V12:W12"/>
    <mergeCell ref="V13:W13"/>
    <mergeCell ref="V16:W16"/>
    <mergeCell ref="V10:W10"/>
    <mergeCell ref="V11:W11"/>
    <mergeCell ref="T16:U16"/>
    <mergeCell ref="R10:S10"/>
    <mergeCell ref="I4:P4"/>
    <mergeCell ref="R7:S7"/>
    <mergeCell ref="R8:S8"/>
    <mergeCell ref="R9:S9"/>
    <mergeCell ref="T7:U7"/>
    <mergeCell ref="T8:U8"/>
    <mergeCell ref="T9:U9"/>
    <mergeCell ref="T10:U10"/>
    <mergeCell ref="T11:U11"/>
    <mergeCell ref="T12:U12"/>
    <mergeCell ref="T13:U13"/>
    <mergeCell ref="T14:U14"/>
    <mergeCell ref="T15:U15"/>
    <mergeCell ref="R16:S16"/>
    <mergeCell ref="T17:U17"/>
    <mergeCell ref="T18:U18"/>
    <mergeCell ref="T19:U19"/>
    <mergeCell ref="T20:U20"/>
    <mergeCell ref="R11:S11"/>
    <mergeCell ref="R12:S12"/>
    <mergeCell ref="R13:S13"/>
    <mergeCell ref="R14:S14"/>
    <mergeCell ref="R15:S15"/>
    <mergeCell ref="D21:O21"/>
    <mergeCell ref="R17:S17"/>
    <mergeCell ref="R18:S18"/>
    <mergeCell ref="R19:S19"/>
    <mergeCell ref="R20:S20"/>
  </mergeCells>
  <phoneticPr fontId="151" type="noConversion"/>
  <conditionalFormatting sqref="O5">
    <cfRule type="containsText" dxfId="5" priority="79" operator="containsText" text="нет">
      <formula>NOT(ISERROR(SEARCH("нет",O5)))</formula>
    </cfRule>
    <cfRule type="iconSet" priority="80">
      <iconSet iconSet="3Symbols">
        <cfvo type="percent" val="0"/>
        <cfvo type="percent" val="33"/>
        <cfvo type="percent" val="67"/>
      </iconSet>
    </cfRule>
  </conditionalFormatting>
  <conditionalFormatting sqref="R9">
    <cfRule type="containsBlanks" dxfId="4" priority="78">
      <formula>LEN(TRIM(R9))=0</formula>
    </cfRule>
  </conditionalFormatting>
  <conditionalFormatting sqref="R8">
    <cfRule type="containsBlanks" dxfId="3" priority="77">
      <formula>LEN(TRIM(R8))=0</formula>
    </cfRule>
  </conditionalFormatting>
  <conditionalFormatting sqref="C435:C1048576 C1:C23">
    <cfRule type="duplicateValues" dxfId="2" priority="76"/>
  </conditionalFormatting>
  <conditionalFormatting sqref="C435:C1048576">
    <cfRule type="duplicateValues" dxfId="1" priority="75"/>
  </conditionalFormatting>
  <conditionalFormatting sqref="D14">
    <cfRule type="duplicateValues" dxfId="0" priority="64"/>
  </conditionalFormatting>
  <dataValidations count="4">
    <dataValidation type="list" allowBlank="1" showInputMessage="1" showErrorMessage="1" sqref="O5" xr:uid="{E170EE90-68E8-4406-8058-D8EE79AE327F}">
      <formula1>"да,нет"</formula1>
    </dataValidation>
    <dataValidation type="list" allowBlank="1" showInputMessage="1" showErrorMessage="1" sqref="R9" xr:uid="{1E11EFF7-FB30-46F5-AFA6-6C79C7CEEDBD}">
      <formula1>"Без упаковки,Торф+пленка"</formula1>
    </dataValidation>
    <dataValidation type="list" allowBlank="1" showInputMessage="1" showErrorMessage="1" sqref="R8:S8" xr:uid="{94F2DADD-4E7C-405E-9DEC-9F8B3D237739}">
      <formula1>"8 неделя 2023,9 неделя 2023,10 неделя 2023,11 неделя 2023,12 неделя 2023,13 неделя 2023,14 неделя 2023,15 неделя 2023,"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K24:K426" xr:uid="{18D8E71B-B8B8-4559-8CDA-453034974256}">
      <formula1>$O$5&lt;&gt;"нет"</formula1>
    </dataValidation>
  </dataValidations>
  <hyperlinks>
    <hyperlink ref="R1" r:id="rId1" xr:uid="{9171718C-8E99-4A98-A473-73D3C9D5D0B7}"/>
    <hyperlink ref="I4" location="'Условия работы'!A1" display="&gt;&gt;&gt; Условия работы &lt;&lt;&lt;" xr:uid="{EC2680FA-455F-4603-B91E-870BBC98C532}"/>
    <hyperlink ref="D26" r:id="rId2" display="https://plantmarket.pro/gortenziya-oks.html/nid/58359" xr:uid="{E08D1AE8-5AA2-42A7-B6AB-76132C3C9B13}"/>
    <hyperlink ref="D28" r:id="rId3" display="https://plantmarket.pro/gortenziya-oks.html/nid/58359" xr:uid="{03D1B0C8-AD38-4ADF-86BC-F8B6391A9DEB}"/>
    <hyperlink ref="D30" r:id="rId4" display="https://plantmarket.pro/gortenziya-oks.html/nid/67294" xr:uid="{45D1A693-6CFF-4DDE-9628-C88322EA1432}"/>
    <hyperlink ref="D31" r:id="rId5" display="https://plantmarket.pro/gortenziya-oks.html/nid/67294" xr:uid="{D078FEAA-390E-4556-91B3-2FB55882C5C3}"/>
    <hyperlink ref="D34" r:id="rId6" display="https://plantmarket.pro/gortenziya-oks.html/nid/67296" xr:uid="{D34628D1-760A-443D-9BD0-A05BB2268C3D}"/>
    <hyperlink ref="D36" r:id="rId7" display="https://plantmarket.pro/gortenziya-oks.html/nid/69514" xr:uid="{56A79051-AC41-47CA-AA99-2F3586034077}"/>
    <hyperlink ref="D39" r:id="rId8" display="https://plantmarket.pro/gortenziya-oks.html/nid/69195" xr:uid="{D5275067-0856-40C8-938E-FB4FDAF6DA19}"/>
    <hyperlink ref="D40" r:id="rId9" display="https://plantmarket.pro/gortenziya-oks.html/nid/69198" xr:uid="{925F0E76-BCD7-4D54-A5F0-394C11FD5D18}"/>
    <hyperlink ref="D43" r:id="rId10" display="https://plantmarket.pro/gortenziya-oks.html/nid/69201" xr:uid="{6335966D-7B2B-4AB3-9629-846A28825D7C}"/>
    <hyperlink ref="D46" r:id="rId11" display="https://plantmarket.pro/gortenziya-oks.html/nid/69203" xr:uid="{B9486937-59A3-4C8F-BBD0-D48520B86629}"/>
    <hyperlink ref="D49" r:id="rId12" display="https://plantmarket.pro/gortenziya-oks.html/nid/69205" xr:uid="{0D65A441-8B3F-4BF5-91E3-9A514F6C37ED}"/>
    <hyperlink ref="D50" r:id="rId13" display="https://plantmarket.pro/gortenziya-oks.html/nid/69206" xr:uid="{C4BFD3D9-38CB-43FA-A6D7-13A1A78CA794}"/>
    <hyperlink ref="D53" r:id="rId14" display="https://plantmarket.pro/gortenziya-oks.html/nid/69208" xr:uid="{F862FD06-DA38-47EC-8745-4863F24C9B28}"/>
    <hyperlink ref="D54" r:id="rId15" display="https://plantmarket.pro/gortenziya-oks.html/nid/69209" xr:uid="{8100E331-9306-40ED-9189-E9C87F33D240}"/>
    <hyperlink ref="D62" r:id="rId16" display="https://plantmarket.pro/gortenziya-oks.html/nid/69210" xr:uid="{5CD06AF7-3ED0-4B1D-85E6-8E4BBB6DE68E}"/>
    <hyperlink ref="D67" r:id="rId17" display="https://plantmarket.pro/gortenziya-oks.html/nid/69220" xr:uid="{E2225769-4D12-448E-B9BC-C217B0198191}"/>
    <hyperlink ref="D70" r:id="rId18" display="https://plantmarket.pro/gortenziya-oks.html/nid/69221" xr:uid="{5E320301-2B04-4355-BFA9-F841911C7A4D}"/>
    <hyperlink ref="D93" r:id="rId19" display="https://plantmarket.pro/gortenziya-oks.html/nid/28006" xr:uid="{DE154673-2E14-479F-BEAD-76A2C2E2FBF7}"/>
    <hyperlink ref="D94" r:id="rId20" display="https://plantmarket.pro/gortenziya-oks.html/nid/28006" xr:uid="{5F005414-71B4-4556-8B9E-B6DAC5776C86}"/>
    <hyperlink ref="D98" r:id="rId21" display="https://plantmarket.pro/gortenziya-oks.html/nid/28006" xr:uid="{A3134A82-11CD-44C3-BE42-46BB7C243FBE}"/>
    <hyperlink ref="D101" r:id="rId22" display="https://plantmarket.pro/gortenziya-oks.html/nid/67283" xr:uid="{196B40A2-2F87-46DF-BDA6-2EDC2F504422}"/>
    <hyperlink ref="D102" r:id="rId23" display="https://plantmarket.pro/gortenziya-oks.html/nid/67283" xr:uid="{CE8B5AC4-72EE-4111-AFA6-8788EE1DA08E}"/>
    <hyperlink ref="D100" r:id="rId24" display="https://plantmarket.pro/gortenziya-oks.html/nid/67283" xr:uid="{BE45B3DB-DBC2-451C-A6E3-B9AF8FBBF492}"/>
    <hyperlink ref="D108" r:id="rId25" display="https://plantmarket.pro/gortenziya-oks.html/nid/61543" xr:uid="{FEA09579-85DF-4D34-A936-E54E4368E245}"/>
    <hyperlink ref="D114" r:id="rId26" display="https://plantmarket.pro/gortenziya-oks.html/nid/61560" xr:uid="{C2907159-41D3-4FED-A79B-ED147B205EEE}"/>
    <hyperlink ref="D111" r:id="rId27" display="https://plantmarket.pro/gortenziya-oks.html/nid/61560" xr:uid="{DE4CBEC0-124C-448F-AFFD-B309BFD2FF49}"/>
    <hyperlink ref="D112" r:id="rId28" display="https://plantmarket.pro/gortenziya-oks.html/nid/61560" xr:uid="{EC27AB1A-3CB1-48BB-84AF-197033554367}"/>
    <hyperlink ref="D117" r:id="rId29" display="https://plantmarket.pro/gortenziya-oks.html/nid/28007" xr:uid="{1CAA2488-B5BF-49AE-9DC4-7DD69BFA7AFB}"/>
    <hyperlink ref="D119" r:id="rId30" display="https://plantmarket.pro/gortenziya-oks.html/nid/61561" xr:uid="{5911D4B6-D800-47A9-B376-164C343D75E0}"/>
    <hyperlink ref="D122" r:id="rId31" display="https://plantmarket.pro/gortenziya-oks.html/nid/61561" xr:uid="{29BEB2A5-0C59-4158-BB05-9E02A7B757F1}"/>
    <hyperlink ref="D125" r:id="rId32" display="https://plantmarket.pro/gortenziya-oks.html/nid/61561" xr:uid="{8160D79B-4CA1-4138-A071-7782D68569C9}"/>
    <hyperlink ref="D131" r:id="rId33" display="https://plantmarket.pro/gortenziya-oks.html/nid/61562" xr:uid="{16FFCA28-A445-46E1-BEFF-CA84D4083F4D}"/>
    <hyperlink ref="D134" r:id="rId34" display="https://plantmarket.pro/gortenziya-oks.html/nid/28009" xr:uid="{BCCF27B6-10DB-41B9-81A8-75B49FD03011}"/>
    <hyperlink ref="D132" r:id="rId35" display="https://plantmarket.pro/gortenziya-oks.html/nid/28009" xr:uid="{A263DB7E-7B3D-437A-9DE3-C2583462C1C0}"/>
    <hyperlink ref="D133" r:id="rId36" display="https://plantmarket.pro/gortenziya-oks.html/nid/28009" xr:uid="{8DA8382D-C9F9-40A1-B2C0-4F2884D79159}"/>
    <hyperlink ref="D139" r:id="rId37" display="https://plantmarket.pro/gortenziya-oks.html/nid/67632" xr:uid="{F58704AC-4C5E-44F8-815A-76A3C4C3E9AB}"/>
    <hyperlink ref="D140" r:id="rId38" display="https://plantmarket.pro/gortenziya-oks.html/nid/67632" xr:uid="{1443495C-5107-4120-80BC-C540222DF26E}"/>
    <hyperlink ref="D143" r:id="rId39" display="https://plantmarket.pro/gortenziya-oks.html/nid/67632" xr:uid="{4ECB69FD-8DF4-4B42-831E-CAF955AEF074}"/>
    <hyperlink ref="D152" r:id="rId40" display="https://plantmarket.pro/gortenziya-oks.html/nid/64270" xr:uid="{3A223E35-9E8C-415E-8F35-202E48FF4839}"/>
    <hyperlink ref="D154" r:id="rId41" display="https://plantmarket.pro/gortenziya-oks.html/nid/61566" xr:uid="{ECDF1FBF-16D9-4512-8998-52D27FFBC91D}"/>
    <hyperlink ref="D159" r:id="rId42" display="https://plantmarket.pro/gortenziya-oks.html/nid/61567" xr:uid="{773B0D5C-A81B-41D6-8100-1FDE71EA002E}"/>
    <hyperlink ref="D165" r:id="rId43" display="https://plantmarket.pro/gortenziya-oks.html/nid/64271" xr:uid="{5A815A6C-6DBB-4398-B278-8109FEE33D9D}"/>
    <hyperlink ref="D169" r:id="rId44" display="https://plantmarket.pro/gortenziya-oks.html/nid/67284" xr:uid="{40D624BF-0761-41C6-A7D0-508F07840DB2}"/>
    <hyperlink ref="D182" r:id="rId45" display="https://plantmarket.pro/gortenziya-oks.html/nid/61569" xr:uid="{736140BB-E7F0-40CB-8D84-4A5E0D7944D5}"/>
    <hyperlink ref="D186" r:id="rId46" display="https://plantmarket.pro/gortenziya-oks.html/nid/61568" xr:uid="{A9C915DA-35EF-4CF6-94D0-B14A9DE0E039}"/>
    <hyperlink ref="D188" r:id="rId47" display="https://plantmarket.pro/gortenziya-oks.html/nid/61544" xr:uid="{4B738E1E-0976-46D5-81AA-C06A51F6EC31}"/>
    <hyperlink ref="D189" r:id="rId48" display="https://plantmarket.pro/gortenziya-oks.html/nid/61544" xr:uid="{4169A81D-E2A2-4568-8E6B-2E041EA051DA}"/>
    <hyperlink ref="D187" r:id="rId49" display="https://plantmarket.pro/gortenziya-oks.html/nid/61544" xr:uid="{A6A64A4A-989D-4F5B-8983-747FEE6A92D6}"/>
    <hyperlink ref="D195" r:id="rId50" display="https://plantmarket.pro/gortenziya-oks.html/nid/63155" xr:uid="{FAA37D40-7BD6-4D02-8AA5-E49F7ADC6E66}"/>
    <hyperlink ref="D204" r:id="rId51" display="https://plantmarket.pro/gortenziya-oks.html/nid/56699" xr:uid="{1E128320-3B03-4AC1-9985-289147988CF8}"/>
    <hyperlink ref="D219" r:id="rId52" display="https://plantmarket.pro/gortenziya-oks.html/nid/67306" xr:uid="{2BE29382-85F5-4D37-A008-8147BFA5F04F}"/>
    <hyperlink ref="D225" r:id="rId53" display="https://plantmarket.pro/gortenziya-oks.html/nid/67289" xr:uid="{DE68A087-AC92-4C47-B746-78B1299940A8}"/>
    <hyperlink ref="D239" r:id="rId54" display="https://plantmarket.pro/gortenziya-oks.html/nid/67291" xr:uid="{6521B749-EE8F-40ED-AE1B-372EDC120B7A}"/>
    <hyperlink ref="D208" r:id="rId55" display="https://plantmarket.pro/gortenziya-oks.html/nid/58397" xr:uid="{CCA103AE-78C1-48D0-AB30-E49571B398C5}"/>
    <hyperlink ref="D212" r:id="rId56" display="https://plantmarket.pro/gortenziya-oks.html/nid/61571" xr:uid="{E478F836-6C1C-479F-9367-7EC18AAE611D}"/>
    <hyperlink ref="D216" r:id="rId57" display="https://plantmarket.pro/gortenziya-oks.html/nid/61571" xr:uid="{091253FE-394B-46CB-8644-C155374E6903}"/>
    <hyperlink ref="D217" r:id="rId58" display="https://plantmarket.pro/gortenziya-oks.html/nid/61571" xr:uid="{CAA9FA2E-8E8C-4A21-9066-4E6F2E115206}"/>
    <hyperlink ref="D222" r:id="rId59" display="https://plantmarket.pro/gortenziya-oks.html/nid/69357" xr:uid="{5ACAEFDD-4F2B-458A-A1ED-354A54446300}"/>
    <hyperlink ref="D233" r:id="rId60" display="https://plantmarket.pro/gortenziya-oks.html/nid/61572" xr:uid="{D0E3870D-9557-4DEF-AD24-24796047D2EE}"/>
    <hyperlink ref="D238" r:id="rId61" display="https://plantmarket.pro/gortenziya-oks.html/nid/28022" xr:uid="{EB1CA2E3-11AC-40AF-AA34-D9F78247D70D}"/>
    <hyperlink ref="D236" r:id="rId62" display="https://plantmarket.pro/gortenziya-oks.html/nid/28022" xr:uid="{8A802BC2-12BF-451F-AD17-2CAAB5704E86}"/>
    <hyperlink ref="D248" r:id="rId63" display="https://plantmarket.pro/gortenziya-oks.html/nid/64272" xr:uid="{65B9C602-B624-4B7A-A84F-D71BFEFF3250}"/>
    <hyperlink ref="D262" r:id="rId64" display="https://plantmarket.pro/gortenziya-oks.html/nid/67633" xr:uid="{D7F5D075-B648-4ADF-89F6-FA597765A84A}"/>
    <hyperlink ref="D264" r:id="rId65" display="https://plantmarket.pro/gortenziya-oks.html/nid/67633" xr:uid="{F1337A26-0576-45F2-95EE-6A47916F2DAE}"/>
    <hyperlink ref="D263" r:id="rId66" display="https://plantmarket.pro/gortenziya-oks.html/nid/67633" xr:uid="{D20267E0-C6A5-443C-B6CC-5CB3A1CE67EC}"/>
    <hyperlink ref="D267" r:id="rId67" display="https://plantmarket.pro/gortenziya-oks.html/nid/67309" xr:uid="{400E72BA-5C52-4BA6-A799-1757B5C935A0}"/>
    <hyperlink ref="D274" r:id="rId68" display="https://plantmarket.pro/gortenziya-oks.html/nid/69513" xr:uid="{4A85622F-B119-4F8E-B1BF-091E9E593C98}"/>
    <hyperlink ref="D275" r:id="rId69" display="https://plantmarket.pro/gortenziya-oks.html/nid/69513" xr:uid="{1784706A-E171-48B0-93E3-89F04297BA06}"/>
    <hyperlink ref="D277" r:id="rId70" display="https://plantmarket.pro/gortenziya-oks.html/nid/58379" xr:uid="{5D1A5F57-1FED-4ACD-B628-05A01F9FDB79}"/>
    <hyperlink ref="D284" r:id="rId71" display="https://plantmarket.pro/gortenziya-oks.html/nid/61547" xr:uid="{DE2E6933-D93E-4EAD-9652-34311056041D}"/>
    <hyperlink ref="D285" r:id="rId72" display="https://plantmarket.pro/gortenziya-oks.html/nid/61547" xr:uid="{1EBE85F1-2B08-406C-ABD8-9667D19916D1}"/>
    <hyperlink ref="D289" r:id="rId73" display="https://plantmarket.pro/gortenziya-oks.html/nid/28016" xr:uid="{7924D89A-330F-4BC0-BB54-D251F5B9F77C}"/>
    <hyperlink ref="D299" r:id="rId74" display="https://plantmarket.pro/gortenziya-oks.html/nid/61548" xr:uid="{81DB780C-CE17-4D51-BA5B-B386D7764F9B}"/>
    <hyperlink ref="D297" r:id="rId75" display="https://plantmarket.pro/gortenziya-oks.html/nid/61548" xr:uid="{113A781C-3A81-40D5-844C-6784A1AC1E07}"/>
    <hyperlink ref="D313" r:id="rId76" display="https://plantmarket.pro/gortenziya-oks.html/nid/58381" xr:uid="{04F3DFE4-E225-4710-B478-6490C9010292}"/>
    <hyperlink ref="D320" r:id="rId77" display="https://plantmarket.pro/gortenziya-oks.html/nid/67313" xr:uid="{D5901D27-217C-453B-8297-EAC86B9AAD02}"/>
    <hyperlink ref="D324" r:id="rId78" display="https://plantmarket.pro/gortenziya-oks.html/nid/67315" xr:uid="{F6F02C01-1382-46FE-BF6F-A75600BBEE7B}"/>
    <hyperlink ref="D325" r:id="rId79" display="https://plantmarket.pro/gortenziya-oks.html/nid/64273" xr:uid="{ACFE322B-F87F-4229-A669-76B1366036B0}"/>
    <hyperlink ref="D326" r:id="rId80" display="https://plantmarket.pro/gortenziya-oks.html/nid/64273" xr:uid="{DECAF65E-106B-41F0-BF7E-226E239AD65B}"/>
    <hyperlink ref="D335" r:id="rId81" display="https://plantmarket.pro/gortenziya-oks.html/nid/28000" xr:uid="{8660DA83-6D01-4DC9-9083-ECD32FE2D25C}"/>
    <hyperlink ref="D334" r:id="rId82" display="https://plantmarket.pro/gortenziya-oks.html/nid/28000" xr:uid="{F7AA6B1D-D923-4A8F-8A3D-0AFC6699D259}"/>
    <hyperlink ref="D336" r:id="rId83" display="https://plantmarket.pro/gortenziya-oks.html/nid/61575" xr:uid="{B4578B9A-A36A-4FA9-AC3E-BE33132A7EA2}"/>
    <hyperlink ref="D337" r:id="rId84" display="https://plantmarket.pro/gortenziya-oks.html/nid/61576" xr:uid="{24046240-0D63-4868-82B5-F16EEE6CDA25}"/>
    <hyperlink ref="D342" r:id="rId85" display="https://plantmarket.pro/gortenziya-oks.html/nid/58383" xr:uid="{29581C93-CA50-4747-A29E-3D0412BD9E41}"/>
    <hyperlink ref="D344" r:id="rId86" display="https://plantmarket.pro/gortenziya-oks.html/nid/58383" xr:uid="{D0103DDA-A79F-449A-8061-6162BC6BBBE0}"/>
    <hyperlink ref="D345" r:id="rId87" display="https://plantmarket.pro/gortenziya-oks.html/nid/58383" xr:uid="{43EE4025-C86B-4EC4-9280-C3CC921EE3DC}"/>
    <hyperlink ref="D350" r:id="rId88" display="https://plantmarket.pro/gortenziya-oks.html/nid/63156" xr:uid="{23AA6A2D-D3F0-4995-9E0B-3B580900C198}"/>
    <hyperlink ref="D359" r:id="rId89" display="https://plantmarket.pro/gortenziya-oks.html/nid/61551" xr:uid="{13C17A3F-C597-4C61-BA2B-E9F17D1CF001}"/>
    <hyperlink ref="D357" r:id="rId90" display="https://plantmarket.pro/gortenziya-oks.html/nid/61551" xr:uid="{01550198-D11D-4E3A-861C-1627C83B56E0}"/>
    <hyperlink ref="D363" r:id="rId91" display="https://plantmarket.pro/gortenziya-oks.html/nid/61552" xr:uid="{3B5DE761-8CBB-4DBD-BBF5-A7C9E2278426}"/>
    <hyperlink ref="D364" r:id="rId92" display="https://plantmarket.pro/gortenziya-oks.html/nid/61552" xr:uid="{4103B448-427C-4F88-8DB5-01F3382981E6}"/>
    <hyperlink ref="D362" r:id="rId93" display="https://plantmarket.pro/gortenziya-oks.html/nid/61552" xr:uid="{037A2557-A65D-4D6B-8468-68E81DBEF25B}"/>
    <hyperlink ref="D368" r:id="rId94" display="https://plantmarket.pro/gortenziya-oks.html/nid/61554" xr:uid="{DAD1A172-43F8-441D-92DB-8357EBF261D3}"/>
    <hyperlink ref="D367" r:id="rId95" display="https://plantmarket.pro/gortenziya-oks.html/nid/61554" xr:uid="{1A2083E8-0817-4346-9670-7FA43B83079C}"/>
    <hyperlink ref="D372" r:id="rId96" display="https://plantmarket.pro/gortenziya-oks.html/nid/61578" xr:uid="{A71F018F-C4AB-42E4-B5EB-B79A54566C8A}"/>
    <hyperlink ref="D373" r:id="rId97" display="https://plantmarket.pro/gortenziya-oks.html/nid/61578" xr:uid="{9CCDA809-1614-44C9-8914-30B6537241A1}"/>
    <hyperlink ref="D378" r:id="rId98" display="https://plantmarket.pro/gortenziya-oks.html/nid/61578" xr:uid="{069E29B4-6785-47F0-B43B-6698DC42C7C3}"/>
    <hyperlink ref="D380" r:id="rId99" display="https://plantmarket.pro/gortenziya-oks.html/nid/61556" xr:uid="{D66715D8-2131-4DFF-8089-D30B814DAD1C}"/>
    <hyperlink ref="D381" r:id="rId100" display="https://plantmarket.pro/gortenziya-oks.html/nid/61556" xr:uid="{BAC55025-0027-4E77-8331-08BDEE3FED52}"/>
    <hyperlink ref="D388" r:id="rId101" display="https://plantmarket.pro/gortenziya-oks.html/nid/58387" xr:uid="{93EAC3D1-BDF3-4C15-AFF5-7D9E64130CE0}"/>
    <hyperlink ref="D391" r:id="rId102" display="https://plantmarket.pro/gortenziya-oks.html/nid/58387" xr:uid="{26797919-86B2-43B9-9E43-F80D5643F68A}"/>
    <hyperlink ref="D395" r:id="rId103" display="https://plantmarket.pro/gortenziya-oks.html/nid/58387" xr:uid="{1F5DDA1D-03C7-4E0A-81FA-6D6BD82ED2EA}"/>
    <hyperlink ref="D401" r:id="rId104" display="https://plantmarket.pro/gortenziya-oks.html/nid/58407" xr:uid="{658A7EFF-E209-4553-BBCB-2C5249C6C458}"/>
    <hyperlink ref="D412" r:id="rId105" display="https://plantmarket.pro/gortenziya-oks.html/nid/58388" xr:uid="{51552C0D-1778-41A7-AA98-670246346DE2}"/>
    <hyperlink ref="D422" r:id="rId106" display="https://plantmarket.pro/gortenziya-oks.html/nid/67323" xr:uid="{E2355DF8-A75A-4432-87A5-A60297880791}"/>
    <hyperlink ref="D424" r:id="rId107" display="https://plantmarket.pro/gortenziya-oks.html/nid/67328" xr:uid="{B19861E4-35CC-4392-A147-7D7561D84902}"/>
    <hyperlink ref="D425" r:id="rId108" display="https://plantmarket.pro/gortenziya-oks.html/nid/67630" xr:uid="{D334EA96-5DBE-4B24-BA73-68FA7E2B1527}"/>
    <hyperlink ref="D24" r:id="rId109" display="https://plantmarket.pro/gortenziya-oks.html/nid/58359" xr:uid="{FF7BB397-6326-4EB5-90B3-6A97452A6994}"/>
    <hyperlink ref="D27" r:id="rId110" display="https://plantmarket.pro/gortenziya-oks.html/nid/58359" xr:uid="{5D6BF1EB-FE0E-498E-97B3-FDCA448A28A6}"/>
    <hyperlink ref="D29" r:id="rId111" display="https://plantmarket.pro/gortenziya-oks.html/nid/67294" xr:uid="{AEAAC6E6-7A29-4B1E-8410-23EFD858C387}"/>
    <hyperlink ref="D32" r:id="rId112" display="https://plantmarket.pro/gortenziya-oks.html/nid/67296" xr:uid="{25A18051-F985-4BBE-A66E-5E6C62A8D3B1}"/>
    <hyperlink ref="D95" r:id="rId113" display="https://plantmarket.pro/gortenziya-oks.html/nid/28006" xr:uid="{BC9CCCA3-C20F-4103-AFF0-7FA492277A55}"/>
    <hyperlink ref="D99" r:id="rId114" display="https://plantmarket.pro/gortenziya-oks.html/nid/28006" xr:uid="{3053BB97-113C-47C8-ACCF-346BD39C132A}"/>
    <hyperlink ref="D105" r:id="rId115" display="https://plantmarket.pro/gortenziya-oks.html/nid/61543" xr:uid="{55EB3B07-DFE9-4856-8FDE-A73C10979D8B}"/>
    <hyperlink ref="D109" r:id="rId116" display="https://plantmarket.pro/gortenziya-oks.html/nid/61543" xr:uid="{CA16E594-2399-4D0E-81A1-31564F9CBF09}"/>
    <hyperlink ref="D113" r:id="rId117" display="https://plantmarket.pro/gortenziya-oks.html/nid/61560" xr:uid="{0D18AF2C-63B2-4547-885F-E71145F998BA}"/>
    <hyperlink ref="D115" r:id="rId118" display="https://plantmarket.pro/gortenziya-oks.html/nid/61560" xr:uid="{ADEE822E-96BD-4511-B4A9-08CF037A35F1}"/>
    <hyperlink ref="D116" r:id="rId119" display="https://plantmarket.pro/gortenziya-oks.html/nid/61560" xr:uid="{96BFE965-A265-40EC-B5AA-D49530B7BCE5}"/>
    <hyperlink ref="D120" r:id="rId120" display="https://plantmarket.pro/gortenziya-oks.html/nid/61561" xr:uid="{7747AE2F-4168-4C4D-99FB-8596CB8AA89D}"/>
    <hyperlink ref="D126" r:id="rId121" display="https://plantmarket.pro/gortenziya-oks.html/nid/61561" xr:uid="{6B15B69C-3623-48CF-A508-F84AD6623D89}"/>
    <hyperlink ref="D127" r:id="rId122" display="https://plantmarket.pro/gortenziya-oks.html/nid/61562" xr:uid="{9A9FE927-2ED1-44D5-9A36-78C06DD83213}"/>
    <hyperlink ref="D141" r:id="rId123" display="https://plantmarket.pro/gortenziya-oks.html/nid/67632" xr:uid="{F3610A4D-D063-4D92-B231-29963ABCED31}"/>
    <hyperlink ref="D144" r:id="rId124" display="https://plantmarket.pro/gortenziya-oks.html/nid/67632" xr:uid="{5CDBC4C9-1B99-425B-B662-A68848648507}"/>
    <hyperlink ref="D151" r:id="rId125" display="https://plantmarket.pro/gortenziya-oks.html/nid/64270" xr:uid="{AC317EEB-7337-4AC4-84CB-7B5B5D15ADED}"/>
    <hyperlink ref="D155" r:id="rId126" display="https://plantmarket.pro/gortenziya-oks.html/nid/61566" xr:uid="{3D9C7EDF-D0EF-4645-98FB-DD2B73FEEF9E}"/>
    <hyperlink ref="D156" r:id="rId127" display="https://plantmarket.pro/gortenziya-oks.html/nid/61566" xr:uid="{E2FAFA48-58E1-459D-AB30-04C68DA3FAD2}"/>
    <hyperlink ref="D157" r:id="rId128" display="https://plantmarket.pro/gortenziya-oks.html/nid/61566" xr:uid="{1A045498-32BA-4532-967E-21F15CA6DE74}"/>
    <hyperlink ref="D162" r:id="rId129" display="https://plantmarket.pro/gortenziya-oks.html/nid/64271" xr:uid="{A0D25731-811E-483B-AEF3-BC5C0583302F}"/>
    <hyperlink ref="D164" r:id="rId130" display="https://plantmarket.pro/gortenziya-oks.html/nid/64271" xr:uid="{E697D6A0-5613-437E-B97B-E4FA5FF53A06}"/>
    <hyperlink ref="D179" r:id="rId131" display="https://plantmarket.pro/gortenziya-oks.html/nid/61568" xr:uid="{5074BBA5-6920-48DC-8644-DBD51951A5FF}"/>
    <hyperlink ref="D190" r:id="rId132" display="https://plantmarket.pro/gortenziya-oks.html/nid/61544" xr:uid="{48712527-931C-4CDB-9BE4-4149902E479A}"/>
    <hyperlink ref="D194" r:id="rId133" display="https://plantmarket.pro/gortenziya-oks.html/nid/63155" xr:uid="{F2BEE394-A87E-4EBE-A065-B1B564CEDE53}"/>
    <hyperlink ref="D203" r:id="rId134" display="https://plantmarket.pro/gortenziya-oks.html/nid/56699" xr:uid="{07A2C01C-36D5-4E32-9575-20F7C55D09DA}"/>
    <hyperlink ref="D214" r:id="rId135" display="https://plantmarket.pro/gortenziya-oks.html/nid/61571" xr:uid="{BD9261D9-76DC-47B0-B36B-C16BE16DF232}"/>
    <hyperlink ref="D218" r:id="rId136" display="https://plantmarket.pro/gortenziya-oks.html/nid/61571" xr:uid="{FAE893B5-91F9-49A7-86B0-6852DFCB70FA}"/>
    <hyperlink ref="D223" r:id="rId137" display="https://plantmarket.pro/gortenziya-oks.html/nid/69357" xr:uid="{D63BBAC8-E87F-4B1B-8148-F0A76F94A94D}"/>
    <hyperlink ref="D230" r:id="rId138" display="https://plantmarket.pro/gortenziya-oks.html/nid/61572" xr:uid="{E27FA477-E9EE-42C0-BF95-F1F26A11B354}"/>
    <hyperlink ref="D245" r:id="rId139" display="https://plantmarket.pro/gortenziya-oks.html/nid/64272" xr:uid="{CF8B6D33-5758-4F15-AB53-9596C29EAD34}"/>
    <hyperlink ref="D244" r:id="rId140" display="https://plantmarket.pro/gortenziya-oks.html/nid/64272" xr:uid="{AD117BFC-AC92-4D74-B581-C1DE1CCAB33C}"/>
    <hyperlink ref="D265" r:id="rId141" display="https://plantmarket.pro/gortenziya-oks.html/nid/67633" xr:uid="{A4122829-99F0-4030-A58C-67E66D8A8945}"/>
    <hyperlink ref="D276" r:id="rId142" display="https://plantmarket.pro/gortenziya-oks.html/nid/58379" xr:uid="{6F395786-3BA6-4B9E-8D4B-0E83B5134594}"/>
    <hyperlink ref="D278" r:id="rId143" display="https://plantmarket.pro/gortenziya-oks.html/nid/58379" xr:uid="{6C54AE6F-EBFB-417A-9CE3-8F09EE069D99}"/>
    <hyperlink ref="D281" r:id="rId144" display="https://plantmarket.pro/gortenziya-oks.html/nid/58379" xr:uid="{45C28DC8-2EA9-4A83-80CD-41719EB18A57}"/>
    <hyperlink ref="D282" r:id="rId145" display="https://plantmarket.pro/gortenziya-oks.html/nid/58379" xr:uid="{DE17CE82-2EA3-4E43-A017-E290CD2B02BF}"/>
    <hyperlink ref="D287" r:id="rId146" display="https://plantmarket.pro/gortenziya-oks.html/nid/28016" xr:uid="{997AE5AA-CBB5-4F3B-AC7B-BA54D949FDED}"/>
    <hyperlink ref="D290" r:id="rId147" display="https://plantmarket.pro/gortenziya-oks.html/nid/28016" xr:uid="{7E3C2E8C-FBE3-4540-A80D-58FBC628EADB}"/>
    <hyperlink ref="D308" r:id="rId148" display="https://plantmarket.pro/gortenziya-oks.html/nid/58381" xr:uid="{CEDCEC5E-66B8-483C-9A64-C4E8416E05A1}"/>
    <hyperlink ref="D311" r:id="rId149" display="https://plantmarket.pro/gortenziya-oks.html/nid/58381" xr:uid="{D70AB6B6-AF6B-4065-9C43-E1A2D21A35DC}"/>
    <hyperlink ref="D312" r:id="rId150" display="https://plantmarket.pro/gortenziya-oks.html/nid/58381" xr:uid="{FA385250-C315-4069-82A4-79377A532D7C}"/>
    <hyperlink ref="D319" r:id="rId151" display="https://plantmarket.pro/gortenziya-oks.html/nid/67313" xr:uid="{8B23C0B8-14A8-4715-B974-A74346FFEF3F}"/>
    <hyperlink ref="D321" r:id="rId152" display="https://plantmarket.pro/gortenziya-oks.html/nid/67315" xr:uid="{55D76FDC-EEE5-4005-8F6A-A0FC40F09CCA}"/>
    <hyperlink ref="D322" r:id="rId153" display="https://plantmarket.pro/gortenziya-oks.html/nid/67315" xr:uid="{2614D09B-3EC3-4948-B6D7-8ACA80E3B11C}"/>
    <hyperlink ref="D333" r:id="rId154" display="https://plantmarket.pro/gortenziya-oks.html/nid/28000" xr:uid="{76AA0776-258D-4CD6-B2C8-DA727E805255}"/>
    <hyperlink ref="D340" r:id="rId155" display="https://plantmarket.pro/gortenziya-oks.html/nid/58383" xr:uid="{D7A55526-9565-4CAE-A04B-47A02029FAF8}"/>
    <hyperlink ref="D346" r:id="rId156" display="https://plantmarket.pro/gortenziya-oks.html/nid/58383" xr:uid="{843BBF81-EA5B-474A-808D-D14B0C2CDBC2}"/>
    <hyperlink ref="D347" r:id="rId157" display="https://plantmarket.pro/gortenziya-oks.html/nid/63156" xr:uid="{A3989CED-0F0E-4E05-805A-00ECC648DCDA}"/>
    <hyperlink ref="D352" r:id="rId158" display="https://plantmarket.pro/gortenziya-oks.html/nid/63156" xr:uid="{B94A2CA6-4D92-4544-AE5F-3B59FDAD1D01}"/>
    <hyperlink ref="D355" r:id="rId159" display="https://plantmarket.pro/gortenziya-oks.html/nid/61551" xr:uid="{8DCA58D5-54FA-4077-B428-23D305D80090}"/>
    <hyperlink ref="D361" r:id="rId160" display="https://plantmarket.pro/gortenziya-oks.html/nid/61551" xr:uid="{BFD507E4-8CD0-4FCB-8CEB-0024C94D72BD}"/>
    <hyperlink ref="D369" r:id="rId161" display="https://plantmarket.pro/gortenziya-oks.html/nid/61554" xr:uid="{F28B0E45-C098-4E84-B8BA-53E9576F161B}"/>
    <hyperlink ref="D389" r:id="rId162" display="https://plantmarket.pro/gortenziya-oks.html/nid/58387" xr:uid="{295C0D81-6170-4841-B72F-459C9FA0C7A0}"/>
    <hyperlink ref="D387" r:id="rId163" display="https://plantmarket.pro/gortenziya-oks.html/nid/58387" xr:uid="{829C66E2-E995-446D-B094-45FBD821170C}"/>
    <hyperlink ref="D396" r:id="rId164" display="https://plantmarket.pro/gortenziya-oks.html/nid/58407" xr:uid="{89F9F85D-5271-41AE-8641-E2C308E3DEE0}"/>
    <hyperlink ref="D397" r:id="rId165" display="https://plantmarket.pro/gortenziya-oks.html/nid/58407" xr:uid="{CB9E61BC-6A1F-47FD-BC3D-1534E6F12EA4}"/>
    <hyperlink ref="D399" r:id="rId166" display="https://plantmarket.pro/gortenziya-oks.html/nid/58407" xr:uid="{463A8E65-6AE2-4496-BEEE-F695A075AD7E}"/>
    <hyperlink ref="D400" r:id="rId167" display="https://plantmarket.pro/gortenziya-oks.html/nid/58407" xr:uid="{87849C2E-9819-4B3C-859E-A31C99AD3344}"/>
    <hyperlink ref="D413" r:id="rId168" display="https://plantmarket.pro/gortenziya-oks.html/nid/58388" xr:uid="{5AC2717E-3D81-4CA6-8BDE-08BFA53B984C}"/>
    <hyperlink ref="D414" r:id="rId169" display="https://plantmarket.pro/gortenziya-oks.html/nid/58388" xr:uid="{EE1F7FF8-8B21-486C-932C-4F327B18FE6C}"/>
    <hyperlink ref="D37" r:id="rId170" display="https://plantmarket.ru/gortenziya-oks.html/nid/61587" xr:uid="{78AAF13C-C681-4550-8C93-A74A79343D7F}"/>
    <hyperlink ref="D38" r:id="rId171" display="https://plantmarket.ru/gortenziya-oks.html/nid/67302" xr:uid="{0FCF8593-82FA-4E66-A622-7DF4BF27AF7C}"/>
    <hyperlink ref="D79" r:id="rId172" display="https://plantmarket.ru/gortenziya-oks.html/nid/58388" xr:uid="{3292D35A-EF84-4B99-946C-2C3E00D841B2}"/>
    <hyperlink ref="D80" r:id="rId173" display="https://plantmarket.ru/gortenziya-oks.html/nid/58388" xr:uid="{637911ED-27C1-4D28-9BF9-510B0179C3C1}"/>
    <hyperlink ref="D81" r:id="rId174" xr:uid="{C611FB92-6509-4F69-A6A4-4C28D51566FD}"/>
    <hyperlink ref="D85" r:id="rId175" display="https://plantmarket.ru/gortenziya-oks.html/nid/64274" xr:uid="{D2D1BF69-B43F-492D-ACBD-F92270BC950D}"/>
    <hyperlink ref="D83" r:id="rId176" xr:uid="{C70B1A80-9D31-4EA0-8621-6476F002D381}"/>
    <hyperlink ref="D91" r:id="rId177" display="https://plantmarket.ru/gortenziya-oks.html/nid/28005" xr:uid="{76EAC763-F7E2-4BA7-B52C-7EE4AFF5FD78}"/>
    <hyperlink ref="D92" r:id="rId178" xr:uid="{5E039544-674B-41DB-8EEF-24D2D6292869}"/>
    <hyperlink ref="D87" r:id="rId179" display="https://plantmarket.ru/gortenziya-oks.html/nid/28004" xr:uid="{05514A28-A30E-4095-9D01-00B843A220D3}"/>
    <hyperlink ref="D149" r:id="rId180" display="https://plantmarket.ru/gortenziya-oks.html/nid/61564" xr:uid="{9537F427-F839-4C6E-A095-8BE17B3A5BDF}"/>
    <hyperlink ref="D150" r:id="rId181" display="https://plantmarket.ru/gortenziya-oks.html/nid/61564" xr:uid="{C97A176F-7944-4C49-AC44-3C9604073360}"/>
    <hyperlink ref="D175" r:id="rId182" display="https://plantmarket.ru/gortenziya-oks.html/nid/28011" xr:uid="{799EEE86-E63F-4B91-8AA0-F3A0A9C41EFD}"/>
    <hyperlink ref="D174" r:id="rId183" display="https://plantmarket.ru/gortenziya-oks.html/nid/58369" xr:uid="{4DC35BEE-233F-4098-929F-78253E3BC888}"/>
    <hyperlink ref="D196" r:id="rId184" display="https://plantmarket.ru/gortenziya-oks.html/nid/58373" xr:uid="{2A6DA49E-DD0D-4D74-A63C-42C0ABA492B7}"/>
    <hyperlink ref="D206" r:id="rId185" display="https://plantmarket.ru/gortenziya-oks.html/nid/67285" xr:uid="{BA252669-D1A9-4BA1-8019-6E91229D37FA}"/>
    <hyperlink ref="D228" r:id="rId186" display="https://plantmarket.ru/gortenziya-oks.html/nid/67290" xr:uid="{3C95FCDC-05F0-42E7-BA10-8312B9E7431C}"/>
    <hyperlink ref="D240" r:id="rId187" display="https://plantmarket.ru/gortenziya-oks.html/nid/67291" xr:uid="{26A35B89-0409-46E9-921A-556768580E82}"/>
    <hyperlink ref="D250" r:id="rId188" display="https://plantmarket.ru/gortenziya-oks.html/nid/61573" xr:uid="{511320A3-8684-4568-8CC2-91DD06B99FDD}"/>
    <hyperlink ref="D251" r:id="rId189" display="https://plantmarket.ru/gortenziya-oks.html/nid/61573" xr:uid="{F3D0828D-8144-4CBD-81DB-A5B2AF55FCDD}"/>
    <hyperlink ref="D291" r:id="rId190" display="https://plantmarket.ru/gortenziya-oks.html/nid/61574" xr:uid="{C7050EB1-D66E-4B98-A24C-D643EEAA9063}"/>
    <hyperlink ref="D293" r:id="rId191" display="https://plantmarket.ru/gortenziya-oks.html/nid/61574" xr:uid="{103537CC-E49C-4F54-834B-874FB0FA17EA}"/>
    <hyperlink ref="D303" r:id="rId192" xr:uid="{39106136-3AEB-4F54-B624-E5960295D475}"/>
    <hyperlink ref="D304" r:id="rId193" xr:uid="{0D352F0A-E27B-4639-8EF1-DD717B906B92}"/>
    <hyperlink ref="D315" r:id="rId194" display="https://plantmarket.ru/gortenziya-oks.html/nid/67312" xr:uid="{A173CF25-9EA3-487B-AA07-B4F483977D2E}"/>
    <hyperlink ref="D317" r:id="rId195" display="https://plantmarket.ru/gortenziya-oks.html/nid/67312" xr:uid="{A3CD8776-346E-4EB3-8A71-84F9AFD779E5}"/>
    <hyperlink ref="D371" r:id="rId196" display="https://plantmarket.pro/gortenziya-oks.html/nid/61554" xr:uid="{692DE91D-68B3-443A-9A6A-AB54CBDA513B}"/>
    <hyperlink ref="D383" r:id="rId197" display="https://plantmarket.ru/gortenziya-oks.html/nid/35305" xr:uid="{4DD3DB1F-3174-49FE-8DF5-160A719C4F69}"/>
    <hyperlink ref="D403" r:id="rId198" xr:uid="{6A31476B-3F87-43F1-B099-1A4B06BD68B7}"/>
    <hyperlink ref="D82" r:id="rId199" xr:uid="{5C00E3A5-D488-4E31-BEA8-04FA5CA5BA0A}"/>
    <hyperlink ref="D86" r:id="rId200" display="https://plantmarket.ru/gortenziya-oks.html/nid/64274" xr:uid="{B424D1D0-2F89-4343-AA81-DBEA004C6366}"/>
    <hyperlink ref="D90" r:id="rId201" display="https://plantmarket.ru/gortenziya-oks.html/nid/28005" xr:uid="{63F8D203-4BFB-4A26-A612-0D5F883A78EA}"/>
    <hyperlink ref="D107" r:id="rId202" display="https://plantmarket.pro/gortenziya-oks.html/nid/61543" xr:uid="{BA97E1D2-C11F-4CC4-847C-164C709C1C31}"/>
    <hyperlink ref="D128" r:id="rId203" display="https://plantmarket.pro/gortenziya-oks.html/nid/61562" xr:uid="{0BD047B8-58B2-4DC2-9564-BAAE02564E60}"/>
    <hyperlink ref="D142" r:id="rId204" display="https://plantmarket.pro/gortenziya-oks.html/nid/67632" xr:uid="{C1D7F68B-EBDE-4F3E-9C3C-BBDD43715BF1}"/>
    <hyperlink ref="D160" r:id="rId205" display="https://plantmarket.pro/gortenziya-oks.html/nid/61567" xr:uid="{8AFE95D0-401A-4CBA-91BE-61CED0632A48}"/>
    <hyperlink ref="D170" r:id="rId206" display="https://plantmarket.pro/gortenziya-oks.html/nid/67284" xr:uid="{29D145F1-9AAF-4A7A-B950-AA6D4D2BA0E5}"/>
    <hyperlink ref="D171" r:id="rId207" display="https://plantmarket.pro/gortenziya-oks.html/nid/67284" xr:uid="{D7EDB6AF-6934-4925-9E66-0BA56F4AE716}"/>
    <hyperlink ref="D172" r:id="rId208" display="https://plantmarket.pro/gortenziya-oks.html/nid/67284" xr:uid="{603E2445-E646-4E9A-9A17-8923914C7093}"/>
    <hyperlink ref="D173" r:id="rId209" display="https://plantmarket.pro/gortenziya-oks.html/nid/67284" xr:uid="{A3A75E4B-B0B6-48FB-ACA7-1AA3D5EBF64B}"/>
    <hyperlink ref="D180" r:id="rId210" display="https://plantmarket.pro/gortenziya-oks.html/nid/61568" xr:uid="{FC93819F-E58F-4DA5-BAA1-915E207B8809}"/>
    <hyperlink ref="D191" r:id="rId211" display="https://plantmarket.pro/gortenziya-oks.html/nid/61544" xr:uid="{FFAAE5D6-5242-4F13-9EB1-F82700C466DA}"/>
    <hyperlink ref="D192" r:id="rId212" display="https://plantmarket.pro/gortenziya-oks.html/nid/61544" xr:uid="{BD522602-DA45-4B25-A3B2-F98F6379B511}"/>
    <hyperlink ref="D210" r:id="rId213" display="https://plantmarket.pro/gortenziya-oks.html/nid/58397" xr:uid="{888D5CBF-C878-4731-9BF1-6AF114885F0F}"/>
    <hyperlink ref="D226" r:id="rId214" display="https://plantmarket.pro/gortenziya-oks.html/nid/67289" xr:uid="{D55BEDBF-7229-40FE-BB4C-FEDD669DC5A9}"/>
    <hyperlink ref="D249" r:id="rId215" display="https://plantmarket.pro/gortenziya-oks.html/nid/64272" xr:uid="{722AD814-9C44-465B-91D7-9CAFC589D018}"/>
    <hyperlink ref="D268" r:id="rId216" display="https://plantmarket.pro/gortenziya-oks.html/nid/67309" xr:uid="{1CE335A7-9E1D-4CB1-8A27-E722C6106A48}"/>
    <hyperlink ref="D283" r:id="rId217" display="https://plantmarket.pro/gortenziya-oks.html/nid/58379" xr:uid="{3062A0A8-444B-40F8-8D4E-86F221DC70EB}"/>
    <hyperlink ref="D286" r:id="rId218" display="https://plantmarket.pro/gortenziya-oks.html/nid/61547" xr:uid="{5E693F3A-31D3-45D2-B6B8-3B2BF0A2A1BA}"/>
    <hyperlink ref="D294" r:id="rId219" display="https://plantmarket.ru/gortenziya-oks.html/nid/61574" xr:uid="{B7D26D83-FB4F-4957-91C0-5A6D4A2BFDB1}"/>
    <hyperlink ref="D298" r:id="rId220" display="https://plantmarket.pro/gortenziya-oks.html/nid/61548" xr:uid="{D0F8F5FD-9828-4D3F-A9D9-5889449D6B5D}"/>
    <hyperlink ref="D300" r:id="rId221" display="https://plantmarket.pro/gortenziya-oks.html/nid/61548" xr:uid="{F462625D-78E8-4D89-8994-5BC1DD899677}"/>
    <hyperlink ref="D301" r:id="rId222" display="https://plantmarket.pro/gortenziya-oks.html/nid/61548" xr:uid="{7B16D4A3-E415-4278-8A54-40368F270289}"/>
    <hyperlink ref="D307" r:id="rId223" xr:uid="{F2DB3F1B-AF15-40C7-BCCE-C4196E5269A1}"/>
    <hyperlink ref="D310" r:id="rId224" display="https://plantmarket.pro/gortenziya-oks.html/nid/58381" xr:uid="{B9401D76-36BC-4A3D-AD6F-7AD366312EBE}"/>
    <hyperlink ref="D314" r:id="rId225" display="https://plantmarket.pro/gortenziya-oks.html/nid/58381" xr:uid="{29E3EF77-4856-4CB3-8D77-F90CC11122D8}"/>
    <hyperlink ref="D316" r:id="rId226" display="https://plantmarket.ru/gortenziya-oks.html/nid/67312" xr:uid="{A1A4E05C-C3D3-44EF-8165-D4CA49A323F4}"/>
    <hyperlink ref="D318" r:id="rId227" display="https://plantmarket.ru/gortenziya-oks.html/nid/67312" xr:uid="{4A20115A-2884-4F90-8FAC-3FDD3469D78C}"/>
    <hyperlink ref="D365" r:id="rId228" display="https://plantmarket.pro/gortenziya-oks.html/nid/61552" xr:uid="{9546AC1A-1F86-491C-B8A8-75AC5C86978F}"/>
    <hyperlink ref="D366" r:id="rId229" display="https://plantmarket.pro/gortenziya-oks.html/nid/61552" xr:uid="{974BD802-7136-4D1C-888D-8A315A6E7072}"/>
    <hyperlink ref="D370" r:id="rId230" display="https://plantmarket.pro/gortenziya-oks.html/nid/61554" xr:uid="{113246F5-7752-4C27-AD0E-FDC74714F54F}"/>
    <hyperlink ref="D374" r:id="rId231" display="https://plantmarket.pro/gortenziya-oks.html/nid/61578" xr:uid="{F6F18A97-0C15-4E5D-ADA5-9E60F8366F05}"/>
    <hyperlink ref="D377" r:id="rId232" display="https://plantmarket.pro/gortenziya-oks.html/nid/61578" xr:uid="{9C2B8C07-0B7F-4C13-8F84-2DB9703534D1}"/>
    <hyperlink ref="D394" r:id="rId233" display="https://plantmarket.pro/gortenziya-oks.html/nid/58387" xr:uid="{A352D0A6-7373-4EE0-9FF9-DD15543382FE}"/>
    <hyperlink ref="D402" r:id="rId234" xr:uid="{C4AE4636-7266-4DAD-840E-54E2287CC7B0}"/>
    <hyperlink ref="D411" r:id="rId235" display="https://plantmarket.pro/gortenziya-oks.html/nid/58388" xr:uid="{601E748E-FBFC-4F4A-AB3F-8BD3876A0B69}"/>
    <hyperlink ref="D33" r:id="rId236" display="https://plantmarket.pro/gortenziya-oks.html/nid/67296" xr:uid="{8A8576EE-4C1D-437C-8C69-777FE3B6E12D}"/>
    <hyperlink ref="D124" r:id="rId237" display="https://plantmarket.pro/gortenziya-oks.html/nid/61561" xr:uid="{C3BDE2D8-B8E0-43F3-A254-83A8A0BFCEA6}"/>
    <hyperlink ref="D163" r:id="rId238" display="https://plantmarket.pro/gortenziya-oks.html/nid/64271" xr:uid="{30A1ED16-C670-4881-927E-5F5D6C92CE76}"/>
    <hyperlink ref="D185" r:id="rId239" display="https://plantmarket.pro/gortenziya-oks.html/nid/61568" xr:uid="{E8098B4D-7FE3-4715-B424-B70C55372A6D}"/>
    <hyperlink ref="D184" r:id="rId240" display="https://plantmarket.pro/gortenziya-oks.html/nid/61568" xr:uid="{7B335548-0CD3-4B99-84FA-CE45CC675EB2}"/>
    <hyperlink ref="D280" r:id="rId241" display="https://plantmarket.pro/gortenziya-oks.html/nid/58379" xr:uid="{5FBA0D61-8342-4D5A-9787-76D6193DE098}"/>
    <hyperlink ref="D305" r:id="rId242" xr:uid="{DACC39DE-CB91-4839-8815-7C8A3B967842}"/>
    <hyperlink ref="D348" r:id="rId243" display="https://plantmarket.pro/gortenziya-oks.html/nid/63156" xr:uid="{395FBE6C-91B0-4AB8-9C87-33AC9FAE9864}"/>
    <hyperlink ref="D375" r:id="rId244" display="https://plantmarket.pro/gortenziya-oks.html/nid/61578" xr:uid="{07563AD1-21C8-450E-B4DD-61A87E94EED0}"/>
    <hyperlink ref="D392" r:id="rId245" display="https://plantmarket.pro/gortenziya-oks.html/nid/58387" xr:uid="{6D8DB887-AED0-4897-A450-079FD9AEDBA3}"/>
    <hyperlink ref="D393" r:id="rId246" display="https://plantmarket.pro/gortenziya-oks.html/nid/58387" xr:uid="{88C37466-1629-49C6-AE42-2D877A9E30CE}"/>
    <hyperlink ref="D404" r:id="rId247" xr:uid="{C69BE559-5C14-420A-8BED-4D228C7CCBB8}"/>
    <hyperlink ref="D207" r:id="rId248" display="https://plantmarket.ru/gortenziya-oks.html/nid/67285" xr:uid="{46273C44-9045-412A-A2FA-84EFD25F4D92}"/>
    <hyperlink ref="D309" r:id="rId249" display="https://plantmarket.pro/gortenziya-oks.html/nid/58381" xr:uid="{6705BAEB-B3A6-4929-AFED-64479E80598E}"/>
    <hyperlink ref="D409" r:id="rId250" display="https://plantmarket.pro/gortenziya-oks.html/nid/58388" xr:uid="{0D93AFC9-E6A1-414E-BBA2-D2B3FF5BCD6B}"/>
    <hyperlink ref="D407" r:id="rId251" display="https://plantmarket.pro/gortenziya-oks.html/nid/58388" xr:uid="{C1DD6D05-10EA-4579-95D2-62B94C4525CC}"/>
    <hyperlink ref="D406" r:id="rId252" display="https://plantmarket.pro/gortenziya-oks.html/nid/58388" xr:uid="{DB22D757-FBF6-454E-89CE-C3DD47D5C261}"/>
    <hyperlink ref="D42" r:id="rId253" xr:uid="{6522A6FB-A310-4A66-9260-2BCC3B96724B}"/>
    <hyperlink ref="D41" r:id="rId254" xr:uid="{C9B4261D-8FFF-4B33-B283-CC834CBC9E10}"/>
    <hyperlink ref="D44" r:id="rId255" xr:uid="{CD3698B6-379C-48EC-B797-593EB9F2A0DF}"/>
  </hyperlinks>
  <pageMargins left="0.75" right="0.75" top="1" bottom="1" header="0.3" footer="0.3"/>
  <pageSetup paperSize="9" orientation="portrait" r:id="rId256"/>
  <drawing r:id="rId2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BD930-6BD5-412B-ABCA-094542B147BF}">
  <dimension ref="B1:BH115"/>
  <sheetViews>
    <sheetView showGridLines="0" topLeftCell="A91" zoomScaleNormal="100" workbookViewId="0"/>
  </sheetViews>
  <sheetFormatPr defaultColWidth="9.26953125" defaultRowHeight="14.5"/>
  <cols>
    <col min="1" max="1" width="3.36328125" style="69" customWidth="1"/>
    <col min="2" max="2" width="5.81640625" style="69" customWidth="1"/>
    <col min="3" max="15" width="9.26953125" style="69"/>
    <col min="16" max="16" width="10" style="69" customWidth="1"/>
    <col min="17" max="16384" width="9.26953125" style="69"/>
  </cols>
  <sheetData>
    <row r="1" spans="2:16" ht="15" thickTop="1"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8"/>
    </row>
    <row r="2" spans="2:16">
      <c r="B2" s="70"/>
      <c r="P2" s="71"/>
    </row>
    <row r="3" spans="2:16">
      <c r="B3" s="70"/>
      <c r="P3" s="71"/>
    </row>
    <row r="4" spans="2:16">
      <c r="B4" s="70"/>
      <c r="P4" s="71"/>
    </row>
    <row r="5" spans="2:16">
      <c r="B5" s="70"/>
      <c r="P5" s="71"/>
    </row>
    <row r="6" spans="2:16" s="74" customFormat="1" ht="16.5" customHeight="1">
      <c r="B6" s="72"/>
      <c r="C6" s="73"/>
      <c r="P6" s="75"/>
    </row>
    <row r="7" spans="2:16" s="76" customFormat="1" ht="12" customHeight="1">
      <c r="B7" s="72"/>
      <c r="C7" s="73"/>
      <c r="P7" s="77"/>
    </row>
    <row r="8" spans="2:16" ht="12" customHeight="1">
      <c r="B8" s="70"/>
      <c r="C8" s="73"/>
      <c r="P8" s="71"/>
    </row>
    <row r="9" spans="2:16" ht="12" customHeight="1">
      <c r="B9" s="78"/>
      <c r="C9" s="73"/>
      <c r="P9" s="71"/>
    </row>
    <row r="10" spans="2:16" ht="12" customHeight="1">
      <c r="B10" s="78"/>
      <c r="C10" s="73"/>
      <c r="P10" s="71"/>
    </row>
    <row r="11" spans="2:16" ht="16.5" customHeight="1">
      <c r="B11" s="70"/>
      <c r="P11" s="71"/>
    </row>
    <row r="12" spans="2:16" ht="20.25" customHeight="1">
      <c r="B12" s="70"/>
      <c r="P12" s="71"/>
    </row>
    <row r="13" spans="2:16" s="81" customFormat="1" ht="17.25" customHeight="1">
      <c r="B13" s="79" t="s">
        <v>395</v>
      </c>
      <c r="C13" s="80" t="s">
        <v>396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P13" s="82"/>
    </row>
    <row r="14" spans="2:16" s="87" customFormat="1" ht="15.5">
      <c r="B14" s="83" t="s">
        <v>397</v>
      </c>
      <c r="C14" s="84"/>
      <c r="D14" s="85"/>
      <c r="E14" s="85"/>
      <c r="F14" s="85"/>
      <c r="G14" s="85"/>
      <c r="H14" s="86" t="s">
        <v>398</v>
      </c>
      <c r="I14" s="84"/>
      <c r="J14" s="85"/>
      <c r="K14" s="85"/>
      <c r="L14" s="85"/>
      <c r="M14" s="85"/>
      <c r="N14" s="85"/>
      <c r="P14" s="88"/>
    </row>
    <row r="15" spans="2:16" s="87" customFormat="1">
      <c r="B15" s="89"/>
      <c r="C15" s="90" t="s">
        <v>399</v>
      </c>
      <c r="D15" s="85"/>
      <c r="E15" s="85"/>
      <c r="F15" s="85"/>
      <c r="G15" s="85"/>
      <c r="H15" s="91" t="s">
        <v>400</v>
      </c>
      <c r="I15" s="92" t="s">
        <v>401</v>
      </c>
      <c r="J15" s="85"/>
      <c r="K15" s="85"/>
      <c r="L15" s="85"/>
      <c r="M15" s="85"/>
      <c r="N15" s="85"/>
      <c r="P15" s="88"/>
    </row>
    <row r="16" spans="2:16" s="87" customFormat="1">
      <c r="B16" s="89"/>
      <c r="C16" s="90" t="s">
        <v>402</v>
      </c>
      <c r="D16" s="85"/>
      <c r="E16" s="85"/>
      <c r="F16" s="85"/>
      <c r="G16" s="85"/>
      <c r="H16" s="91" t="s">
        <v>400</v>
      </c>
      <c r="I16" s="92" t="s">
        <v>403</v>
      </c>
      <c r="J16" s="85"/>
      <c r="K16" s="85"/>
      <c r="L16" s="85"/>
      <c r="M16" s="85"/>
      <c r="N16" s="85"/>
      <c r="P16" s="88"/>
    </row>
    <row r="17" spans="2:22" s="87" customFormat="1">
      <c r="B17" s="89"/>
      <c r="C17" s="90" t="s">
        <v>404</v>
      </c>
      <c r="D17" s="85"/>
      <c r="E17" s="85"/>
      <c r="F17" s="85"/>
      <c r="G17" s="85"/>
      <c r="H17" s="91" t="s">
        <v>400</v>
      </c>
      <c r="I17" s="92" t="s">
        <v>405</v>
      </c>
      <c r="J17" s="85"/>
      <c r="K17" s="85"/>
      <c r="L17" s="85"/>
      <c r="M17" s="85"/>
      <c r="N17" s="85"/>
      <c r="P17" s="88"/>
    </row>
    <row r="18" spans="2:22" s="87" customFormat="1">
      <c r="B18" s="89"/>
      <c r="C18" s="90" t="s">
        <v>406</v>
      </c>
      <c r="D18" s="85"/>
      <c r="E18" s="85"/>
      <c r="F18" s="85"/>
      <c r="G18" s="85"/>
      <c r="H18" s="91" t="s">
        <v>400</v>
      </c>
      <c r="I18" s="92" t="s">
        <v>407</v>
      </c>
      <c r="J18" s="85"/>
      <c r="K18" s="85"/>
      <c r="L18" s="85"/>
      <c r="M18" s="85"/>
      <c r="N18" s="85"/>
      <c r="P18" s="88"/>
      <c r="V18" s="93"/>
    </row>
    <row r="19" spans="2:22"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P19" s="71"/>
    </row>
    <row r="20" spans="2:22" ht="15.5">
      <c r="B20" s="79" t="s">
        <v>395</v>
      </c>
      <c r="C20" s="80" t="s">
        <v>408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P20" s="71"/>
    </row>
    <row r="21" spans="2:22" s="87" customFormat="1">
      <c r="B21" s="89"/>
      <c r="C21" s="90" t="s">
        <v>409</v>
      </c>
      <c r="D21" s="85"/>
      <c r="E21" s="85"/>
      <c r="F21" s="85"/>
      <c r="G21" s="85"/>
      <c r="H21" s="91"/>
      <c r="I21" s="92"/>
      <c r="J21" s="85"/>
      <c r="K21" s="85"/>
      <c r="L21" s="85"/>
      <c r="M21" s="85"/>
      <c r="N21" s="85"/>
      <c r="P21" s="88"/>
    </row>
    <row r="22" spans="2:22">
      <c r="B22" s="94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P22" s="71"/>
    </row>
    <row r="23" spans="2:22">
      <c r="B23" s="96"/>
      <c r="P23" s="71"/>
    </row>
    <row r="24" spans="2:22">
      <c r="B24" s="96"/>
      <c r="P24" s="71"/>
    </row>
    <row r="25" spans="2:22">
      <c r="B25" s="96"/>
      <c r="P25" s="71"/>
    </row>
    <row r="26" spans="2:22" s="99" customFormat="1" ht="15.5">
      <c r="B26" s="97" t="s">
        <v>395</v>
      </c>
      <c r="C26" s="98" t="s">
        <v>410</v>
      </c>
      <c r="P26" s="100"/>
    </row>
    <row r="27" spans="2:22">
      <c r="B27" s="96"/>
      <c r="C27" s="90" t="s">
        <v>411</v>
      </c>
      <c r="P27" s="71"/>
    </row>
    <row r="28" spans="2:22">
      <c r="B28" s="96"/>
      <c r="C28" s="90" t="s">
        <v>412</v>
      </c>
      <c r="P28" s="71"/>
    </row>
    <row r="29" spans="2:22" s="99" customFormat="1" ht="15.5">
      <c r="B29" s="97" t="s">
        <v>395</v>
      </c>
      <c r="C29" s="98" t="s">
        <v>413</v>
      </c>
      <c r="P29" s="100"/>
    </row>
    <row r="30" spans="2:22" s="103" customFormat="1" ht="45" customHeight="1">
      <c r="B30" s="101" t="s">
        <v>395</v>
      </c>
      <c r="C30" s="208" t="s">
        <v>414</v>
      </c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102"/>
    </row>
    <row r="31" spans="2:22">
      <c r="B31" s="96"/>
      <c r="C31" s="206" t="s">
        <v>415</v>
      </c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71"/>
    </row>
    <row r="32" spans="2:22" ht="29.25" customHeight="1">
      <c r="B32" s="96"/>
      <c r="C32" s="210" t="s">
        <v>416</v>
      </c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71"/>
    </row>
    <row r="33" spans="2:16" ht="30" customHeight="1">
      <c r="B33" s="96"/>
      <c r="C33" s="210" t="s">
        <v>417</v>
      </c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71"/>
    </row>
    <row r="34" spans="2:16" ht="29.25" customHeight="1">
      <c r="B34" s="96"/>
      <c r="C34" s="206" t="s">
        <v>418</v>
      </c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71"/>
    </row>
    <row r="35" spans="2:16" s="99" customFormat="1" ht="30.75" customHeight="1">
      <c r="B35" s="101" t="s">
        <v>395</v>
      </c>
      <c r="C35" s="208" t="s">
        <v>419</v>
      </c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100"/>
    </row>
    <row r="36" spans="2:16" ht="29.25" customHeight="1">
      <c r="B36" s="96"/>
      <c r="C36" s="206" t="s">
        <v>420</v>
      </c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71"/>
    </row>
    <row r="37" spans="2:16" ht="29.25" customHeight="1">
      <c r="B37" s="96"/>
      <c r="C37" s="206" t="s">
        <v>421</v>
      </c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71"/>
    </row>
    <row r="38" spans="2:16" s="99" customFormat="1" ht="30.75" customHeight="1">
      <c r="B38" s="101" t="s">
        <v>395</v>
      </c>
      <c r="C38" s="208" t="s">
        <v>422</v>
      </c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100"/>
    </row>
    <row r="39" spans="2:16">
      <c r="B39" s="96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71"/>
    </row>
    <row r="40" spans="2:16">
      <c r="B40" s="96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71"/>
    </row>
    <row r="41" spans="2:16">
      <c r="B41" s="96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71"/>
    </row>
    <row r="42" spans="2:16" ht="28.5" customHeight="1">
      <c r="B42" s="101" t="s">
        <v>395</v>
      </c>
      <c r="C42" s="208" t="s">
        <v>423</v>
      </c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71"/>
    </row>
    <row r="43" spans="2:16" s="103" customFormat="1" ht="30" customHeight="1">
      <c r="B43" s="101" t="s">
        <v>395</v>
      </c>
      <c r="C43" s="208" t="s">
        <v>424</v>
      </c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102"/>
    </row>
    <row r="44" spans="2:16" ht="30" customHeight="1">
      <c r="B44" s="96"/>
      <c r="C44" s="206" t="s">
        <v>425</v>
      </c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71"/>
    </row>
    <row r="45" spans="2:16" ht="29.25" customHeight="1">
      <c r="B45" s="96"/>
      <c r="C45" s="206" t="s">
        <v>426</v>
      </c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71"/>
    </row>
    <row r="46" spans="2:16" s="103" customFormat="1" ht="15">
      <c r="B46" s="101" t="s">
        <v>395</v>
      </c>
      <c r="C46" s="208" t="s">
        <v>427</v>
      </c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102"/>
    </row>
    <row r="47" spans="2:16" ht="44.25" customHeight="1">
      <c r="B47" s="96"/>
      <c r="C47" s="206" t="s">
        <v>428</v>
      </c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71"/>
    </row>
    <row r="48" spans="2:16" s="103" customFormat="1" ht="15">
      <c r="B48" s="101" t="s">
        <v>395</v>
      </c>
      <c r="C48" s="208" t="s">
        <v>429</v>
      </c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102"/>
    </row>
    <row r="49" spans="2:16" ht="29.25" customHeight="1">
      <c r="B49" s="96"/>
      <c r="C49" s="206" t="s">
        <v>430</v>
      </c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71"/>
    </row>
    <row r="50" spans="2:16" s="103" customFormat="1" ht="47.25" customHeight="1">
      <c r="B50" s="101" t="s">
        <v>395</v>
      </c>
      <c r="C50" s="212" t="s">
        <v>816</v>
      </c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102"/>
    </row>
    <row r="51" spans="2:16" ht="30.75" customHeight="1">
      <c r="B51" s="96"/>
      <c r="C51" s="206" t="s">
        <v>431</v>
      </c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71"/>
    </row>
    <row r="52" spans="2:16" ht="30.75" customHeight="1">
      <c r="B52" s="96"/>
      <c r="C52" s="206" t="s">
        <v>432</v>
      </c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71"/>
    </row>
    <row r="53" spans="2:16" ht="30.75" customHeight="1">
      <c r="B53" s="96"/>
      <c r="C53" s="206" t="s">
        <v>433</v>
      </c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71"/>
    </row>
    <row r="54" spans="2:16" ht="42" customHeight="1">
      <c r="B54" s="101" t="s">
        <v>395</v>
      </c>
      <c r="C54" s="208" t="s">
        <v>434</v>
      </c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71"/>
    </row>
    <row r="55" spans="2:16">
      <c r="B55" s="96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71"/>
    </row>
    <row r="56" spans="2:16">
      <c r="B56" s="96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71"/>
    </row>
    <row r="57" spans="2:16">
      <c r="B57" s="96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71"/>
    </row>
    <row r="58" spans="2:16">
      <c r="B58" s="96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71"/>
    </row>
    <row r="59" spans="2:16" ht="61.5" customHeight="1">
      <c r="B59" s="101" t="s">
        <v>395</v>
      </c>
      <c r="C59" s="208" t="s">
        <v>435</v>
      </c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71"/>
    </row>
    <row r="60" spans="2:16" ht="64.5" customHeight="1">
      <c r="B60" s="101" t="s">
        <v>395</v>
      </c>
      <c r="C60" s="208" t="s">
        <v>464</v>
      </c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71"/>
    </row>
    <row r="61" spans="2:16" ht="23.25" customHeight="1">
      <c r="B61" s="101" t="s">
        <v>395</v>
      </c>
      <c r="C61" s="208" t="s">
        <v>436</v>
      </c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71"/>
    </row>
    <row r="62" spans="2:16" ht="12.75" customHeight="1">
      <c r="B62" s="96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71"/>
    </row>
    <row r="63" spans="2:16">
      <c r="B63" s="96"/>
      <c r="P63" s="71"/>
    </row>
    <row r="64" spans="2:16">
      <c r="B64" s="96"/>
      <c r="P64" s="71"/>
    </row>
    <row r="65" spans="2:16">
      <c r="B65" s="96"/>
      <c r="P65" s="71"/>
    </row>
    <row r="66" spans="2:16" ht="17.25" customHeight="1">
      <c r="B66" s="101" t="s">
        <v>395</v>
      </c>
      <c r="C66" s="212" t="s">
        <v>437</v>
      </c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71"/>
    </row>
    <row r="67" spans="2:16" ht="15" customHeight="1">
      <c r="B67" s="96"/>
      <c r="C67" s="213" t="s">
        <v>438</v>
      </c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71"/>
    </row>
    <row r="68" spans="2:16" ht="15" customHeight="1">
      <c r="B68" s="96"/>
      <c r="C68" s="213" t="s">
        <v>817</v>
      </c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71"/>
    </row>
    <row r="69" spans="2:16" ht="15" customHeight="1">
      <c r="B69" s="96"/>
      <c r="C69" s="213" t="s">
        <v>439</v>
      </c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71"/>
    </row>
    <row r="70" spans="2:16" ht="31.5" customHeight="1">
      <c r="B70" s="101" t="s">
        <v>395</v>
      </c>
      <c r="C70" s="208" t="s">
        <v>440</v>
      </c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71"/>
    </row>
    <row r="71" spans="2:16" ht="31.5" customHeight="1">
      <c r="B71" s="101"/>
      <c r="C71" s="206" t="s">
        <v>441</v>
      </c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71"/>
    </row>
    <row r="72" spans="2:16" ht="29.25" customHeight="1">
      <c r="B72" s="101"/>
      <c r="C72" s="206" t="s">
        <v>442</v>
      </c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71"/>
    </row>
    <row r="73" spans="2:16">
      <c r="B73" s="96"/>
      <c r="C73" s="206" t="s">
        <v>443</v>
      </c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71"/>
    </row>
    <row r="74" spans="2:16">
      <c r="B74" s="96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71"/>
    </row>
    <row r="75" spans="2:16">
      <c r="B75" s="96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71"/>
    </row>
    <row r="76" spans="2:16">
      <c r="B76" s="96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71"/>
    </row>
    <row r="77" spans="2:16">
      <c r="B77" s="96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71"/>
    </row>
    <row r="78" spans="2:16" ht="45" customHeight="1">
      <c r="B78" s="101" t="s">
        <v>395</v>
      </c>
      <c r="C78" s="208" t="s">
        <v>444</v>
      </c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71"/>
    </row>
    <row r="79" spans="2:16" ht="29.25" customHeight="1">
      <c r="B79" s="101"/>
      <c r="C79" s="206" t="s">
        <v>445</v>
      </c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71"/>
    </row>
    <row r="80" spans="2:16" ht="15">
      <c r="B80" s="101" t="s">
        <v>395</v>
      </c>
      <c r="C80" s="208" t="s">
        <v>446</v>
      </c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71"/>
    </row>
    <row r="81" spans="2:60" ht="15">
      <c r="B81" s="101"/>
      <c r="C81" s="206" t="s">
        <v>447</v>
      </c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71"/>
    </row>
    <row r="82" spans="2:60" ht="59.25" customHeight="1">
      <c r="B82" s="101"/>
      <c r="C82" s="206" t="s">
        <v>448</v>
      </c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71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  <c r="AG82" s="207"/>
      <c r="AH82" s="207"/>
      <c r="AI82" s="207"/>
      <c r="AJ82" s="207"/>
      <c r="AK82" s="207"/>
      <c r="AL82" s="207"/>
      <c r="AM82" s="207"/>
      <c r="AN82" s="207"/>
      <c r="AO82" s="207"/>
      <c r="AP82" s="207"/>
      <c r="AQ82" s="207"/>
      <c r="AR82" s="207"/>
      <c r="AS82" s="207"/>
      <c r="AT82" s="207"/>
      <c r="AU82" s="207"/>
      <c r="AV82" s="207"/>
      <c r="AW82" s="207"/>
      <c r="AX82" s="207"/>
      <c r="AY82" s="207"/>
      <c r="AZ82" s="207"/>
      <c r="BA82" s="207"/>
      <c r="BB82" s="207"/>
      <c r="BC82" s="207"/>
      <c r="BD82" s="207"/>
      <c r="BE82" s="207"/>
      <c r="BF82" s="207"/>
      <c r="BG82" s="207"/>
      <c r="BH82" s="207"/>
    </row>
    <row r="83" spans="2:60">
      <c r="B83" s="96"/>
      <c r="C83" s="206" t="s">
        <v>449</v>
      </c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71"/>
      <c r="S83" s="207"/>
      <c r="T83" s="207"/>
      <c r="U83" s="207"/>
      <c r="V83" s="207"/>
      <c r="W83" s="207"/>
      <c r="X83" s="207"/>
      <c r="Y83" s="207"/>
      <c r="Z83" s="207"/>
      <c r="AA83" s="207"/>
      <c r="AB83" s="207"/>
      <c r="AC83" s="207"/>
      <c r="AD83" s="207"/>
      <c r="AE83" s="207"/>
      <c r="AF83" s="207"/>
      <c r="AG83" s="207"/>
      <c r="AH83" s="207"/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07"/>
      <c r="AT83" s="207"/>
      <c r="AU83" s="207"/>
      <c r="AV83" s="207"/>
      <c r="AW83" s="207"/>
      <c r="AX83" s="207"/>
      <c r="AY83" s="207"/>
      <c r="AZ83" s="207"/>
      <c r="BA83" s="207"/>
      <c r="BB83" s="207"/>
      <c r="BC83" s="207"/>
      <c r="BD83" s="207"/>
      <c r="BE83" s="207"/>
      <c r="BF83" s="207"/>
      <c r="BG83" s="207"/>
      <c r="BH83" s="207"/>
    </row>
    <row r="84" spans="2:60">
      <c r="B84" s="96"/>
      <c r="C84" s="209" t="s">
        <v>450</v>
      </c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71"/>
      <c r="S84" s="207"/>
      <c r="T84" s="207"/>
      <c r="U84" s="207"/>
      <c r="V84" s="207"/>
      <c r="W84" s="207"/>
      <c r="X84" s="207"/>
      <c r="Y84" s="207"/>
      <c r="Z84" s="207"/>
      <c r="AA84" s="207"/>
      <c r="AB84" s="207"/>
      <c r="AC84" s="207"/>
      <c r="AD84" s="207"/>
      <c r="AE84" s="207"/>
      <c r="AF84" s="207"/>
      <c r="AG84" s="207"/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07"/>
      <c r="AT84" s="207"/>
      <c r="AU84" s="207"/>
      <c r="AV84" s="207"/>
      <c r="AW84" s="207"/>
      <c r="AX84" s="207"/>
      <c r="AY84" s="207"/>
      <c r="AZ84" s="207"/>
      <c r="BA84" s="207"/>
      <c r="BB84" s="207"/>
      <c r="BC84" s="207"/>
      <c r="BD84" s="207"/>
      <c r="BE84" s="207"/>
      <c r="BF84" s="207"/>
      <c r="BG84" s="207"/>
      <c r="BH84" s="207"/>
    </row>
    <row r="85" spans="2:60">
      <c r="B85" s="96"/>
      <c r="C85" s="209" t="s">
        <v>451</v>
      </c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71"/>
      <c r="S85" s="207" t="s">
        <v>452</v>
      </c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07"/>
      <c r="AT85" s="207"/>
      <c r="AU85" s="207"/>
      <c r="AV85" s="207"/>
      <c r="AW85" s="207"/>
      <c r="AX85" s="207"/>
      <c r="AY85" s="207"/>
      <c r="AZ85" s="207"/>
      <c r="BA85" s="207"/>
      <c r="BB85" s="207"/>
      <c r="BC85" s="207"/>
      <c r="BD85" s="207"/>
      <c r="BE85" s="207"/>
      <c r="BF85" s="207"/>
      <c r="BG85" s="207"/>
      <c r="BH85" s="207"/>
    </row>
    <row r="86" spans="2:60">
      <c r="B86" s="96"/>
      <c r="C86" s="210" t="s">
        <v>453</v>
      </c>
      <c r="D86" s="211"/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71"/>
      <c r="S86" s="207"/>
      <c r="T86" s="207"/>
      <c r="U86" s="207"/>
      <c r="V86" s="207"/>
      <c r="W86" s="207"/>
      <c r="X86" s="207"/>
      <c r="Y86" s="207"/>
      <c r="Z86" s="207"/>
      <c r="AA86" s="207"/>
      <c r="AB86" s="207"/>
      <c r="AC86" s="207"/>
      <c r="AD86" s="207"/>
      <c r="AE86" s="207"/>
      <c r="AF86" s="207"/>
      <c r="AG86" s="207"/>
      <c r="AH86" s="207"/>
      <c r="AI86" s="207"/>
      <c r="AJ86" s="207"/>
      <c r="AK86" s="207"/>
      <c r="AL86" s="207"/>
      <c r="AM86" s="207"/>
      <c r="AN86" s="207"/>
      <c r="AO86" s="207"/>
      <c r="AP86" s="207"/>
      <c r="AQ86" s="207"/>
      <c r="AR86" s="207"/>
      <c r="AS86" s="207"/>
      <c r="AT86" s="207"/>
      <c r="AU86" s="207"/>
      <c r="AV86" s="207"/>
      <c r="AW86" s="207"/>
      <c r="AX86" s="207"/>
      <c r="AY86" s="207"/>
      <c r="AZ86" s="207"/>
      <c r="BA86" s="207"/>
      <c r="BB86" s="207"/>
      <c r="BC86" s="207"/>
      <c r="BD86" s="207"/>
      <c r="BE86" s="207"/>
      <c r="BF86" s="207"/>
      <c r="BG86" s="207"/>
      <c r="BH86" s="207"/>
    </row>
    <row r="87" spans="2:60" ht="30.75" customHeight="1">
      <c r="B87" s="96"/>
      <c r="C87" s="206" t="s">
        <v>454</v>
      </c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71"/>
      <c r="S87" s="207"/>
      <c r="T87" s="207"/>
      <c r="U87" s="207"/>
      <c r="V87" s="207"/>
      <c r="W87" s="207"/>
      <c r="X87" s="207"/>
      <c r="Y87" s="207"/>
      <c r="Z87" s="207"/>
      <c r="AA87" s="207"/>
      <c r="AB87" s="207"/>
      <c r="AC87" s="207"/>
      <c r="AD87" s="207"/>
      <c r="AE87" s="207"/>
      <c r="AF87" s="207"/>
      <c r="AG87" s="207"/>
      <c r="AH87" s="207"/>
      <c r="AI87" s="207"/>
      <c r="AJ87" s="207"/>
      <c r="AK87" s="207"/>
      <c r="AL87" s="207"/>
      <c r="AM87" s="207"/>
      <c r="AN87" s="207"/>
      <c r="AO87" s="207"/>
      <c r="AP87" s="207"/>
      <c r="AQ87" s="207"/>
      <c r="AR87" s="207"/>
      <c r="AS87" s="207"/>
      <c r="AT87" s="207"/>
      <c r="AU87" s="207"/>
      <c r="AV87" s="207"/>
      <c r="AW87" s="207"/>
      <c r="AX87" s="207"/>
      <c r="AY87" s="207"/>
      <c r="AZ87" s="207"/>
      <c r="BA87" s="207"/>
      <c r="BB87" s="207"/>
      <c r="BC87" s="207"/>
      <c r="BD87" s="207"/>
      <c r="BE87" s="207"/>
      <c r="BF87" s="207"/>
      <c r="BG87" s="207"/>
      <c r="BH87" s="207"/>
    </row>
    <row r="88" spans="2:60">
      <c r="B88" s="96"/>
      <c r="C88" s="206" t="s">
        <v>455</v>
      </c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71"/>
      <c r="S88" s="207"/>
      <c r="T88" s="207"/>
      <c r="U88" s="207"/>
      <c r="V88" s="207"/>
      <c r="W88" s="207"/>
      <c r="X88" s="207"/>
      <c r="Y88" s="207"/>
      <c r="Z88" s="207"/>
      <c r="AA88" s="207"/>
      <c r="AB88" s="207"/>
      <c r="AC88" s="207"/>
      <c r="AD88" s="207"/>
      <c r="AE88" s="207"/>
      <c r="AF88" s="207"/>
      <c r="AG88" s="207"/>
      <c r="AH88" s="207"/>
      <c r="AI88" s="207"/>
      <c r="AJ88" s="207"/>
      <c r="AK88" s="207"/>
      <c r="AL88" s="207"/>
      <c r="AM88" s="207"/>
      <c r="AN88" s="207"/>
      <c r="AO88" s="207"/>
      <c r="AP88" s="207"/>
      <c r="AQ88" s="207"/>
      <c r="AR88" s="207"/>
      <c r="AS88" s="207"/>
      <c r="AT88" s="207"/>
      <c r="AU88" s="207"/>
      <c r="AV88" s="207"/>
      <c r="AW88" s="207"/>
      <c r="AX88" s="207"/>
      <c r="AY88" s="207"/>
      <c r="AZ88" s="207"/>
      <c r="BA88" s="207"/>
      <c r="BB88" s="207"/>
      <c r="BC88" s="207"/>
      <c r="BD88" s="207"/>
      <c r="BE88" s="207"/>
      <c r="BF88" s="207"/>
      <c r="BG88" s="207"/>
      <c r="BH88" s="207"/>
    </row>
    <row r="89" spans="2:60" ht="45" customHeight="1">
      <c r="B89" s="101" t="s">
        <v>395</v>
      </c>
      <c r="C89" s="208" t="s">
        <v>456</v>
      </c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71"/>
    </row>
    <row r="90" spans="2:60" ht="30" customHeight="1">
      <c r="B90" s="96"/>
      <c r="C90" s="206" t="s">
        <v>457</v>
      </c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71"/>
      <c r="S90" s="207"/>
      <c r="T90" s="207"/>
      <c r="U90" s="207"/>
      <c r="V90" s="207"/>
      <c r="W90" s="207"/>
      <c r="X90" s="207"/>
      <c r="Y90" s="207"/>
      <c r="Z90" s="207"/>
      <c r="AA90" s="207"/>
      <c r="AB90" s="207"/>
      <c r="AC90" s="207"/>
      <c r="AD90" s="207"/>
      <c r="AE90" s="207"/>
      <c r="AF90" s="207"/>
      <c r="AG90" s="207"/>
      <c r="AH90" s="207"/>
      <c r="AI90" s="207"/>
      <c r="AJ90" s="207"/>
      <c r="AK90" s="207"/>
      <c r="AL90" s="207"/>
      <c r="AM90" s="207"/>
      <c r="AN90" s="207"/>
      <c r="AO90" s="207"/>
      <c r="AP90" s="207"/>
      <c r="AQ90" s="207"/>
      <c r="AR90" s="207"/>
      <c r="AS90" s="207"/>
      <c r="AT90" s="207"/>
      <c r="AU90" s="207"/>
      <c r="AV90" s="207"/>
      <c r="AW90" s="207"/>
      <c r="AX90" s="207"/>
      <c r="AY90" s="207"/>
      <c r="AZ90" s="207"/>
      <c r="BA90" s="207"/>
      <c r="BB90" s="207"/>
      <c r="BC90" s="207"/>
      <c r="BD90" s="207"/>
      <c r="BE90" s="207"/>
      <c r="BF90" s="207"/>
      <c r="BG90" s="207"/>
      <c r="BH90" s="207"/>
    </row>
    <row r="91" spans="2:60" ht="45" customHeight="1">
      <c r="B91" s="96"/>
      <c r="C91" s="206" t="s">
        <v>458</v>
      </c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71"/>
      <c r="S91" s="207"/>
      <c r="T91" s="207"/>
      <c r="U91" s="207"/>
      <c r="V91" s="207"/>
      <c r="W91" s="207"/>
      <c r="X91" s="207"/>
      <c r="Y91" s="207"/>
      <c r="Z91" s="207"/>
      <c r="AA91" s="207"/>
      <c r="AB91" s="207"/>
      <c r="AC91" s="207"/>
      <c r="AD91" s="207"/>
      <c r="AE91" s="207"/>
      <c r="AF91" s="207"/>
      <c r="AG91" s="207"/>
      <c r="AH91" s="207"/>
      <c r="AI91" s="207"/>
      <c r="AJ91" s="207"/>
      <c r="AK91" s="207"/>
      <c r="AL91" s="207"/>
      <c r="AM91" s="207"/>
      <c r="AN91" s="207"/>
      <c r="AO91" s="207"/>
      <c r="AP91" s="207"/>
      <c r="AQ91" s="207"/>
      <c r="AR91" s="207"/>
      <c r="AS91" s="207"/>
      <c r="AT91" s="207"/>
      <c r="AU91" s="207"/>
      <c r="AV91" s="207"/>
      <c r="AW91" s="207"/>
      <c r="AX91" s="207"/>
      <c r="AY91" s="207"/>
      <c r="AZ91" s="207"/>
      <c r="BA91" s="207"/>
      <c r="BB91" s="207"/>
      <c r="BC91" s="207"/>
      <c r="BD91" s="207"/>
      <c r="BE91" s="207"/>
      <c r="BF91" s="207"/>
      <c r="BG91" s="207"/>
      <c r="BH91" s="207"/>
    </row>
    <row r="92" spans="2:60">
      <c r="B92" s="96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71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</row>
    <row r="93" spans="2:60">
      <c r="B93" s="96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71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</row>
    <row r="94" spans="2:60">
      <c r="B94" s="96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71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</row>
    <row r="95" spans="2:60">
      <c r="B95" s="96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71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</row>
    <row r="96" spans="2:60" ht="15">
      <c r="B96" s="101" t="s">
        <v>395</v>
      </c>
      <c r="C96" s="208" t="s">
        <v>459</v>
      </c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71"/>
    </row>
    <row r="97" spans="2:16">
      <c r="B97" s="70"/>
      <c r="P97" s="71"/>
    </row>
    <row r="98" spans="2:16">
      <c r="B98" s="70"/>
      <c r="P98" s="71"/>
    </row>
    <row r="99" spans="2:16">
      <c r="B99" s="70"/>
      <c r="P99" s="71"/>
    </row>
    <row r="100" spans="2:16">
      <c r="B100" s="70"/>
      <c r="P100" s="71"/>
    </row>
    <row r="101" spans="2:16">
      <c r="B101" s="70"/>
      <c r="P101" s="71"/>
    </row>
    <row r="102" spans="2:16">
      <c r="B102" s="70"/>
      <c r="P102" s="71"/>
    </row>
    <row r="103" spans="2:16">
      <c r="B103" s="70"/>
      <c r="P103" s="71"/>
    </row>
    <row r="104" spans="2:16">
      <c r="B104" s="70"/>
      <c r="P104" s="71"/>
    </row>
    <row r="105" spans="2:16">
      <c r="B105" s="70"/>
      <c r="P105" s="71"/>
    </row>
    <row r="106" spans="2:16">
      <c r="B106" s="70"/>
      <c r="P106" s="71"/>
    </row>
    <row r="107" spans="2:16">
      <c r="B107" s="70"/>
      <c r="P107" s="71"/>
    </row>
    <row r="108" spans="2:16">
      <c r="B108" s="70"/>
      <c r="P108" s="71"/>
    </row>
    <row r="109" spans="2:16">
      <c r="B109" s="70"/>
      <c r="P109" s="71"/>
    </row>
    <row r="110" spans="2:16">
      <c r="B110" s="70"/>
      <c r="P110" s="71"/>
    </row>
    <row r="111" spans="2:16">
      <c r="B111" s="70"/>
      <c r="P111" s="71"/>
    </row>
    <row r="112" spans="2:16">
      <c r="B112" s="70"/>
      <c r="P112" s="71"/>
    </row>
    <row r="113" spans="2:16">
      <c r="B113" s="70"/>
      <c r="P113" s="71"/>
    </row>
    <row r="114" spans="2:16" ht="15" thickBot="1">
      <c r="B114" s="106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8"/>
    </row>
    <row r="115" spans="2:16" ht="15" thickTop="1"/>
  </sheetData>
  <mergeCells count="58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9:O79"/>
    <mergeCell ref="C60:O60"/>
    <mergeCell ref="C61:O61"/>
    <mergeCell ref="C66:O66"/>
    <mergeCell ref="C67:O67"/>
    <mergeCell ref="C68:O68"/>
    <mergeCell ref="C69:O69"/>
    <mergeCell ref="C70:O70"/>
    <mergeCell ref="C71:O71"/>
    <mergeCell ref="C72:O72"/>
    <mergeCell ref="C73:O73"/>
    <mergeCell ref="C78:O78"/>
    <mergeCell ref="C80:O80"/>
    <mergeCell ref="C81:O81"/>
    <mergeCell ref="C82:O82"/>
    <mergeCell ref="S82:BH82"/>
    <mergeCell ref="C83:O83"/>
    <mergeCell ref="S83:BH83"/>
    <mergeCell ref="C84:O84"/>
    <mergeCell ref="S84:BH84"/>
    <mergeCell ref="C85:O85"/>
    <mergeCell ref="S85:BH85"/>
    <mergeCell ref="C86:O86"/>
    <mergeCell ref="S86:BH86"/>
    <mergeCell ref="C91:O91"/>
    <mergeCell ref="S91:BH91"/>
    <mergeCell ref="C96:O96"/>
    <mergeCell ref="C87:O87"/>
    <mergeCell ref="S87:BH87"/>
    <mergeCell ref="C88:O88"/>
    <mergeCell ref="S88:BH88"/>
    <mergeCell ref="C89:O89"/>
    <mergeCell ref="C90:O90"/>
    <mergeCell ref="S90:BH9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NEW hydrangea 2023</vt:lpstr>
      <vt:lpstr>Условия работы</vt:lpstr>
      <vt:lpstr>'NEW hydrangea 2023'!gurt</vt:lpstr>
      <vt:lpstr>'NEW hydrangea 2023'!pr</vt:lpstr>
      <vt:lpstr>'NEW hydrangea 2023'!tab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cp:lastModifiedBy>Артем</cp:lastModifiedBy>
  <dcterms:created xsi:type="dcterms:W3CDTF">2022-08-29T08:45:59Z</dcterms:created>
  <dcterms:modified xsi:type="dcterms:W3CDTF">2023-02-13T13:35:53Z</dcterms:modified>
</cp:coreProperties>
</file>